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worksheets/sheet4.xml" ContentType="application/vnd.openxmlformats-officedocument.spreadsheetml.worksheet+xml"/>
  <Override PartName="/xl/drawings/drawing9.xml" ContentType="application/vnd.openxmlformats-officedocument.drawing+xml"/>
  <Override PartName="/xl/worksheets/sheet5.xml" ContentType="application/vnd.openxmlformats-officedocument.spreadsheetml.worksheet+xml"/>
  <Override PartName="/xl/drawings/drawing1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ml.chartshap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 codeName="ThisWorkbook" autoCompressPictures="0"/>
  <bookViews>
    <workbookView xWindow="10305" yWindow="45" windowWidth="10200" windowHeight="8100" tabRatio="774" activeTab="4"/>
  </bookViews>
  <sheets>
    <sheet name="Fichiers" sheetId="5" r:id="rId2"/>
    <sheet name="Machine_traitement" sheetId="8" r:id="rId3"/>
    <sheet name="Correlation_traitement" sheetId="14" r:id="rId4"/>
    <sheet name="Donnees_bilan" sheetId="15" r:id="rId5"/>
    <sheet name="Resultats" sheetId="10" r:id="rId6"/>
    <sheet name="Machine_donnees_brutes" sheetId="6" r:id="rId7"/>
    <sheet name="Machine_donnees" sheetId="11" r:id="rId8"/>
    <sheet name="Correlation_donnees_brutes" sheetId="12" r:id="rId9"/>
    <sheet name="Correlation_donnees" sheetId="13" r:id="rId10"/>
  </sheets>
  <definedNames>
    <definedName name="_xlfn.COUNTIFS" hidden="1">#NAME?</definedName>
    <definedName name="_xlfn.STDEV.S" hidden="1">#NAME?</definedName>
    <definedName name="b">#REF!</definedName>
    <definedName name="C_exp">#REF!</definedName>
  </definedNames>
  <calcPr fullCalcOnLoad="1"/>
</workbook>
</file>

<file path=xl/sharedStrings.xml><?xml version="1.0" encoding="utf-8"?>
<sst xmlns="http://schemas.openxmlformats.org/spreadsheetml/2006/main" count="212" uniqueCount="167">
  <si>
    <t xml:space="preserve">Critère de rupture </t>
  </si>
  <si>
    <t>Emplacement du fichier :</t>
  </si>
  <si>
    <t>NON RUPTURE</t>
  </si>
  <si>
    <t>Temps (s)</t>
  </si>
  <si>
    <t>Nombre de points :</t>
  </si>
  <si>
    <t>Déplacement vérin (mm)</t>
  </si>
  <si>
    <t>Température (°C)</t>
  </si>
  <si>
    <t>Contrainte borne inf. :</t>
  </si>
  <si>
    <t>Contrainte borne sup. :</t>
  </si>
  <si>
    <t>MPa</t>
  </si>
  <si>
    <t>-</t>
  </si>
  <si>
    <t>Déformation à contrainte nulle :</t>
  </si>
  <si>
    <t>Contrainte à l'origine :</t>
  </si>
  <si>
    <t>Rep. Ech.</t>
  </si>
  <si>
    <r>
      <t>R</t>
    </r>
    <r>
      <rPr>
        <vertAlign val="subscript"/>
        <sz val="10"/>
        <rFont val="Arial"/>
        <family val="2"/>
      </rPr>
      <t>p0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</si>
  <si>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p0.1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</si>
  <si>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p0.2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</si>
  <si>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p0.5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</si>
  <si>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p1</t>
    </r>
    <r>
      <rPr>
        <sz val="10"/>
        <rFont val="Arial"/>
        <family val="2"/>
      </rPr>
      <t xml:space="preserve"> (MPa)</t>
    </r>
  </si>
  <si>
    <r>
      <t>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(MPa)</t>
    </r>
  </si>
  <si>
    <t>Type essai</t>
  </si>
  <si>
    <t>Matériau</t>
  </si>
  <si>
    <t>N° essai</t>
  </si>
  <si>
    <t>Nbre de période pour moyenne mobile :</t>
  </si>
  <si>
    <t>/MPa</t>
  </si>
  <si>
    <t>Points pour tracé pente élastique</t>
  </si>
  <si>
    <t>Déformation (-)</t>
  </si>
  <si>
    <t>Contrainte (MPa)</t>
  </si>
  <si>
    <t>PENTE ELASTIQUE</t>
  </si>
  <si>
    <t>Chute contrainte :</t>
  </si>
  <si>
    <t>Force (N)</t>
  </si>
  <si>
    <t>Longueur utile init. (mm)</t>
  </si>
  <si>
    <t>Epaisseur utile init. (mm)</t>
  </si>
  <si>
    <t>Largeur utile init. (mm)</t>
  </si>
  <si>
    <r>
      <t>R</t>
    </r>
    <r>
      <rPr>
        <vertAlign val="subscript"/>
        <sz val="10"/>
        <rFont val="Arial"/>
        <family val="2"/>
      </rPr>
      <t>px</t>
    </r>
    <r>
      <rPr>
        <sz val="10"/>
        <rFont val="Arial"/>
        <family val="2"/>
      </rPr>
      <t xml:space="preserve"> : contrainte conventionnelle à x% d’allongement plastique 
</t>
    </r>
  </si>
  <si>
    <r>
      <t>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0"/>
      </rPr>
      <t xml:space="preserve"> : contrainte maximale </t>
    </r>
  </si>
  <si>
    <t>Contrainte conv. (MPa)</t>
  </si>
  <si>
    <t>Contrainte conv. (MPa) moyenne mobile</t>
  </si>
  <si>
    <r>
      <t>Section utile init. 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</si>
  <si>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MPa/s</t>
  </si>
  <si>
    <t>Diamètre ext.
(mm)</t>
  </si>
  <si>
    <t>Adresses calcul pente élastique</t>
  </si>
  <si>
    <t>Inverse pente élastique :</t>
  </si>
  <si>
    <r>
      <t>A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(-)</t>
    </r>
  </si>
  <si>
    <t>A (-)</t>
  </si>
  <si>
    <t>Nom du fichier de données machine :</t>
  </si>
  <si>
    <t>Nom du fichier de corrélation d'images :</t>
  </si>
  <si>
    <t>exx [1] - Lagrange</t>
  </si>
  <si>
    <t>eyy [1] - Lagrange</t>
  </si>
  <si>
    <t>exy [1] - Lagrange</t>
  </si>
  <si>
    <t>Indice image</t>
  </si>
  <si>
    <t>Contrainte :</t>
  </si>
  <si>
    <t>Fréquence acquisition images :</t>
  </si>
  <si>
    <t>Hz</t>
  </si>
  <si>
    <t>exx [1] - Lagrange
moyenne mobile</t>
  </si>
  <si>
    <t>eyy [1] - Lagrange
moyenne mobile</t>
  </si>
  <si>
    <t>exy [1] - Lagrange
moyenne mobile</t>
  </si>
  <si>
    <t>Temps début déformation :</t>
  </si>
  <si>
    <t>s</t>
  </si>
  <si>
    <t>Point début déformation :</t>
  </si>
  <si>
    <t>Critère déformation</t>
  </si>
  <si>
    <t>NULLE</t>
  </si>
  <si>
    <t>EYY min. :</t>
  </si>
  <si>
    <t>Temps / début essai (s)</t>
  </si>
  <si>
    <t>Critère début essai</t>
  </si>
  <si>
    <t>CRITERE DEBUT ESSAI</t>
  </si>
  <si>
    <t>Point début essai :</t>
  </si>
  <si>
    <t>Temps début essai :</t>
  </si>
  <si>
    <t>Contrainte min. :</t>
  </si>
  <si>
    <t>Allong. plast. conv. (-)</t>
  </si>
  <si>
    <t>Allong. conv. (-)</t>
  </si>
  <si>
    <t>Temps / début déformation (s)</t>
  </si>
  <si>
    <t>Adresse données machine à copier</t>
  </si>
  <si>
    <t>COPIE DES DONNEES TRAITEES</t>
  </si>
  <si>
    <t>Adresse destination données machine à copier</t>
  </si>
  <si>
    <t>Coordonnées point rupture pour figure :</t>
  </si>
  <si>
    <t>Point rupture :</t>
  </si>
  <si>
    <t>Traitement des données machine dans l'onglet 'Machine_donnees'</t>
  </si>
  <si>
    <t>Paramètres de traitement des données machine dans l'onglet 'Machine_traitement'</t>
  </si>
  <si>
    <t>Données de corrélation importées dans l'onglet 'Correlation_donnees_brutes'</t>
  </si>
  <si>
    <t>Paramètres de traitement des données de corrélation dans l'onglet 'Correlation_traitement'</t>
  </si>
  <si>
    <t>Traitement des données de corrélation dans l'onglet 'Correlation_donnees'</t>
  </si>
  <si>
    <t>Cellules sur fond gris à renseigner</t>
  </si>
  <si>
    <t>Copie des données machine d'intérêt traitées dans l'onglet 'Donnees_bilan' à partir du bouton d'activation de l'onglet 'Machine_traitement'</t>
  </si>
  <si>
    <t>Copie des données de corrélation traitées d'intérêt dans l'onglet 'Donnees_bilan' à partir du bouton d'activation de l'onglet 'Correlation_traitement'</t>
  </si>
  <si>
    <t>Adresse copie et traitement données sur Machine_donnees :</t>
  </si>
  <si>
    <t>Adresse copie et traitement données sur Correlation_donnees :</t>
  </si>
  <si>
    <t>Adresse données corrélation à copier</t>
  </si>
  <si>
    <t>Adresse destination données corrélation à copier</t>
  </si>
  <si>
    <t>Adresse traitement données sur Donnees_bilan :</t>
  </si>
  <si>
    <t>exx [1] - Lagrange
moy. mobile, interpol. temps machine</t>
  </si>
  <si>
    <t>eyy [1] - Lagrange
moy. mobile, interpol. temps machine</t>
  </si>
  <si>
    <t>exy [1] - Lagrange
moy. mobile, interpol. temps machine</t>
  </si>
  <si>
    <t>exx/eyy</t>
  </si>
  <si>
    <t>Pente élastique machine (GPa)</t>
  </si>
  <si>
    <r>
      <t>A</t>
    </r>
    <r>
      <rPr>
        <vertAlign val="subscript"/>
        <sz val="10"/>
        <rFont val="Arial"/>
        <family val="2"/>
      </rPr>
      <t>r</t>
    </r>
    <r>
      <rPr>
        <sz val="10"/>
        <rFont val="Arial"/>
        <family val="0"/>
      </rPr>
      <t xml:space="preserve"> : allongement plastique réparti </t>
    </r>
  </si>
  <si>
    <t>A : allongement plastique à rupture</t>
  </si>
  <si>
    <t>E (GPa)</t>
  </si>
  <si>
    <t>E : module d'Young</t>
  </si>
  <si>
    <t>Coordonnées points début déformation pour figure :</t>
  </si>
  <si>
    <t>Contrainte début d'essai :</t>
  </si>
  <si>
    <t>CRITERE RUPTURE (1er des 2 critères atteints)</t>
  </si>
  <si>
    <t>CRITERE DEFORMATION DEBUT d'ESSAI (1er des 2 critères atteints)</t>
  </si>
  <si>
    <t>allong. associé (-)</t>
  </si>
  <si>
    <t>EXX/EYY moy. (-)</t>
  </si>
  <si>
    <t>EXX/EYY associé (-)</t>
  </si>
  <si>
    <t>EXX associé (-)</t>
  </si>
  <si>
    <t>EYY associé (-)</t>
  </si>
  <si>
    <t>EXX/EYY écart-type (-)</t>
  </si>
  <si>
    <t>Traction axiale</t>
  </si>
  <si>
    <t>Données machine importées dans l'onglet 'Machine_donnees_brutes'</t>
  </si>
  <si>
    <t>moy. : moyenne dans le domaine plastique jusqu'à la dernière défo. mesurée avant striction</t>
  </si>
  <si>
    <t>écart-type : écart-type dans le domaine plastique jusqu'à la dernière défo. mesurée avant striction</t>
  </si>
  <si>
    <t>EYY max. (-)</t>
  </si>
  <si>
    <t>EXX/EYY : rapport entre les déformations de Green-Lagrange mesurées par corrélation d'images selon la largeur et la longueur de l'éprouvette</t>
  </si>
  <si>
    <t>EYY max. : déformation de Green-Lagrange mesurée par corrélation d'images selon la longueur de l'éprouvette jusqu'à laquelle la moyenne et l'écart-type du rapport EXX/EYY dans le domaine plastique sont calculés</t>
  </si>
  <si>
    <r>
      <t>Vitesse allong. (s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</si>
  <si>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allong. plast. réel associé (-)</t>
  </si>
  <si>
    <t>Contrainte interpolate</t>
  </si>
  <si>
    <t>Adresse données corrélation brutes :</t>
  </si>
  <si>
    <t>EYY min.</t>
  </si>
  <si>
    <t>EYY max.</t>
  </si>
  <si>
    <t>Adresses calcul pente</t>
  </si>
  <si>
    <t>EXX</t>
  </si>
  <si>
    <t>EYY</t>
  </si>
  <si>
    <t>Temps à déformation nulle :</t>
  </si>
  <si>
    <t>Coordonnées points pour figure :</t>
  </si>
  <si>
    <t>temps (s)</t>
  </si>
  <si>
    <t>début</t>
  </si>
  <si>
    <t>fin</t>
  </si>
  <si>
    <t>temps associé (s)</t>
  </si>
  <si>
    <t>Pente / temps</t>
  </si>
  <si>
    <t>Bornes calcul dEXX/dEYY moy.</t>
  </si>
  <si>
    <t>dEXX/dEYY moy. : rapport moyen dans le domaine de spécifié entre les incréments des déformations de Green-Lagrange mesurées par corrélation d'images selon la largeur et la longueur de l'éprouvette</t>
  </si>
  <si>
    <r>
      <t>Coefficient de détermination R</t>
    </r>
    <r>
      <rPr>
        <vertAlign val="superscript"/>
        <sz val="10"/>
        <color indexed="55"/>
        <rFont val="Arial"/>
        <family val="2"/>
      </rPr>
      <t>2</t>
    </r>
    <r>
      <rPr>
        <sz val="10"/>
        <color indexed="55"/>
        <rFont val="Arial"/>
        <family val="2"/>
      </rPr>
      <t xml:space="preserve"> :</t>
    </r>
  </si>
  <si>
    <t>dEXX/dEYY moy. (-)</t>
  </si>
  <si>
    <r>
      <rPr>
        <sz val="10"/>
        <rFont val="Symbol"/>
        <family val="1"/>
        <charset val="2"/>
      </rPr>
      <t>s</t>
    </r>
    <r>
      <rPr>
        <sz val="10"/>
        <rFont val="Arial"/>
        <family val="0"/>
      </rPr>
      <t xml:space="preserve"> min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</si>
  <si>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0"/>
      </rPr>
      <t xml:space="preserve"> max</t>
    </r>
  </si>
  <si>
    <t>E (Gpa)</t>
  </si>
  <si>
    <t>Temps</t>
  </si>
  <si>
    <t>Verin MTS Deplacement</t>
  </si>
  <si>
    <t>Verin MTS Cellule 2.5KN</t>
  </si>
  <si>
    <t>Verin MTS Force</t>
  </si>
  <si>
    <t>mm</t>
  </si>
  <si>
    <t>N</t>
  </si>
  <si>
    <t>MTS793|MPT|FRA|1|2|.|/|:|33|1|1|A</t>
  </si>
  <si>
    <t>Average</t>
  </si>
  <si>
    <t>Index [1]</t>
  </si>
  <si>
    <t>e1 [1] - Lagrange</t>
  </si>
  <si>
    <t>e2 [1] - Lagrange</t>
  </si>
  <si>
    <t>gamma [1] - Lagrange</t>
  </si>
  <si>
    <t>Module E (GPa)</t>
  </si>
  <si>
    <t>Zy4-1000H</t>
  </si>
  <si>
    <t>E0</t>
  </si>
  <si>
    <t>Interpolation</t>
  </si>
  <si>
    <t>Courbe def.conv</t>
  </si>
  <si>
    <t>E:\Hong-Thai\mechanical_test\Tensile_test\Depouillement\12062017\data_camera\</t>
  </si>
  <si>
    <t>E:\Hong-Thai\mechanical_test\Tensile_test\Depouillement\12062017\data_meca\</t>
  </si>
  <si>
    <t>Ep7.xlsx</t>
  </si>
  <si>
    <t>Acquisition de donn馥s</t>
  </si>
  <si>
    <t>Temp駻ature</t>
  </si>
  <si>
    <t>ｰC</t>
  </si>
  <si>
    <t>?L/L0 [1]</t>
  </si>
  <si>
    <t>?L [pixel]</t>
  </si>
  <si>
    <t>L1 [pixel]</t>
  </si>
  <si>
    <t>L0 [pixel]</t>
  </si>
  <si>
    <t>Ep7</t>
  </si>
</sst>
</file>

<file path=xl/styles.xml><?xml version="1.0" encoding="utf-8"?>
<styleSheet xmlns="http://schemas.openxmlformats.org/spreadsheetml/2006/main">
  <numFmts count="35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F&quot;;\-#,##0\ &quot;F&quot;"/>
    <numFmt numFmtId="165" formatCode="#,##0\ &quot;F&quot;;[Red]\-#,##0\ &quot;F&quot;"/>
    <numFmt numFmtId="166" formatCode="#,##0.00\ &quot;F&quot;;\-#,##0.00\ &quot;F&quot;"/>
    <numFmt numFmtId="167" formatCode="#,##0.00\ &quot;F&quot;;[Red]\-#,##0.00\ &quot;F&quot;"/>
    <numFmt numFmtId="168" formatCode="_-* #,##0\ &quot;F&quot;_-;\-* #,##0\ &quot;F&quot;_-;_-* &quot;-&quot;\ &quot;F&quot;_-;_-@_-"/>
    <numFmt numFmtId="169" formatCode="_-* #,##0\ _F_-;\-* #,##0\ _F_-;_-* &quot;-&quot;\ _F_-;_-@_-"/>
    <numFmt numFmtId="170" formatCode="_-* #,##0.00\ &quot;F&quot;_-;\-* #,##0.00\ &quot;F&quot;_-;_-* &quot;-&quot;??\ &quot;F&quot;_-;_-@_-"/>
    <numFmt numFmtId="171" formatCode="_-* #,##0.00\ _F_-;\-* #,##0.00\ _F_-;_-* &quot;-&quot;??\ _F_-;_-@_-"/>
    <numFmt numFmtId="172" formatCode="&quot;$&quot;#,##0_);\(&quot;$&quot;#,##0\)"/>
    <numFmt numFmtId="173" formatCode="&quot;$&quot;#,##0_);[Red]\(&quot;$&quot;#,##0\)"/>
    <numFmt numFmtId="174" formatCode="&quot;$&quot;#,##0.00_);\(&quot;$&quot;#,##0.00\)"/>
    <numFmt numFmtId="175" formatCode="&quot;$&quot;#,##0.00_);[Red]\(&quot;$&quot;#,##0.00\)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0.000"/>
    <numFmt numFmtId="181" formatCode="0.0"/>
    <numFmt numFmtId="182" formatCode="0.0%"/>
    <numFmt numFmtId="183" formatCode="0.000E+00"/>
    <numFmt numFmtId="184" formatCode="&quot;Vrai&quot;;&quot;Vrai&quot;;&quot;Faux&quot;"/>
    <numFmt numFmtId="185" formatCode="&quot;Actif&quot;;&quot;Actif&quot;;&quot;Inactif&quot;"/>
    <numFmt numFmtId="186" formatCode="0.0000"/>
    <numFmt numFmtId="187" formatCode="[$€-2]\ #,##0.00_);[Red]\([$€-2]\ #,##0.00\)"/>
    <numFmt numFmtId="188" formatCode="#,##0.00000"/>
    <numFmt numFmtId="189" formatCode="0.00000"/>
    <numFmt numFmtId="190" formatCode="[$-40C]dddd\ d\ mmmm\ yyyy"/>
  </numFmts>
  <fonts count="65">
    <font>
      <sz val="10"/>
      <name val="Arial"/>
      <family val="0"/>
    </font>
    <font>
      <sz val="8"/>
      <name val="Arial"/>
      <family val="2"/>
    </font>
    <font>
      <b/>
      <sz val="10"/>
      <name val="Arial"/>
      <family val="2"/>
    </font>
    <font>
      <u val="single"/>
      <sz val="10"/>
      <color indexed="12"/>
      <name val="Arial"/>
      <family val="2"/>
    </font>
    <font>
      <u val="single"/>
      <sz val="10"/>
      <color indexed="36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10"/>
      <color indexed="55"/>
      <name val="Arial"/>
      <family val="2"/>
    </font>
    <font>
      <vertAlign val="superscript"/>
      <sz val="10"/>
      <color indexed="55"/>
      <name val="Arial"/>
      <family val="2"/>
    </font>
    <font>
      <sz val="10"/>
      <name val="Symbol"/>
      <family val="1"/>
      <charset val="2"/>
    </font>
    <font>
      <sz val="12"/>
      <color indexed="8"/>
      <name val="Times New Roman"/>
      <family val="0"/>
    </font>
    <font>
      <sz val="7.8"/>
      <color indexed="8"/>
      <name val="Times New Roman"/>
      <family val="0"/>
    </font>
    <font>
      <sz val="12"/>
      <color indexed="10"/>
      <name val="Times New Roman"/>
      <family val="0"/>
    </font>
    <font>
      <sz val="10.5"/>
      <color indexed="8"/>
      <name val="Times New Roman"/>
      <family val="0"/>
    </font>
    <font>
      <sz val="7.45"/>
      <color indexed="8"/>
      <name val="Times New Roman"/>
      <family val="0"/>
    </font>
    <font>
      <sz val="8.5"/>
      <color indexed="8"/>
      <name val="Times New Roman"/>
      <family val="0"/>
    </font>
    <font>
      <sz val="8.1"/>
      <color indexed="8"/>
      <name val="Times New Roman"/>
      <family val="0"/>
    </font>
    <font>
      <sz val="6.9"/>
      <color indexed="8"/>
      <name val="Times New Roman"/>
      <family val="0"/>
    </font>
    <font>
      <sz val="10"/>
      <color indexed="8"/>
      <name val="Calibri"/>
      <family val="0"/>
    </font>
    <font>
      <b/>
      <sz val="18"/>
      <color indexed="8"/>
      <name val="Calibri"/>
      <family val="0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4"/>
      <color indexed="8"/>
      <name val="Times New Roman"/>
      <family val="0"/>
    </font>
    <font>
      <sz val="14"/>
      <color indexed="10"/>
      <name val="Times New Roman"/>
      <family val="0"/>
    </font>
    <font>
      <sz val="11"/>
      <name val="Calibri"/>
      <family val="0"/>
    </font>
    <font>
      <sz val="14"/>
      <color indexed="8"/>
      <name val="Calibri"/>
      <family val="0"/>
    </font>
    <font>
      <sz val="10"/>
      <color theme="0" tint="-0.24997"/>
      <name val="Arial"/>
      <family val="2"/>
    </font>
    <font>
      <sz val="10"/>
      <color theme="0" tint="-0.34998"/>
      <name val="Arial"/>
      <family val="2"/>
    </font>
    <font>
      <sz val="10"/>
      <color rgb="FFFF0000"/>
      <name val="Arial"/>
      <family val="2"/>
    </font>
    <font>
      <sz val="10"/>
      <color theme="0" tint="-0.49997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24997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6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64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8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62" fillId="0" borderId="0" applyNumberFormat="0" applyFill="0" applyBorder="0" applyAlignment="0" applyProtection="0"/>
    <xf numFmtId="0" fontId="61" fillId="26" borderId="1" applyNumberFormat="0" applyAlignment="0" applyProtection="0"/>
    <xf numFmtId="0" fontId="60" fillId="0" borderId="2" applyNumberFormat="0" applyFill="0" applyAlignment="0" applyProtection="0"/>
    <xf numFmtId="0" fontId="0" fillId="27" borderId="3" applyNumberFormat="0" applyFont="0" applyAlignment="0" applyProtection="0"/>
    <xf numFmtId="0" fontId="59" fillId="28" borderId="1" applyNumberFormat="0" applyAlignment="0" applyProtection="0"/>
    <xf numFmtId="0" fontId="58" fillId="2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7" fillId="30" borderId="0" applyNumberFormat="0" applyBorder="0" applyAlignment="0" applyProtection="0"/>
    <xf numFmtId="9" fontId="0" fillId="0" borderId="0" applyFont="0" applyFill="0" applyBorder="0" applyAlignment="0" applyProtection="0"/>
    <xf numFmtId="0" fontId="56" fillId="31" borderId="0" applyNumberFormat="0" applyBorder="0" applyAlignment="0" applyProtection="0"/>
    <xf numFmtId="0" fontId="55" fillId="26" borderId="4" applyNumberFormat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5" applyNumberFormat="0" applyFill="0" applyAlignment="0" applyProtection="0"/>
    <xf numFmtId="0" fontId="51" fillId="0" borderId="6" applyNumberFormat="0" applyFill="0" applyAlignment="0" applyProtection="0"/>
    <xf numFmtId="0" fontId="50" fillId="0" borderId="7" applyNumberFormat="0" applyFill="0" applyAlignment="0" applyProtection="0"/>
    <xf numFmtId="0" fontId="50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8" fillId="32" borderId="9" applyNumberFormat="0" applyAlignment="0" applyProtection="0"/>
  </cellStyleXfs>
  <cellXfs count="124">
    <xf numFmtId="0" fontId="0" fillId="0" borderId="0" xfId="0" applyAlignment="1">
      <alignment/>
    </xf>
    <xf numFmtId="0" fontId="0" fillId="0" borderId="0" xfId="0" applyAlignment="1" applyProtection="1">
      <alignment/>
      <protection/>
    </xf>
    <xf numFmtId="0" fontId="0" fillId="0" borderId="0" xfId="0" applyAlignment="1" applyProtection="1">
      <alignment horizontal="left"/>
      <protection/>
    </xf>
    <xf numFmtId="0" fontId="0" fillId="0" borderId="0" xfId="0" applyNumberFormat="1" applyFont="1" applyBorder="1" applyAlignment="1" applyProtection="1">
      <alignment/>
      <protection/>
    </xf>
    <xf numFmtId="0" fontId="0" fillId="0" borderId="0" xfId="0" applyFill="1" applyAlignment="1">
      <alignment/>
    </xf>
    <xf numFmtId="0" fontId="0" fillId="0" borderId="0" xfId="0" applyFont="1" applyFill="1" applyAlignment="1" applyProtection="1">
      <alignment/>
      <protection/>
    </xf>
    <xf numFmtId="0" fontId="0" fillId="0" borderId="0" xfId="0" applyNumberFormat="1" applyFont="1" applyFill="1" applyAlignment="1" applyProtection="1">
      <alignment/>
      <protection locked="0"/>
    </xf>
    <xf numFmtId="0" fontId="0" fillId="0" borderId="0" xfId="0" applyAlignment="1" applyProtection="1">
      <alignment/>
      <protection locked="0"/>
    </xf>
    <xf numFmtId="0" fontId="2" fillId="0" borderId="0" xfId="0" applyFont="1" applyAlignment="1">
      <alignment/>
    </xf>
    <xf numFmtId="0" fontId="2" fillId="0" borderId="0" xfId="0" applyFont="1" applyFill="1" applyAlignment="1">
      <alignment/>
    </xf>
    <xf numFmtId="0" fontId="2" fillId="0" borderId="0" xfId="0" applyFont="1" applyAlignment="1" applyProtection="1">
      <alignment/>
      <protection/>
    </xf>
    <xf numFmtId="0" fontId="0" fillId="0" borderId="0" xfId="0" applyBorder="1" applyAlignment="1">
      <alignment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 applyFont="1" applyBorder="1" applyAlignment="1" applyProtection="1">
      <alignment horizontal="left"/>
      <protection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Border="1" applyAlignment="1" applyProtection="1">
      <alignment horizontal="center" vertical="center"/>
      <protection/>
    </xf>
    <xf numFmtId="1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/>
    </xf>
    <xf numFmtId="2" fontId="0" fillId="0" borderId="0" xfId="0" applyNumberFormat="1" applyAlignment="1">
      <alignment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 applyProtection="1">
      <alignment horizontal="left"/>
      <protection/>
    </xf>
    <xf numFmtId="0" fontId="0" fillId="0" borderId="0" xfId="0" applyFont="1" applyAlignment="1">
      <alignment/>
    </xf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0" fontId="0" fillId="0" borderId="0" xfId="0" applyFont="1" applyAlignment="1" applyProtection="1">
      <alignment/>
      <protection/>
    </xf>
    <xf numFmtId="0" fontId="0" fillId="0" borderId="0" xfId="0" applyNumberFormat="1" applyFont="1" applyFill="1" applyBorder="1" applyAlignment="1" applyProtection="1">
      <alignment/>
      <protection/>
    </xf>
    <xf numFmtId="0" fontId="0" fillId="0" borderId="0" xfId="0" applyFont="1" applyAlignment="1" applyProtection="1">
      <alignment horizontal="left"/>
      <protection/>
    </xf>
    <xf numFmtId="0" fontId="0" fillId="33" borderId="0" xfId="0" applyFill="1" applyBorder="1" applyAlignment="1">
      <alignment horizontal="center" vertical="center" wrapText="1"/>
    </xf>
    <xf numFmtId="0" fontId="0" fillId="33" borderId="0" xfId="0" applyNumberForma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center" vertical="center" wrapText="1"/>
    </xf>
    <xf numFmtId="11" fontId="0" fillId="33" borderId="0" xfId="0" applyNumberFormat="1" applyFill="1" applyBorder="1" applyAlignment="1">
      <alignment horizontal="center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45" fillId="0" borderId="0" xfId="0" applyFont="1" applyFill="1" applyAlignment="1">
      <alignment horizontal="center" vertical="center" wrapText="1"/>
    </xf>
    <xf numFmtId="0" fontId="45" fillId="0" borderId="0" xfId="0" applyFont="1" applyFill="1" applyAlignment="1" applyProtection="1">
      <alignment horizontal="center" vertical="center" wrapText="1"/>
      <protection/>
    </xf>
    <xf numFmtId="0" fontId="45" fillId="0" borderId="0" xfId="0" applyFont="1" applyFill="1" applyAlignment="1" applyProtection="1">
      <alignment horizontal="center"/>
      <protection locked="0"/>
    </xf>
    <xf numFmtId="0" fontId="45" fillId="0" borderId="0" xfId="0" applyFont="1" applyFill="1" applyAlignment="1" applyProtection="1">
      <alignment horizontal="center"/>
      <protection/>
    </xf>
    <xf numFmtId="0" fontId="45" fillId="0" borderId="0" xfId="0" applyFont="1" applyFill="1" applyAlignment="1">
      <alignment horizontal="center"/>
    </xf>
    <xf numFmtId="0" fontId="44" fillId="0" borderId="0" xfId="0" applyFont="1" applyAlignment="1">
      <alignment horizontal="right"/>
    </xf>
    <xf numFmtId="1" fontId="44" fillId="0" borderId="0" xfId="0" applyNumberFormat="1" applyFont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/>
    </xf>
    <xf numFmtId="0" fontId="0" fillId="0" borderId="0" xfId="0" applyFont="1" applyAlignment="1">
      <alignment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44" fillId="0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alignment/>
      <protection/>
    </xf>
    <xf numFmtId="11" fontId="0" fillId="33" borderId="0" xfId="0" applyNumberFormat="1" applyFill="1" applyAlignment="1" applyProtection="1">
      <alignment horizontal="left"/>
      <protection locked="0"/>
    </xf>
    <xf numFmtId="11" fontId="0" fillId="0" borderId="0" xfId="0" applyNumberFormat="1" applyAlignment="1">
      <alignment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/>
    </xf>
    <xf numFmtId="0" fontId="47" fillId="0" borderId="0" xfId="0" applyNumberFormat="1" applyFont="1" applyFill="1" applyAlignment="1">
      <alignment horizontal="center" vertical="center" wrapText="1"/>
    </xf>
    <xf numFmtId="0" fontId="47" fillId="0" borderId="0" xfId="0" applyNumberFormat="1" applyFont="1" applyFill="1" applyAlignment="1" applyProtection="1">
      <alignment horizontal="center"/>
      <protection locked="0"/>
    </xf>
    <xf numFmtId="0" fontId="47" fillId="0" borderId="0" xfId="0" applyNumberFormat="1" applyFont="1" applyFill="1" applyAlignment="1" applyProtection="1">
      <alignment horizontal="center"/>
      <protection/>
    </xf>
    <xf numFmtId="0" fontId="47" fillId="0" borderId="0" xfId="0" applyNumberFormat="1" applyFont="1" applyAlignment="1">
      <alignment/>
    </xf>
    <xf numFmtId="0" fontId="0" fillId="0" borderId="0" xfId="0" applyFont="1" applyAlignment="1">
      <alignment horizontal="left"/>
    </xf>
    <xf numFmtId="11" fontId="0" fillId="33" borderId="0" xfId="0" applyNumberFormat="1" applyFont="1" applyFill="1" applyAlignment="1" applyProtection="1">
      <alignment horizontal="left"/>
      <protection/>
    </xf>
    <xf numFmtId="0" fontId="47" fillId="0" borderId="0" xfId="0" applyFont="1" applyFill="1" applyAlignment="1">
      <alignment horizontal="center" vertical="center" wrapText="1"/>
    </xf>
    <xf numFmtId="0" fontId="47" fillId="0" borderId="0" xfId="0" applyFont="1" applyFill="1" applyAlignment="1" applyProtection="1">
      <alignment horizontal="center"/>
      <protection locked="0"/>
    </xf>
    <xf numFmtId="0" fontId="47" fillId="0" borderId="0" xfId="0" applyFont="1" applyAlignment="1">
      <alignment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/>
    </xf>
    <xf numFmtId="0" fontId="47" fillId="0" borderId="0" xfId="0" applyFont="1" applyFill="1" applyAlignment="1">
      <alignment/>
    </xf>
    <xf numFmtId="0" fontId="0" fillId="33" borderId="0" xfId="0" applyFont="1" applyFill="1" applyAlignment="1" applyProtection="1">
      <alignment/>
      <protection locked="0"/>
    </xf>
    <xf numFmtId="0" fontId="46" fillId="0" borderId="0" xfId="0" applyFont="1" applyFill="1" applyAlignment="1">
      <alignment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Fill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horizontal="center" vertical="center"/>
      <protection/>
    </xf>
    <xf numFmtId="0" fontId="4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left" vertical="center"/>
    </xf>
    <xf numFmtId="186" fontId="0" fillId="0" borderId="0" xfId="0" applyNumberFormat="1" applyAlignment="1">
      <alignment horizontal="center" vertical="center"/>
    </xf>
    <xf numFmtId="180" fontId="0" fillId="0" borderId="0" xfId="0" applyNumberFormat="1" applyBorder="1" applyAlignment="1" applyProtection="1">
      <alignment horizontal="center" vertical="center"/>
      <protection/>
    </xf>
    <xf numFmtId="180" fontId="0" fillId="0" borderId="0" xfId="0" applyNumberFormat="1" applyBorder="1" applyAlignment="1">
      <alignment horizontal="center" vertical="center"/>
    </xf>
    <xf numFmtId="0" fontId="44" fillId="0" borderId="0" xfId="0" applyFont="1" applyAlignment="1">
      <alignment horizontal="right" vertical="center"/>
    </xf>
    <xf numFmtId="180" fontId="4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86" fontId="4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 applyProtection="1">
      <alignment horizontal="right" vertical="center"/>
      <protection/>
    </xf>
    <xf numFmtId="186" fontId="0" fillId="33" borderId="0" xfId="0" applyNumberFormat="1" applyFont="1" applyFill="1" applyAlignment="1">
      <alignment horizontal="center" vertical="center"/>
    </xf>
    <xf numFmtId="0" fontId="0" fillId="0" borderId="0" xfId="0" applyAlignment="1" applyProtection="1">
      <alignment vertical="center"/>
      <protection/>
    </xf>
    <xf numFmtId="0" fontId="0" fillId="0" borderId="0" xfId="0" applyNumberFormat="1" applyFont="1" applyFill="1" applyAlignment="1" applyProtection="1">
      <alignment horizontal="right" vertical="center"/>
      <protection locked="0"/>
    </xf>
    <xf numFmtId="0" fontId="44" fillId="0" borderId="0" xfId="0" applyFont="1" applyAlignment="1" applyProtection="1">
      <alignment vertical="center"/>
      <protection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left" vertical="center"/>
    </xf>
    <xf numFmtId="2" fontId="44" fillId="0" borderId="0" xfId="0" applyNumberFormat="1" applyFont="1" applyAlignment="1">
      <alignment horizontal="center" vertical="center"/>
    </xf>
    <xf numFmtId="0" fontId="44" fillId="0" borderId="0" xfId="0" applyFont="1" applyFill="1" applyAlignment="1" applyProtection="1">
      <alignment horizontal="right" vertical="center"/>
      <protection/>
    </xf>
    <xf numFmtId="0" fontId="44" fillId="0" borderId="0" xfId="0" applyFont="1" applyAlignment="1" applyProtection="1">
      <alignment horizontal="left" vertical="center"/>
      <protection/>
    </xf>
    <xf numFmtId="0" fontId="44" fillId="0" borderId="0" xfId="0" applyNumberFormat="1" applyFont="1" applyBorder="1" applyAlignment="1" applyProtection="1">
      <alignment horizontal="left" vertical="center"/>
      <protection/>
    </xf>
    <xf numFmtId="2" fontId="44" fillId="0" borderId="0" xfId="0" applyNumberFormat="1" applyFont="1" applyAlignment="1">
      <alignment/>
    </xf>
    <xf numFmtId="0" fontId="44" fillId="0" borderId="0" xfId="0" applyNumberFormat="1" applyFont="1" applyFill="1" applyAlignment="1" applyProtection="1">
      <alignment horizontal="right" vertical="center"/>
      <protection locked="0"/>
    </xf>
    <xf numFmtId="0" fontId="44" fillId="0" borderId="0" xfId="0" applyFont="1" applyAlignment="1">
      <alignment/>
    </xf>
    <xf numFmtId="2" fontId="44" fillId="0" borderId="0" xfId="0" applyNumberFormat="1" applyFont="1" applyAlignment="1">
      <alignment horizontal="right" vertical="center"/>
    </xf>
    <xf numFmtId="2" fontId="44" fillId="0" borderId="0" xfId="0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/>
    </xf>
    <xf numFmtId="2" fontId="44" fillId="0" borderId="0" xfId="0" applyNumberFormat="1" applyFont="1" applyAlignment="1">
      <alignment horizontal="left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" fontId="0" fillId="0" borderId="0" xfId="0" applyNumberFormat="1" applyAlignment="1">
      <alignment/>
    </xf>
    <xf numFmtId="181" fontId="0" fillId="0" borderId="0" xfId="0" applyNumberFormat="1" applyAlignment="1">
      <alignment horizontal="left"/>
    </xf>
    <xf numFmtId="0" fontId="0" fillId="33" borderId="0" xfId="0" applyFill="1" applyAlignment="1" applyProtection="1">
      <alignment/>
      <protection locked="0"/>
    </xf>
  </cellXfs>
  <cellStyles count="49">
    <cellStyle name="Normal" xfId="0"/>
    <cellStyle name="20 % - Accent1" xfId="15"/>
    <cellStyle name="20 % - Accent2" xfId="16"/>
    <cellStyle name="20 % - Accent3" xfId="17"/>
    <cellStyle name="20 % - Accent4" xfId="18"/>
    <cellStyle name="20 % - Accent5" xfId="19"/>
    <cellStyle name="20 % - Accent6" xfId="20"/>
    <cellStyle name="40 % - Accent1" xfId="21"/>
    <cellStyle name="40 % - Accent2" xfId="22"/>
    <cellStyle name="40 % - Accent3" xfId="23"/>
    <cellStyle name="40 % - Accent4" xfId="24"/>
    <cellStyle name="40 % - Accent5" xfId="25"/>
    <cellStyle name="40 % - Accent6" xfId="26"/>
    <cellStyle name="60 % - Accent1" xfId="27"/>
    <cellStyle name="60 % - Accent2" xfId="28"/>
    <cellStyle name="60 % - Accent3" xfId="29"/>
    <cellStyle name="60 % - Accent4" xfId="30"/>
    <cellStyle name="60 % - Accent5" xfId="31"/>
    <cellStyle name="60 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Avertissement" xfId="39"/>
    <cellStyle name="Calcul" xfId="40"/>
    <cellStyle name="Cellule liée" xfId="41"/>
    <cellStyle name="Commentaire" xfId="42"/>
    <cellStyle name="Entrée" xfId="43"/>
    <cellStyle name="Insatisfaisant" xfId="44"/>
    <cellStyle name="Hyperlink" xfId="45"/>
    <cellStyle name="Followed Hyperlink" xfId="46"/>
    <cellStyle name="Comma" xfId="47"/>
    <cellStyle name="Comma [0]" xfId="48"/>
    <cellStyle name="Currency" xfId="49"/>
    <cellStyle name="Currency [0]" xfId="50"/>
    <cellStyle name="Neutre" xfId="51"/>
    <cellStyle name="Percent" xfId="52"/>
    <cellStyle name="Satisfaisant" xfId="53"/>
    <cellStyle name="Sortie" xfId="54"/>
    <cellStyle name="Texte explicatif" xfId="55"/>
    <cellStyle name="Titre" xfId="56"/>
    <cellStyle name="Titre 1" xfId="57"/>
    <cellStyle name="Titre 2" xfId="58"/>
    <cellStyle name="Titre 3" xfId="59"/>
    <cellStyle name="Titre 4" xfId="60"/>
    <cellStyle name="Total" xfId="61"/>
    <cellStyle name="Vérification" xfId="6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worksheet" Target="worksheets/sheet7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6" Type="http://schemas.openxmlformats.org/officeDocument/2006/relationships/worksheet" Target="worksheets/sheet5.xml" /><Relationship Id="rId10" Type="http://schemas.openxmlformats.org/officeDocument/2006/relationships/worksheet" Target="worksheets/sheet9.xml" /><Relationship Id="rId12" Type="http://schemas.openxmlformats.org/officeDocument/2006/relationships/sharedStrings" Target="sharedStrings.xml" /><Relationship Id="rId11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worksheet" Target="worksheets/sheet6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_rels/chart10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2.xml" /></Relationships>
</file>

<file path=xl/charts/_rels/chart1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3.xml" /></Relationships>
</file>

<file path=xl/charts/_rels/chart1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4.xml" /></Relationships>
</file>

<file path=xl/charts/_rels/chart1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5.xml" /></Relationships>
</file>

<file path=xl/charts/_rels/chart14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6.xml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.xml" /></Relationships>
</file>

<file path=xl/charts/_rels/chart4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6.xml" /></Relationships>
</file>

<file path=xl/charts/_rels/chart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7.xml" /></Relationships>
</file>

<file path=xl/charts/_rels/chart8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0.xml" /></Relationships>
</file>

<file path=xl/charts/_rels/chart9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11425"/>
          <c:y val="0"/>
          <c:w val="0.867"/>
          <c:h val="0.96025"/>
        </c:manualLayout>
      </c:layout>
      <c:scatterChart>
        <c:scatterStyle val="lineMarker"/>
        <c:varyColors val="0"/>
        <c:ser>
          <c:idx val="1"/>
          <c:order val="1"/>
          <c:tx>
            <c:v>Courbe brute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Machine_donnees!$J$2:$J$10000</c:f>
              <c:numCache>
                <c:ptCount val="9999"/>
                <c:pt idx="0">
                  <c:v>0</c:v>
                </c:pt>
                <c:pt idx="1">
                  <c:v>0.00044329999999998</c:v>
                </c:pt>
                <c:pt idx="2">
                  <c:v>0.0010184875</c:v>
                </c:pt>
                <c:pt idx="3">
                  <c:v>0.00128373749999999</c:v>
                </c:pt>
                <c:pt idx="4">
                  <c:v>0.00164136250000002</c:v>
                </c:pt>
                <c:pt idx="5">
                  <c:v>0.0021331</c:v>
                </c:pt>
                <c:pt idx="6">
                  <c:v>0.00227987499999999</c:v>
                </c:pt>
                <c:pt idx="7">
                  <c:v>0.00282302499999998</c:v>
                </c:pt>
                <c:pt idx="8">
                  <c:v>0.0030919875</c:v>
                </c:pt>
                <c:pt idx="9">
                  <c:v>0.00360756249999999</c:v>
                </c:pt>
                <c:pt idx="10">
                  <c:v>0.0040084125</c:v>
                </c:pt>
                <c:pt idx="11">
                  <c:v>0.00420063749999999</c:v>
                </c:pt>
                <c:pt idx="12">
                  <c:v>0.00483766250000001</c:v>
                </c:pt>
                <c:pt idx="13">
                  <c:v>0.00514163750000002</c:v>
                </c:pt>
                <c:pt idx="14">
                  <c:v>0.00554025000000002</c:v>
                </c:pt>
                <c:pt idx="15">
                  <c:v>0.00592618750000001</c:v>
                </c:pt>
                <c:pt idx="16">
                  <c:v>0.0063553375</c:v>
                </c:pt>
                <c:pt idx="17">
                  <c:v>0.0066638</c:v>
                </c:pt>
                <c:pt idx="18">
                  <c:v>0.00703557500000002</c:v>
                </c:pt>
                <c:pt idx="19">
                  <c:v>0.00728293750000003</c:v>
                </c:pt>
                <c:pt idx="20">
                  <c:v>0.00789388750000003</c:v>
                </c:pt>
                <c:pt idx="21">
                  <c:v>0.00834762500000003</c:v>
                </c:pt>
                <c:pt idx="22">
                  <c:v>0.00880508750000003</c:v>
                </c:pt>
                <c:pt idx="23">
                  <c:v>0.00901817500000002</c:v>
                </c:pt>
                <c:pt idx="24">
                  <c:v>0.0094048625</c:v>
                </c:pt>
                <c:pt idx="25">
                  <c:v>0.00966787499999999</c:v>
                </c:pt>
                <c:pt idx="26">
                  <c:v>0.0100843625</c:v>
                </c:pt>
                <c:pt idx="27">
                  <c:v>0.010699775</c:v>
                </c:pt>
                <c:pt idx="28">
                  <c:v>0.011091675</c:v>
                </c:pt>
                <c:pt idx="29">
                  <c:v>0.0114299375</c:v>
                </c:pt>
                <c:pt idx="30">
                  <c:v>0.0118784625</c:v>
                </c:pt>
                <c:pt idx="31">
                  <c:v>0.012364975</c:v>
                </c:pt>
                <c:pt idx="32">
                  <c:v>0.0126391625</c:v>
                </c:pt>
                <c:pt idx="33">
                  <c:v>0.0130832125</c:v>
                </c:pt>
                <c:pt idx="34">
                  <c:v>0.0134877875</c:v>
                </c:pt>
                <c:pt idx="35">
                  <c:v>0.0138223125</c:v>
                </c:pt>
                <c:pt idx="36">
                  <c:v>0.0140152875</c:v>
                </c:pt>
                <c:pt idx="37">
                  <c:v>0.0147148875</c:v>
                </c:pt>
                <c:pt idx="38">
                  <c:v>0.015004725</c:v>
                </c:pt>
                <c:pt idx="39">
                  <c:v>0.0153422375</c:v>
                </c:pt>
                <c:pt idx="40">
                  <c:v>0.01564025</c:v>
                </c:pt>
                <c:pt idx="41">
                  <c:v>0.0161141125</c:v>
                </c:pt>
                <c:pt idx="42">
                  <c:v>0.0164926</c:v>
                </c:pt>
                <c:pt idx="43">
                  <c:v>0.01692325</c:v>
                </c:pt>
                <c:pt idx="44">
                  <c:v>0.0172555375</c:v>
                </c:pt>
                <c:pt idx="45">
                  <c:v>0.01765415</c:v>
                </c:pt>
                <c:pt idx="46">
                  <c:v>0.0179953875</c:v>
                </c:pt>
                <c:pt idx="47">
                  <c:v>0.0182442375</c:v>
                </c:pt>
                <c:pt idx="48">
                  <c:v>0.0187896125</c:v>
                </c:pt>
                <c:pt idx="49">
                  <c:v>0.0192090875</c:v>
                </c:pt>
                <c:pt idx="50">
                  <c:v>0.019761175</c:v>
                </c:pt>
                <c:pt idx="51">
                  <c:v>0.020024925</c:v>
                </c:pt>
                <c:pt idx="52">
                  <c:v>0.02054125</c:v>
                </c:pt>
                <c:pt idx="53">
                  <c:v>0.02103895</c:v>
                </c:pt>
                <c:pt idx="54">
                  <c:v>0.02123415</c:v>
                </c:pt>
                <c:pt idx="55">
                  <c:v>0.0214315875</c:v>
                </c:pt>
                <c:pt idx="56">
                  <c:v>0.021991125</c:v>
                </c:pt>
                <c:pt idx="57">
                  <c:v>0.0225015</c:v>
                </c:pt>
                <c:pt idx="58">
                  <c:v>0.0229068125</c:v>
                </c:pt>
                <c:pt idx="59">
                  <c:v>0.0231891875</c:v>
                </c:pt>
                <c:pt idx="60">
                  <c:v>0.0236518625</c:v>
                </c:pt>
                <c:pt idx="61">
                  <c:v>0.0238321625</c:v>
                </c:pt>
                <c:pt idx="62">
                  <c:v>0.02443715</c:v>
                </c:pt>
                <c:pt idx="63">
                  <c:v>0.0247821125</c:v>
                </c:pt>
                <c:pt idx="64">
                  <c:v>0.0250861</c:v>
                </c:pt>
                <c:pt idx="65">
                  <c:v>0.02537965</c:v>
                </c:pt>
                <c:pt idx="66">
                  <c:v>0.0259064125</c:v>
                </c:pt>
                <c:pt idx="67">
                  <c:v>0.0262782</c:v>
                </c:pt>
                <c:pt idx="68">
                  <c:v>0.026658175</c:v>
                </c:pt>
                <c:pt idx="69">
                  <c:v>0.0271685375</c:v>
                </c:pt>
                <c:pt idx="70">
                  <c:v>0.0273801375</c:v>
                </c:pt>
                <c:pt idx="71">
                  <c:v>0.027900925</c:v>
                </c:pt>
                <c:pt idx="72">
                  <c:v>0.028301775</c:v>
                </c:pt>
                <c:pt idx="73">
                  <c:v>0.0286810125</c:v>
                </c:pt>
                <c:pt idx="74">
                  <c:v>0.028934325</c:v>
                </c:pt>
                <c:pt idx="75">
                  <c:v>0.0298187125</c:v>
                </c:pt>
                <c:pt idx="76">
                  <c:v>0.029960275</c:v>
                </c:pt>
                <c:pt idx="77">
                  <c:v>0.0303089625</c:v>
                </c:pt>
                <c:pt idx="78">
                  <c:v>0.0305339625</c:v>
                </c:pt>
                <c:pt idx="79">
                  <c:v>0.0310122875</c:v>
                </c:pt>
                <c:pt idx="80">
                  <c:v>0.0313892875</c:v>
                </c:pt>
                <c:pt idx="81">
                  <c:v>0.0317208375</c:v>
                </c:pt>
                <c:pt idx="82">
                  <c:v>0.0321716</c:v>
                </c:pt>
                <c:pt idx="83">
                  <c:v>0.032545625</c:v>
                </c:pt>
                <c:pt idx="84">
                  <c:v>0.0330477875</c:v>
                </c:pt>
                <c:pt idx="85">
                  <c:v>0.03346875</c:v>
                </c:pt>
                <c:pt idx="86">
                  <c:v>0.0337936</c:v>
                </c:pt>
                <c:pt idx="87">
                  <c:v>0.033984325</c:v>
                </c:pt>
                <c:pt idx="88">
                  <c:v>0.0345863375</c:v>
                </c:pt>
                <c:pt idx="89">
                  <c:v>0.0348456125</c:v>
                </c:pt>
                <c:pt idx="90">
                  <c:v>0.035391</c:v>
                </c:pt>
                <c:pt idx="91">
                  <c:v>0.0357247875</c:v>
                </c:pt>
                <c:pt idx="92">
                  <c:v>0.03606155</c:v>
                </c:pt>
                <c:pt idx="93">
                  <c:v>0.036518275</c:v>
                </c:pt>
                <c:pt idx="94">
                  <c:v>0.0368393875</c:v>
                </c:pt>
                <c:pt idx="95">
                  <c:v>0.03717765</c:v>
                </c:pt>
                <c:pt idx="96">
                  <c:v>0.03750845</c:v>
                </c:pt>
                <c:pt idx="97">
                  <c:v>0.0379413375</c:v>
                </c:pt>
                <c:pt idx="98">
                  <c:v>0.0385433375</c:v>
                </c:pt>
                <c:pt idx="99">
                  <c:v>0.03892705</c:v>
                </c:pt>
                <c:pt idx="100">
                  <c:v>0.039187075</c:v>
                </c:pt>
                <c:pt idx="101">
                  <c:v>0.039556625</c:v>
                </c:pt>
                <c:pt idx="102">
                  <c:v>0.040076675</c:v>
                </c:pt>
                <c:pt idx="103">
                  <c:v>0.0403940625</c:v>
                </c:pt>
                <c:pt idx="104">
                  <c:v>0.0405870375</c:v>
                </c:pt>
                <c:pt idx="105">
                  <c:v>0.0411719</c:v>
                </c:pt>
                <c:pt idx="106">
                  <c:v>0.0414647125</c:v>
                </c:pt>
                <c:pt idx="107">
                  <c:v>0.04196465</c:v>
                </c:pt>
                <c:pt idx="108">
                  <c:v>0.042420625</c:v>
                </c:pt>
                <c:pt idx="109">
                  <c:v>0.0426434</c:v>
                </c:pt>
                <c:pt idx="110">
                  <c:v>0.0432066625</c:v>
                </c:pt>
                <c:pt idx="111">
                  <c:v>0.043746825</c:v>
                </c:pt>
                <c:pt idx="112">
                  <c:v>0.0440575125</c:v>
                </c:pt>
                <c:pt idx="113">
                  <c:v>0.04421845</c:v>
                </c:pt>
                <c:pt idx="114">
                  <c:v>0.0445440375</c:v>
                </c:pt>
                <c:pt idx="115">
                  <c:v>0.0451363625</c:v>
                </c:pt>
                <c:pt idx="116">
                  <c:v>0.04560425</c:v>
                </c:pt>
                <c:pt idx="117">
                  <c:v>0.045926125</c:v>
                </c:pt>
                <c:pt idx="118">
                  <c:v>0.0463873125</c:v>
                </c:pt>
                <c:pt idx="119">
                  <c:v>0.0465340875</c:v>
                </c:pt>
                <c:pt idx="120">
                  <c:v>0.046943125</c:v>
                </c:pt>
                <c:pt idx="121">
                  <c:v>0.0473700375</c:v>
                </c:pt>
                <c:pt idx="122">
                  <c:v>0.0476956375</c:v>
                </c:pt>
                <c:pt idx="123">
                  <c:v>0.0481694875</c:v>
                </c:pt>
                <c:pt idx="124">
                  <c:v>0.048510725</c:v>
                </c:pt>
                <c:pt idx="125">
                  <c:v>0.0490300375</c:v>
                </c:pt>
                <c:pt idx="126">
                  <c:v>0.049287825</c:v>
                </c:pt>
                <c:pt idx="127">
                  <c:v>0.0496059625</c:v>
                </c:pt>
                <c:pt idx="128">
                  <c:v>0.0502496875</c:v>
                </c:pt>
                <c:pt idx="129">
                  <c:v>0.0506281875</c:v>
                </c:pt>
                <c:pt idx="130">
                  <c:v>0.0509254625</c:v>
                </c:pt>
                <c:pt idx="131">
                  <c:v>0.0511996375</c:v>
                </c:pt>
                <c:pt idx="132">
                  <c:v>0.0516518875</c:v>
                </c:pt>
                <c:pt idx="133">
                  <c:v>0.0519245875</c:v>
                </c:pt>
                <c:pt idx="134">
                  <c:v>0.052385775</c:v>
                </c:pt>
                <c:pt idx="135">
                  <c:v>0.052762025</c:v>
                </c:pt>
                <c:pt idx="136">
                  <c:v>0.053109975</c:v>
                </c:pt>
                <c:pt idx="137">
                  <c:v>0.0537447625</c:v>
                </c:pt>
                <c:pt idx="138">
                  <c:v>0.05407855</c:v>
                </c:pt>
                <c:pt idx="139">
                  <c:v>0.054390725</c:v>
                </c:pt>
                <c:pt idx="140">
                  <c:v>0.054828075</c:v>
                </c:pt>
                <c:pt idx="141">
                  <c:v>0.0551946375</c:v>
                </c:pt>
                <c:pt idx="142">
                  <c:v>0.055664775</c:v>
                </c:pt>
                <c:pt idx="143">
                  <c:v>0.055981425</c:v>
                </c:pt>
                <c:pt idx="144">
                  <c:v>0.0563867375</c:v>
                </c:pt>
                <c:pt idx="145">
                  <c:v>0.0567302125</c:v>
                </c:pt>
                <c:pt idx="146">
                  <c:v>0.0571697875</c:v>
                </c:pt>
                <c:pt idx="147">
                  <c:v>0.0574231125</c:v>
                </c:pt>
                <c:pt idx="148">
                  <c:v>0.058016925</c:v>
                </c:pt>
                <c:pt idx="149">
                  <c:v>0.0584132875</c:v>
                </c:pt>
                <c:pt idx="150">
                  <c:v>0.058747825</c:v>
                </c:pt>
                <c:pt idx="151">
                  <c:v>0.0591613375</c:v>
                </c:pt>
                <c:pt idx="152">
                  <c:v>0.059455625</c:v>
                </c:pt>
                <c:pt idx="153">
                  <c:v>0.0600472</c:v>
                </c:pt>
                <c:pt idx="154">
                  <c:v>0.0603474625</c:v>
                </c:pt>
                <c:pt idx="155">
                  <c:v>0.0605732125</c:v>
                </c:pt>
                <c:pt idx="156">
                  <c:v>0.06102025</c:v>
                </c:pt>
                <c:pt idx="157">
                  <c:v>0.061460575</c:v>
                </c:pt>
                <c:pt idx="158">
                  <c:v>0.06173625</c:v>
                </c:pt>
                <c:pt idx="159">
                  <c:v>0.0621952125</c:v>
                </c:pt>
                <c:pt idx="160">
                  <c:v>0.0626735375</c:v>
                </c:pt>
                <c:pt idx="161">
                  <c:v>0.062938775</c:v>
                </c:pt>
                <c:pt idx="162">
                  <c:v>0.0633329125</c:v>
                </c:pt>
                <c:pt idx="163">
                  <c:v>0.063752375</c:v>
                </c:pt>
                <c:pt idx="164">
                  <c:v>0.064001975</c:v>
                </c:pt>
                <c:pt idx="165">
                  <c:v>0.06465465</c:v>
                </c:pt>
                <c:pt idx="166">
                  <c:v>0.06487295</c:v>
                </c:pt>
                <c:pt idx="167">
                  <c:v>0.0653274375</c:v>
                </c:pt>
                <c:pt idx="168">
                  <c:v>0.065629175</c:v>
                </c:pt>
                <c:pt idx="169">
                  <c:v>0.06601885</c:v>
                </c:pt>
                <c:pt idx="170">
                  <c:v>0.0662975</c:v>
                </c:pt>
                <c:pt idx="171">
                  <c:v>0.0668048875</c:v>
                </c:pt>
                <c:pt idx="172">
                  <c:v>0.06733015</c:v>
                </c:pt>
                <c:pt idx="173">
                  <c:v>0.0676445625</c:v>
                </c:pt>
                <c:pt idx="174">
                  <c:v>0.068124375</c:v>
                </c:pt>
                <c:pt idx="175">
                  <c:v>0.068283825</c:v>
                </c:pt>
                <c:pt idx="176">
                  <c:v>0.069049</c:v>
                </c:pt>
                <c:pt idx="177">
                  <c:v>0.0692382375</c:v>
                </c:pt>
                <c:pt idx="178">
                  <c:v>0.0696428125</c:v>
                </c:pt>
                <c:pt idx="179">
                  <c:v>0.0700458875</c:v>
                </c:pt>
                <c:pt idx="180">
                  <c:v>0.0703305</c:v>
                </c:pt>
                <c:pt idx="181">
                  <c:v>0.070696325</c:v>
                </c:pt>
                <c:pt idx="182">
                  <c:v>0.07107555</c:v>
                </c:pt>
                <c:pt idx="183">
                  <c:v>0.0716134875</c:v>
                </c:pt>
                <c:pt idx="184">
                  <c:v>0.0720255</c:v>
                </c:pt>
                <c:pt idx="185">
                  <c:v>0.072407725</c:v>
                </c:pt>
                <c:pt idx="186">
                  <c:v>0.0727549125</c:v>
                </c:pt>
                <c:pt idx="187">
                  <c:v>0.073001525</c:v>
                </c:pt>
                <c:pt idx="188">
                  <c:v>0.073470175</c:v>
                </c:pt>
                <c:pt idx="189">
                  <c:v>0.0738628125</c:v>
                </c:pt>
                <c:pt idx="190">
                  <c:v>0.0743173</c:v>
                </c:pt>
                <c:pt idx="191">
                  <c:v>0.0746585375</c:v>
                </c:pt>
                <c:pt idx="192">
                  <c:v>0.075113025</c:v>
                </c:pt>
                <c:pt idx="193">
                  <c:v>0.0752314875</c:v>
                </c:pt>
                <c:pt idx="194">
                  <c:v>0.0757552625</c:v>
                </c:pt>
                <c:pt idx="195">
                  <c:v>0.0761196</c:v>
                </c:pt>
                <c:pt idx="196">
                  <c:v>0.0764817</c:v>
                </c:pt>
                <c:pt idx="197">
                  <c:v>0.0769093625</c:v>
                </c:pt>
                <c:pt idx="198">
                  <c:v>0.0773154125</c:v>
                </c:pt>
                <c:pt idx="199">
                  <c:v>0.077886125</c:v>
                </c:pt>
                <c:pt idx="200">
                  <c:v>0.0782318375</c:v>
                </c:pt>
                <c:pt idx="201">
                  <c:v>0.07861405</c:v>
                </c:pt>
                <c:pt idx="202">
                  <c:v>0.0789560375</c:v>
                </c:pt>
                <c:pt idx="203">
                  <c:v>0.0794760875</c:v>
                </c:pt>
                <c:pt idx="204">
                  <c:v>0.07974505</c:v>
                </c:pt>
                <c:pt idx="205">
                  <c:v>0.08009225</c:v>
                </c:pt>
                <c:pt idx="206">
                  <c:v>0.08060485</c:v>
                </c:pt>
                <c:pt idx="207">
                  <c:v>0.0807411875</c:v>
                </c:pt>
                <c:pt idx="208">
                  <c:v>0.081324575</c:v>
                </c:pt>
                <c:pt idx="209">
                  <c:v>0.081769375</c:v>
                </c:pt>
                <c:pt idx="210">
                  <c:v>0.0820972</c:v>
                </c:pt>
                <c:pt idx="211">
                  <c:v>0.082402675</c:v>
                </c:pt>
                <c:pt idx="212">
                  <c:v>0.0828042625</c:v>
                </c:pt>
                <c:pt idx="213">
                  <c:v>0.0832073375</c:v>
                </c:pt>
                <c:pt idx="214">
                  <c:v>0.0836648</c:v>
                </c:pt>
                <c:pt idx="215">
                  <c:v>0.0839650625</c:v>
                </c:pt>
                <c:pt idx="216">
                  <c:v>0.084361425</c:v>
                </c:pt>
                <c:pt idx="217">
                  <c:v>0.0850200625</c:v>
                </c:pt>
                <c:pt idx="218">
                  <c:v>0.0851556625</c:v>
                </c:pt>
                <c:pt idx="219">
                  <c:v>0.085650375</c:v>
                </c:pt>
                <c:pt idx="220">
                  <c:v>0.0861845875</c:v>
                </c:pt>
                <c:pt idx="221">
                  <c:v>0.08652285</c:v>
                </c:pt>
                <c:pt idx="222">
                  <c:v>0.0870056375</c:v>
                </c:pt>
                <c:pt idx="223">
                  <c:v>0.0871300625</c:v>
                </c:pt>
                <c:pt idx="224">
                  <c:v>0.0875718875</c:v>
                </c:pt>
                <c:pt idx="225">
                  <c:v>0.0879392</c:v>
                </c:pt>
                <c:pt idx="226">
                  <c:v>0.0883787875</c:v>
                </c:pt>
                <c:pt idx="227">
                  <c:v>0.088772925</c:v>
                </c:pt>
                <c:pt idx="228">
                  <c:v>0.0892303875</c:v>
                </c:pt>
                <c:pt idx="229">
                  <c:v>0.0896111125</c:v>
                </c:pt>
                <c:pt idx="230">
                  <c:v>0.0901252</c:v>
                </c:pt>
                <c:pt idx="231">
                  <c:v>0.0904515375</c:v>
                </c:pt>
                <c:pt idx="232">
                  <c:v>0.0907816</c:v>
                </c:pt>
                <c:pt idx="233">
                  <c:v>0.0913135625</c:v>
                </c:pt>
                <c:pt idx="234">
                  <c:v>0.09170845</c:v>
                </c:pt>
                <c:pt idx="235">
                  <c:v>0.092006475</c:v>
                </c:pt>
                <c:pt idx="236">
                  <c:v>0.09236485</c:v>
                </c:pt>
                <c:pt idx="237">
                  <c:v>0.0928111375</c:v>
                </c:pt>
                <c:pt idx="238">
                  <c:v>0.0932537</c:v>
                </c:pt>
                <c:pt idx="239">
                  <c:v>0.0936396375</c:v>
                </c:pt>
                <c:pt idx="240">
                  <c:v>0.0939846</c:v>
                </c:pt>
                <c:pt idx="241">
                  <c:v>0.0942409</c:v>
                </c:pt>
                <c:pt idx="242">
                  <c:v>0.094636525</c:v>
                </c:pt>
                <c:pt idx="243">
                  <c:v>0.09516105</c:v>
                </c:pt>
                <c:pt idx="244">
                  <c:v>0.0955075</c:v>
                </c:pt>
                <c:pt idx="245">
                  <c:v>0.0959061</c:v>
                </c:pt>
                <c:pt idx="246">
                  <c:v>0.0962063625</c:v>
                </c:pt>
                <c:pt idx="247">
                  <c:v>0.0966817125</c:v>
                </c:pt>
                <c:pt idx="248">
                  <c:v>0.0971108625</c:v>
                </c:pt>
                <c:pt idx="249">
                  <c:v>0.097455825</c:v>
                </c:pt>
                <c:pt idx="250">
                  <c:v>0.0979937625</c:v>
                </c:pt>
                <c:pt idx="251">
                  <c:v>0.098171825</c:v>
                </c:pt>
                <c:pt idx="252">
                  <c:v>0.098540625</c:v>
                </c:pt>
                <c:pt idx="253">
                  <c:v>0.099115075</c:v>
                </c:pt>
                <c:pt idx="254">
                  <c:v>0.0993199625</c:v>
                </c:pt>
                <c:pt idx="255">
                  <c:v>0.099816175</c:v>
                </c:pt>
                <c:pt idx="256">
                  <c:v>0.1003645375</c:v>
                </c:pt>
                <c:pt idx="257">
                  <c:v>0.1005567625</c:v>
                </c:pt>
                <c:pt idx="258">
                  <c:v>0.10083765</c:v>
                </c:pt>
                <c:pt idx="259">
                  <c:v>0.101247425</c:v>
                </c:pt>
                <c:pt idx="260">
                  <c:v>0.1017168125</c:v>
                </c:pt>
                <c:pt idx="261">
                  <c:v>0.1022093</c:v>
                </c:pt>
                <c:pt idx="262">
                  <c:v>0.10255575</c:v>
                </c:pt>
                <c:pt idx="263">
                  <c:v>0.1028999625</c:v>
                </c:pt>
                <c:pt idx="264">
                  <c:v>0.103327625</c:v>
                </c:pt>
                <c:pt idx="265">
                  <c:v>0.103681525</c:v>
                </c:pt>
                <c:pt idx="266">
                  <c:v>0.104089825</c:v>
                </c:pt>
                <c:pt idx="267">
                  <c:v>0.104399025</c:v>
                </c:pt>
                <c:pt idx="268">
                  <c:v>0.1048304125</c:v>
                </c:pt>
                <c:pt idx="269">
                  <c:v>0.1052640375</c:v>
                </c:pt>
                <c:pt idx="270">
                  <c:v>0.1055471625</c:v>
                </c:pt>
                <c:pt idx="271">
                  <c:v>0.1059837625</c:v>
                </c:pt>
                <c:pt idx="272">
                  <c:v>0.1063443625</c:v>
                </c:pt>
                <c:pt idx="273">
                  <c:v>0.106833875</c:v>
                </c:pt>
                <c:pt idx="274">
                  <c:v>0.107097625</c:v>
                </c:pt>
                <c:pt idx="275">
                  <c:v>0.1077093125</c:v>
                </c:pt>
                <c:pt idx="276">
                  <c:v>0.1081690125</c:v>
                </c:pt>
                <c:pt idx="277">
                  <c:v>0.1085855</c:v>
                </c:pt>
                <c:pt idx="278">
                  <c:v>0.1088663875</c:v>
                </c:pt>
                <c:pt idx="279">
                  <c:v>0.1092962875</c:v>
                </c:pt>
                <c:pt idx="280">
                  <c:v>0.1095533375</c:v>
                </c:pt>
                <c:pt idx="281">
                  <c:v>0.110089775</c:v>
                </c:pt>
                <c:pt idx="282">
                  <c:v>0.110398975</c:v>
                </c:pt>
                <c:pt idx="283">
                  <c:v>0.11079535</c:v>
                </c:pt>
                <c:pt idx="284">
                  <c:v>0.1112177875</c:v>
                </c:pt>
                <c:pt idx="285">
                  <c:v>0.1115083625</c:v>
                </c:pt>
                <c:pt idx="286">
                  <c:v>0.11197105</c:v>
                </c:pt>
                <c:pt idx="287">
                  <c:v>0.112389775</c:v>
                </c:pt>
                <c:pt idx="288">
                  <c:v>0.112599125</c:v>
                </c:pt>
                <c:pt idx="289">
                  <c:v>0.1131258875</c:v>
                </c:pt>
                <c:pt idx="290">
                  <c:v>0.11359155</c:v>
                </c:pt>
                <c:pt idx="291">
                  <c:v>0.1140259125</c:v>
                </c:pt>
                <c:pt idx="292">
                  <c:v>0.11435225</c:v>
                </c:pt>
                <c:pt idx="293">
                  <c:v>0.1145914125</c:v>
                </c:pt>
                <c:pt idx="294">
                  <c:v>0.114989275</c:v>
                </c:pt>
                <c:pt idx="295">
                  <c:v>0.115367025</c:v>
                </c:pt>
                <c:pt idx="296">
                  <c:v>0.1157701</c:v>
                </c:pt>
                <c:pt idx="297">
                  <c:v>0.116308025</c:v>
                </c:pt>
                <c:pt idx="298">
                  <c:v>0.1169316375</c:v>
                </c:pt>
                <c:pt idx="299">
                  <c:v>0.11701435</c:v>
                </c:pt>
                <c:pt idx="300">
                  <c:v>0.1175016125</c:v>
                </c:pt>
                <c:pt idx="301">
                  <c:v>0.11779815</c:v>
                </c:pt>
                <c:pt idx="302">
                  <c:v>0.1182585875</c:v>
                </c:pt>
                <c:pt idx="303">
                  <c:v>0.1186281375</c:v>
                </c:pt>
                <c:pt idx="304">
                  <c:v>0.1190364375</c:v>
                </c:pt>
                <c:pt idx="305">
                  <c:v>0.119490175</c:v>
                </c:pt>
                <c:pt idx="306">
                  <c:v>0.119836625</c:v>
                </c:pt>
                <c:pt idx="307">
                  <c:v>0.120152525</c:v>
                </c:pt>
                <c:pt idx="308">
                  <c:v>0.1206003125</c:v>
                </c:pt>
                <c:pt idx="309">
                  <c:v>0.120949</c:v>
                </c:pt>
                <c:pt idx="310">
                  <c:v>0.1214288125</c:v>
                </c:pt>
                <c:pt idx="311">
                  <c:v>0.121781225</c:v>
                </c:pt>
                <c:pt idx="312">
                  <c:v>0.1220919125</c:v>
                </c:pt>
                <c:pt idx="313">
                  <c:v>0.1226395375</c:v>
                </c:pt>
                <c:pt idx="314">
                  <c:v>0.122927125</c:v>
                </c:pt>
                <c:pt idx="315">
                  <c:v>0.123304875</c:v>
                </c:pt>
                <c:pt idx="316">
                  <c:v>0.12369975</c:v>
                </c:pt>
                <c:pt idx="317">
                  <c:v>0.1241967</c:v>
                </c:pt>
                <c:pt idx="318">
                  <c:v>0.1246705625</c:v>
                </c:pt>
                <c:pt idx="319">
                  <c:v>0.12491345</c:v>
                </c:pt>
                <c:pt idx="320">
                  <c:v>0.1252964125</c:v>
                </c:pt>
                <c:pt idx="321">
                  <c:v>0.1256965125</c:v>
                </c:pt>
                <c:pt idx="322">
                  <c:v>0.1259557875</c:v>
                </c:pt>
                <c:pt idx="323">
                  <c:v>0.126463175</c:v>
                </c:pt>
                <c:pt idx="324">
                  <c:v>0.1267403375</c:v>
                </c:pt>
                <c:pt idx="325">
                  <c:v>0.1271307375</c:v>
                </c:pt>
                <c:pt idx="326">
                  <c:v>0.1275621375</c:v>
                </c:pt>
                <c:pt idx="327">
                  <c:v>0.1281194375</c:v>
                </c:pt>
                <c:pt idx="328">
                  <c:v>0.1284018125</c:v>
                </c:pt>
                <c:pt idx="329">
                  <c:v>0.1289159</c:v>
                </c:pt>
                <c:pt idx="330">
                  <c:v>0.12920945</c:v>
                </c:pt>
                <c:pt idx="331">
                  <c:v>0.12961775</c:v>
                </c:pt>
                <c:pt idx="332">
                  <c:v>0.1300640375</c:v>
                </c:pt>
                <c:pt idx="333">
                  <c:v>0.130473825</c:v>
                </c:pt>
                <c:pt idx="334">
                  <c:v>0.1309126625</c:v>
                </c:pt>
                <c:pt idx="335">
                  <c:v>0.1312427125</c:v>
                </c:pt>
                <c:pt idx="336">
                  <c:v>0.1317255125</c:v>
                </c:pt>
                <c:pt idx="337">
                  <c:v>0.13183355</c:v>
                </c:pt>
                <c:pt idx="338">
                  <c:v>0.1324154375</c:v>
                </c:pt>
                <c:pt idx="339">
                  <c:v>0.1326568375</c:v>
                </c:pt>
                <c:pt idx="340">
                  <c:v>0.1332223375</c:v>
                </c:pt>
                <c:pt idx="341">
                  <c:v>0.1336552125</c:v>
                </c:pt>
                <c:pt idx="342">
                  <c:v>0.1337416375</c:v>
                </c:pt>
                <c:pt idx="343">
                  <c:v>0.1341603625</c:v>
                </c:pt>
                <c:pt idx="344">
                  <c:v>0.134618575</c:v>
                </c:pt>
                <c:pt idx="345">
                  <c:v>0.1350276125</c:v>
                </c:pt>
                <c:pt idx="346">
                  <c:v>0.135244425</c:v>
                </c:pt>
                <c:pt idx="347">
                  <c:v>0.1357659625</c:v>
                </c:pt>
                <c:pt idx="348">
                  <c:v>0.13622045</c:v>
                </c:pt>
                <c:pt idx="349">
                  <c:v>0.1366630125</c:v>
                </c:pt>
                <c:pt idx="350">
                  <c:v>0.137005</c:v>
                </c:pt>
                <c:pt idx="351">
                  <c:v>0.1373805125</c:v>
                </c:pt>
                <c:pt idx="352">
                  <c:v>0.1378551125</c:v>
                </c:pt>
                <c:pt idx="353">
                  <c:v>0.13816505</c:v>
                </c:pt>
                <c:pt idx="354">
                  <c:v>0.138749175</c:v>
                </c:pt>
                <c:pt idx="355">
                  <c:v>0.139036025</c:v>
                </c:pt>
                <c:pt idx="356">
                  <c:v>0.1393429875</c:v>
                </c:pt>
                <c:pt idx="357">
                  <c:v>0.139909975</c:v>
                </c:pt>
                <c:pt idx="358">
                  <c:v>0.140257175</c:v>
                </c:pt>
                <c:pt idx="359">
                  <c:v>0.1405306125</c:v>
                </c:pt>
                <c:pt idx="360">
                  <c:v>0.1409523125</c:v>
                </c:pt>
                <c:pt idx="361">
                  <c:v>0.1413561375</c:v>
                </c:pt>
                <c:pt idx="362">
                  <c:v>0.1415997375</c:v>
                </c:pt>
                <c:pt idx="363">
                  <c:v>0.1421697375</c:v>
                </c:pt>
                <c:pt idx="364">
                  <c:v>0.1425236125</c:v>
                </c:pt>
                <c:pt idx="365">
                  <c:v>0.142873075</c:v>
                </c:pt>
                <c:pt idx="366">
                  <c:v>0.1433044375</c:v>
                </c:pt>
                <c:pt idx="367">
                  <c:v>0.14349815</c:v>
                </c:pt>
                <c:pt idx="368">
                  <c:v>0.1439802375</c:v>
                </c:pt>
                <c:pt idx="369">
                  <c:v>0.144468275</c:v>
                </c:pt>
                <c:pt idx="370">
                  <c:v>0.144897425</c:v>
                </c:pt>
                <c:pt idx="371">
                  <c:v>0.1451618875</c:v>
                </c:pt>
                <c:pt idx="372">
                  <c:v>0.145503125</c:v>
                </c:pt>
                <c:pt idx="373">
                  <c:v>0.1459121375</c:v>
                </c:pt>
                <c:pt idx="374">
                  <c:v>0.146427</c:v>
                </c:pt>
                <c:pt idx="375">
                  <c:v>0.14688</c:v>
                </c:pt>
                <c:pt idx="376">
                  <c:v>0.147072225</c:v>
                </c:pt>
                <c:pt idx="377">
                  <c:v>0.1475177625</c:v>
                </c:pt>
                <c:pt idx="378">
                  <c:v>0.148041575</c:v>
                </c:pt>
                <c:pt idx="379">
                  <c:v>0.1484065875</c:v>
                </c:pt>
                <c:pt idx="380">
                  <c:v>0.148730725</c:v>
                </c:pt>
                <c:pt idx="381">
                  <c:v>0.149152425</c:v>
                </c:pt>
                <c:pt idx="382">
                  <c:v>0.149592725</c:v>
                </c:pt>
                <c:pt idx="383">
                  <c:v>0.150051675</c:v>
                </c:pt>
                <c:pt idx="384">
                  <c:v>0.150389225</c:v>
                </c:pt>
                <c:pt idx="385">
                  <c:v>0.1506172125</c:v>
                </c:pt>
                <c:pt idx="386">
                  <c:v>0.1510642375</c:v>
                </c:pt>
                <c:pt idx="387">
                  <c:v>0.15148815</c:v>
                </c:pt>
                <c:pt idx="388">
                  <c:v>0.151964275</c:v>
                </c:pt>
                <c:pt idx="389">
                  <c:v>0.1524225125</c:v>
                </c:pt>
                <c:pt idx="390">
                  <c:v>0.1527048625</c:v>
                </c:pt>
                <c:pt idx="391">
                  <c:v>0.1532964375</c:v>
                </c:pt>
                <c:pt idx="392">
                  <c:v>0.1533583125</c:v>
                </c:pt>
                <c:pt idx="393">
                  <c:v>0.1538440875</c:v>
                </c:pt>
                <c:pt idx="394">
                  <c:v>0.154289575</c:v>
                </c:pt>
                <c:pt idx="395">
                  <c:v>0.15477535</c:v>
                </c:pt>
                <c:pt idx="396">
                  <c:v>0.154922925</c:v>
                </c:pt>
                <c:pt idx="397">
                  <c:v>0.15539005</c:v>
                </c:pt>
                <c:pt idx="398">
                  <c:v>0.1558319</c:v>
                </c:pt>
                <c:pt idx="399">
                  <c:v>0.1561649125</c:v>
                </c:pt>
                <c:pt idx="400">
                  <c:v>0.1566335875</c:v>
                </c:pt>
                <c:pt idx="401">
                  <c:v>0.1570798375</c:v>
                </c:pt>
                <c:pt idx="402">
                  <c:v>0.1574188125</c:v>
                </c:pt>
                <c:pt idx="403">
                  <c:v>0.1577623125</c:v>
                </c:pt>
                <c:pt idx="404">
                  <c:v>0.1580238</c:v>
                </c:pt>
                <c:pt idx="405">
                  <c:v>0.158455225</c:v>
                </c:pt>
                <c:pt idx="406">
                  <c:v>0.158949225</c:v>
                </c:pt>
                <c:pt idx="407">
                  <c:v>0.1595117125</c:v>
                </c:pt>
                <c:pt idx="408">
                  <c:v>0.1596428375</c:v>
                </c:pt>
                <c:pt idx="409">
                  <c:v>0.160158425</c:v>
                </c:pt>
                <c:pt idx="410">
                  <c:v>0.160472125</c:v>
                </c:pt>
                <c:pt idx="411">
                  <c:v>0.160974225</c:v>
                </c:pt>
                <c:pt idx="412">
                  <c:v>0.161341575</c:v>
                </c:pt>
                <c:pt idx="413">
                  <c:v>0.161586725</c:v>
                </c:pt>
                <c:pt idx="414">
                  <c:v>0.1619614625</c:v>
                </c:pt>
                <c:pt idx="415">
                  <c:v>0.1624859875</c:v>
                </c:pt>
                <c:pt idx="416">
                  <c:v>0.162807075</c:v>
                </c:pt>
                <c:pt idx="417">
                  <c:v>0.1630805375</c:v>
                </c:pt>
                <c:pt idx="418">
                  <c:v>0.163466475</c:v>
                </c:pt>
                <c:pt idx="419">
                  <c:v>0.163904575</c:v>
                </c:pt>
                <c:pt idx="420">
                  <c:v>0.1643992875</c:v>
                </c:pt>
                <c:pt idx="421">
                  <c:v>0.16493425</c:v>
                </c:pt>
                <c:pt idx="422">
                  <c:v>0.16525015</c:v>
                </c:pt>
                <c:pt idx="423">
                  <c:v>0.1655586</c:v>
                </c:pt>
                <c:pt idx="424">
                  <c:v>0.1658670625</c:v>
                </c:pt>
                <c:pt idx="425">
                  <c:v>0.16639825</c:v>
                </c:pt>
                <c:pt idx="426">
                  <c:v>0.166807325</c:v>
                </c:pt>
                <c:pt idx="427">
                  <c:v>0.167205175</c:v>
                </c:pt>
                <c:pt idx="428">
                  <c:v>0.16769465</c:v>
                </c:pt>
                <c:pt idx="429">
                  <c:v>0.167918175</c:v>
                </c:pt>
                <c:pt idx="430">
                  <c:v>0.16829595</c:v>
                </c:pt>
                <c:pt idx="431">
                  <c:v>0.1687563875</c:v>
                </c:pt>
                <c:pt idx="432">
                  <c:v>0.16918555</c:v>
                </c:pt>
                <c:pt idx="433">
                  <c:v>0.169400125</c:v>
                </c:pt>
                <c:pt idx="434">
                  <c:v>0.1698642625</c:v>
                </c:pt>
                <c:pt idx="435">
                  <c:v>0.1701571</c:v>
                </c:pt>
                <c:pt idx="436">
                  <c:v>0.1706369125</c:v>
                </c:pt>
                <c:pt idx="437">
                  <c:v>0.1711435625</c:v>
                </c:pt>
                <c:pt idx="438">
                  <c:v>0.171422925</c:v>
                </c:pt>
                <c:pt idx="439">
                  <c:v>0.171879675</c:v>
                </c:pt>
                <c:pt idx="440">
                  <c:v>0.1722722875</c:v>
                </c:pt>
                <c:pt idx="441">
                  <c:v>0.1726441</c:v>
                </c:pt>
                <c:pt idx="442">
                  <c:v>0.1731514625</c:v>
                </c:pt>
                <c:pt idx="443">
                  <c:v>0.1734979375</c:v>
                </c:pt>
                <c:pt idx="444">
                  <c:v>0.1736954125</c:v>
                </c:pt>
                <c:pt idx="445">
                  <c:v>0.1741774375</c:v>
                </c:pt>
                <c:pt idx="446">
                  <c:v>0.17455145</c:v>
                </c:pt>
                <c:pt idx="447">
                  <c:v>0.1750021875</c:v>
                </c:pt>
                <c:pt idx="448">
                  <c:v>0.1753554</c:v>
                </c:pt>
                <c:pt idx="449">
                  <c:v>0.1755841</c:v>
                </c:pt>
                <c:pt idx="450">
                  <c:v>0.176192075</c:v>
                </c:pt>
                <c:pt idx="451">
                  <c:v>0.1766227125</c:v>
                </c:pt>
                <c:pt idx="452">
                  <c:v>0.17694905</c:v>
                </c:pt>
                <c:pt idx="453">
                  <c:v>0.1773469125</c:v>
                </c:pt>
                <c:pt idx="454">
                  <c:v>0.1775614875</c:v>
                </c:pt>
                <c:pt idx="455">
                  <c:v>0.1780897</c:v>
                </c:pt>
                <c:pt idx="456">
                  <c:v>0.1786403375</c:v>
                </c:pt>
                <c:pt idx="457">
                  <c:v>0.17897185</c:v>
                </c:pt>
                <c:pt idx="458">
                  <c:v>0.1794204375</c:v>
                </c:pt>
                <c:pt idx="459">
                  <c:v>0.1799412</c:v>
                </c:pt>
                <c:pt idx="460">
                  <c:v>0.1800507</c:v>
                </c:pt>
                <c:pt idx="461">
                  <c:v>0.180476875</c:v>
                </c:pt>
                <c:pt idx="462">
                  <c:v>0.1807749</c:v>
                </c:pt>
                <c:pt idx="463">
                  <c:v>0.1813724875</c:v>
                </c:pt>
                <c:pt idx="464">
                  <c:v>0.1818284625</c:v>
                </c:pt>
                <c:pt idx="465">
                  <c:v>0.182005725</c:v>
                </c:pt>
                <c:pt idx="466">
                  <c:v>0.1823931625</c:v>
                </c:pt>
                <c:pt idx="467">
                  <c:v>0.1827776125</c:v>
                </c:pt>
                <c:pt idx="468">
                  <c:v>0.183119625</c:v>
                </c:pt>
                <c:pt idx="469">
                  <c:v>0.183568925</c:v>
                </c:pt>
                <c:pt idx="470">
                  <c:v>0.1839466375</c:v>
                </c:pt>
                <c:pt idx="471">
                  <c:v>0.1842238</c:v>
                </c:pt>
                <c:pt idx="472">
                  <c:v>0.1847721625</c:v>
                </c:pt>
                <c:pt idx="473">
                  <c:v>0.1851283</c:v>
                </c:pt>
                <c:pt idx="474">
                  <c:v>0.185366</c:v>
                </c:pt>
                <c:pt idx="475">
                  <c:v>0.1857548625</c:v>
                </c:pt>
                <c:pt idx="476">
                  <c:v>0.186323375</c:v>
                </c:pt>
                <c:pt idx="477">
                  <c:v>0.1865952875</c:v>
                </c:pt>
                <c:pt idx="478">
                  <c:v>0.187058775</c:v>
                </c:pt>
                <c:pt idx="479">
                  <c:v>0.187400725</c:v>
                </c:pt>
                <c:pt idx="480">
                  <c:v>0.1876578</c:v>
                </c:pt>
                <c:pt idx="481">
                  <c:v>0.1882545625</c:v>
                </c:pt>
                <c:pt idx="482">
                  <c:v>0.1887328875</c:v>
                </c:pt>
                <c:pt idx="483">
                  <c:v>0.1891054125</c:v>
                </c:pt>
                <c:pt idx="484">
                  <c:v>0.1893810875</c:v>
                </c:pt>
                <c:pt idx="485">
                  <c:v>0.1898139375</c:v>
                </c:pt>
                <c:pt idx="486">
                  <c:v>0.1902706875</c:v>
                </c:pt>
                <c:pt idx="487">
                  <c:v>0.1905963125</c:v>
                </c:pt>
                <c:pt idx="488">
                  <c:v>0.1909159125</c:v>
                </c:pt>
                <c:pt idx="489">
                  <c:v>0.1914381625</c:v>
                </c:pt>
                <c:pt idx="490">
                  <c:v>0.191614</c:v>
                </c:pt>
                <c:pt idx="491">
                  <c:v>0.192327825</c:v>
                </c:pt>
                <c:pt idx="492">
                  <c:v>0.1924492375</c:v>
                </c:pt>
                <c:pt idx="493">
                  <c:v>0.1927212125</c:v>
                </c:pt>
                <c:pt idx="494">
                  <c:v>0.1932792375</c:v>
                </c:pt>
                <c:pt idx="495">
                  <c:v>0.1936294125</c:v>
                </c:pt>
                <c:pt idx="496">
                  <c:v>0.1940242875</c:v>
                </c:pt>
                <c:pt idx="497">
                  <c:v>0.194448975</c:v>
                </c:pt>
                <c:pt idx="498">
                  <c:v>0.1949906</c:v>
                </c:pt>
                <c:pt idx="499">
                  <c:v>0.1952163875</c:v>
                </c:pt>
                <c:pt idx="500">
                  <c:v>0.195624675</c:v>
                </c:pt>
                <c:pt idx="501">
                  <c:v>0.1960642625</c:v>
                </c:pt>
                <c:pt idx="502">
                  <c:v>0.196460625</c:v>
                </c:pt>
                <c:pt idx="503">
                  <c:v>0.196846575</c:v>
                </c:pt>
                <c:pt idx="504">
                  <c:v>0.197260825</c:v>
                </c:pt>
                <c:pt idx="505">
                  <c:v>0.1977227625</c:v>
                </c:pt>
                <c:pt idx="506">
                  <c:v>0.1981966125</c:v>
                </c:pt>
                <c:pt idx="507">
                  <c:v>0.19840225</c:v>
                </c:pt>
                <c:pt idx="508">
                  <c:v>0.1987099375</c:v>
                </c:pt>
                <c:pt idx="509">
                  <c:v>0.19930455</c:v>
                </c:pt>
                <c:pt idx="510">
                  <c:v>0.1996286125</c:v>
                </c:pt>
                <c:pt idx="511">
                  <c:v>0.20008835</c:v>
                </c:pt>
                <c:pt idx="512">
                  <c:v>0.200388575</c:v>
                </c:pt>
                <c:pt idx="513">
                  <c:v>0.2007529375</c:v>
                </c:pt>
                <c:pt idx="514">
                  <c:v>0.2012811625</c:v>
                </c:pt>
                <c:pt idx="515">
                  <c:v>0.2015478875</c:v>
                </c:pt>
                <c:pt idx="516">
                  <c:v>0.2018727375</c:v>
                </c:pt>
                <c:pt idx="517">
                  <c:v>0.2023361625</c:v>
                </c:pt>
                <c:pt idx="518">
                  <c:v>0.2026788875</c:v>
                </c:pt>
                <c:pt idx="519">
                  <c:v>0.2030514125</c:v>
                </c:pt>
                <c:pt idx="520">
                  <c:v>0.2033948625</c:v>
                </c:pt>
                <c:pt idx="521">
                  <c:v>0.2037123125</c:v>
                </c:pt>
                <c:pt idx="522">
                  <c:v>0.2041898625</c:v>
                </c:pt>
                <c:pt idx="523">
                  <c:v>0.204797825</c:v>
                </c:pt>
                <c:pt idx="524">
                  <c:v>0.205039225</c:v>
                </c:pt>
                <c:pt idx="525">
                  <c:v>0.205446025</c:v>
                </c:pt>
                <c:pt idx="526">
                  <c:v>0.205989925</c:v>
                </c:pt>
                <c:pt idx="527">
                  <c:v>0.206261125</c:v>
                </c:pt>
                <c:pt idx="528">
                  <c:v>0.206833325</c:v>
                </c:pt>
                <c:pt idx="529">
                  <c:v>0.2071149625</c:v>
                </c:pt>
                <c:pt idx="530">
                  <c:v>0.207429375</c:v>
                </c:pt>
                <c:pt idx="531">
                  <c:v>0.207858525</c:v>
                </c:pt>
                <c:pt idx="532">
                  <c:v>0.2081677625</c:v>
                </c:pt>
                <c:pt idx="533">
                  <c:v>0.2085506625</c:v>
                </c:pt>
                <c:pt idx="534">
                  <c:v>0.2091049875</c:v>
                </c:pt>
                <c:pt idx="535">
                  <c:v>0.20937845</c:v>
                </c:pt>
                <c:pt idx="536">
                  <c:v>0.2099156</c:v>
                </c:pt>
                <c:pt idx="537">
                  <c:v>0.2103045875</c:v>
                </c:pt>
                <c:pt idx="538">
                  <c:v>0.210557125</c:v>
                </c:pt>
                <c:pt idx="539">
                  <c:v>0.211080875</c:v>
                </c:pt>
                <c:pt idx="540">
                  <c:v>0.2113327625</c:v>
                </c:pt>
                <c:pt idx="541">
                  <c:v>0.2118267125</c:v>
                </c:pt>
                <c:pt idx="542">
                  <c:v>0.2122014375</c:v>
                </c:pt>
                <c:pt idx="543">
                  <c:v>0.2125658</c:v>
                </c:pt>
                <c:pt idx="544">
                  <c:v>0.2131707875</c:v>
                </c:pt>
                <c:pt idx="545">
                  <c:v>0.2133630125</c:v>
                </c:pt>
                <c:pt idx="546">
                  <c:v>0.2139471375</c:v>
                </c:pt>
                <c:pt idx="547">
                  <c:v>0.2143017875</c:v>
                </c:pt>
                <c:pt idx="548">
                  <c:v>0.21477195</c:v>
                </c:pt>
                <c:pt idx="549">
                  <c:v>0.2151511625</c:v>
                </c:pt>
                <c:pt idx="550">
                  <c:v>0.2153851</c:v>
                </c:pt>
                <c:pt idx="551">
                  <c:v>0.216000525</c:v>
                </c:pt>
                <c:pt idx="552">
                  <c:v>0.2162478875</c:v>
                </c:pt>
                <c:pt idx="553">
                  <c:v>0.21666285</c:v>
                </c:pt>
                <c:pt idx="554">
                  <c:v>0.2170667375</c:v>
                </c:pt>
                <c:pt idx="555">
                  <c:v>0.2172000625</c:v>
                </c:pt>
                <c:pt idx="556">
                  <c:v>0.2179272375</c:v>
                </c:pt>
                <c:pt idx="557">
                  <c:v>0.2183645625</c:v>
                </c:pt>
                <c:pt idx="558">
                  <c:v>0.21864995</c:v>
                </c:pt>
                <c:pt idx="559">
                  <c:v>0.21898445</c:v>
                </c:pt>
                <c:pt idx="560">
                  <c:v>0.2194910875</c:v>
                </c:pt>
                <c:pt idx="561">
                  <c:v>0.219726525</c:v>
                </c:pt>
                <c:pt idx="562">
                  <c:v>0.220249625</c:v>
                </c:pt>
                <c:pt idx="563">
                  <c:v>0.22062215</c:v>
                </c:pt>
                <c:pt idx="564">
                  <c:v>0.2209924125</c:v>
                </c:pt>
                <c:pt idx="565">
                  <c:v>0.22156015</c:v>
                </c:pt>
                <c:pt idx="566">
                  <c:v>0.2218931625</c:v>
                </c:pt>
                <c:pt idx="567">
                  <c:v>0.2221755625</c:v>
                </c:pt>
                <c:pt idx="568">
                  <c:v>0.2224542125</c:v>
                </c:pt>
                <c:pt idx="569">
                  <c:v>0.2229377875</c:v>
                </c:pt>
                <c:pt idx="570">
                  <c:v>0.223327425</c:v>
                </c:pt>
                <c:pt idx="571">
                  <c:v>0.2238981375</c:v>
                </c:pt>
                <c:pt idx="572">
                  <c:v>0.2241291125</c:v>
                </c:pt>
                <c:pt idx="573">
                  <c:v>0.22454855</c:v>
                </c:pt>
                <c:pt idx="574">
                  <c:v>0.2249039625</c:v>
                </c:pt>
                <c:pt idx="575">
                  <c:v>0.2252832375</c:v>
                </c:pt>
                <c:pt idx="576">
                  <c:v>0.2257309875</c:v>
                </c:pt>
                <c:pt idx="577">
                  <c:v>0.2260141</c:v>
                </c:pt>
                <c:pt idx="578">
                  <c:v>0.2264760375</c:v>
                </c:pt>
                <c:pt idx="579">
                  <c:v>0.22680535</c:v>
                </c:pt>
                <c:pt idx="580">
                  <c:v>0.2272754625</c:v>
                </c:pt>
                <c:pt idx="581">
                  <c:v>0.227519125</c:v>
                </c:pt>
                <c:pt idx="582">
                  <c:v>0.22795125</c:v>
                </c:pt>
                <c:pt idx="583">
                  <c:v>0.228342375</c:v>
                </c:pt>
                <c:pt idx="584">
                  <c:v>0.228650125</c:v>
                </c:pt>
                <c:pt idx="585">
                  <c:v>0.2289265</c:v>
                </c:pt>
                <c:pt idx="586">
                  <c:v>0.2294853625</c:v>
                </c:pt>
                <c:pt idx="587">
                  <c:v>0.229746075</c:v>
                </c:pt>
                <c:pt idx="588">
                  <c:v>0.230132075</c:v>
                </c:pt>
                <c:pt idx="589">
                  <c:v>0.2305425625</c:v>
                </c:pt>
                <c:pt idx="590">
                  <c:v>0.2309530625</c:v>
                </c:pt>
                <c:pt idx="591">
                  <c:v>0.23144635</c:v>
                </c:pt>
                <c:pt idx="592">
                  <c:v>0.2319216375</c:v>
                </c:pt>
                <c:pt idx="593">
                  <c:v>0.232123575</c:v>
                </c:pt>
                <c:pt idx="594">
                  <c:v>0.232656325</c:v>
                </c:pt>
                <c:pt idx="595">
                  <c:v>0.2329491</c:v>
                </c:pt>
                <c:pt idx="596">
                  <c:v>0.23336485</c:v>
                </c:pt>
                <c:pt idx="597">
                  <c:v>0.233709775</c:v>
                </c:pt>
                <c:pt idx="598">
                  <c:v>0.2341575875</c:v>
                </c:pt>
                <c:pt idx="599">
                  <c:v>0.23443695</c:v>
                </c:pt>
                <c:pt idx="600">
                  <c:v>0.2348579375</c:v>
                </c:pt>
                <c:pt idx="601">
                  <c:v>0.2351336125</c:v>
                </c:pt>
                <c:pt idx="602">
                  <c:v>0.235568725</c:v>
                </c:pt>
                <c:pt idx="603">
                  <c:v>0.235956875</c:v>
                </c:pt>
                <c:pt idx="604">
                  <c:v>0.2364933125</c:v>
                </c:pt>
                <c:pt idx="605">
                  <c:v>0.236872575</c:v>
                </c:pt>
                <c:pt idx="606">
                  <c:v>0.23716685</c:v>
                </c:pt>
                <c:pt idx="607">
                  <c:v>0.2375163125</c:v>
                </c:pt>
                <c:pt idx="608">
                  <c:v>0.2380788</c:v>
                </c:pt>
                <c:pt idx="609">
                  <c:v>0.23836645</c:v>
                </c:pt>
                <c:pt idx="610">
                  <c:v>0.2388604</c:v>
                </c:pt>
                <c:pt idx="611">
                  <c:v>0.2392128375</c:v>
                </c:pt>
                <c:pt idx="612">
                  <c:v>0.2395056125</c:v>
                </c:pt>
                <c:pt idx="613">
                  <c:v>0.2400450375</c:v>
                </c:pt>
                <c:pt idx="614">
                  <c:v>0.2403214875</c:v>
                </c:pt>
                <c:pt idx="615">
                  <c:v>0.240807975</c:v>
                </c:pt>
                <c:pt idx="616">
                  <c:v>0.24094805</c:v>
                </c:pt>
                <c:pt idx="617">
                  <c:v>0.24142935</c:v>
                </c:pt>
                <c:pt idx="618">
                  <c:v>0.2417371</c:v>
                </c:pt>
                <c:pt idx="619">
                  <c:v>0.24227425</c:v>
                </c:pt>
                <c:pt idx="620">
                  <c:v>0.24262145</c:v>
                </c:pt>
                <c:pt idx="621">
                  <c:v>0.242923225</c:v>
                </c:pt>
                <c:pt idx="622">
                  <c:v>0.2433345</c:v>
                </c:pt>
                <c:pt idx="623">
                  <c:v>0.2439081375</c:v>
                </c:pt>
                <c:pt idx="624">
                  <c:v>0.24438425</c:v>
                </c:pt>
                <c:pt idx="625">
                  <c:v>0.2445906125</c:v>
                </c:pt>
                <c:pt idx="626">
                  <c:v>0.2450265</c:v>
                </c:pt>
                <c:pt idx="627">
                  <c:v>0.24530145</c:v>
                </c:pt>
                <c:pt idx="628">
                  <c:v>0.2457968875</c:v>
                </c:pt>
                <c:pt idx="629">
                  <c:v>0.2462804</c:v>
                </c:pt>
                <c:pt idx="630">
                  <c:v>0.24663135</c:v>
                </c:pt>
                <c:pt idx="631">
                  <c:v>0.2471283375</c:v>
                </c:pt>
                <c:pt idx="632">
                  <c:v>0.24740395</c:v>
                </c:pt>
                <c:pt idx="633">
                  <c:v>0.2478249375</c:v>
                </c:pt>
                <c:pt idx="634">
                  <c:v>0.248229475</c:v>
                </c:pt>
                <c:pt idx="635">
                  <c:v>0.2485215375</c:v>
                </c:pt>
                <c:pt idx="636">
                  <c:v>0.248900025</c:v>
                </c:pt>
                <c:pt idx="637">
                  <c:v>0.249364225</c:v>
                </c:pt>
                <c:pt idx="638">
                  <c:v>0.2496331625</c:v>
                </c:pt>
                <c:pt idx="639">
                  <c:v>0.2500176125</c:v>
                </c:pt>
                <c:pt idx="640">
                  <c:v>0.250512325</c:v>
                </c:pt>
                <c:pt idx="641">
                  <c:v>0.250725475</c:v>
                </c:pt>
                <c:pt idx="642">
                  <c:v>0.251384825</c:v>
                </c:pt>
                <c:pt idx="643">
                  <c:v>0.2515666125</c:v>
                </c:pt>
                <c:pt idx="644">
                  <c:v>0.2519778875</c:v>
                </c:pt>
                <c:pt idx="645">
                  <c:v>0.252519575</c:v>
                </c:pt>
                <c:pt idx="646">
                  <c:v>0.25280115</c:v>
                </c:pt>
                <c:pt idx="647">
                  <c:v>0.2532511625</c:v>
                </c:pt>
                <c:pt idx="648">
                  <c:v>0.2536065875</c:v>
                </c:pt>
                <c:pt idx="649">
                  <c:v>0.2540238125</c:v>
                </c:pt>
                <c:pt idx="650">
                  <c:v>0.2542965125</c:v>
                </c:pt>
                <c:pt idx="651">
                  <c:v>0.2547458125</c:v>
                </c:pt>
                <c:pt idx="652">
                  <c:v>0.2551920625</c:v>
                </c:pt>
                <c:pt idx="653">
                  <c:v>0.2555817</c:v>
                </c:pt>
                <c:pt idx="654">
                  <c:v>0.2561219</c:v>
                </c:pt>
                <c:pt idx="655">
                  <c:v>0.2561241</c:v>
                </c:pt>
                <c:pt idx="656">
                  <c:v>0.2568572375</c:v>
                </c:pt>
                <c:pt idx="657">
                  <c:v>0.2569519</c:v>
                </c:pt>
                <c:pt idx="658">
                  <c:v>0.2575375125</c:v>
                </c:pt>
                <c:pt idx="659">
                  <c:v>0.2578586</c:v>
                </c:pt>
                <c:pt idx="660">
                  <c:v>0.2582229625</c:v>
                </c:pt>
                <c:pt idx="661">
                  <c:v>0.2588361125</c:v>
                </c:pt>
                <c:pt idx="662">
                  <c:v>0.259096175</c:v>
                </c:pt>
                <c:pt idx="663">
                  <c:v>0.2595283</c:v>
                </c:pt>
                <c:pt idx="664">
                  <c:v>0.259932125</c:v>
                </c:pt>
                <c:pt idx="665">
                  <c:v>0.260351625</c:v>
                </c:pt>
                <c:pt idx="666">
                  <c:v>0.260418625</c:v>
                </c:pt>
                <c:pt idx="667">
                  <c:v>0.261078025</c:v>
                </c:pt>
                <c:pt idx="668">
                  <c:v>0.261469925</c:v>
                </c:pt>
                <c:pt idx="669">
                  <c:v>0.2617672375</c:v>
                </c:pt>
                <c:pt idx="670">
                  <c:v>0.26213225</c:v>
                </c:pt>
                <c:pt idx="671">
                  <c:v>0.2626687</c:v>
                </c:pt>
                <c:pt idx="672">
                  <c:v>0.262996525</c:v>
                </c:pt>
                <c:pt idx="673">
                  <c:v>0.26335045</c:v>
                </c:pt>
                <c:pt idx="674">
                  <c:v>0.263860075</c:v>
                </c:pt>
                <c:pt idx="675">
                  <c:v>0.2641007625</c:v>
                </c:pt>
                <c:pt idx="676">
                  <c:v>0.2644084375</c:v>
                </c:pt>
                <c:pt idx="677">
                  <c:v>0.2649121</c:v>
                </c:pt>
                <c:pt idx="678">
                  <c:v>0.2651945</c:v>
                </c:pt>
                <c:pt idx="679">
                  <c:v>0.2656661</c:v>
                </c:pt>
                <c:pt idx="680">
                  <c:v>0.266131725</c:v>
                </c:pt>
                <c:pt idx="681">
                  <c:v>0.266577325</c:v>
                </c:pt>
                <c:pt idx="682">
                  <c:v>0.2668954375</c:v>
                </c:pt>
                <c:pt idx="683">
                  <c:v>0.2674505375</c:v>
                </c:pt>
                <c:pt idx="684">
                  <c:v>0.2676903875</c:v>
                </c:pt>
                <c:pt idx="685">
                  <c:v>0.2679444875</c:v>
                </c:pt>
                <c:pt idx="686">
                  <c:v>0.2683967</c:v>
                </c:pt>
                <c:pt idx="687">
                  <c:v>0.268922</c:v>
                </c:pt>
                <c:pt idx="688">
                  <c:v>0.269453975</c:v>
                </c:pt>
                <c:pt idx="689">
                  <c:v>0.2696141875</c:v>
                </c:pt>
                <c:pt idx="690">
                  <c:v>0.2699420125</c:v>
                </c:pt>
                <c:pt idx="691">
                  <c:v>0.2704814375</c:v>
                </c:pt>
                <c:pt idx="692">
                  <c:v>0.2708263625</c:v>
                </c:pt>
                <c:pt idx="693">
                  <c:v>0.2712257125</c:v>
                </c:pt>
                <c:pt idx="694">
                  <c:v>0.271445475</c:v>
                </c:pt>
                <c:pt idx="695">
                  <c:v>0.27197375</c:v>
                </c:pt>
                <c:pt idx="696">
                  <c:v>0.2723351375</c:v>
                </c:pt>
                <c:pt idx="697">
                  <c:v>0.2727985</c:v>
                </c:pt>
                <c:pt idx="698">
                  <c:v>0.2730653</c:v>
                </c:pt>
                <c:pt idx="699">
                  <c:v>0.2736077</c:v>
                </c:pt>
                <c:pt idx="700">
                  <c:v>0.27396675</c:v>
                </c:pt>
                <c:pt idx="701">
                  <c:v>0.2743430375</c:v>
                </c:pt>
                <c:pt idx="702">
                  <c:v>0.27470585</c:v>
                </c:pt>
                <c:pt idx="703">
                  <c:v>0.275076175</c:v>
                </c:pt>
                <c:pt idx="704">
                  <c:v>0.2757035125</c:v>
                </c:pt>
                <c:pt idx="705">
                  <c:v>0.2759493875</c:v>
                </c:pt>
                <c:pt idx="706">
                  <c:v>0.2763077875</c:v>
                </c:pt>
                <c:pt idx="707">
                  <c:v>0.2767905875</c:v>
                </c:pt>
                <c:pt idx="708">
                  <c:v>0.2772555</c:v>
                </c:pt>
                <c:pt idx="709">
                  <c:v>0.2774760375</c:v>
                </c:pt>
                <c:pt idx="710">
                  <c:v>0.277952875</c:v>
                </c:pt>
                <c:pt idx="711">
                  <c:v>0.278415525</c:v>
                </c:pt>
                <c:pt idx="712">
                  <c:v>0.2785712125</c:v>
                </c:pt>
                <c:pt idx="713">
                  <c:v>0.279076425</c:v>
                </c:pt>
                <c:pt idx="714">
                  <c:v>0.27953085</c:v>
                </c:pt>
                <c:pt idx="715">
                  <c:v>0.2798795375</c:v>
                </c:pt>
                <c:pt idx="716">
                  <c:v>0.280112</c:v>
                </c:pt>
                <c:pt idx="717">
                  <c:v>0.2807497625</c:v>
                </c:pt>
                <c:pt idx="718">
                  <c:v>0.28100165</c:v>
                </c:pt>
                <c:pt idx="719">
                  <c:v>0.28133985</c:v>
                </c:pt>
                <c:pt idx="720">
                  <c:v>0.281649075</c:v>
                </c:pt>
                <c:pt idx="721">
                  <c:v>0.2820864625</c:v>
                </c:pt>
                <c:pt idx="722">
                  <c:v>0.2825170375</c:v>
                </c:pt>
                <c:pt idx="723">
                  <c:v>0.2829410125</c:v>
                </c:pt>
                <c:pt idx="724">
                  <c:v>0.2832919</c:v>
                </c:pt>
                <c:pt idx="725">
                  <c:v>0.283760575</c:v>
                </c:pt>
                <c:pt idx="726">
                  <c:v>0.2841011</c:v>
                </c:pt>
                <c:pt idx="727">
                  <c:v>0.284570425</c:v>
                </c:pt>
                <c:pt idx="728">
                  <c:v>0.28500255</c:v>
                </c:pt>
                <c:pt idx="729">
                  <c:v>0.2853214375</c:v>
                </c:pt>
                <c:pt idx="730">
                  <c:v>0.2856985</c:v>
                </c:pt>
                <c:pt idx="731">
                  <c:v>0.286078425</c:v>
                </c:pt>
                <c:pt idx="732">
                  <c:v>0.2862878125</c:v>
                </c:pt>
                <c:pt idx="733">
                  <c:v>0.2866909125</c:v>
                </c:pt>
                <c:pt idx="734">
                  <c:v>0.286765425</c:v>
                </c:pt>
                <c:pt idx="735">
                  <c:v>0.2868451125</c:v>
                </c:pt>
                <c:pt idx="736">
                  <c:v>0.287079775</c:v>
                </c:pt>
                <c:pt idx="737">
                  <c:v>0.2870142125</c:v>
                </c:pt>
                <c:pt idx="738">
                  <c:v>0.2871409375</c:v>
                </c:pt>
                <c:pt idx="739">
                  <c:v>0.2871916</c:v>
                </c:pt>
                <c:pt idx="740">
                  <c:v>0.2870992125</c:v>
                </c:pt>
                <c:pt idx="741">
                  <c:v>0.2873010875</c:v>
                </c:pt>
                <c:pt idx="742">
                  <c:v>0.2873331</c:v>
                </c:pt>
                <c:pt idx="743">
                  <c:v>0.2875052375</c:v>
                </c:pt>
                <c:pt idx="744">
                  <c:v>0.287423275</c:v>
                </c:pt>
                <c:pt idx="745">
                  <c:v>0.287321175</c:v>
                </c:pt>
                <c:pt idx="746">
                  <c:v>0.2871409375</c:v>
                </c:pt>
                <c:pt idx="747">
                  <c:v>0.2872168625</c:v>
                </c:pt>
                <c:pt idx="748">
                  <c:v>0.2873875125</c:v>
                </c:pt>
                <c:pt idx="749">
                  <c:v>0.287291375</c:v>
                </c:pt>
                <c:pt idx="750">
                  <c:v>0.2873234375</c:v>
                </c:pt>
                <c:pt idx="751">
                  <c:v>0.2873234375</c:v>
                </c:pt>
                <c:pt idx="752">
                  <c:v>0.2872705125</c:v>
                </c:pt>
                <c:pt idx="753">
                  <c:v>0.2871789</c:v>
                </c:pt>
                <c:pt idx="754">
                  <c:v>0.287124475</c:v>
                </c:pt>
                <c:pt idx="755">
                  <c:v>0.2873696375</c:v>
                </c:pt>
                <c:pt idx="756">
                  <c:v>0.287536525</c:v>
                </c:pt>
                <c:pt idx="757">
                  <c:v>0.2873882875</c:v>
                </c:pt>
                <c:pt idx="758">
                  <c:v>0.2873316625</c:v>
                </c:pt>
                <c:pt idx="759">
                  <c:v>0.28733465</c:v>
                </c:pt>
                <c:pt idx="760">
                  <c:v>0.2871975625</c:v>
                </c:pt>
                <c:pt idx="761">
                  <c:v>0.2874262625</c:v>
                </c:pt>
                <c:pt idx="762">
                  <c:v>0.2873718375</c:v>
                </c:pt>
                <c:pt idx="763">
                  <c:v>0.2872370125</c:v>
                </c:pt>
                <c:pt idx="764">
                  <c:v>0.2873286875</c:v>
                </c:pt>
                <c:pt idx="765">
                  <c:v>0.2873875125</c:v>
                </c:pt>
                <c:pt idx="766">
                  <c:v>0.2871423625</c:v>
                </c:pt>
                <c:pt idx="767">
                  <c:v>0.2871975625</c:v>
                </c:pt>
                <c:pt idx="768">
                  <c:v>0.287310025</c:v>
                </c:pt>
                <c:pt idx="769">
                  <c:v>0.287118525</c:v>
                </c:pt>
                <c:pt idx="770">
                  <c:v>0.2874799</c:v>
                </c:pt>
                <c:pt idx="771">
                  <c:v>0.2871870625</c:v>
                </c:pt>
                <c:pt idx="772">
                  <c:v>0.2873241625</c:v>
                </c:pt>
                <c:pt idx="773">
                  <c:v>0.2871729375</c:v>
                </c:pt>
                <c:pt idx="774">
                  <c:v>0.287272775</c:v>
                </c:pt>
                <c:pt idx="775">
                  <c:v>0.287237725</c:v>
                </c:pt>
                <c:pt idx="776">
                  <c:v>0.287193025</c:v>
                </c:pt>
                <c:pt idx="777">
                  <c:v>0.2873398375</c:v>
                </c:pt>
                <c:pt idx="778">
                  <c:v>0.2872452375</c:v>
                </c:pt>
                <c:pt idx="779">
                  <c:v>0.28723255</c:v>
                </c:pt>
                <c:pt idx="780">
                  <c:v>0.2872087</c:v>
                </c:pt>
                <c:pt idx="781">
                  <c:v>0.287265325</c:v>
                </c:pt>
                <c:pt idx="782">
                  <c:v>0.287152075</c:v>
                </c:pt>
                <c:pt idx="783">
                  <c:v>0.287198275</c:v>
                </c:pt>
                <c:pt idx="784">
                  <c:v>0.2872817125</c:v>
                </c:pt>
                <c:pt idx="785">
                  <c:v>0.2874300125</c:v>
                </c:pt>
                <c:pt idx="786">
                  <c:v>0.2872414875</c:v>
                </c:pt>
                <c:pt idx="787">
                  <c:v>0.287484375</c:v>
                </c:pt>
                <c:pt idx="788">
                  <c:v>0.2872087</c:v>
                </c:pt>
                <c:pt idx="789">
                  <c:v>0.2871491</c:v>
                </c:pt>
                <c:pt idx="790">
                  <c:v>0.2871952875</c:v>
                </c:pt>
                <c:pt idx="791">
                  <c:v>0.2873316625</c:v>
                </c:pt>
                <c:pt idx="792">
                  <c:v>0.2873108</c:v>
                </c:pt>
                <c:pt idx="793">
                  <c:v>0.287310025</c:v>
                </c:pt>
                <c:pt idx="794">
                  <c:v>0.28724965</c:v>
                </c:pt>
                <c:pt idx="795">
                  <c:v>0.287118525</c:v>
                </c:pt>
                <c:pt idx="796">
                  <c:v>0.2871997625</c:v>
                </c:pt>
                <c:pt idx="797">
                  <c:v>0.2871133375</c:v>
                </c:pt>
                <c:pt idx="798">
                  <c:v>0.2871625125</c:v>
                </c:pt>
                <c:pt idx="799">
                  <c:v>0.2871938</c:v>
                </c:pt>
                <c:pt idx="800">
                  <c:v>0.28716775</c:v>
                </c:pt>
                <c:pt idx="801">
                  <c:v>0.2871572625</c:v>
                </c:pt>
                <c:pt idx="802">
                  <c:v>0.287207925</c:v>
                </c:pt>
                <c:pt idx="803">
                  <c:v>0.2872295625</c:v>
                </c:pt>
                <c:pt idx="804">
                  <c:v>0.2873003125</c:v>
                </c:pt>
                <c:pt idx="805">
                  <c:v>0.2871274625</c:v>
                </c:pt>
                <c:pt idx="806">
                  <c:v>0.2872005375</c:v>
                </c:pt>
                <c:pt idx="807">
                  <c:v>0.28723255</c:v>
                </c:pt>
                <c:pt idx="808">
                  <c:v>0.2872414875</c:v>
                </c:pt>
                <c:pt idx="809">
                  <c:v>0.2873741</c:v>
                </c:pt>
                <c:pt idx="810">
                  <c:v>0.287257875</c:v>
                </c:pt>
                <c:pt idx="811">
                  <c:v>0.2869724875</c:v>
                </c:pt>
                <c:pt idx="812">
                  <c:v>0.287161025</c:v>
                </c:pt>
                <c:pt idx="813">
                  <c:v>0.2872787375</c:v>
                </c:pt>
                <c:pt idx="814">
                  <c:v>0.2872109125</c:v>
                </c:pt>
                <c:pt idx="815">
                  <c:v>0.287265325</c:v>
                </c:pt>
                <c:pt idx="816">
                  <c:v>0.2871923125</c:v>
                </c:pt>
                <c:pt idx="817">
                  <c:v>0.2871967875</c:v>
                </c:pt>
                <c:pt idx="818">
                  <c:v>0.2871274625</c:v>
                </c:pt>
                <c:pt idx="819">
                  <c:v>0.287166975</c:v>
                </c:pt>
                <c:pt idx="820">
                  <c:v>0.2869859625</c:v>
                </c:pt>
                <c:pt idx="821">
                  <c:v>0.287239275</c:v>
                </c:pt>
                <c:pt idx="822">
                  <c:v>0.2871721625</c:v>
                </c:pt>
                <c:pt idx="823">
                  <c:v>0.287175925</c:v>
                </c:pt>
                <c:pt idx="824">
                  <c:v>0.2871476125</c:v>
                </c:pt>
                <c:pt idx="825">
                  <c:v>0.2871386625</c:v>
                </c:pt>
                <c:pt idx="826">
                  <c:v>0.2871737125</c:v>
                </c:pt>
                <c:pt idx="827">
                  <c:v>0.2870992125</c:v>
                </c:pt>
                <c:pt idx="828">
                  <c:v>0.28720495</c:v>
                </c:pt>
                <c:pt idx="829">
                  <c:v>0.2870396</c:v>
                </c:pt>
                <c:pt idx="830">
                  <c:v>0.2872452375</c:v>
                </c:pt>
                <c:pt idx="831">
                  <c:v>0.2871304375</c:v>
                </c:pt>
                <c:pt idx="832">
                  <c:v>0.287237725</c:v>
                </c:pt>
                <c:pt idx="833">
                  <c:v>0.28721615</c:v>
                </c:pt>
                <c:pt idx="834">
                  <c:v>0.287272775</c:v>
                </c:pt>
                <c:pt idx="835">
                  <c:v>0.28723105</c:v>
                </c:pt>
                <c:pt idx="836">
                  <c:v>0.287189325</c:v>
                </c:pt>
                <c:pt idx="837">
                  <c:v>0.2872214</c:v>
                </c:pt>
                <c:pt idx="838">
                  <c:v>0.287281</c:v>
                </c:pt>
                <c:pt idx="839">
                  <c:v>0.2870194625</c:v>
                </c:pt>
                <c:pt idx="840">
                  <c:v>0.2871691875</c:v>
                </c:pt>
                <c:pt idx="841">
                  <c:v>0.287047775</c:v>
                </c:pt>
                <c:pt idx="842">
                  <c:v>0.287109575</c:v>
                </c:pt>
                <c:pt idx="843">
                  <c:v>0.2871975625</c:v>
                </c:pt>
                <c:pt idx="844">
                  <c:v>0.287254175</c:v>
                </c:pt>
                <c:pt idx="845">
                  <c:v>0.2871215</c:v>
                </c:pt>
                <c:pt idx="846">
                  <c:v>0.286934525</c:v>
                </c:pt>
                <c:pt idx="847">
                  <c:v>0.286903225</c:v>
                </c:pt>
                <c:pt idx="848">
                  <c:v>0.286925575</c:v>
                </c:pt>
                <c:pt idx="849">
                  <c:v>0.2872065</c:v>
                </c:pt>
                <c:pt idx="850">
                  <c:v>0.2869949</c:v>
                </c:pt>
                <c:pt idx="851">
                  <c:v>0.2870731</c:v>
                </c:pt>
                <c:pt idx="852">
                  <c:v>0.2870284</c:v>
                </c:pt>
                <c:pt idx="853">
                  <c:v>0.2871014125</c:v>
                </c:pt>
                <c:pt idx="854">
                  <c:v>0.2871535625</c:v>
                </c:pt>
                <c:pt idx="855">
                  <c:v>0.2871290125</c:v>
                </c:pt>
                <c:pt idx="856">
                  <c:v>0.287051525</c:v>
                </c:pt>
                <c:pt idx="857">
                  <c:v>0.2870641625</c:v>
                </c:pt>
                <c:pt idx="858">
                  <c:v>0.2870224375</c:v>
                </c:pt>
                <c:pt idx="859">
                  <c:v>0.2869360125</c:v>
                </c:pt>
                <c:pt idx="860">
                  <c:v>0.2869583625</c:v>
                </c:pt>
              </c:numCache>
            </c:numRef>
          </c:xVal>
          <c:yVal>
            <c:numRef>
              <c:f>Machine_donnees!$H$2:$H$10000</c:f>
              <c:numCache>
                <c:ptCount val="9999"/>
                <c:pt idx="0">
                  <c:v>-0.687719351438312</c:v>
                </c:pt>
                <c:pt idx="1">
                  <c:v>7.66496659389571</c:v>
                </c:pt>
                <c:pt idx="2">
                  <c:v>1.71171463550659</c:v>
                </c:pt>
                <c:pt idx="3">
                  <c:v>7.4380194230109</c:v>
                </c:pt>
                <c:pt idx="4">
                  <c:v>6.52222179605071</c:v>
                </c:pt>
                <c:pt idx="5">
                  <c:v>7.37828994184883</c:v>
                </c:pt>
                <c:pt idx="6">
                  <c:v>10.9059712457246</c:v>
                </c:pt>
                <c:pt idx="7">
                  <c:v>6.66876676966941</c:v>
                </c:pt>
                <c:pt idx="8">
                  <c:v>14.1390610613704</c:v>
                </c:pt>
                <c:pt idx="9">
                  <c:v>8.82554462633498</c:v>
                </c:pt>
                <c:pt idx="10">
                  <c:v>16.4664887387311</c:v>
                </c:pt>
                <c:pt idx="11">
                  <c:v>13.3687767943986</c:v>
                </c:pt>
                <c:pt idx="12">
                  <c:v>16.8819052228134</c:v>
                </c:pt>
                <c:pt idx="13">
                  <c:v>18.4023850795642</c:v>
                </c:pt>
                <c:pt idx="14">
                  <c:v>17.8274098607097</c:v>
                </c:pt>
                <c:pt idx="15">
                  <c:v>24.5815228496668</c:v>
                </c:pt>
                <c:pt idx="16">
                  <c:v>20.1782321451246</c:v>
                </c:pt>
                <c:pt idx="17">
                  <c:v>27.504889394251</c:v>
                </c:pt>
                <c:pt idx="18">
                  <c:v>23.0980874982194</c:v>
                </c:pt>
                <c:pt idx="19">
                  <c:v>29.4206248684205</c:v>
                </c:pt>
                <c:pt idx="20">
                  <c:v>28.4061349285275</c:v>
                </c:pt>
                <c:pt idx="21">
                  <c:v>29.3876160154604</c:v>
                </c:pt>
                <c:pt idx="22">
                  <c:v>32.0965519996927</c:v>
                </c:pt>
                <c:pt idx="23">
                  <c:v>28.605083021775</c:v>
                </c:pt>
                <c:pt idx="24">
                  <c:v>35.8224567188996</c:v>
                </c:pt>
                <c:pt idx="25">
                  <c:v>31.2854293663138</c:v>
                </c:pt>
                <c:pt idx="26">
                  <c:v>38.1235430671934</c:v>
                </c:pt>
                <c:pt idx="27">
                  <c:v>34.7224657437453</c:v>
                </c:pt>
                <c:pt idx="28">
                  <c:v>38.2393828147479</c:v>
                </c:pt>
                <c:pt idx="29">
                  <c:v>39.4379532959149</c:v>
                </c:pt>
                <c:pt idx="30">
                  <c:v>38.5552413210746</c:v>
                </c:pt>
                <c:pt idx="31">
                  <c:v>44.0771905021171</c:v>
                </c:pt>
                <c:pt idx="32">
                  <c:v>39.3176717215247</c:v>
                </c:pt>
                <c:pt idx="33">
                  <c:v>45.9273031380743</c:v>
                </c:pt>
                <c:pt idx="34">
                  <c:v>41.2653784337307</c:v>
                </c:pt>
                <c:pt idx="35">
                  <c:v>47.4804482954843</c:v>
                </c:pt>
                <c:pt idx="36">
                  <c:v>46.3468639935824</c:v>
                </c:pt>
                <c:pt idx="37">
                  <c:v>47.1665206400632</c:v>
                </c:pt>
                <c:pt idx="38">
                  <c:v>49.8119629405954</c:v>
                </c:pt>
                <c:pt idx="39">
                  <c:v>47.0165770209495</c:v>
                </c:pt>
                <c:pt idx="40">
                  <c:v>54.1605870811859</c:v>
                </c:pt>
                <c:pt idx="41">
                  <c:v>49.9850915563721</c:v>
                </c:pt>
                <c:pt idx="42">
                  <c:v>56.2481839415062</c:v>
                </c:pt>
                <c:pt idx="43">
                  <c:v>52.8276702553606</c:v>
                </c:pt>
                <c:pt idx="44">
                  <c:v>56.3834322196732</c:v>
                </c:pt>
                <c:pt idx="45">
                  <c:v>58.0321614549342</c:v>
                </c:pt>
                <c:pt idx="46">
                  <c:v>57.1883143777151</c:v>
                </c:pt>
                <c:pt idx="47">
                  <c:v>61.9621527661051</c:v>
                </c:pt>
                <c:pt idx="48">
                  <c:v>57.1256469590422</c:v>
                </c:pt>
                <c:pt idx="49">
                  <c:v>63.8233634460064</c:v>
                </c:pt>
                <c:pt idx="50">
                  <c:v>60.4266418438807</c:v>
                </c:pt>
                <c:pt idx="51">
                  <c:v>65.9486875674684</c:v>
                </c:pt>
                <c:pt idx="52">
                  <c:v>64.9329895411304</c:v>
                </c:pt>
                <c:pt idx="53">
                  <c:v>66.0371344549898</c:v>
                </c:pt>
                <c:pt idx="54">
                  <c:v>68.1042373333778</c:v>
                </c:pt>
                <c:pt idx="55">
                  <c:v>65.176068014604</c:v>
                </c:pt>
                <c:pt idx="56">
                  <c:v>71.325835976877</c:v>
                </c:pt>
                <c:pt idx="57">
                  <c:v>66.4903051625462</c:v>
                </c:pt>
                <c:pt idx="58">
                  <c:v>71.4492930182295</c:v>
                </c:pt>
                <c:pt idx="59">
                  <c:v>67.4751008768671</c:v>
                </c:pt>
                <c:pt idx="60">
                  <c:v>70.6333754384349</c:v>
                </c:pt>
                <c:pt idx="61">
                  <c:v>68.9323905935962</c:v>
                </c:pt>
                <c:pt idx="62">
                  <c:v>64.1575833007427</c:v>
                </c:pt>
                <c:pt idx="63">
                  <c:v>64.7799113334293</c:v>
                </c:pt>
                <c:pt idx="64">
                  <c:v>56.8169613029041</c:v>
                </c:pt>
                <c:pt idx="65">
                  <c:v>61.1964086080196</c:v>
                </c:pt>
                <c:pt idx="66">
                  <c:v>52.9478126693251</c:v>
                </c:pt>
                <c:pt idx="67">
                  <c:v>56.0464456817247</c:v>
                </c:pt>
                <c:pt idx="68">
                  <c:v>49.2730789781287</c:v>
                </c:pt>
                <c:pt idx="69">
                  <c:v>47.7246113505252</c:v>
                </c:pt>
                <c:pt idx="70">
                  <c:v>47.8369668689229</c:v>
                </c:pt>
                <c:pt idx="71">
                  <c:v>42.3638099423652</c:v>
                </c:pt>
                <c:pt idx="72">
                  <c:v>46.2954607416117</c:v>
                </c:pt>
                <c:pt idx="73">
                  <c:v>36.5414899406162</c:v>
                </c:pt>
                <c:pt idx="74">
                  <c:v>40.8312848810232</c:v>
                </c:pt>
                <c:pt idx="75">
                  <c:v>34.2009698764614</c:v>
                </c:pt>
                <c:pt idx="76">
                  <c:v>36.3343305125037</c:v>
                </c:pt>
                <c:pt idx="77">
                  <c:v>34.8359293270321</c:v>
                </c:pt>
                <c:pt idx="78">
                  <c:v>32.1119266174671</c:v>
                </c:pt>
                <c:pt idx="79">
                  <c:v>35.2265682973305</c:v>
                </c:pt>
                <c:pt idx="80">
                  <c:v>29.2624403428513</c:v>
                </c:pt>
                <c:pt idx="81">
                  <c:v>35.9216833208915</c:v>
                </c:pt>
                <c:pt idx="82">
                  <c:v>29.8495729643901</c:v>
                </c:pt>
                <c:pt idx="83">
                  <c:v>33.9299723425953</c:v>
                </c:pt>
                <c:pt idx="84">
                  <c:v>30.3180356632182</c:v>
                </c:pt>
                <c:pt idx="85">
                  <c:v>29.6299282368404</c:v>
                </c:pt>
                <c:pt idx="86">
                  <c:v>31.6501027406944</c:v>
                </c:pt>
                <c:pt idx="87">
                  <c:v>26.9660967558136</c:v>
                </c:pt>
                <c:pt idx="88">
                  <c:v>32.2824242314468</c:v>
                </c:pt>
                <c:pt idx="89">
                  <c:v>25.2437594831669</c:v>
                </c:pt>
                <c:pt idx="90">
                  <c:v>31.3211753308955</c:v>
                </c:pt>
                <c:pt idx="91">
                  <c:v>27.3199164867476</c:v>
                </c:pt>
                <c:pt idx="92">
                  <c:v>29.9842202434689</c:v>
                </c:pt>
                <c:pt idx="93">
                  <c:v>29.00102400429</c:v>
                </c:pt>
                <c:pt idx="94">
                  <c:v>25.9457986076558</c:v>
                </c:pt>
                <c:pt idx="95">
                  <c:v>29.3579444034576</c:v>
                </c:pt>
                <c:pt idx="96">
                  <c:v>23.1026171700738</c:v>
                </c:pt>
                <c:pt idx="97">
                  <c:v>29.005872005618</c:v>
                </c:pt>
                <c:pt idx="98">
                  <c:v>22.2398973298809</c:v>
                </c:pt>
                <c:pt idx="99">
                  <c:v>25.9247036266352</c:v>
                </c:pt>
                <c:pt idx="100">
                  <c:v>22.3262620295338</c:v>
                </c:pt>
                <c:pt idx="101">
                  <c:v>22.692029552761</c:v>
                </c:pt>
                <c:pt idx="102">
                  <c:v>24.6537871191925</c:v>
                </c:pt>
                <c:pt idx="103">
                  <c:v>19.9024022654783</c:v>
                </c:pt>
                <c:pt idx="104">
                  <c:v>25.4570437095125</c:v>
                </c:pt>
                <c:pt idx="105">
                  <c:v>21.0352907652521</c:v>
                </c:pt>
                <c:pt idx="106">
                  <c:v>29.5170482575886</c:v>
                </c:pt>
                <c:pt idx="107">
                  <c:v>28.7557059177164</c:v>
                </c:pt>
                <c:pt idx="108">
                  <c:v>34.2296430124103</c:v>
                </c:pt>
                <c:pt idx="109">
                  <c:v>37.0216012368223</c:v>
                </c:pt>
                <c:pt idx="110">
                  <c:v>37.7362482958735</c:v>
                </c:pt>
                <c:pt idx="111">
                  <c:v>45.9983245310485</c:v>
                </c:pt>
                <c:pt idx="112">
                  <c:v>43.0601426196505</c:v>
                </c:pt>
                <c:pt idx="113">
                  <c:v>50.8739709473259</c:v>
                </c:pt>
                <c:pt idx="114">
                  <c:v>47.3478110148033</c:v>
                </c:pt>
                <c:pt idx="115">
                  <c:v>53.9212972503001</c:v>
                </c:pt>
                <c:pt idx="116">
                  <c:v>57.6500451909532</c:v>
                </c:pt>
                <c:pt idx="117">
                  <c:v>62.6118867051147</c:v>
                </c:pt>
                <c:pt idx="118">
                  <c:v>70.6528187591537</c:v>
                </c:pt>
                <c:pt idx="119">
                  <c:v>70.4389039621294</c:v>
                </c:pt>
                <c:pt idx="120">
                  <c:v>79.642043008365</c:v>
                </c:pt>
                <c:pt idx="121">
                  <c:v>79.8875498312659</c:v>
                </c:pt>
                <c:pt idx="122">
                  <c:v>89.832664434889</c:v>
                </c:pt>
                <c:pt idx="123">
                  <c:v>91.9148610009421</c:v>
                </c:pt>
                <c:pt idx="124">
                  <c:v>97.8055913981794</c:v>
                </c:pt>
                <c:pt idx="125">
                  <c:v>103.578400729746</c:v>
                </c:pt>
                <c:pt idx="126">
                  <c:v>105.899796672409</c:v>
                </c:pt>
                <c:pt idx="127">
                  <c:v>115.339996373462</c:v>
                </c:pt>
                <c:pt idx="128">
                  <c:v>116.462168650709</c:v>
                </c:pt>
                <c:pt idx="129">
                  <c:v>126.253348340261</c:v>
                </c:pt>
                <c:pt idx="130">
                  <c:v>126.794717186078</c:v>
                </c:pt>
                <c:pt idx="131">
                  <c:v>134.984717018302</c:v>
                </c:pt>
                <c:pt idx="132">
                  <c:v>139.719815753454</c:v>
                </c:pt>
                <c:pt idx="133">
                  <c:v>144.337906663228</c:v>
                </c:pt>
                <c:pt idx="134">
                  <c:v>151.111270757566</c:v>
                </c:pt>
                <c:pt idx="135">
                  <c:v>151.837557716469</c:v>
                </c:pt>
                <c:pt idx="136">
                  <c:v>161.435043488594</c:v>
                </c:pt>
                <c:pt idx="137">
                  <c:v>163.363720012594</c:v>
                </c:pt>
                <c:pt idx="138">
                  <c:v>172.757248785901</c:v>
                </c:pt>
                <c:pt idx="139">
                  <c:v>174.090875329897</c:v>
                </c:pt>
                <c:pt idx="140">
                  <c:v>179.388582270828</c:v>
                </c:pt>
                <c:pt idx="141">
                  <c:v>184.210786734899</c:v>
                </c:pt>
                <c:pt idx="142">
                  <c:v>187.118917822134</c:v>
                </c:pt>
                <c:pt idx="143">
                  <c:v>195.914961307988</c:v>
                </c:pt>
                <c:pt idx="144">
                  <c:v>195.525068585472</c:v>
                </c:pt>
                <c:pt idx="145">
                  <c:v>204.001738894499</c:v>
                </c:pt>
                <c:pt idx="146">
                  <c:v>204.046113675223</c:v>
                </c:pt>
                <c:pt idx="147">
                  <c:v>212.251882123176</c:v>
                </c:pt>
                <c:pt idx="148">
                  <c:v>215.704443585592</c:v>
                </c:pt>
                <c:pt idx="149">
                  <c:v>219.327372199089</c:v>
                </c:pt>
                <c:pt idx="150">
                  <c:v>224.806753075683</c:v>
                </c:pt>
                <c:pt idx="151">
                  <c:v>225.360533291961</c:v>
                </c:pt>
                <c:pt idx="152">
                  <c:v>233.519430769056</c:v>
                </c:pt>
                <c:pt idx="153">
                  <c:v>233.427802326304</c:v>
                </c:pt>
                <c:pt idx="154">
                  <c:v>241.025213578551</c:v>
                </c:pt>
                <c:pt idx="155">
                  <c:v>240.50776293089</c:v>
                </c:pt>
                <c:pt idx="156">
                  <c:v>245.56243488598</c:v>
                </c:pt>
                <c:pt idx="157">
                  <c:v>249.712068315443</c:v>
                </c:pt>
                <c:pt idx="158">
                  <c:v>252.168658611607</c:v>
                </c:pt>
                <c:pt idx="159">
                  <c:v>258.285803021349</c:v>
                </c:pt>
                <c:pt idx="160">
                  <c:v>257.454328175721</c:v>
                </c:pt>
                <c:pt idx="161">
                  <c:v>264.722077077172</c:v>
                </c:pt>
                <c:pt idx="162">
                  <c:v>264.320747107174</c:v>
                </c:pt>
                <c:pt idx="163">
                  <c:v>270.629585003224</c:v>
                </c:pt>
                <c:pt idx="164">
                  <c:v>272.089699676594</c:v>
                </c:pt>
                <c:pt idx="165">
                  <c:v>275.10315781098</c:v>
                </c:pt>
                <c:pt idx="166">
                  <c:v>279.426593914531</c:v>
                </c:pt>
                <c:pt idx="167">
                  <c:v>279.299697001407</c:v>
                </c:pt>
                <c:pt idx="168">
                  <c:v>285.925377094043</c:v>
                </c:pt>
                <c:pt idx="169">
                  <c:v>284.8159901809</c:v>
                </c:pt>
                <c:pt idx="170">
                  <c:v>291.137413397944</c:v>
                </c:pt>
                <c:pt idx="171">
                  <c:v>290.730777936719</c:v>
                </c:pt>
                <c:pt idx="172">
                  <c:v>294.722116382024</c:v>
                </c:pt>
                <c:pt idx="173">
                  <c:v>298.586636191946</c:v>
                </c:pt>
                <c:pt idx="174">
                  <c:v>299.379441834301</c:v>
                </c:pt>
                <c:pt idx="175">
                  <c:v>304.271722270205</c:v>
                </c:pt>
                <c:pt idx="176">
                  <c:v>301.850991876221</c:v>
                </c:pt>
                <c:pt idx="177">
                  <c:v>308.832479084619</c:v>
                </c:pt>
                <c:pt idx="178">
                  <c:v>307.440553019809</c:v>
                </c:pt>
                <c:pt idx="179">
                  <c:v>312.064958333897</c:v>
                </c:pt>
                <c:pt idx="180">
                  <c:v>312.291711549939</c:v>
                </c:pt>
                <c:pt idx="181">
                  <c:v>313.733309189172</c:v>
                </c:pt>
                <c:pt idx="182">
                  <c:v>317.711714412421</c:v>
                </c:pt>
                <c:pt idx="183">
                  <c:v>318.143537910685</c:v>
                </c:pt>
                <c:pt idx="184">
                  <c:v>324.088427806073</c:v>
                </c:pt>
                <c:pt idx="185">
                  <c:v>321.666427573205</c:v>
                </c:pt>
                <c:pt idx="186">
                  <c:v>325.544611197418</c:v>
                </c:pt>
                <c:pt idx="187">
                  <c:v>324.300212578833</c:v>
                </c:pt>
                <c:pt idx="188">
                  <c:v>328.052960474391</c:v>
                </c:pt>
                <c:pt idx="189">
                  <c:v>331.149245154608</c:v>
                </c:pt>
                <c:pt idx="190">
                  <c:v>331.176163999442</c:v>
                </c:pt>
                <c:pt idx="191">
                  <c:v>334.782654287661</c:v>
                </c:pt>
                <c:pt idx="192">
                  <c:v>332.852099097914</c:v>
                </c:pt>
                <c:pt idx="193">
                  <c:v>337.876747191174</c:v>
                </c:pt>
                <c:pt idx="194">
                  <c:v>336.418780806875</c:v>
                </c:pt>
                <c:pt idx="195">
                  <c:v>340.457416401843</c:v>
                </c:pt>
                <c:pt idx="196">
                  <c:v>340.428401453099</c:v>
                </c:pt>
                <c:pt idx="197">
                  <c:v>341.657440239705</c:v>
                </c:pt>
                <c:pt idx="198">
                  <c:v>345.601638090828</c:v>
                </c:pt>
                <c:pt idx="199">
                  <c:v>345.086074806439</c:v>
                </c:pt>
                <c:pt idx="200">
                  <c:v>349.949636009503</c:v>
                </c:pt>
                <c:pt idx="201">
                  <c:v>346.748024282135</c:v>
                </c:pt>
                <c:pt idx="202">
                  <c:v>350.533092186547</c:v>
                </c:pt>
                <c:pt idx="203">
                  <c:v>350.000168639061</c:v>
                </c:pt>
                <c:pt idx="204">
                  <c:v>352.751274581023</c:v>
                </c:pt>
                <c:pt idx="205">
                  <c:v>354.297016403789</c:v>
                </c:pt>
                <c:pt idx="206">
                  <c:v>354.081378626745</c:v>
                </c:pt>
                <c:pt idx="207">
                  <c:v>357.554553227208</c:v>
                </c:pt>
                <c:pt idx="208">
                  <c:v>354.865721575716</c:v>
                </c:pt>
                <c:pt idx="209">
                  <c:v>360.374082610949</c:v>
                </c:pt>
                <c:pt idx="210">
                  <c:v>357.074423666196</c:v>
                </c:pt>
                <c:pt idx="211">
                  <c:v>360.059127777636</c:v>
                </c:pt>
                <c:pt idx="212">
                  <c:v>359.713409792732</c:v>
                </c:pt>
                <c:pt idx="213">
                  <c:v>361.050341396836</c:v>
                </c:pt>
                <c:pt idx="214">
                  <c:v>365.10570233546</c:v>
                </c:pt>
                <c:pt idx="215">
                  <c:v>363.427645040496</c:v>
                </c:pt>
                <c:pt idx="216">
                  <c:v>367.510655416187</c:v>
                </c:pt>
                <c:pt idx="217">
                  <c:v>364.471513485746</c:v>
                </c:pt>
                <c:pt idx="218">
                  <c:v>368.567378805755</c:v>
                </c:pt>
                <c:pt idx="219">
                  <c:v>367.636021564629</c:v>
                </c:pt>
                <c:pt idx="220">
                  <c:v>370.243661805291</c:v>
                </c:pt>
                <c:pt idx="221">
                  <c:v>370.777220272219</c:v>
                </c:pt>
                <c:pt idx="222">
                  <c:v>368.899902642804</c:v>
                </c:pt>
                <c:pt idx="223">
                  <c:v>372.310463749258</c:v>
                </c:pt>
                <c:pt idx="224">
                  <c:v>370.120896217303</c:v>
                </c:pt>
                <c:pt idx="225">
                  <c:v>375.876214822873</c:v>
                </c:pt>
                <c:pt idx="226">
                  <c:v>373.384034247854</c:v>
                </c:pt>
                <c:pt idx="227">
                  <c:v>375.673614638206</c:v>
                </c:pt>
                <c:pt idx="228">
                  <c:v>375.373950056659</c:v>
                </c:pt>
                <c:pt idx="229">
                  <c:v>376.804388769263</c:v>
                </c:pt>
                <c:pt idx="230">
                  <c:v>379.657890691911</c:v>
                </c:pt>
                <c:pt idx="231">
                  <c:v>377.666818112067</c:v>
                </c:pt>
                <c:pt idx="232">
                  <c:v>381.189272898257</c:v>
                </c:pt>
                <c:pt idx="233">
                  <c:v>377.474594076635</c:v>
                </c:pt>
                <c:pt idx="234">
                  <c:v>381.443449415675</c:v>
                </c:pt>
                <c:pt idx="235">
                  <c:v>379.546092684968</c:v>
                </c:pt>
                <c:pt idx="236">
                  <c:v>381.20405869348</c:v>
                </c:pt>
                <c:pt idx="237">
                  <c:v>382.151236735495</c:v>
                </c:pt>
                <c:pt idx="238">
                  <c:v>381.466645719122</c:v>
                </c:pt>
                <c:pt idx="239">
                  <c:v>385.248347680739</c:v>
                </c:pt>
                <c:pt idx="240">
                  <c:v>382.525247774436</c:v>
                </c:pt>
                <c:pt idx="241">
                  <c:v>386.17633897907</c:v>
                </c:pt>
                <c:pt idx="242">
                  <c:v>382.884185999775</c:v>
                </c:pt>
                <c:pt idx="243">
                  <c:v>386.403118287691</c:v>
                </c:pt>
                <c:pt idx="244">
                  <c:v>385.790995062967</c:v>
                </c:pt>
                <c:pt idx="245">
                  <c:v>386.817451059959</c:v>
                </c:pt>
                <c:pt idx="246">
                  <c:v>389.425995843387</c:v>
                </c:pt>
                <c:pt idx="247">
                  <c:v>386.566440442224</c:v>
                </c:pt>
                <c:pt idx="248">
                  <c:v>390.134713798554</c:v>
                </c:pt>
                <c:pt idx="249">
                  <c:v>387.144860751366</c:v>
                </c:pt>
                <c:pt idx="250">
                  <c:v>391.915758506011</c:v>
                </c:pt>
                <c:pt idx="251">
                  <c:v>389.831648484106</c:v>
                </c:pt>
                <c:pt idx="252">
                  <c:v>390.361093020951</c:v>
                </c:pt>
                <c:pt idx="253">
                  <c:v>390.573964984536</c:v>
                </c:pt>
                <c:pt idx="254">
                  <c:v>389.387291850008</c:v>
                </c:pt>
                <c:pt idx="255">
                  <c:v>393.967774654755</c:v>
                </c:pt>
                <c:pt idx="256">
                  <c:v>391.095642630126</c:v>
                </c:pt>
                <c:pt idx="257">
                  <c:v>394.437214955574</c:v>
                </c:pt>
                <c:pt idx="258">
                  <c:v>390.416035296496</c:v>
                </c:pt>
                <c:pt idx="259">
                  <c:v>393.786883496486</c:v>
                </c:pt>
                <c:pt idx="260">
                  <c:v>393.95368466166</c:v>
                </c:pt>
                <c:pt idx="261">
                  <c:v>394.781819657073</c:v>
                </c:pt>
                <c:pt idx="262">
                  <c:v>396.87961958585</c:v>
                </c:pt>
                <c:pt idx="263">
                  <c:v>393.658290565675</c:v>
                </c:pt>
                <c:pt idx="264">
                  <c:v>397.559774863655</c:v>
                </c:pt>
                <c:pt idx="265">
                  <c:v>394.23086613694</c:v>
                </c:pt>
                <c:pt idx="266">
                  <c:v>397.985205679867</c:v>
                </c:pt>
                <c:pt idx="267">
                  <c:v>395.691624427278</c:v>
                </c:pt>
                <c:pt idx="268">
                  <c:v>396.964898834183</c:v>
                </c:pt>
                <c:pt idx="269">
                  <c:v>396.938493143419</c:v>
                </c:pt>
                <c:pt idx="270">
                  <c:v>396.527665474372</c:v>
                </c:pt>
                <c:pt idx="271">
                  <c:v>400.393481215757</c:v>
                </c:pt>
                <c:pt idx="272">
                  <c:v>396.478959325401</c:v>
                </c:pt>
                <c:pt idx="273">
                  <c:v>399.848537686507</c:v>
                </c:pt>
                <c:pt idx="274">
                  <c:v>397.115192093866</c:v>
                </c:pt>
                <c:pt idx="275">
                  <c:v>401.255884465982</c:v>
                </c:pt>
                <c:pt idx="276">
                  <c:v>400.797916202752</c:v>
                </c:pt>
                <c:pt idx="277">
                  <c:v>400.407684276698</c:v>
                </c:pt>
                <c:pt idx="278">
                  <c:v>400.978381182217</c:v>
                </c:pt>
                <c:pt idx="279">
                  <c:v>397.81623883057</c:v>
                </c:pt>
                <c:pt idx="280">
                  <c:v>401.97962304959</c:v>
                </c:pt>
                <c:pt idx="281">
                  <c:v>399.306925309945</c:v>
                </c:pt>
                <c:pt idx="282">
                  <c:v>403.224952303522</c:v>
                </c:pt>
                <c:pt idx="283">
                  <c:v>400.844656710711</c:v>
                </c:pt>
                <c:pt idx="284">
                  <c:v>401.743050326015</c:v>
                </c:pt>
                <c:pt idx="285">
                  <c:v>401.848159935</c:v>
                </c:pt>
                <c:pt idx="286">
                  <c:v>401.276349746076</c:v>
                </c:pt>
                <c:pt idx="287">
                  <c:v>404.160188641512</c:v>
                </c:pt>
                <c:pt idx="288">
                  <c:v>400.474994435071</c:v>
                </c:pt>
                <c:pt idx="289">
                  <c:v>404.221480111477</c:v>
                </c:pt>
                <c:pt idx="290">
                  <c:v>401.645977231609</c:v>
                </c:pt>
                <c:pt idx="291">
                  <c:v>404.419618464998</c:v>
                </c:pt>
                <c:pt idx="292">
                  <c:v>403.475701995459</c:v>
                </c:pt>
                <c:pt idx="293">
                  <c:v>402.714329214243</c:v>
                </c:pt>
                <c:pt idx="294">
                  <c:v>403.927303669216</c:v>
                </c:pt>
                <c:pt idx="295">
                  <c:v>402.020179616135</c:v>
                </c:pt>
                <c:pt idx="296">
                  <c:v>407.465031312119</c:v>
                </c:pt>
                <c:pt idx="297">
                  <c:v>403.583307794579</c:v>
                </c:pt>
                <c:pt idx="298">
                  <c:v>406.347764439876</c:v>
                </c:pt>
                <c:pt idx="299">
                  <c:v>403.453140611453</c:v>
                </c:pt>
                <c:pt idx="300">
                  <c:v>404.580896700779</c:v>
                </c:pt>
                <c:pt idx="301">
                  <c:v>405.56440431141</c:v>
                </c:pt>
                <c:pt idx="302">
                  <c:v>404.40445867613</c:v>
                </c:pt>
                <c:pt idx="303">
                  <c:v>407.470284618187</c:v>
                </c:pt>
                <c:pt idx="304">
                  <c:v>403.720137283082</c:v>
                </c:pt>
                <c:pt idx="305">
                  <c:v>407.349676016797</c:v>
                </c:pt>
                <c:pt idx="306">
                  <c:v>404.641779386993</c:v>
                </c:pt>
                <c:pt idx="307">
                  <c:v>408.137515371462</c:v>
                </c:pt>
                <c:pt idx="308">
                  <c:v>406.630660190133</c:v>
                </c:pt>
                <c:pt idx="309">
                  <c:v>405.997532438665</c:v>
                </c:pt>
                <c:pt idx="310">
                  <c:v>407.900438191344</c:v>
                </c:pt>
                <c:pt idx="311">
                  <c:v>405.231776104042</c:v>
                </c:pt>
                <c:pt idx="312">
                  <c:v>409.898442699889</c:v>
                </c:pt>
                <c:pt idx="313">
                  <c:v>405.975658159261</c:v>
                </c:pt>
                <c:pt idx="314">
                  <c:v>408.782445666529</c:v>
                </c:pt>
                <c:pt idx="315">
                  <c:v>406.643715177563</c:v>
                </c:pt>
                <c:pt idx="316">
                  <c:v>408.416323284217</c:v>
                </c:pt>
                <c:pt idx="317">
                  <c:v>408.541576364813</c:v>
                </c:pt>
                <c:pt idx="318">
                  <c:v>405.642682050829</c:v>
                </c:pt>
                <c:pt idx="319">
                  <c:v>408.293583788809</c:v>
                </c:pt>
                <c:pt idx="320">
                  <c:v>404.581983891604</c:v>
                </c:pt>
                <c:pt idx="321">
                  <c:v>409.353786189017</c:v>
                </c:pt>
                <c:pt idx="322">
                  <c:v>407.045279980779</c:v>
                </c:pt>
                <c:pt idx="323">
                  <c:v>409.494616539757</c:v>
                </c:pt>
                <c:pt idx="324">
                  <c:v>408.26698675246</c:v>
                </c:pt>
                <c:pt idx="325">
                  <c:v>407.754050121105</c:v>
                </c:pt>
                <c:pt idx="326">
                  <c:v>409.675159796962</c:v>
                </c:pt>
                <c:pt idx="327">
                  <c:v>407.31293766443</c:v>
                </c:pt>
                <c:pt idx="328">
                  <c:v>411.09637043384</c:v>
                </c:pt>
                <c:pt idx="329">
                  <c:v>406.726715673926</c:v>
                </c:pt>
                <c:pt idx="330">
                  <c:v>409.991045265621</c:v>
                </c:pt>
                <c:pt idx="331">
                  <c:v>407.785474284718</c:v>
                </c:pt>
                <c:pt idx="332">
                  <c:v>409.788662519118</c:v>
                </c:pt>
                <c:pt idx="333">
                  <c:v>409.943191474257</c:v>
                </c:pt>
                <c:pt idx="334">
                  <c:v>407.832110422358</c:v>
                </c:pt>
                <c:pt idx="335">
                  <c:v>410.298598503795</c:v>
                </c:pt>
                <c:pt idx="336">
                  <c:v>406.072731253666</c:v>
                </c:pt>
                <c:pt idx="337">
                  <c:v>410.313062490535</c:v>
                </c:pt>
                <c:pt idx="338">
                  <c:v>406.268269046733</c:v>
                </c:pt>
                <c:pt idx="339">
                  <c:v>408.101812024761</c:v>
                </c:pt>
                <c:pt idx="340">
                  <c:v>406.428347023843</c:v>
                </c:pt>
                <c:pt idx="341">
                  <c:v>406.980726938338</c:v>
                </c:pt>
                <c:pt idx="342">
                  <c:v>408.844719957</c:v>
                </c:pt>
                <c:pt idx="343">
                  <c:v>406.132239730677</c:v>
                </c:pt>
                <c:pt idx="344">
                  <c:v>410.161421114228</c:v>
                </c:pt>
                <c:pt idx="345">
                  <c:v>406.43728808119</c:v>
                </c:pt>
                <c:pt idx="346">
                  <c:v>409.972441256219</c:v>
                </c:pt>
                <c:pt idx="347">
                  <c:v>408.720527974649</c:v>
                </c:pt>
                <c:pt idx="348">
                  <c:v>409.686736204869</c:v>
                </c:pt>
                <c:pt idx="349">
                  <c:v>409.267280589433</c:v>
                </c:pt>
                <c:pt idx="350">
                  <c:v>406.461362834825</c:v>
                </c:pt>
                <c:pt idx="351">
                  <c:v>408.44641672626</c:v>
                </c:pt>
                <c:pt idx="352">
                  <c:v>405.538259546445</c:v>
                </c:pt>
                <c:pt idx="353">
                  <c:v>409.753620184439</c:v>
                </c:pt>
                <c:pt idx="354">
                  <c:v>406.388190543522</c:v>
                </c:pt>
                <c:pt idx="355">
                  <c:v>407.852601795033</c:v>
                </c:pt>
                <c:pt idx="356">
                  <c:v>406.077906281994</c:v>
                </c:pt>
                <c:pt idx="357">
                  <c:v>405.572292968038</c:v>
                </c:pt>
                <c:pt idx="358">
                  <c:v>407.902482110095</c:v>
                </c:pt>
                <c:pt idx="359">
                  <c:v>405.309888590455</c:v>
                </c:pt>
                <c:pt idx="360">
                  <c:v>408.121538015094</c:v>
                </c:pt>
                <c:pt idx="361">
                  <c:v>403.783759690176</c:v>
                </c:pt>
                <c:pt idx="362">
                  <c:v>407.164062101583</c:v>
                </c:pt>
                <c:pt idx="363">
                  <c:v>405.205074697374</c:v>
                </c:pt>
                <c:pt idx="364">
                  <c:v>406.212343950682</c:v>
                </c:pt>
                <c:pt idx="365">
                  <c:v>406.02150282198</c:v>
                </c:pt>
                <c:pt idx="366">
                  <c:v>403.41224484137</c:v>
                </c:pt>
                <c:pt idx="367">
                  <c:v>405.778928805049</c:v>
                </c:pt>
                <c:pt idx="368">
                  <c:v>402.982091268214</c:v>
                </c:pt>
                <c:pt idx="369">
                  <c:v>406.919017987097</c:v>
                </c:pt>
                <c:pt idx="370">
                  <c:v>402.498108702917</c:v>
                </c:pt>
                <c:pt idx="371">
                  <c:v>403.938001626937</c:v>
                </c:pt>
                <c:pt idx="372">
                  <c:v>402.998416525646</c:v>
                </c:pt>
                <c:pt idx="373">
                  <c:v>403.077807548469</c:v>
                </c:pt>
                <c:pt idx="374">
                  <c:v>404.279309965854</c:v>
                </c:pt>
                <c:pt idx="375">
                  <c:v>400.559403930744</c:v>
                </c:pt>
                <c:pt idx="376">
                  <c:v>404.308725000822</c:v>
                </c:pt>
                <c:pt idx="377">
                  <c:v>400.426131730621</c:v>
                </c:pt>
                <c:pt idx="378">
                  <c:v>404.091208558031</c:v>
                </c:pt>
                <c:pt idx="379">
                  <c:v>401.226312875535</c:v>
                </c:pt>
                <c:pt idx="380">
                  <c:v>401.374214315402</c:v>
                </c:pt>
                <c:pt idx="381">
                  <c:v>401.755018122619</c:v>
                </c:pt>
                <c:pt idx="382">
                  <c:v>400.438630076348</c:v>
                </c:pt>
                <c:pt idx="383">
                  <c:v>403.088105419966</c:v>
                </c:pt>
                <c:pt idx="384">
                  <c:v>398.556006955705</c:v>
                </c:pt>
                <c:pt idx="385">
                  <c:v>401.148304759441</c:v>
                </c:pt>
                <c:pt idx="386">
                  <c:v>397.201610718184</c:v>
                </c:pt>
                <c:pt idx="387">
                  <c:v>400.25044169326</c:v>
                </c:pt>
                <c:pt idx="388">
                  <c:v>400.001022722894</c:v>
                </c:pt>
                <c:pt idx="389">
                  <c:v>399.60582450915</c:v>
                </c:pt>
                <c:pt idx="390">
                  <c:v>400.384400997985</c:v>
                </c:pt>
                <c:pt idx="391">
                  <c:v>395.930980359366</c:v>
                </c:pt>
                <c:pt idx="392">
                  <c:v>399.23539685117</c:v>
                </c:pt>
                <c:pt idx="393">
                  <c:v>396.405647873672</c:v>
                </c:pt>
                <c:pt idx="394">
                  <c:v>400.39675148576</c:v>
                </c:pt>
                <c:pt idx="395">
                  <c:v>397.125220342038</c:v>
                </c:pt>
                <c:pt idx="396">
                  <c:v>396.887369082052</c:v>
                </c:pt>
                <c:pt idx="397">
                  <c:v>397.137562132286</c:v>
                </c:pt>
                <c:pt idx="398">
                  <c:v>395.700165398401</c:v>
                </c:pt>
                <c:pt idx="399">
                  <c:v>398.324183081655</c:v>
                </c:pt>
                <c:pt idx="400">
                  <c:v>394.5969711242</c:v>
                </c:pt>
                <c:pt idx="401">
                  <c:v>397.799269956169</c:v>
                </c:pt>
                <c:pt idx="402">
                  <c:v>393.107180490064</c:v>
                </c:pt>
                <c:pt idx="403">
                  <c:v>395.55590822218</c:v>
                </c:pt>
                <c:pt idx="404">
                  <c:v>394.705264027922</c:v>
                </c:pt>
                <c:pt idx="405">
                  <c:v>393.956337407274</c:v>
                </c:pt>
                <c:pt idx="406">
                  <c:v>395.978199231289</c:v>
                </c:pt>
                <c:pt idx="407">
                  <c:v>392.122124719698</c:v>
                </c:pt>
                <c:pt idx="408">
                  <c:v>395.459635300222</c:v>
                </c:pt>
                <c:pt idx="409">
                  <c:v>391.471880235877</c:v>
                </c:pt>
                <c:pt idx="410">
                  <c:v>394.479676280445</c:v>
                </c:pt>
                <c:pt idx="411">
                  <c:v>390.763031817811</c:v>
                </c:pt>
                <c:pt idx="412">
                  <c:v>391.359499494652</c:v>
                </c:pt>
                <c:pt idx="413">
                  <c:v>391.726691672736</c:v>
                </c:pt>
                <c:pt idx="414">
                  <c:v>389.521790401382</c:v>
                </c:pt>
                <c:pt idx="415">
                  <c:v>392.887141764559</c:v>
                </c:pt>
                <c:pt idx="416">
                  <c:v>388.36568907286</c:v>
                </c:pt>
                <c:pt idx="417">
                  <c:v>391.301982751233</c:v>
                </c:pt>
                <c:pt idx="418">
                  <c:v>387.915609466258</c:v>
                </c:pt>
                <c:pt idx="419">
                  <c:v>390.255218029625</c:v>
                </c:pt>
                <c:pt idx="420">
                  <c:v>389.064378779854</c:v>
                </c:pt>
                <c:pt idx="421">
                  <c:v>388.262788635631</c:v>
                </c:pt>
                <c:pt idx="422">
                  <c:v>389.082269592075</c:v>
                </c:pt>
                <c:pt idx="423">
                  <c:v>385.08816533331</c:v>
                </c:pt>
                <c:pt idx="424">
                  <c:v>388.496308527369</c:v>
                </c:pt>
                <c:pt idx="425">
                  <c:v>384.480469149626</c:v>
                </c:pt>
                <c:pt idx="426">
                  <c:v>386.997089774397</c:v>
                </c:pt>
                <c:pt idx="427">
                  <c:v>383.720740200938</c:v>
                </c:pt>
                <c:pt idx="428">
                  <c:v>384.420908487455</c:v>
                </c:pt>
                <c:pt idx="429">
                  <c:v>384.810235870742</c:v>
                </c:pt>
                <c:pt idx="430">
                  <c:v>382.080473659061</c:v>
                </c:pt>
                <c:pt idx="431">
                  <c:v>384.658942395499</c:v>
                </c:pt>
                <c:pt idx="432">
                  <c:v>380.490826722007</c:v>
                </c:pt>
                <c:pt idx="433">
                  <c:v>383.455230806358</c:v>
                </c:pt>
                <c:pt idx="434">
                  <c:v>380.30527368948</c:v>
                </c:pt>
                <c:pt idx="435">
                  <c:v>382.93551880178</c:v>
                </c:pt>
                <c:pt idx="436">
                  <c:v>380.764563976753</c:v>
                </c:pt>
                <c:pt idx="437">
                  <c:v>379.570323994081</c:v>
                </c:pt>
                <c:pt idx="438">
                  <c:v>381.014496101189</c:v>
                </c:pt>
                <c:pt idx="439">
                  <c:v>377.762238676418</c:v>
                </c:pt>
                <c:pt idx="440">
                  <c:v>380.800476064093</c:v>
                </c:pt>
                <c:pt idx="441">
                  <c:v>376.210365097397</c:v>
                </c:pt>
                <c:pt idx="442">
                  <c:v>378.407864773613</c:v>
                </c:pt>
                <c:pt idx="443">
                  <c:v>374.379944531419</c:v>
                </c:pt>
                <c:pt idx="444">
                  <c:v>375.309849285602</c:v>
                </c:pt>
                <c:pt idx="445">
                  <c:v>375.627535142268</c:v>
                </c:pt>
                <c:pt idx="446">
                  <c:v>373.58958289404</c:v>
                </c:pt>
                <c:pt idx="447">
                  <c:v>375.64616524425</c:v>
                </c:pt>
                <c:pt idx="448">
                  <c:v>371.514631367646</c:v>
                </c:pt>
                <c:pt idx="449">
                  <c:v>375.01368110975</c:v>
                </c:pt>
                <c:pt idx="450">
                  <c:v>371.363894534106</c:v>
                </c:pt>
                <c:pt idx="451">
                  <c:v>372.583479109296</c:v>
                </c:pt>
                <c:pt idx="452">
                  <c:v>370.079939564534</c:v>
                </c:pt>
                <c:pt idx="453">
                  <c:v>368.211597782572</c:v>
                </c:pt>
                <c:pt idx="454">
                  <c:v>369.83967908968</c:v>
                </c:pt>
                <c:pt idx="455">
                  <c:v>366.904185583754</c:v>
                </c:pt>
                <c:pt idx="456">
                  <c:v>369.770768586412</c:v>
                </c:pt>
                <c:pt idx="457">
                  <c:v>364.591408889955</c:v>
                </c:pt>
                <c:pt idx="458">
                  <c:v>366.916362120997</c:v>
                </c:pt>
                <c:pt idx="459">
                  <c:v>364.25431885144</c:v>
                </c:pt>
                <c:pt idx="460">
                  <c:v>364.594513906952</c:v>
                </c:pt>
                <c:pt idx="461">
                  <c:v>364.387373613398</c:v>
                </c:pt>
                <c:pt idx="462">
                  <c:v>361.667909273214</c:v>
                </c:pt>
                <c:pt idx="463">
                  <c:v>364.343181480733</c:v>
                </c:pt>
                <c:pt idx="464">
                  <c:v>359.532944813266</c:v>
                </c:pt>
                <c:pt idx="465">
                  <c:v>363.135268986243</c:v>
                </c:pt>
                <c:pt idx="466">
                  <c:v>358.635481833309</c:v>
                </c:pt>
                <c:pt idx="467">
                  <c:v>359.220851466205</c:v>
                </c:pt>
                <c:pt idx="468">
                  <c:v>357.43455345268</c:v>
                </c:pt>
                <c:pt idx="469">
                  <c:v>356.428719291261</c:v>
                </c:pt>
                <c:pt idx="470">
                  <c:v>358.728832386328</c:v>
                </c:pt>
                <c:pt idx="471">
                  <c:v>354.370780126901</c:v>
                </c:pt>
                <c:pt idx="472">
                  <c:v>356.750788701334</c:v>
                </c:pt>
                <c:pt idx="473">
                  <c:v>351.99987786282</c:v>
                </c:pt>
                <c:pt idx="474">
                  <c:v>354.598864064513</c:v>
                </c:pt>
                <c:pt idx="475">
                  <c:v>352.215985306301</c:v>
                </c:pt>
                <c:pt idx="476">
                  <c:v>352.402982128245</c:v>
                </c:pt>
                <c:pt idx="477">
                  <c:v>352.18655287628</c:v>
                </c:pt>
                <c:pt idx="478">
                  <c:v>348.342367883554</c:v>
                </c:pt>
                <c:pt idx="479">
                  <c:v>350.445081914861</c:v>
                </c:pt>
                <c:pt idx="480">
                  <c:v>345.905955849106</c:v>
                </c:pt>
                <c:pt idx="481">
                  <c:v>349.395551379794</c:v>
                </c:pt>
                <c:pt idx="482">
                  <c:v>345.177059632223</c:v>
                </c:pt>
                <c:pt idx="483">
                  <c:v>345.773135920367</c:v>
                </c:pt>
                <c:pt idx="484">
                  <c:v>343.957127155969</c:v>
                </c:pt>
                <c:pt idx="485">
                  <c:v>342.21616934862</c:v>
                </c:pt>
                <c:pt idx="486">
                  <c:v>343.916970675647</c:v>
                </c:pt>
                <c:pt idx="487">
                  <c:v>339.038893300684</c:v>
                </c:pt>
                <c:pt idx="488">
                  <c:v>341.453622401313</c:v>
                </c:pt>
                <c:pt idx="489">
                  <c:v>337.294586945594</c:v>
                </c:pt>
                <c:pt idx="490">
                  <c:v>340.626731152205</c:v>
                </c:pt>
                <c:pt idx="491">
                  <c:v>337.745997273766</c:v>
                </c:pt>
                <c:pt idx="492">
                  <c:v>337.806966935246</c:v>
                </c:pt>
                <c:pt idx="493">
                  <c:v>336.703268204501</c:v>
                </c:pt>
                <c:pt idx="494">
                  <c:v>333.707596512016</c:v>
                </c:pt>
                <c:pt idx="495">
                  <c:v>336.740798031789</c:v>
                </c:pt>
                <c:pt idx="496">
                  <c:v>331.73616294724</c:v>
                </c:pt>
                <c:pt idx="497">
                  <c:v>334.348578130006</c:v>
                </c:pt>
                <c:pt idx="498">
                  <c:v>329.241590552405</c:v>
                </c:pt>
                <c:pt idx="499">
                  <c:v>330.259140282156</c:v>
                </c:pt>
                <c:pt idx="500">
                  <c:v>328.777786248825</c:v>
                </c:pt>
                <c:pt idx="501">
                  <c:v>327.456170989066</c:v>
                </c:pt>
                <c:pt idx="502">
                  <c:v>328.917825124644</c:v>
                </c:pt>
                <c:pt idx="503">
                  <c:v>323.832607456128</c:v>
                </c:pt>
                <c:pt idx="504">
                  <c:v>326.700547272935</c:v>
                </c:pt>
                <c:pt idx="505">
                  <c:v>321.875959686575</c:v>
                </c:pt>
                <c:pt idx="506">
                  <c:v>324.753962541661</c:v>
                </c:pt>
                <c:pt idx="507">
                  <c:v>320.576792742976</c:v>
                </c:pt>
                <c:pt idx="508">
                  <c:v>319.928783523492</c:v>
                </c:pt>
                <c:pt idx="509">
                  <c:v>319.659664655371</c:v>
                </c:pt>
                <c:pt idx="510">
                  <c:v>316.851624704272</c:v>
                </c:pt>
                <c:pt idx="511">
                  <c:v>320.192405554799</c:v>
                </c:pt>
                <c:pt idx="512">
                  <c:v>314.908675539118</c:v>
                </c:pt>
                <c:pt idx="513">
                  <c:v>316.77566050693</c:v>
                </c:pt>
                <c:pt idx="514">
                  <c:v>311.755874331041</c:v>
                </c:pt>
                <c:pt idx="515">
                  <c:v>312.968874878593</c:v>
                </c:pt>
                <c:pt idx="516">
                  <c:v>311.011426936593</c:v>
                </c:pt>
                <c:pt idx="517">
                  <c:v>309.444715377189</c:v>
                </c:pt>
                <c:pt idx="518">
                  <c:v>310.829022408695</c:v>
                </c:pt>
                <c:pt idx="519">
                  <c:v>306.48238130417</c:v>
                </c:pt>
                <c:pt idx="520">
                  <c:v>309.300319040542</c:v>
                </c:pt>
                <c:pt idx="521">
                  <c:v>304.289769637904</c:v>
                </c:pt>
                <c:pt idx="522">
                  <c:v>307.072986848081</c:v>
                </c:pt>
                <c:pt idx="523">
                  <c:v>303.505992028162</c:v>
                </c:pt>
                <c:pt idx="524">
                  <c:v>301.927173511728</c:v>
                </c:pt>
                <c:pt idx="525">
                  <c:v>301.047175165187</c:v>
                </c:pt>
                <c:pt idx="526">
                  <c:v>297.812434558992</c:v>
                </c:pt>
                <c:pt idx="527">
                  <c:v>300.711033157072</c:v>
                </c:pt>
                <c:pt idx="528">
                  <c:v>295.637043995399</c:v>
                </c:pt>
                <c:pt idx="529">
                  <c:v>297.495087905864</c:v>
                </c:pt>
                <c:pt idx="530">
                  <c:v>291.858925414742</c:v>
                </c:pt>
                <c:pt idx="531">
                  <c:v>293.25239094176</c:v>
                </c:pt>
                <c:pt idx="532">
                  <c:v>291.162314416605</c:v>
                </c:pt>
                <c:pt idx="533">
                  <c:v>288.282685124045</c:v>
                </c:pt>
                <c:pt idx="534">
                  <c:v>288.324676782479</c:v>
                </c:pt>
                <c:pt idx="535">
                  <c:v>283.26767389026</c:v>
                </c:pt>
                <c:pt idx="536">
                  <c:v>285.994174529465</c:v>
                </c:pt>
                <c:pt idx="537">
                  <c:v>280.124561726817</c:v>
                </c:pt>
                <c:pt idx="538">
                  <c:v>280.259982216011</c:v>
                </c:pt>
                <c:pt idx="539">
                  <c:v>275.101479188345</c:v>
                </c:pt>
                <c:pt idx="540">
                  <c:v>272.60516728819</c:v>
                </c:pt>
                <c:pt idx="541">
                  <c:v>269.588525859067</c:v>
                </c:pt>
                <c:pt idx="542">
                  <c:v>259.271093624933</c:v>
                </c:pt>
                <c:pt idx="543">
                  <c:v>238.339486944057</c:v>
                </c:pt>
                <c:pt idx="544">
                  <c:v>173.624731391661</c:v>
                </c:pt>
                <c:pt idx="545">
                  <c:v>152.800939250543</c:v>
                </c:pt>
                <c:pt idx="546">
                  <c:v>123.776623270013</c:v>
                </c:pt>
                <c:pt idx="547">
                  <c:v>80.30719766204</c:v>
                </c:pt>
                <c:pt idx="548">
                  <c:v>58.3343639747431</c:v>
                </c:pt>
                <c:pt idx="549">
                  <c:v>52.6464955577243</c:v>
                </c:pt>
                <c:pt idx="550">
                  <c:v>51.7968159191659</c:v>
                </c:pt>
                <c:pt idx="551">
                  <c:v>43.7023601561706</c:v>
                </c:pt>
                <c:pt idx="552">
                  <c:v>43.2261705747093</c:v>
                </c:pt>
                <c:pt idx="553">
                  <c:v>30.4298397584293</c:v>
                </c:pt>
                <c:pt idx="554">
                  <c:v>26.4159747192244</c:v>
                </c:pt>
                <c:pt idx="555">
                  <c:v>1.73873889436229</c:v>
                </c:pt>
                <c:pt idx="556">
                  <c:v>3.30814503448276</c:v>
                </c:pt>
                <c:pt idx="557">
                  <c:v>3.66382325290106</c:v>
                </c:pt>
                <c:pt idx="558">
                  <c:v>-0.0656339223402356</c:v>
                </c:pt>
                <c:pt idx="559">
                  <c:v>4.63465647986673</c:v>
                </c:pt>
                <c:pt idx="560">
                  <c:v>-2.74391143493231</c:v>
                </c:pt>
                <c:pt idx="561">
                  <c:v>3.59485186694694</c:v>
                </c:pt>
                <c:pt idx="562">
                  <c:v>-2.37606694235256</c:v>
                </c:pt>
                <c:pt idx="563">
                  <c:v>0.854067140642904</c:v>
                </c:pt>
                <c:pt idx="564">
                  <c:v>-1.48710414211868</c:v>
                </c:pt>
                <c:pt idx="565">
                  <c:v>-3.50467834644452</c:v>
                </c:pt>
                <c:pt idx="566">
                  <c:v>1.04744130220217</c:v>
                </c:pt>
                <c:pt idx="567">
                  <c:v>-5.03914634825409</c:v>
                </c:pt>
                <c:pt idx="568">
                  <c:v>2.93147968437376</c:v>
                </c:pt>
                <c:pt idx="569">
                  <c:v>-4.86453028147785</c:v>
                </c:pt>
                <c:pt idx="570">
                  <c:v>0.645770467439529</c:v>
                </c:pt>
                <c:pt idx="571">
                  <c:v>-3.5274175948692</c:v>
                </c:pt>
                <c:pt idx="572">
                  <c:v>-1.57941603651148</c:v>
                </c:pt>
                <c:pt idx="573">
                  <c:v>0.38846346666692</c:v>
                </c:pt>
                <c:pt idx="574">
                  <c:v>-4.44078826400636</c:v>
                </c:pt>
                <c:pt idx="575">
                  <c:v>1.76456045923947</c:v>
                </c:pt>
                <c:pt idx="576">
                  <c:v>-6.49836152342229</c:v>
                </c:pt>
                <c:pt idx="577">
                  <c:v>2.0296050579981</c:v>
                </c:pt>
                <c:pt idx="578">
                  <c:v>-3.79207358813925</c:v>
                </c:pt>
                <c:pt idx="579">
                  <c:v>-0.0048844223075941</c:v>
                </c:pt>
                <c:pt idx="580">
                  <c:v>-1.63620444905306</c:v>
                </c:pt>
                <c:pt idx="581">
                  <c:v>-3.83540336104159</c:v>
                </c:pt>
                <c:pt idx="582">
                  <c:v>1.42783284665801</c:v>
                </c:pt>
                <c:pt idx="583">
                  <c:v>-5.8346307418273</c:v>
                </c:pt>
                <c:pt idx="584">
                  <c:v>2.93959195441074</c:v>
                </c:pt>
                <c:pt idx="585">
                  <c:v>-5.61905010753289</c:v>
                </c:pt>
                <c:pt idx="586">
                  <c:v>0.633745719430942</c:v>
                </c:pt>
                <c:pt idx="587">
                  <c:v>-2.46988759668501</c:v>
                </c:pt>
                <c:pt idx="588">
                  <c:v>-2.15956480511466</c:v>
                </c:pt>
                <c:pt idx="589">
                  <c:v>0.467938585874986</c:v>
                </c:pt>
                <c:pt idx="590">
                  <c:v>-5.0222696676355</c:v>
                </c:pt>
                <c:pt idx="591">
                  <c:v>1.96649223898785</c:v>
                </c:pt>
                <c:pt idx="592">
                  <c:v>-6.3826338869857</c:v>
                </c:pt>
                <c:pt idx="593">
                  <c:v>2.28330747324082</c:v>
                </c:pt>
                <c:pt idx="594">
                  <c:v>-4.32917351394934</c:v>
                </c:pt>
                <c:pt idx="595">
                  <c:v>-0.529265237334613</c:v>
                </c:pt>
                <c:pt idx="596">
                  <c:v>-1.74654744677033</c:v>
                </c:pt>
                <c:pt idx="597">
                  <c:v>-3.46074879210771</c:v>
                </c:pt>
                <c:pt idx="598">
                  <c:v>1.66818203628389</c:v>
                </c:pt>
                <c:pt idx="599">
                  <c:v>-5.5986577996865</c:v>
                </c:pt>
                <c:pt idx="600">
                  <c:v>2.61519299881239</c:v>
                </c:pt>
                <c:pt idx="601">
                  <c:v>-5.86340468210954</c:v>
                </c:pt>
                <c:pt idx="602">
                  <c:v>0.976868266724286</c:v>
                </c:pt>
                <c:pt idx="603">
                  <c:v>-3.10771166461738</c:v>
                </c:pt>
                <c:pt idx="604">
                  <c:v>-1.35537253488276</c:v>
                </c:pt>
                <c:pt idx="605">
                  <c:v>0.2634712422889</c:v>
                </c:pt>
                <c:pt idx="606">
                  <c:v>-5.25719786288087</c:v>
                </c:pt>
                <c:pt idx="607">
                  <c:v>1.92338312233541</c:v>
                </c:pt>
                <c:pt idx="608">
                  <c:v>-6.17499748651432</c:v>
                </c:pt>
                <c:pt idx="609">
                  <c:v>2.92988394916808</c:v>
                </c:pt>
                <c:pt idx="610">
                  <c:v>-4.7946395669619</c:v>
                </c:pt>
                <c:pt idx="611">
                  <c:v>-0.61306384483139</c:v>
                </c:pt>
                <c:pt idx="612">
                  <c:v>-2.03717268891926</c:v>
                </c:pt>
                <c:pt idx="613">
                  <c:v>-3.37981978565532</c:v>
                </c:pt>
                <c:pt idx="614">
                  <c:v>1.85077895347015</c:v>
                </c:pt>
                <c:pt idx="615">
                  <c:v>-6.00519897972295</c:v>
                </c:pt>
                <c:pt idx="616">
                  <c:v>2.34613457850219</c:v>
                </c:pt>
                <c:pt idx="617">
                  <c:v>-6.24318287698941</c:v>
                </c:pt>
                <c:pt idx="618">
                  <c:v>1.50169459089465</c:v>
                </c:pt>
                <c:pt idx="619">
                  <c:v>-2.9026996558229</c:v>
                </c:pt>
                <c:pt idx="620">
                  <c:v>-1.5477685204152</c:v>
                </c:pt>
                <c:pt idx="621">
                  <c:v>-0.331614214926753</c:v>
                </c:pt>
                <c:pt idx="622">
                  <c:v>-5.36206907266227</c:v>
                </c:pt>
                <c:pt idx="623">
                  <c:v>2.53946006870259</c:v>
                </c:pt>
                <c:pt idx="624">
                  <c:v>-5.86129040036785</c:v>
                </c:pt>
                <c:pt idx="625">
                  <c:v>2.69368608898935</c:v>
                </c:pt>
                <c:pt idx="626">
                  <c:v>-4.91272031922067</c:v>
                </c:pt>
                <c:pt idx="627">
                  <c:v>-0.468019612032811</c:v>
                </c:pt>
                <c:pt idx="628">
                  <c:v>-1.85960607321856</c:v>
                </c:pt>
                <c:pt idx="629">
                  <c:v>-3.09184737609528</c:v>
                </c:pt>
                <c:pt idx="630">
                  <c:v>2.03586049308081</c:v>
                </c:pt>
                <c:pt idx="631">
                  <c:v>-6.13455294411168</c:v>
                </c:pt>
                <c:pt idx="632">
                  <c:v>2.32815826959531</c:v>
                </c:pt>
                <c:pt idx="633">
                  <c:v>-6.07743419950975</c:v>
                </c:pt>
                <c:pt idx="634">
                  <c:v>1.63496722589392</c:v>
                </c:pt>
                <c:pt idx="635">
                  <c:v>-3.02638361564449</c:v>
                </c:pt>
                <c:pt idx="636">
                  <c:v>-2.09055697652408</c:v>
                </c:pt>
                <c:pt idx="637">
                  <c:v>-0.391778459351072</c:v>
                </c:pt>
                <c:pt idx="638">
                  <c:v>-5.26449213054093</c:v>
                </c:pt>
                <c:pt idx="639">
                  <c:v>2.73425996361257</c:v>
                </c:pt>
                <c:pt idx="640">
                  <c:v>-5.74395693959473</c:v>
                </c:pt>
                <c:pt idx="641">
                  <c:v>2.42396743943479</c:v>
                </c:pt>
                <c:pt idx="642">
                  <c:v>-5.51881598405936</c:v>
                </c:pt>
                <c:pt idx="643">
                  <c:v>-0.394941575825699</c:v>
                </c:pt>
                <c:pt idx="644">
                  <c:v>-1.70388773131742</c:v>
                </c:pt>
                <c:pt idx="645">
                  <c:v>-2.99157307004885</c:v>
                </c:pt>
                <c:pt idx="646">
                  <c:v>1.58860775657504</c:v>
                </c:pt>
                <c:pt idx="647">
                  <c:v>-6.50237691052865</c:v>
                </c:pt>
                <c:pt idx="648">
                  <c:v>2.1386256837708</c:v>
                </c:pt>
                <c:pt idx="649">
                  <c:v>-5.59825058149099</c:v>
                </c:pt>
                <c:pt idx="650">
                  <c:v>1.58516918943292</c:v>
                </c:pt>
                <c:pt idx="651">
                  <c:v>-3.16680866164495</c:v>
                </c:pt>
                <c:pt idx="652">
                  <c:v>-2.51603032364097</c:v>
                </c:pt>
                <c:pt idx="653">
                  <c:v>-0.156836130624976</c:v>
                </c:pt>
                <c:pt idx="654">
                  <c:v>-4.58620099361202</c:v>
                </c:pt>
                <c:pt idx="655">
                  <c:v>2.7380143379456</c:v>
                </c:pt>
                <c:pt idx="656">
                  <c:v>-6.20456690257958</c:v>
                </c:pt>
                <c:pt idx="657">
                  <c:v>1.9734281685519</c:v>
                </c:pt>
                <c:pt idx="658">
                  <c:v>-5.22425624180147</c:v>
                </c:pt>
                <c:pt idx="659">
                  <c:v>-0.104444013367287</c:v>
                </c:pt>
                <c:pt idx="660">
                  <c:v>-1.35710795236566</c:v>
                </c:pt>
                <c:pt idx="661">
                  <c:v>-3.37617265182529</c:v>
                </c:pt>
                <c:pt idx="662">
                  <c:v>1.34549031818226</c:v>
                </c:pt>
                <c:pt idx="663">
                  <c:v>-6.36998750935581</c:v>
                </c:pt>
                <c:pt idx="664">
                  <c:v>2.74751786433784</c:v>
                </c:pt>
                <c:pt idx="665">
                  <c:v>-5.45825710676053</c:v>
                </c:pt>
                <c:pt idx="666">
                  <c:v>2.03780847811387</c:v>
                </c:pt>
                <c:pt idx="667">
                  <c:v>-3.59706738789828</c:v>
                </c:pt>
                <c:pt idx="668">
                  <c:v>-2.36907639232144</c:v>
                </c:pt>
                <c:pt idx="669">
                  <c:v>0.033824421769011</c:v>
                </c:pt>
                <c:pt idx="670">
                  <c:v>-4.73608329516319</c:v>
                </c:pt>
                <c:pt idx="671">
                  <c:v>2.73898228568114</c:v>
                </c:pt>
                <c:pt idx="672">
                  <c:v>-6.66017935375416</c:v>
                </c:pt>
                <c:pt idx="673">
                  <c:v>2.14518875036942</c:v>
                </c:pt>
                <c:pt idx="674">
                  <c:v>-4.85144850566627</c:v>
                </c:pt>
                <c:pt idx="675">
                  <c:v>0.294280369005907</c:v>
                </c:pt>
                <c:pt idx="676">
                  <c:v>-1.17410007704746</c:v>
                </c:pt>
                <c:pt idx="677">
                  <c:v>-3.69180302202926</c:v>
                </c:pt>
                <c:pt idx="678">
                  <c:v>1.13119135140792</c:v>
                </c:pt>
                <c:pt idx="679">
                  <c:v>-6.11788656968633</c:v>
                </c:pt>
                <c:pt idx="680">
                  <c:v>3.18380910806708</c:v>
                </c:pt>
                <c:pt idx="681">
                  <c:v>-5.50073252162475</c:v>
                </c:pt>
                <c:pt idx="682">
                  <c:v>1.43029737779596</c:v>
                </c:pt>
                <c:pt idx="683">
                  <c:v>-3.655945381206</c:v>
                </c:pt>
                <c:pt idx="684">
                  <c:v>-2.15673358625516</c:v>
                </c:pt>
                <c:pt idx="685">
                  <c:v>0.609191966913963</c:v>
                </c:pt>
                <c:pt idx="686">
                  <c:v>-4.3164358992654</c:v>
                </c:pt>
                <c:pt idx="687">
                  <c:v>2.61583287584451</c:v>
                </c:pt>
                <c:pt idx="688">
                  <c:v>-6.79005377813476</c:v>
                </c:pt>
                <c:pt idx="689">
                  <c:v>2.28735956390944</c:v>
                </c:pt>
                <c:pt idx="690">
                  <c:v>-4.6348613066182</c:v>
                </c:pt>
                <c:pt idx="691">
                  <c:v>0.278898097408085</c:v>
                </c:pt>
                <c:pt idx="692">
                  <c:v>-1.6215046723677</c:v>
                </c:pt>
                <c:pt idx="693">
                  <c:v>-3.97039732353067</c:v>
                </c:pt>
                <c:pt idx="694">
                  <c:v>1.32223052279045</c:v>
                </c:pt>
                <c:pt idx="695">
                  <c:v>-5.68172126614229</c:v>
                </c:pt>
                <c:pt idx="696">
                  <c:v>3.35403683779626</c:v>
                </c:pt>
                <c:pt idx="697">
                  <c:v>-5.79627647599293</c:v>
                </c:pt>
                <c:pt idx="698">
                  <c:v>1.19026199492988</c:v>
                </c:pt>
                <c:pt idx="699">
                  <c:v>-3.77486683638612</c:v>
                </c:pt>
                <c:pt idx="700">
                  <c:v>-1.8485250764265</c:v>
                </c:pt>
                <c:pt idx="701">
                  <c:v>0.709616235714062</c:v>
                </c:pt>
                <c:pt idx="702">
                  <c:v>-5.03054814740585</c:v>
                </c:pt>
                <c:pt idx="703">
                  <c:v>2.46268647953486</c:v>
                </c:pt>
                <c:pt idx="704">
                  <c:v>-7.03615977364326</c:v>
                </c:pt>
                <c:pt idx="705">
                  <c:v>2.37404589809604</c:v>
                </c:pt>
                <c:pt idx="706">
                  <c:v>-4.22061081295224</c:v>
                </c:pt>
                <c:pt idx="707">
                  <c:v>0.143171089981933</c:v>
                </c:pt>
                <c:pt idx="708">
                  <c:v>-1.83201673605951</c:v>
                </c:pt>
                <c:pt idx="709">
                  <c:v>-4.15054788740957</c:v>
                </c:pt>
                <c:pt idx="710">
                  <c:v>1.81812095873325</c:v>
                </c:pt>
                <c:pt idx="711">
                  <c:v>-5.37896393111145</c:v>
                </c:pt>
                <c:pt idx="712">
                  <c:v>3.08019321230015</c:v>
                </c:pt>
                <c:pt idx="713">
                  <c:v>-6.25142891498553</c:v>
                </c:pt>
                <c:pt idx="714">
                  <c:v>0.866993048080254</c:v>
                </c:pt>
                <c:pt idx="715">
                  <c:v>-3.482123224658</c:v>
                </c:pt>
                <c:pt idx="716">
                  <c:v>-1.46164926496304</c:v>
                </c:pt>
                <c:pt idx="717">
                  <c:v>0.420880479034265</c:v>
                </c:pt>
                <c:pt idx="718">
                  <c:v>-5.0974922268843</c:v>
                </c:pt>
                <c:pt idx="719">
                  <c:v>2.22415568179566</c:v>
                </c:pt>
                <c:pt idx="720">
                  <c:v>-6.52104389002299</c:v>
                </c:pt>
                <c:pt idx="721">
                  <c:v>2.52126919181444</c:v>
                </c:pt>
                <c:pt idx="722">
                  <c:v>-4.4562800374641</c:v>
                </c:pt>
                <c:pt idx="723">
                  <c:v>-0.14022261106879</c:v>
                </c:pt>
                <c:pt idx="724">
                  <c:v>-2.01273837953511</c:v>
                </c:pt>
                <c:pt idx="725">
                  <c:v>-3.87427652131304</c:v>
                </c:pt>
                <c:pt idx="726">
                  <c:v>2.04566182278391</c:v>
                </c:pt>
                <c:pt idx="727">
                  <c:v>-5.37427213736125</c:v>
                </c:pt>
                <c:pt idx="728">
                  <c:v>2.85256746038985</c:v>
                </c:pt>
                <c:pt idx="729">
                  <c:v>-6.30230222666034</c:v>
                </c:pt>
                <c:pt idx="730">
                  <c:v>1.17522605884135</c:v>
                </c:pt>
                <c:pt idx="731">
                  <c:v>-2.97957657160667</c:v>
                </c:pt>
                <c:pt idx="732">
                  <c:v>-1.63902340440005</c:v>
                </c:pt>
                <c:pt idx="733">
                  <c:v>0.178350262847551</c:v>
                </c:pt>
                <c:pt idx="734">
                  <c:v>-5.05475345091457</c:v>
                </c:pt>
                <c:pt idx="735">
                  <c:v>2.03157130783702</c:v>
                </c:pt>
                <c:pt idx="736">
                  <c:v>-5.36622048908469</c:v>
                </c:pt>
                <c:pt idx="737">
                  <c:v>1.8796316933434</c:v>
                </c:pt>
                <c:pt idx="738">
                  <c:v>-4.01218015435156</c:v>
                </c:pt>
                <c:pt idx="739">
                  <c:v>-1.21142577338587</c:v>
                </c:pt>
                <c:pt idx="740">
                  <c:v>-1.58651582747672</c:v>
                </c:pt>
                <c:pt idx="741">
                  <c:v>-3.82060043169073</c:v>
                </c:pt>
                <c:pt idx="742">
                  <c:v>1.55928300193309</c:v>
                </c:pt>
                <c:pt idx="743">
                  <c:v>-4.99306441700907</c:v>
                </c:pt>
                <c:pt idx="744">
                  <c:v>1.51041447014005</c:v>
                </c:pt>
                <c:pt idx="745">
                  <c:v>-4.92445345655735</c:v>
                </c:pt>
                <c:pt idx="746">
                  <c:v>0.0765104663744548</c:v>
                </c:pt>
                <c:pt idx="747">
                  <c:v>-1.90825603616809</c:v>
                </c:pt>
                <c:pt idx="748">
                  <c:v>-1.9501217544175</c:v>
                </c:pt>
                <c:pt idx="749">
                  <c:v>-0.251697591873315</c:v>
                </c:pt>
                <c:pt idx="750">
                  <c:v>-5.07641316233741</c:v>
                </c:pt>
                <c:pt idx="751">
                  <c:v>1.60354862869781</c:v>
                </c:pt>
                <c:pt idx="752">
                  <c:v>-4.62601557416287</c:v>
                </c:pt>
                <c:pt idx="753">
                  <c:v>1.41620703679961</c:v>
                </c:pt>
                <c:pt idx="754">
                  <c:v>-4.01714774667032</c:v>
                </c:pt>
                <c:pt idx="755">
                  <c:v>-1.6203382470751</c:v>
                </c:pt>
                <c:pt idx="756">
                  <c:v>-0.823721783439371</c:v>
                </c:pt>
                <c:pt idx="757">
                  <c:v>-3.56446375270263</c:v>
                </c:pt>
                <c:pt idx="758">
                  <c:v>1.32853248964048</c:v>
                </c:pt>
                <c:pt idx="759">
                  <c:v>-4.85978160590368</c:v>
                </c:pt>
                <c:pt idx="760">
                  <c:v>1.00856031415677</c:v>
                </c:pt>
                <c:pt idx="761">
                  <c:v>-4.48861204890397</c:v>
                </c:pt>
                <c:pt idx="762">
                  <c:v>0.420742762398048</c:v>
                </c:pt>
                <c:pt idx="763">
                  <c:v>-2.01588749299191</c:v>
                </c:pt>
                <c:pt idx="764">
                  <c:v>-2.29688944380728</c:v>
                </c:pt>
                <c:pt idx="765">
                  <c:v>-0.230468990751558</c:v>
                </c:pt>
                <c:pt idx="766">
                  <c:v>-4.84513836314123</c:v>
                </c:pt>
                <c:pt idx="767">
                  <c:v>1.96654694643017</c:v>
                </c:pt>
                <c:pt idx="768">
                  <c:v>-4.74398517203167</c:v>
                </c:pt>
                <c:pt idx="769">
                  <c:v>0.877183044154615</c:v>
                </c:pt>
                <c:pt idx="770">
                  <c:v>-3.99714039135133</c:v>
                </c:pt>
                <c:pt idx="771">
                  <c:v>-1.46601324893561</c:v>
                </c:pt>
                <c:pt idx="772">
                  <c:v>-0.918720952626399</c:v>
                </c:pt>
                <c:pt idx="773">
                  <c:v>-3.32874590901707</c:v>
                </c:pt>
                <c:pt idx="774">
                  <c:v>1.20087332528543</c:v>
                </c:pt>
                <c:pt idx="775">
                  <c:v>-5.39695041612446</c:v>
                </c:pt>
                <c:pt idx="776">
                  <c:v>1.30152440818425</c:v>
                </c:pt>
                <c:pt idx="777">
                  <c:v>-4.51797533358876</c:v>
                </c:pt>
                <c:pt idx="778">
                  <c:v>0.50975994673873</c:v>
                </c:pt>
                <c:pt idx="779">
                  <c:v>-2.38960246812697</c:v>
                </c:pt>
                <c:pt idx="780">
                  <c:v>-2.79789915693277</c:v>
                </c:pt>
                <c:pt idx="781">
                  <c:v>0.00576329432443956</c:v>
                </c:pt>
                <c:pt idx="782">
                  <c:v>-4.40642329269854</c:v>
                </c:pt>
                <c:pt idx="783">
                  <c:v>1.94683113220289</c:v>
                </c:pt>
                <c:pt idx="784">
                  <c:v>-4.66141572508687</c:v>
                </c:pt>
                <c:pt idx="785">
                  <c:v>0.678175320664684</c:v>
                </c:pt>
                <c:pt idx="786">
                  <c:v>-4.07674493845276</c:v>
                </c:pt>
                <c:pt idx="787">
                  <c:v>-0.957804506066356</c:v>
                </c:pt>
                <c:pt idx="788">
                  <c:v>-0.576803291088288</c:v>
                </c:pt>
                <c:pt idx="789">
                  <c:v>-3.54512445440195</c:v>
                </c:pt>
                <c:pt idx="790">
                  <c:v>0.940619846030794</c:v>
                </c:pt>
                <c:pt idx="791">
                  <c:v>-5.07148453493784</c:v>
                </c:pt>
                <c:pt idx="792">
                  <c:v>1.55235933588155</c:v>
                </c:pt>
                <c:pt idx="793">
                  <c:v>-4.00868522723707</c:v>
                </c:pt>
                <c:pt idx="794">
                  <c:v>0.439314512673628</c:v>
                </c:pt>
                <c:pt idx="795">
                  <c:v>-2.57800098345785</c:v>
                </c:pt>
                <c:pt idx="796">
                  <c:v>-2.89510758485198</c:v>
                </c:pt>
                <c:pt idx="797">
                  <c:v>0.103496296078623</c:v>
                </c:pt>
                <c:pt idx="798">
                  <c:v>-4.31189996519191</c:v>
                </c:pt>
                <c:pt idx="799">
                  <c:v>1.85328992940016</c:v>
                </c:pt>
                <c:pt idx="800">
                  <c:v>-5.34431942129864</c:v>
                </c:pt>
                <c:pt idx="801">
                  <c:v>0.459822210605448</c:v>
                </c:pt>
                <c:pt idx="802">
                  <c:v>-3.82727091274289</c:v>
                </c:pt>
                <c:pt idx="803">
                  <c:v>-0.876535078422764</c:v>
                </c:pt>
                <c:pt idx="804">
                  <c:v>-0.468438798024922</c:v>
                </c:pt>
                <c:pt idx="805">
                  <c:v>-3.71454844569784</c:v>
                </c:pt>
                <c:pt idx="806">
                  <c:v>0.821220861850116</c:v>
                </c:pt>
                <c:pt idx="807">
                  <c:v>-5.34821956617753</c:v>
                </c:pt>
                <c:pt idx="808">
                  <c:v>1.88867781681165</c:v>
                </c:pt>
                <c:pt idx="809">
                  <c:v>-3.98430945220695</c:v>
                </c:pt>
                <c:pt idx="810">
                  <c:v>0.0819234303286579</c:v>
                </c:pt>
                <c:pt idx="811">
                  <c:v>-2.68968044311279</c:v>
                </c:pt>
                <c:pt idx="812">
                  <c:v>-2.63893881199073</c:v>
                </c:pt>
                <c:pt idx="813">
                  <c:v>0.543207694286155</c:v>
                </c:pt>
                <c:pt idx="814">
                  <c:v>-4.43850220611428</c:v>
                </c:pt>
                <c:pt idx="815">
                  <c:v>1.72861975703716</c:v>
                </c:pt>
                <c:pt idx="816">
                  <c:v>-5.12825859656053</c:v>
                </c:pt>
                <c:pt idx="817">
                  <c:v>0.864599427876688</c:v>
                </c:pt>
                <c:pt idx="818">
                  <c:v>-3.34719623312376</c:v>
                </c:pt>
                <c:pt idx="819">
                  <c:v>-0.974500973933745</c:v>
                </c:pt>
                <c:pt idx="820">
                  <c:v>-0.913356579144064</c:v>
                </c:pt>
                <c:pt idx="821">
                  <c:v>-3.98217525312934</c:v>
                </c:pt>
                <c:pt idx="822">
                  <c:v>0.667645059954598</c:v>
                </c:pt>
                <c:pt idx="823">
                  <c:v>-5.01492686777701</c:v>
                </c:pt>
                <c:pt idx="824">
                  <c:v>2.01954454200226</c:v>
                </c:pt>
                <c:pt idx="825">
                  <c:v>-4.35325148566861</c:v>
                </c:pt>
                <c:pt idx="826">
                  <c:v>-0.218099994640063</c:v>
                </c:pt>
                <c:pt idx="827">
                  <c:v>-2.90003664712789</c:v>
                </c:pt>
                <c:pt idx="828">
                  <c:v>-2.19809136895102</c:v>
                </c:pt>
                <c:pt idx="829">
                  <c:v>0.702354409828227</c:v>
                </c:pt>
                <c:pt idx="830">
                  <c:v>-4.69268263741905</c:v>
                </c:pt>
                <c:pt idx="831">
                  <c:v>1.37847429621621</c:v>
                </c:pt>
                <c:pt idx="832">
                  <c:v>-5.32785961313009</c:v>
                </c:pt>
                <c:pt idx="833">
                  <c:v>1.45283814866359</c:v>
                </c:pt>
                <c:pt idx="834">
                  <c:v>-3.31439229389047</c:v>
                </c:pt>
                <c:pt idx="835">
                  <c:v>-0.998856222801086</c:v>
                </c:pt>
                <c:pt idx="836">
                  <c:v>-1.17259549192057</c:v>
                </c:pt>
                <c:pt idx="837">
                  <c:v>-3.97492951766772</c:v>
                </c:pt>
                <c:pt idx="838">
                  <c:v>0.982959666455286</c:v>
                </c:pt>
                <c:pt idx="839">
                  <c:v>-4.54398893985331</c:v>
                </c:pt>
                <c:pt idx="840">
                  <c:v>1.9249808579722</c:v>
                </c:pt>
                <c:pt idx="841">
                  <c:v>-4.75735240066633</c:v>
                </c:pt>
                <c:pt idx="842">
                  <c:v>-0.224270333122503</c:v>
                </c:pt>
                <c:pt idx="843">
                  <c:v>-2.46438536740603</c:v>
                </c:pt>
                <c:pt idx="844">
                  <c:v>-2.06209501652106</c:v>
                </c:pt>
                <c:pt idx="845">
                  <c:v>0.580290442614</c:v>
                </c:pt>
                <c:pt idx="846">
                  <c:v>-4.75102025339899</c:v>
                </c:pt>
                <c:pt idx="847">
                  <c:v>1.01343049417758</c:v>
                </c:pt>
                <c:pt idx="848">
                  <c:v>-5.27236747995327</c:v>
                </c:pt>
                <c:pt idx="849">
                  <c:v>1.44171262053533</c:v>
                </c:pt>
                <c:pt idx="850">
                  <c:v>-3.24910274489752</c:v>
                </c:pt>
                <c:pt idx="851">
                  <c:v>-1.21601258798999</c:v>
                </c:pt>
                <c:pt idx="852">
                  <c:v>-1.52103580265119</c:v>
                </c:pt>
                <c:pt idx="853">
                  <c:v>-3.80415097357883</c:v>
                </c:pt>
                <c:pt idx="854">
                  <c:v>1.55550827538781</c:v>
                </c:pt>
                <c:pt idx="855">
                  <c:v>-4.80666259286022</c:v>
                </c:pt>
                <c:pt idx="856">
                  <c:v>1.67115885173871</c:v>
                </c:pt>
                <c:pt idx="857">
                  <c:v>-4.71340092856248</c:v>
                </c:pt>
                <c:pt idx="858">
                  <c:v>-0.255506734531361</c:v>
                </c:pt>
                <c:pt idx="859">
                  <c:v>-1.93354070272812</c:v>
                </c:pt>
                <c:pt idx="860">
                  <c:v>-2.07716948265243</c:v>
                </c:pt>
              </c:numCache>
            </c:numRef>
          </c:yVal>
          <c:smooth val="0"/>
        </c:ser>
        <c:ser>
          <c:idx val="2"/>
          <c:order val="2"/>
          <c:tx>
            <c:v>Courbe lissée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Machine_donnees!$J$2:$J$10000</c:f>
              <c:numCache>
                <c:ptCount val="9999"/>
                <c:pt idx="0">
                  <c:v>0</c:v>
                </c:pt>
                <c:pt idx="1">
                  <c:v>0.00044329999999998</c:v>
                </c:pt>
                <c:pt idx="2">
                  <c:v>0.0010184875</c:v>
                </c:pt>
                <c:pt idx="3">
                  <c:v>0.00128373749999999</c:v>
                </c:pt>
                <c:pt idx="4">
                  <c:v>0.00164136250000002</c:v>
                </c:pt>
                <c:pt idx="5">
                  <c:v>0.0021331</c:v>
                </c:pt>
                <c:pt idx="6">
                  <c:v>0.00227987499999999</c:v>
                </c:pt>
                <c:pt idx="7">
                  <c:v>0.00282302499999998</c:v>
                </c:pt>
                <c:pt idx="8">
                  <c:v>0.0030919875</c:v>
                </c:pt>
                <c:pt idx="9">
                  <c:v>0.00360756249999999</c:v>
                </c:pt>
                <c:pt idx="10">
                  <c:v>0.0040084125</c:v>
                </c:pt>
                <c:pt idx="11">
                  <c:v>0.00420063749999999</c:v>
                </c:pt>
                <c:pt idx="12">
                  <c:v>0.00483766250000001</c:v>
                </c:pt>
                <c:pt idx="13">
                  <c:v>0.00514163750000002</c:v>
                </c:pt>
                <c:pt idx="14">
                  <c:v>0.00554025000000002</c:v>
                </c:pt>
                <c:pt idx="15">
                  <c:v>0.00592618750000001</c:v>
                </c:pt>
                <c:pt idx="16">
                  <c:v>0.0063553375</c:v>
                </c:pt>
                <c:pt idx="17">
                  <c:v>0.0066638</c:v>
                </c:pt>
                <c:pt idx="18">
                  <c:v>0.00703557500000002</c:v>
                </c:pt>
                <c:pt idx="19">
                  <c:v>0.00728293750000003</c:v>
                </c:pt>
                <c:pt idx="20">
                  <c:v>0.00789388750000003</c:v>
                </c:pt>
                <c:pt idx="21">
                  <c:v>0.00834762500000003</c:v>
                </c:pt>
                <c:pt idx="22">
                  <c:v>0.00880508750000003</c:v>
                </c:pt>
                <c:pt idx="23">
                  <c:v>0.00901817500000002</c:v>
                </c:pt>
                <c:pt idx="24">
                  <c:v>0.0094048625</c:v>
                </c:pt>
                <c:pt idx="25">
                  <c:v>0.00966787499999999</c:v>
                </c:pt>
                <c:pt idx="26">
                  <c:v>0.0100843625</c:v>
                </c:pt>
                <c:pt idx="27">
                  <c:v>0.010699775</c:v>
                </c:pt>
                <c:pt idx="28">
                  <c:v>0.011091675</c:v>
                </c:pt>
                <c:pt idx="29">
                  <c:v>0.0114299375</c:v>
                </c:pt>
                <c:pt idx="30">
                  <c:v>0.0118784625</c:v>
                </c:pt>
                <c:pt idx="31">
                  <c:v>0.012364975</c:v>
                </c:pt>
                <c:pt idx="32">
                  <c:v>0.0126391625</c:v>
                </c:pt>
                <c:pt idx="33">
                  <c:v>0.0130832125</c:v>
                </c:pt>
                <c:pt idx="34">
                  <c:v>0.0134877875</c:v>
                </c:pt>
                <c:pt idx="35">
                  <c:v>0.0138223125</c:v>
                </c:pt>
                <c:pt idx="36">
                  <c:v>0.0140152875</c:v>
                </c:pt>
                <c:pt idx="37">
                  <c:v>0.0147148875</c:v>
                </c:pt>
                <c:pt idx="38">
                  <c:v>0.015004725</c:v>
                </c:pt>
                <c:pt idx="39">
                  <c:v>0.0153422375</c:v>
                </c:pt>
                <c:pt idx="40">
                  <c:v>0.01564025</c:v>
                </c:pt>
                <c:pt idx="41">
                  <c:v>0.0161141125</c:v>
                </c:pt>
                <c:pt idx="42">
                  <c:v>0.0164926</c:v>
                </c:pt>
                <c:pt idx="43">
                  <c:v>0.01692325</c:v>
                </c:pt>
                <c:pt idx="44">
                  <c:v>0.0172555375</c:v>
                </c:pt>
                <c:pt idx="45">
                  <c:v>0.01765415</c:v>
                </c:pt>
                <c:pt idx="46">
                  <c:v>0.0179953875</c:v>
                </c:pt>
                <c:pt idx="47">
                  <c:v>0.0182442375</c:v>
                </c:pt>
                <c:pt idx="48">
                  <c:v>0.0187896125</c:v>
                </c:pt>
                <c:pt idx="49">
                  <c:v>0.0192090875</c:v>
                </c:pt>
                <c:pt idx="50">
                  <c:v>0.019761175</c:v>
                </c:pt>
                <c:pt idx="51">
                  <c:v>0.020024925</c:v>
                </c:pt>
                <c:pt idx="52">
                  <c:v>0.02054125</c:v>
                </c:pt>
                <c:pt idx="53">
                  <c:v>0.02103895</c:v>
                </c:pt>
                <c:pt idx="54">
                  <c:v>0.02123415</c:v>
                </c:pt>
                <c:pt idx="55">
                  <c:v>0.0214315875</c:v>
                </c:pt>
                <c:pt idx="56">
                  <c:v>0.021991125</c:v>
                </c:pt>
                <c:pt idx="57">
                  <c:v>0.0225015</c:v>
                </c:pt>
                <c:pt idx="58">
                  <c:v>0.0229068125</c:v>
                </c:pt>
                <c:pt idx="59">
                  <c:v>0.0231891875</c:v>
                </c:pt>
                <c:pt idx="60">
                  <c:v>0.0236518625</c:v>
                </c:pt>
                <c:pt idx="61">
                  <c:v>0.0238321625</c:v>
                </c:pt>
                <c:pt idx="62">
                  <c:v>0.02443715</c:v>
                </c:pt>
                <c:pt idx="63">
                  <c:v>0.0247821125</c:v>
                </c:pt>
                <c:pt idx="64">
                  <c:v>0.0250861</c:v>
                </c:pt>
                <c:pt idx="65">
                  <c:v>0.02537965</c:v>
                </c:pt>
                <c:pt idx="66">
                  <c:v>0.0259064125</c:v>
                </c:pt>
                <c:pt idx="67">
                  <c:v>0.0262782</c:v>
                </c:pt>
                <c:pt idx="68">
                  <c:v>0.026658175</c:v>
                </c:pt>
                <c:pt idx="69">
                  <c:v>0.0271685375</c:v>
                </c:pt>
                <c:pt idx="70">
                  <c:v>0.0273801375</c:v>
                </c:pt>
                <c:pt idx="71">
                  <c:v>0.027900925</c:v>
                </c:pt>
                <c:pt idx="72">
                  <c:v>0.028301775</c:v>
                </c:pt>
                <c:pt idx="73">
                  <c:v>0.0286810125</c:v>
                </c:pt>
                <c:pt idx="74">
                  <c:v>0.028934325</c:v>
                </c:pt>
                <c:pt idx="75">
                  <c:v>0.0298187125</c:v>
                </c:pt>
                <c:pt idx="76">
                  <c:v>0.029960275</c:v>
                </c:pt>
                <c:pt idx="77">
                  <c:v>0.0303089625</c:v>
                </c:pt>
                <c:pt idx="78">
                  <c:v>0.0305339625</c:v>
                </c:pt>
                <c:pt idx="79">
                  <c:v>0.0310122875</c:v>
                </c:pt>
                <c:pt idx="80">
                  <c:v>0.0313892875</c:v>
                </c:pt>
                <c:pt idx="81">
                  <c:v>0.0317208375</c:v>
                </c:pt>
                <c:pt idx="82">
                  <c:v>0.0321716</c:v>
                </c:pt>
                <c:pt idx="83">
                  <c:v>0.032545625</c:v>
                </c:pt>
                <c:pt idx="84">
                  <c:v>0.0330477875</c:v>
                </c:pt>
                <c:pt idx="85">
                  <c:v>0.03346875</c:v>
                </c:pt>
                <c:pt idx="86">
                  <c:v>0.0337936</c:v>
                </c:pt>
                <c:pt idx="87">
                  <c:v>0.033984325</c:v>
                </c:pt>
                <c:pt idx="88">
                  <c:v>0.0345863375</c:v>
                </c:pt>
                <c:pt idx="89">
                  <c:v>0.0348456125</c:v>
                </c:pt>
                <c:pt idx="90">
                  <c:v>0.035391</c:v>
                </c:pt>
                <c:pt idx="91">
                  <c:v>0.0357247875</c:v>
                </c:pt>
                <c:pt idx="92">
                  <c:v>0.03606155</c:v>
                </c:pt>
                <c:pt idx="93">
                  <c:v>0.036518275</c:v>
                </c:pt>
                <c:pt idx="94">
                  <c:v>0.0368393875</c:v>
                </c:pt>
                <c:pt idx="95">
                  <c:v>0.03717765</c:v>
                </c:pt>
                <c:pt idx="96">
                  <c:v>0.03750845</c:v>
                </c:pt>
                <c:pt idx="97">
                  <c:v>0.0379413375</c:v>
                </c:pt>
                <c:pt idx="98">
                  <c:v>0.0385433375</c:v>
                </c:pt>
                <c:pt idx="99">
                  <c:v>0.03892705</c:v>
                </c:pt>
                <c:pt idx="100">
                  <c:v>0.039187075</c:v>
                </c:pt>
                <c:pt idx="101">
                  <c:v>0.039556625</c:v>
                </c:pt>
                <c:pt idx="102">
                  <c:v>0.040076675</c:v>
                </c:pt>
                <c:pt idx="103">
                  <c:v>0.0403940625</c:v>
                </c:pt>
                <c:pt idx="104">
                  <c:v>0.0405870375</c:v>
                </c:pt>
                <c:pt idx="105">
                  <c:v>0.0411719</c:v>
                </c:pt>
                <c:pt idx="106">
                  <c:v>0.0414647125</c:v>
                </c:pt>
                <c:pt idx="107">
                  <c:v>0.04196465</c:v>
                </c:pt>
                <c:pt idx="108">
                  <c:v>0.042420625</c:v>
                </c:pt>
                <c:pt idx="109">
                  <c:v>0.0426434</c:v>
                </c:pt>
                <c:pt idx="110">
                  <c:v>0.0432066625</c:v>
                </c:pt>
                <c:pt idx="111">
                  <c:v>0.043746825</c:v>
                </c:pt>
                <c:pt idx="112">
                  <c:v>0.0440575125</c:v>
                </c:pt>
                <c:pt idx="113">
                  <c:v>0.04421845</c:v>
                </c:pt>
                <c:pt idx="114">
                  <c:v>0.0445440375</c:v>
                </c:pt>
                <c:pt idx="115">
                  <c:v>0.0451363625</c:v>
                </c:pt>
                <c:pt idx="116">
                  <c:v>0.04560425</c:v>
                </c:pt>
                <c:pt idx="117">
                  <c:v>0.045926125</c:v>
                </c:pt>
                <c:pt idx="118">
                  <c:v>0.0463873125</c:v>
                </c:pt>
                <c:pt idx="119">
                  <c:v>0.0465340875</c:v>
                </c:pt>
                <c:pt idx="120">
                  <c:v>0.046943125</c:v>
                </c:pt>
                <c:pt idx="121">
                  <c:v>0.0473700375</c:v>
                </c:pt>
                <c:pt idx="122">
                  <c:v>0.0476956375</c:v>
                </c:pt>
                <c:pt idx="123">
                  <c:v>0.0481694875</c:v>
                </c:pt>
                <c:pt idx="124">
                  <c:v>0.048510725</c:v>
                </c:pt>
                <c:pt idx="125">
                  <c:v>0.0490300375</c:v>
                </c:pt>
                <c:pt idx="126">
                  <c:v>0.049287825</c:v>
                </c:pt>
                <c:pt idx="127">
                  <c:v>0.0496059625</c:v>
                </c:pt>
                <c:pt idx="128">
                  <c:v>0.0502496875</c:v>
                </c:pt>
                <c:pt idx="129">
                  <c:v>0.0506281875</c:v>
                </c:pt>
                <c:pt idx="130">
                  <c:v>0.0509254625</c:v>
                </c:pt>
                <c:pt idx="131">
                  <c:v>0.0511996375</c:v>
                </c:pt>
                <c:pt idx="132">
                  <c:v>0.0516518875</c:v>
                </c:pt>
                <c:pt idx="133">
                  <c:v>0.0519245875</c:v>
                </c:pt>
                <c:pt idx="134">
                  <c:v>0.052385775</c:v>
                </c:pt>
                <c:pt idx="135">
                  <c:v>0.052762025</c:v>
                </c:pt>
                <c:pt idx="136">
                  <c:v>0.053109975</c:v>
                </c:pt>
                <c:pt idx="137">
                  <c:v>0.0537447625</c:v>
                </c:pt>
                <c:pt idx="138">
                  <c:v>0.05407855</c:v>
                </c:pt>
                <c:pt idx="139">
                  <c:v>0.054390725</c:v>
                </c:pt>
                <c:pt idx="140">
                  <c:v>0.054828075</c:v>
                </c:pt>
                <c:pt idx="141">
                  <c:v>0.0551946375</c:v>
                </c:pt>
                <c:pt idx="142">
                  <c:v>0.055664775</c:v>
                </c:pt>
                <c:pt idx="143">
                  <c:v>0.055981425</c:v>
                </c:pt>
                <c:pt idx="144">
                  <c:v>0.0563867375</c:v>
                </c:pt>
                <c:pt idx="145">
                  <c:v>0.0567302125</c:v>
                </c:pt>
                <c:pt idx="146">
                  <c:v>0.0571697875</c:v>
                </c:pt>
                <c:pt idx="147">
                  <c:v>0.0574231125</c:v>
                </c:pt>
                <c:pt idx="148">
                  <c:v>0.058016925</c:v>
                </c:pt>
                <c:pt idx="149">
                  <c:v>0.0584132875</c:v>
                </c:pt>
                <c:pt idx="150">
                  <c:v>0.058747825</c:v>
                </c:pt>
                <c:pt idx="151">
                  <c:v>0.0591613375</c:v>
                </c:pt>
                <c:pt idx="152">
                  <c:v>0.059455625</c:v>
                </c:pt>
                <c:pt idx="153">
                  <c:v>0.0600472</c:v>
                </c:pt>
                <c:pt idx="154">
                  <c:v>0.0603474625</c:v>
                </c:pt>
                <c:pt idx="155">
                  <c:v>0.0605732125</c:v>
                </c:pt>
                <c:pt idx="156">
                  <c:v>0.06102025</c:v>
                </c:pt>
                <c:pt idx="157">
                  <c:v>0.061460575</c:v>
                </c:pt>
                <c:pt idx="158">
                  <c:v>0.06173625</c:v>
                </c:pt>
                <c:pt idx="159">
                  <c:v>0.0621952125</c:v>
                </c:pt>
                <c:pt idx="160">
                  <c:v>0.0626735375</c:v>
                </c:pt>
                <c:pt idx="161">
                  <c:v>0.062938775</c:v>
                </c:pt>
                <c:pt idx="162">
                  <c:v>0.0633329125</c:v>
                </c:pt>
                <c:pt idx="163">
                  <c:v>0.063752375</c:v>
                </c:pt>
                <c:pt idx="164">
                  <c:v>0.064001975</c:v>
                </c:pt>
                <c:pt idx="165">
                  <c:v>0.06465465</c:v>
                </c:pt>
                <c:pt idx="166">
                  <c:v>0.06487295</c:v>
                </c:pt>
                <c:pt idx="167">
                  <c:v>0.0653274375</c:v>
                </c:pt>
                <c:pt idx="168">
                  <c:v>0.065629175</c:v>
                </c:pt>
                <c:pt idx="169">
                  <c:v>0.06601885</c:v>
                </c:pt>
                <c:pt idx="170">
                  <c:v>0.0662975</c:v>
                </c:pt>
                <c:pt idx="171">
                  <c:v>0.0668048875</c:v>
                </c:pt>
                <c:pt idx="172">
                  <c:v>0.06733015</c:v>
                </c:pt>
                <c:pt idx="173">
                  <c:v>0.0676445625</c:v>
                </c:pt>
                <c:pt idx="174">
                  <c:v>0.068124375</c:v>
                </c:pt>
                <c:pt idx="175">
                  <c:v>0.068283825</c:v>
                </c:pt>
                <c:pt idx="176">
                  <c:v>0.069049</c:v>
                </c:pt>
                <c:pt idx="177">
                  <c:v>0.0692382375</c:v>
                </c:pt>
                <c:pt idx="178">
                  <c:v>0.0696428125</c:v>
                </c:pt>
                <c:pt idx="179">
                  <c:v>0.0700458875</c:v>
                </c:pt>
                <c:pt idx="180">
                  <c:v>0.0703305</c:v>
                </c:pt>
                <c:pt idx="181">
                  <c:v>0.070696325</c:v>
                </c:pt>
                <c:pt idx="182">
                  <c:v>0.07107555</c:v>
                </c:pt>
                <c:pt idx="183">
                  <c:v>0.0716134875</c:v>
                </c:pt>
                <c:pt idx="184">
                  <c:v>0.0720255</c:v>
                </c:pt>
                <c:pt idx="185">
                  <c:v>0.072407725</c:v>
                </c:pt>
                <c:pt idx="186">
                  <c:v>0.0727549125</c:v>
                </c:pt>
                <c:pt idx="187">
                  <c:v>0.073001525</c:v>
                </c:pt>
                <c:pt idx="188">
                  <c:v>0.073470175</c:v>
                </c:pt>
                <c:pt idx="189">
                  <c:v>0.0738628125</c:v>
                </c:pt>
                <c:pt idx="190">
                  <c:v>0.0743173</c:v>
                </c:pt>
                <c:pt idx="191">
                  <c:v>0.0746585375</c:v>
                </c:pt>
                <c:pt idx="192">
                  <c:v>0.075113025</c:v>
                </c:pt>
                <c:pt idx="193">
                  <c:v>0.0752314875</c:v>
                </c:pt>
                <c:pt idx="194">
                  <c:v>0.0757552625</c:v>
                </c:pt>
                <c:pt idx="195">
                  <c:v>0.0761196</c:v>
                </c:pt>
                <c:pt idx="196">
                  <c:v>0.0764817</c:v>
                </c:pt>
                <c:pt idx="197">
                  <c:v>0.0769093625</c:v>
                </c:pt>
                <c:pt idx="198">
                  <c:v>0.0773154125</c:v>
                </c:pt>
                <c:pt idx="199">
                  <c:v>0.077886125</c:v>
                </c:pt>
                <c:pt idx="200">
                  <c:v>0.0782318375</c:v>
                </c:pt>
                <c:pt idx="201">
                  <c:v>0.07861405</c:v>
                </c:pt>
                <c:pt idx="202">
                  <c:v>0.0789560375</c:v>
                </c:pt>
                <c:pt idx="203">
                  <c:v>0.0794760875</c:v>
                </c:pt>
                <c:pt idx="204">
                  <c:v>0.07974505</c:v>
                </c:pt>
                <c:pt idx="205">
                  <c:v>0.08009225</c:v>
                </c:pt>
                <c:pt idx="206">
                  <c:v>0.08060485</c:v>
                </c:pt>
                <c:pt idx="207">
                  <c:v>0.0807411875</c:v>
                </c:pt>
                <c:pt idx="208">
                  <c:v>0.081324575</c:v>
                </c:pt>
                <c:pt idx="209">
                  <c:v>0.081769375</c:v>
                </c:pt>
                <c:pt idx="210">
                  <c:v>0.0820972</c:v>
                </c:pt>
                <c:pt idx="211">
                  <c:v>0.082402675</c:v>
                </c:pt>
                <c:pt idx="212">
                  <c:v>0.0828042625</c:v>
                </c:pt>
                <c:pt idx="213">
                  <c:v>0.0832073375</c:v>
                </c:pt>
                <c:pt idx="214">
                  <c:v>0.0836648</c:v>
                </c:pt>
                <c:pt idx="215">
                  <c:v>0.0839650625</c:v>
                </c:pt>
                <c:pt idx="216">
                  <c:v>0.084361425</c:v>
                </c:pt>
                <c:pt idx="217">
                  <c:v>0.0850200625</c:v>
                </c:pt>
                <c:pt idx="218">
                  <c:v>0.0851556625</c:v>
                </c:pt>
                <c:pt idx="219">
                  <c:v>0.085650375</c:v>
                </c:pt>
                <c:pt idx="220">
                  <c:v>0.0861845875</c:v>
                </c:pt>
                <c:pt idx="221">
                  <c:v>0.08652285</c:v>
                </c:pt>
                <c:pt idx="222">
                  <c:v>0.0870056375</c:v>
                </c:pt>
                <c:pt idx="223">
                  <c:v>0.0871300625</c:v>
                </c:pt>
                <c:pt idx="224">
                  <c:v>0.0875718875</c:v>
                </c:pt>
                <c:pt idx="225">
                  <c:v>0.0879392</c:v>
                </c:pt>
                <c:pt idx="226">
                  <c:v>0.0883787875</c:v>
                </c:pt>
                <c:pt idx="227">
                  <c:v>0.088772925</c:v>
                </c:pt>
                <c:pt idx="228">
                  <c:v>0.0892303875</c:v>
                </c:pt>
                <c:pt idx="229">
                  <c:v>0.0896111125</c:v>
                </c:pt>
                <c:pt idx="230">
                  <c:v>0.0901252</c:v>
                </c:pt>
                <c:pt idx="231">
                  <c:v>0.0904515375</c:v>
                </c:pt>
                <c:pt idx="232">
                  <c:v>0.0907816</c:v>
                </c:pt>
                <c:pt idx="233">
                  <c:v>0.0913135625</c:v>
                </c:pt>
                <c:pt idx="234">
                  <c:v>0.09170845</c:v>
                </c:pt>
                <c:pt idx="235">
                  <c:v>0.092006475</c:v>
                </c:pt>
                <c:pt idx="236">
                  <c:v>0.09236485</c:v>
                </c:pt>
                <c:pt idx="237">
                  <c:v>0.0928111375</c:v>
                </c:pt>
                <c:pt idx="238">
                  <c:v>0.0932537</c:v>
                </c:pt>
                <c:pt idx="239">
                  <c:v>0.0936396375</c:v>
                </c:pt>
                <c:pt idx="240">
                  <c:v>0.0939846</c:v>
                </c:pt>
                <c:pt idx="241">
                  <c:v>0.0942409</c:v>
                </c:pt>
                <c:pt idx="242">
                  <c:v>0.094636525</c:v>
                </c:pt>
                <c:pt idx="243">
                  <c:v>0.09516105</c:v>
                </c:pt>
                <c:pt idx="244">
                  <c:v>0.0955075</c:v>
                </c:pt>
                <c:pt idx="245">
                  <c:v>0.0959061</c:v>
                </c:pt>
                <c:pt idx="246">
                  <c:v>0.0962063625</c:v>
                </c:pt>
                <c:pt idx="247">
                  <c:v>0.0966817125</c:v>
                </c:pt>
                <c:pt idx="248">
                  <c:v>0.0971108625</c:v>
                </c:pt>
                <c:pt idx="249">
                  <c:v>0.097455825</c:v>
                </c:pt>
                <c:pt idx="250">
                  <c:v>0.0979937625</c:v>
                </c:pt>
                <c:pt idx="251">
                  <c:v>0.098171825</c:v>
                </c:pt>
                <c:pt idx="252">
                  <c:v>0.098540625</c:v>
                </c:pt>
                <c:pt idx="253">
                  <c:v>0.099115075</c:v>
                </c:pt>
                <c:pt idx="254">
                  <c:v>0.0993199625</c:v>
                </c:pt>
                <c:pt idx="255">
                  <c:v>0.099816175</c:v>
                </c:pt>
                <c:pt idx="256">
                  <c:v>0.1003645375</c:v>
                </c:pt>
                <c:pt idx="257">
                  <c:v>0.1005567625</c:v>
                </c:pt>
                <c:pt idx="258">
                  <c:v>0.10083765</c:v>
                </c:pt>
                <c:pt idx="259">
                  <c:v>0.101247425</c:v>
                </c:pt>
                <c:pt idx="260">
                  <c:v>0.1017168125</c:v>
                </c:pt>
                <c:pt idx="261">
                  <c:v>0.1022093</c:v>
                </c:pt>
                <c:pt idx="262">
                  <c:v>0.10255575</c:v>
                </c:pt>
                <c:pt idx="263">
                  <c:v>0.1028999625</c:v>
                </c:pt>
                <c:pt idx="264">
                  <c:v>0.103327625</c:v>
                </c:pt>
                <c:pt idx="265">
                  <c:v>0.103681525</c:v>
                </c:pt>
                <c:pt idx="266">
                  <c:v>0.104089825</c:v>
                </c:pt>
                <c:pt idx="267">
                  <c:v>0.104399025</c:v>
                </c:pt>
                <c:pt idx="268">
                  <c:v>0.1048304125</c:v>
                </c:pt>
                <c:pt idx="269">
                  <c:v>0.1052640375</c:v>
                </c:pt>
                <c:pt idx="270">
                  <c:v>0.1055471625</c:v>
                </c:pt>
                <c:pt idx="271">
                  <c:v>0.1059837625</c:v>
                </c:pt>
                <c:pt idx="272">
                  <c:v>0.1063443625</c:v>
                </c:pt>
                <c:pt idx="273">
                  <c:v>0.106833875</c:v>
                </c:pt>
                <c:pt idx="274">
                  <c:v>0.107097625</c:v>
                </c:pt>
                <c:pt idx="275">
                  <c:v>0.1077093125</c:v>
                </c:pt>
                <c:pt idx="276">
                  <c:v>0.1081690125</c:v>
                </c:pt>
                <c:pt idx="277">
                  <c:v>0.1085855</c:v>
                </c:pt>
                <c:pt idx="278">
                  <c:v>0.1088663875</c:v>
                </c:pt>
                <c:pt idx="279">
                  <c:v>0.1092962875</c:v>
                </c:pt>
                <c:pt idx="280">
                  <c:v>0.1095533375</c:v>
                </c:pt>
                <c:pt idx="281">
                  <c:v>0.110089775</c:v>
                </c:pt>
                <c:pt idx="282">
                  <c:v>0.110398975</c:v>
                </c:pt>
                <c:pt idx="283">
                  <c:v>0.11079535</c:v>
                </c:pt>
                <c:pt idx="284">
                  <c:v>0.1112177875</c:v>
                </c:pt>
                <c:pt idx="285">
                  <c:v>0.1115083625</c:v>
                </c:pt>
                <c:pt idx="286">
                  <c:v>0.11197105</c:v>
                </c:pt>
                <c:pt idx="287">
                  <c:v>0.112389775</c:v>
                </c:pt>
                <c:pt idx="288">
                  <c:v>0.112599125</c:v>
                </c:pt>
                <c:pt idx="289">
                  <c:v>0.1131258875</c:v>
                </c:pt>
                <c:pt idx="290">
                  <c:v>0.11359155</c:v>
                </c:pt>
                <c:pt idx="291">
                  <c:v>0.1140259125</c:v>
                </c:pt>
                <c:pt idx="292">
                  <c:v>0.11435225</c:v>
                </c:pt>
                <c:pt idx="293">
                  <c:v>0.1145914125</c:v>
                </c:pt>
                <c:pt idx="294">
                  <c:v>0.114989275</c:v>
                </c:pt>
                <c:pt idx="295">
                  <c:v>0.115367025</c:v>
                </c:pt>
                <c:pt idx="296">
                  <c:v>0.1157701</c:v>
                </c:pt>
                <c:pt idx="297">
                  <c:v>0.116308025</c:v>
                </c:pt>
                <c:pt idx="298">
                  <c:v>0.1169316375</c:v>
                </c:pt>
                <c:pt idx="299">
                  <c:v>0.11701435</c:v>
                </c:pt>
                <c:pt idx="300">
                  <c:v>0.1175016125</c:v>
                </c:pt>
                <c:pt idx="301">
                  <c:v>0.11779815</c:v>
                </c:pt>
                <c:pt idx="302">
                  <c:v>0.1182585875</c:v>
                </c:pt>
                <c:pt idx="303">
                  <c:v>0.1186281375</c:v>
                </c:pt>
                <c:pt idx="304">
                  <c:v>0.1190364375</c:v>
                </c:pt>
                <c:pt idx="305">
                  <c:v>0.119490175</c:v>
                </c:pt>
                <c:pt idx="306">
                  <c:v>0.119836625</c:v>
                </c:pt>
                <c:pt idx="307">
                  <c:v>0.120152525</c:v>
                </c:pt>
                <c:pt idx="308">
                  <c:v>0.1206003125</c:v>
                </c:pt>
                <c:pt idx="309">
                  <c:v>0.120949</c:v>
                </c:pt>
                <c:pt idx="310">
                  <c:v>0.1214288125</c:v>
                </c:pt>
                <c:pt idx="311">
                  <c:v>0.121781225</c:v>
                </c:pt>
                <c:pt idx="312">
                  <c:v>0.1220919125</c:v>
                </c:pt>
                <c:pt idx="313">
                  <c:v>0.1226395375</c:v>
                </c:pt>
                <c:pt idx="314">
                  <c:v>0.122927125</c:v>
                </c:pt>
                <c:pt idx="315">
                  <c:v>0.123304875</c:v>
                </c:pt>
                <c:pt idx="316">
                  <c:v>0.12369975</c:v>
                </c:pt>
                <c:pt idx="317">
                  <c:v>0.1241967</c:v>
                </c:pt>
                <c:pt idx="318">
                  <c:v>0.1246705625</c:v>
                </c:pt>
                <c:pt idx="319">
                  <c:v>0.12491345</c:v>
                </c:pt>
                <c:pt idx="320">
                  <c:v>0.1252964125</c:v>
                </c:pt>
                <c:pt idx="321">
                  <c:v>0.1256965125</c:v>
                </c:pt>
                <c:pt idx="322">
                  <c:v>0.1259557875</c:v>
                </c:pt>
                <c:pt idx="323">
                  <c:v>0.126463175</c:v>
                </c:pt>
                <c:pt idx="324">
                  <c:v>0.1267403375</c:v>
                </c:pt>
                <c:pt idx="325">
                  <c:v>0.1271307375</c:v>
                </c:pt>
                <c:pt idx="326">
                  <c:v>0.1275621375</c:v>
                </c:pt>
                <c:pt idx="327">
                  <c:v>0.1281194375</c:v>
                </c:pt>
                <c:pt idx="328">
                  <c:v>0.1284018125</c:v>
                </c:pt>
                <c:pt idx="329">
                  <c:v>0.1289159</c:v>
                </c:pt>
                <c:pt idx="330">
                  <c:v>0.12920945</c:v>
                </c:pt>
                <c:pt idx="331">
                  <c:v>0.12961775</c:v>
                </c:pt>
                <c:pt idx="332">
                  <c:v>0.1300640375</c:v>
                </c:pt>
                <c:pt idx="333">
                  <c:v>0.130473825</c:v>
                </c:pt>
                <c:pt idx="334">
                  <c:v>0.1309126625</c:v>
                </c:pt>
                <c:pt idx="335">
                  <c:v>0.1312427125</c:v>
                </c:pt>
                <c:pt idx="336">
                  <c:v>0.1317255125</c:v>
                </c:pt>
                <c:pt idx="337">
                  <c:v>0.13183355</c:v>
                </c:pt>
                <c:pt idx="338">
                  <c:v>0.1324154375</c:v>
                </c:pt>
                <c:pt idx="339">
                  <c:v>0.1326568375</c:v>
                </c:pt>
                <c:pt idx="340">
                  <c:v>0.1332223375</c:v>
                </c:pt>
                <c:pt idx="341">
                  <c:v>0.1336552125</c:v>
                </c:pt>
                <c:pt idx="342">
                  <c:v>0.1337416375</c:v>
                </c:pt>
                <c:pt idx="343">
                  <c:v>0.1341603625</c:v>
                </c:pt>
                <c:pt idx="344">
                  <c:v>0.134618575</c:v>
                </c:pt>
                <c:pt idx="345">
                  <c:v>0.1350276125</c:v>
                </c:pt>
                <c:pt idx="346">
                  <c:v>0.135244425</c:v>
                </c:pt>
                <c:pt idx="347">
                  <c:v>0.1357659625</c:v>
                </c:pt>
                <c:pt idx="348">
                  <c:v>0.13622045</c:v>
                </c:pt>
                <c:pt idx="349">
                  <c:v>0.1366630125</c:v>
                </c:pt>
                <c:pt idx="350">
                  <c:v>0.137005</c:v>
                </c:pt>
                <c:pt idx="351">
                  <c:v>0.1373805125</c:v>
                </c:pt>
                <c:pt idx="352">
                  <c:v>0.1378551125</c:v>
                </c:pt>
                <c:pt idx="353">
                  <c:v>0.13816505</c:v>
                </c:pt>
                <c:pt idx="354">
                  <c:v>0.138749175</c:v>
                </c:pt>
                <c:pt idx="355">
                  <c:v>0.139036025</c:v>
                </c:pt>
                <c:pt idx="356">
                  <c:v>0.1393429875</c:v>
                </c:pt>
                <c:pt idx="357">
                  <c:v>0.139909975</c:v>
                </c:pt>
                <c:pt idx="358">
                  <c:v>0.140257175</c:v>
                </c:pt>
                <c:pt idx="359">
                  <c:v>0.1405306125</c:v>
                </c:pt>
                <c:pt idx="360">
                  <c:v>0.1409523125</c:v>
                </c:pt>
                <c:pt idx="361">
                  <c:v>0.1413561375</c:v>
                </c:pt>
                <c:pt idx="362">
                  <c:v>0.1415997375</c:v>
                </c:pt>
                <c:pt idx="363">
                  <c:v>0.1421697375</c:v>
                </c:pt>
                <c:pt idx="364">
                  <c:v>0.1425236125</c:v>
                </c:pt>
                <c:pt idx="365">
                  <c:v>0.142873075</c:v>
                </c:pt>
                <c:pt idx="366">
                  <c:v>0.1433044375</c:v>
                </c:pt>
                <c:pt idx="367">
                  <c:v>0.14349815</c:v>
                </c:pt>
                <c:pt idx="368">
                  <c:v>0.1439802375</c:v>
                </c:pt>
                <c:pt idx="369">
                  <c:v>0.144468275</c:v>
                </c:pt>
                <c:pt idx="370">
                  <c:v>0.144897425</c:v>
                </c:pt>
                <c:pt idx="371">
                  <c:v>0.1451618875</c:v>
                </c:pt>
                <c:pt idx="372">
                  <c:v>0.145503125</c:v>
                </c:pt>
                <c:pt idx="373">
                  <c:v>0.1459121375</c:v>
                </c:pt>
                <c:pt idx="374">
                  <c:v>0.146427</c:v>
                </c:pt>
                <c:pt idx="375">
                  <c:v>0.14688</c:v>
                </c:pt>
                <c:pt idx="376">
                  <c:v>0.147072225</c:v>
                </c:pt>
                <c:pt idx="377">
                  <c:v>0.1475177625</c:v>
                </c:pt>
                <c:pt idx="378">
                  <c:v>0.148041575</c:v>
                </c:pt>
                <c:pt idx="379">
                  <c:v>0.1484065875</c:v>
                </c:pt>
                <c:pt idx="380">
                  <c:v>0.148730725</c:v>
                </c:pt>
                <c:pt idx="381">
                  <c:v>0.149152425</c:v>
                </c:pt>
                <c:pt idx="382">
                  <c:v>0.149592725</c:v>
                </c:pt>
                <c:pt idx="383">
                  <c:v>0.150051675</c:v>
                </c:pt>
                <c:pt idx="384">
                  <c:v>0.150389225</c:v>
                </c:pt>
                <c:pt idx="385">
                  <c:v>0.1506172125</c:v>
                </c:pt>
                <c:pt idx="386">
                  <c:v>0.1510642375</c:v>
                </c:pt>
                <c:pt idx="387">
                  <c:v>0.15148815</c:v>
                </c:pt>
                <c:pt idx="388">
                  <c:v>0.151964275</c:v>
                </c:pt>
                <c:pt idx="389">
                  <c:v>0.1524225125</c:v>
                </c:pt>
                <c:pt idx="390">
                  <c:v>0.1527048625</c:v>
                </c:pt>
                <c:pt idx="391">
                  <c:v>0.1532964375</c:v>
                </c:pt>
                <c:pt idx="392">
                  <c:v>0.1533583125</c:v>
                </c:pt>
                <c:pt idx="393">
                  <c:v>0.1538440875</c:v>
                </c:pt>
                <c:pt idx="394">
                  <c:v>0.154289575</c:v>
                </c:pt>
                <c:pt idx="395">
                  <c:v>0.15477535</c:v>
                </c:pt>
                <c:pt idx="396">
                  <c:v>0.154922925</c:v>
                </c:pt>
                <c:pt idx="397">
                  <c:v>0.15539005</c:v>
                </c:pt>
                <c:pt idx="398">
                  <c:v>0.1558319</c:v>
                </c:pt>
                <c:pt idx="399">
                  <c:v>0.1561649125</c:v>
                </c:pt>
                <c:pt idx="400">
                  <c:v>0.1566335875</c:v>
                </c:pt>
                <c:pt idx="401">
                  <c:v>0.1570798375</c:v>
                </c:pt>
                <c:pt idx="402">
                  <c:v>0.1574188125</c:v>
                </c:pt>
                <c:pt idx="403">
                  <c:v>0.1577623125</c:v>
                </c:pt>
                <c:pt idx="404">
                  <c:v>0.1580238</c:v>
                </c:pt>
                <c:pt idx="405">
                  <c:v>0.158455225</c:v>
                </c:pt>
                <c:pt idx="406">
                  <c:v>0.158949225</c:v>
                </c:pt>
                <c:pt idx="407">
                  <c:v>0.1595117125</c:v>
                </c:pt>
                <c:pt idx="408">
                  <c:v>0.1596428375</c:v>
                </c:pt>
                <c:pt idx="409">
                  <c:v>0.160158425</c:v>
                </c:pt>
                <c:pt idx="410">
                  <c:v>0.160472125</c:v>
                </c:pt>
                <c:pt idx="411">
                  <c:v>0.160974225</c:v>
                </c:pt>
                <c:pt idx="412">
                  <c:v>0.161341575</c:v>
                </c:pt>
                <c:pt idx="413">
                  <c:v>0.161586725</c:v>
                </c:pt>
                <c:pt idx="414">
                  <c:v>0.1619614625</c:v>
                </c:pt>
                <c:pt idx="415">
                  <c:v>0.1624859875</c:v>
                </c:pt>
                <c:pt idx="416">
                  <c:v>0.162807075</c:v>
                </c:pt>
                <c:pt idx="417">
                  <c:v>0.1630805375</c:v>
                </c:pt>
                <c:pt idx="418">
                  <c:v>0.163466475</c:v>
                </c:pt>
                <c:pt idx="419">
                  <c:v>0.163904575</c:v>
                </c:pt>
                <c:pt idx="420">
                  <c:v>0.1643992875</c:v>
                </c:pt>
                <c:pt idx="421">
                  <c:v>0.16493425</c:v>
                </c:pt>
                <c:pt idx="422">
                  <c:v>0.16525015</c:v>
                </c:pt>
                <c:pt idx="423">
                  <c:v>0.1655586</c:v>
                </c:pt>
                <c:pt idx="424">
                  <c:v>0.1658670625</c:v>
                </c:pt>
                <c:pt idx="425">
                  <c:v>0.16639825</c:v>
                </c:pt>
                <c:pt idx="426">
                  <c:v>0.166807325</c:v>
                </c:pt>
                <c:pt idx="427">
                  <c:v>0.167205175</c:v>
                </c:pt>
                <c:pt idx="428">
                  <c:v>0.16769465</c:v>
                </c:pt>
                <c:pt idx="429">
                  <c:v>0.167918175</c:v>
                </c:pt>
                <c:pt idx="430">
                  <c:v>0.16829595</c:v>
                </c:pt>
                <c:pt idx="431">
                  <c:v>0.1687563875</c:v>
                </c:pt>
                <c:pt idx="432">
                  <c:v>0.16918555</c:v>
                </c:pt>
                <c:pt idx="433">
                  <c:v>0.169400125</c:v>
                </c:pt>
                <c:pt idx="434">
                  <c:v>0.1698642625</c:v>
                </c:pt>
                <c:pt idx="435">
                  <c:v>0.1701571</c:v>
                </c:pt>
                <c:pt idx="436">
                  <c:v>0.1706369125</c:v>
                </c:pt>
                <c:pt idx="437">
                  <c:v>0.1711435625</c:v>
                </c:pt>
                <c:pt idx="438">
                  <c:v>0.171422925</c:v>
                </c:pt>
                <c:pt idx="439">
                  <c:v>0.171879675</c:v>
                </c:pt>
                <c:pt idx="440">
                  <c:v>0.1722722875</c:v>
                </c:pt>
                <c:pt idx="441">
                  <c:v>0.1726441</c:v>
                </c:pt>
                <c:pt idx="442">
                  <c:v>0.1731514625</c:v>
                </c:pt>
                <c:pt idx="443">
                  <c:v>0.1734979375</c:v>
                </c:pt>
                <c:pt idx="444">
                  <c:v>0.1736954125</c:v>
                </c:pt>
                <c:pt idx="445">
                  <c:v>0.1741774375</c:v>
                </c:pt>
                <c:pt idx="446">
                  <c:v>0.17455145</c:v>
                </c:pt>
                <c:pt idx="447">
                  <c:v>0.1750021875</c:v>
                </c:pt>
                <c:pt idx="448">
                  <c:v>0.1753554</c:v>
                </c:pt>
                <c:pt idx="449">
                  <c:v>0.1755841</c:v>
                </c:pt>
                <c:pt idx="450">
                  <c:v>0.176192075</c:v>
                </c:pt>
                <c:pt idx="451">
                  <c:v>0.1766227125</c:v>
                </c:pt>
                <c:pt idx="452">
                  <c:v>0.17694905</c:v>
                </c:pt>
                <c:pt idx="453">
                  <c:v>0.1773469125</c:v>
                </c:pt>
                <c:pt idx="454">
                  <c:v>0.1775614875</c:v>
                </c:pt>
                <c:pt idx="455">
                  <c:v>0.1780897</c:v>
                </c:pt>
                <c:pt idx="456">
                  <c:v>0.1786403375</c:v>
                </c:pt>
                <c:pt idx="457">
                  <c:v>0.17897185</c:v>
                </c:pt>
                <c:pt idx="458">
                  <c:v>0.1794204375</c:v>
                </c:pt>
                <c:pt idx="459">
                  <c:v>0.1799412</c:v>
                </c:pt>
                <c:pt idx="460">
                  <c:v>0.1800507</c:v>
                </c:pt>
                <c:pt idx="461">
                  <c:v>0.180476875</c:v>
                </c:pt>
                <c:pt idx="462">
                  <c:v>0.1807749</c:v>
                </c:pt>
                <c:pt idx="463">
                  <c:v>0.1813724875</c:v>
                </c:pt>
                <c:pt idx="464">
                  <c:v>0.1818284625</c:v>
                </c:pt>
                <c:pt idx="465">
                  <c:v>0.182005725</c:v>
                </c:pt>
                <c:pt idx="466">
                  <c:v>0.1823931625</c:v>
                </c:pt>
                <c:pt idx="467">
                  <c:v>0.1827776125</c:v>
                </c:pt>
                <c:pt idx="468">
                  <c:v>0.183119625</c:v>
                </c:pt>
                <c:pt idx="469">
                  <c:v>0.183568925</c:v>
                </c:pt>
                <c:pt idx="470">
                  <c:v>0.1839466375</c:v>
                </c:pt>
                <c:pt idx="471">
                  <c:v>0.1842238</c:v>
                </c:pt>
                <c:pt idx="472">
                  <c:v>0.1847721625</c:v>
                </c:pt>
                <c:pt idx="473">
                  <c:v>0.1851283</c:v>
                </c:pt>
                <c:pt idx="474">
                  <c:v>0.185366</c:v>
                </c:pt>
                <c:pt idx="475">
                  <c:v>0.1857548625</c:v>
                </c:pt>
                <c:pt idx="476">
                  <c:v>0.186323375</c:v>
                </c:pt>
                <c:pt idx="477">
                  <c:v>0.1865952875</c:v>
                </c:pt>
                <c:pt idx="478">
                  <c:v>0.187058775</c:v>
                </c:pt>
                <c:pt idx="479">
                  <c:v>0.187400725</c:v>
                </c:pt>
                <c:pt idx="480">
                  <c:v>0.1876578</c:v>
                </c:pt>
                <c:pt idx="481">
                  <c:v>0.1882545625</c:v>
                </c:pt>
                <c:pt idx="482">
                  <c:v>0.1887328875</c:v>
                </c:pt>
                <c:pt idx="483">
                  <c:v>0.1891054125</c:v>
                </c:pt>
                <c:pt idx="484">
                  <c:v>0.1893810875</c:v>
                </c:pt>
                <c:pt idx="485">
                  <c:v>0.1898139375</c:v>
                </c:pt>
                <c:pt idx="486">
                  <c:v>0.1902706875</c:v>
                </c:pt>
                <c:pt idx="487">
                  <c:v>0.1905963125</c:v>
                </c:pt>
                <c:pt idx="488">
                  <c:v>0.1909159125</c:v>
                </c:pt>
                <c:pt idx="489">
                  <c:v>0.1914381625</c:v>
                </c:pt>
                <c:pt idx="490">
                  <c:v>0.191614</c:v>
                </c:pt>
                <c:pt idx="491">
                  <c:v>0.192327825</c:v>
                </c:pt>
                <c:pt idx="492">
                  <c:v>0.1924492375</c:v>
                </c:pt>
                <c:pt idx="493">
                  <c:v>0.1927212125</c:v>
                </c:pt>
                <c:pt idx="494">
                  <c:v>0.1932792375</c:v>
                </c:pt>
                <c:pt idx="495">
                  <c:v>0.1936294125</c:v>
                </c:pt>
                <c:pt idx="496">
                  <c:v>0.1940242875</c:v>
                </c:pt>
                <c:pt idx="497">
                  <c:v>0.194448975</c:v>
                </c:pt>
                <c:pt idx="498">
                  <c:v>0.1949906</c:v>
                </c:pt>
                <c:pt idx="499">
                  <c:v>0.1952163875</c:v>
                </c:pt>
                <c:pt idx="500">
                  <c:v>0.195624675</c:v>
                </c:pt>
                <c:pt idx="501">
                  <c:v>0.1960642625</c:v>
                </c:pt>
                <c:pt idx="502">
                  <c:v>0.196460625</c:v>
                </c:pt>
                <c:pt idx="503">
                  <c:v>0.196846575</c:v>
                </c:pt>
                <c:pt idx="504">
                  <c:v>0.197260825</c:v>
                </c:pt>
                <c:pt idx="505">
                  <c:v>0.1977227625</c:v>
                </c:pt>
                <c:pt idx="506">
                  <c:v>0.1981966125</c:v>
                </c:pt>
                <c:pt idx="507">
                  <c:v>0.19840225</c:v>
                </c:pt>
                <c:pt idx="508">
                  <c:v>0.1987099375</c:v>
                </c:pt>
                <c:pt idx="509">
                  <c:v>0.19930455</c:v>
                </c:pt>
                <c:pt idx="510">
                  <c:v>0.1996286125</c:v>
                </c:pt>
                <c:pt idx="511">
                  <c:v>0.20008835</c:v>
                </c:pt>
                <c:pt idx="512">
                  <c:v>0.200388575</c:v>
                </c:pt>
                <c:pt idx="513">
                  <c:v>0.2007529375</c:v>
                </c:pt>
                <c:pt idx="514">
                  <c:v>0.2012811625</c:v>
                </c:pt>
                <c:pt idx="515">
                  <c:v>0.2015478875</c:v>
                </c:pt>
                <c:pt idx="516">
                  <c:v>0.2018727375</c:v>
                </c:pt>
                <c:pt idx="517">
                  <c:v>0.2023361625</c:v>
                </c:pt>
                <c:pt idx="518">
                  <c:v>0.2026788875</c:v>
                </c:pt>
                <c:pt idx="519">
                  <c:v>0.2030514125</c:v>
                </c:pt>
                <c:pt idx="520">
                  <c:v>0.2033948625</c:v>
                </c:pt>
                <c:pt idx="521">
                  <c:v>0.2037123125</c:v>
                </c:pt>
                <c:pt idx="522">
                  <c:v>0.2041898625</c:v>
                </c:pt>
                <c:pt idx="523">
                  <c:v>0.204797825</c:v>
                </c:pt>
                <c:pt idx="524">
                  <c:v>0.205039225</c:v>
                </c:pt>
                <c:pt idx="525">
                  <c:v>0.205446025</c:v>
                </c:pt>
                <c:pt idx="526">
                  <c:v>0.205989925</c:v>
                </c:pt>
                <c:pt idx="527">
                  <c:v>0.206261125</c:v>
                </c:pt>
                <c:pt idx="528">
                  <c:v>0.206833325</c:v>
                </c:pt>
                <c:pt idx="529">
                  <c:v>0.2071149625</c:v>
                </c:pt>
                <c:pt idx="530">
                  <c:v>0.207429375</c:v>
                </c:pt>
                <c:pt idx="531">
                  <c:v>0.207858525</c:v>
                </c:pt>
                <c:pt idx="532">
                  <c:v>0.2081677625</c:v>
                </c:pt>
                <c:pt idx="533">
                  <c:v>0.2085506625</c:v>
                </c:pt>
                <c:pt idx="534">
                  <c:v>0.2091049875</c:v>
                </c:pt>
                <c:pt idx="535">
                  <c:v>0.20937845</c:v>
                </c:pt>
                <c:pt idx="536">
                  <c:v>0.2099156</c:v>
                </c:pt>
                <c:pt idx="537">
                  <c:v>0.2103045875</c:v>
                </c:pt>
                <c:pt idx="538">
                  <c:v>0.210557125</c:v>
                </c:pt>
                <c:pt idx="539">
                  <c:v>0.211080875</c:v>
                </c:pt>
                <c:pt idx="540">
                  <c:v>0.2113327625</c:v>
                </c:pt>
                <c:pt idx="541">
                  <c:v>0.2118267125</c:v>
                </c:pt>
                <c:pt idx="542">
                  <c:v>0.2122014375</c:v>
                </c:pt>
                <c:pt idx="543">
                  <c:v>0.2125658</c:v>
                </c:pt>
                <c:pt idx="544">
                  <c:v>0.2131707875</c:v>
                </c:pt>
                <c:pt idx="545">
                  <c:v>0.2133630125</c:v>
                </c:pt>
                <c:pt idx="546">
                  <c:v>0.2139471375</c:v>
                </c:pt>
                <c:pt idx="547">
                  <c:v>0.2143017875</c:v>
                </c:pt>
                <c:pt idx="548">
                  <c:v>0.21477195</c:v>
                </c:pt>
                <c:pt idx="549">
                  <c:v>0.2151511625</c:v>
                </c:pt>
                <c:pt idx="550">
                  <c:v>0.2153851</c:v>
                </c:pt>
                <c:pt idx="551">
                  <c:v>0.216000525</c:v>
                </c:pt>
                <c:pt idx="552">
                  <c:v>0.2162478875</c:v>
                </c:pt>
                <c:pt idx="553">
                  <c:v>0.21666285</c:v>
                </c:pt>
                <c:pt idx="554">
                  <c:v>0.2170667375</c:v>
                </c:pt>
                <c:pt idx="555">
                  <c:v>0.2172000625</c:v>
                </c:pt>
                <c:pt idx="556">
                  <c:v>0.2179272375</c:v>
                </c:pt>
                <c:pt idx="557">
                  <c:v>0.2183645625</c:v>
                </c:pt>
                <c:pt idx="558">
                  <c:v>0.21864995</c:v>
                </c:pt>
                <c:pt idx="559">
                  <c:v>0.21898445</c:v>
                </c:pt>
                <c:pt idx="560">
                  <c:v>0.2194910875</c:v>
                </c:pt>
                <c:pt idx="561">
                  <c:v>0.219726525</c:v>
                </c:pt>
                <c:pt idx="562">
                  <c:v>0.220249625</c:v>
                </c:pt>
                <c:pt idx="563">
                  <c:v>0.22062215</c:v>
                </c:pt>
                <c:pt idx="564">
                  <c:v>0.2209924125</c:v>
                </c:pt>
                <c:pt idx="565">
                  <c:v>0.22156015</c:v>
                </c:pt>
                <c:pt idx="566">
                  <c:v>0.2218931625</c:v>
                </c:pt>
                <c:pt idx="567">
                  <c:v>0.2221755625</c:v>
                </c:pt>
                <c:pt idx="568">
                  <c:v>0.2224542125</c:v>
                </c:pt>
                <c:pt idx="569">
                  <c:v>0.2229377875</c:v>
                </c:pt>
                <c:pt idx="570">
                  <c:v>0.223327425</c:v>
                </c:pt>
                <c:pt idx="571">
                  <c:v>0.2238981375</c:v>
                </c:pt>
                <c:pt idx="572">
                  <c:v>0.2241291125</c:v>
                </c:pt>
                <c:pt idx="573">
                  <c:v>0.22454855</c:v>
                </c:pt>
                <c:pt idx="574">
                  <c:v>0.2249039625</c:v>
                </c:pt>
                <c:pt idx="575">
                  <c:v>0.2252832375</c:v>
                </c:pt>
                <c:pt idx="576">
                  <c:v>0.2257309875</c:v>
                </c:pt>
                <c:pt idx="577">
                  <c:v>0.2260141</c:v>
                </c:pt>
                <c:pt idx="578">
                  <c:v>0.2264760375</c:v>
                </c:pt>
                <c:pt idx="579">
                  <c:v>0.22680535</c:v>
                </c:pt>
                <c:pt idx="580">
                  <c:v>0.2272754625</c:v>
                </c:pt>
                <c:pt idx="581">
                  <c:v>0.227519125</c:v>
                </c:pt>
                <c:pt idx="582">
                  <c:v>0.22795125</c:v>
                </c:pt>
                <c:pt idx="583">
                  <c:v>0.228342375</c:v>
                </c:pt>
                <c:pt idx="584">
                  <c:v>0.228650125</c:v>
                </c:pt>
                <c:pt idx="585">
                  <c:v>0.2289265</c:v>
                </c:pt>
                <c:pt idx="586">
                  <c:v>0.2294853625</c:v>
                </c:pt>
                <c:pt idx="587">
                  <c:v>0.229746075</c:v>
                </c:pt>
                <c:pt idx="588">
                  <c:v>0.230132075</c:v>
                </c:pt>
                <c:pt idx="589">
                  <c:v>0.2305425625</c:v>
                </c:pt>
                <c:pt idx="590">
                  <c:v>0.2309530625</c:v>
                </c:pt>
                <c:pt idx="591">
                  <c:v>0.23144635</c:v>
                </c:pt>
                <c:pt idx="592">
                  <c:v>0.2319216375</c:v>
                </c:pt>
                <c:pt idx="593">
                  <c:v>0.232123575</c:v>
                </c:pt>
                <c:pt idx="594">
                  <c:v>0.232656325</c:v>
                </c:pt>
                <c:pt idx="595">
                  <c:v>0.2329491</c:v>
                </c:pt>
                <c:pt idx="596">
                  <c:v>0.23336485</c:v>
                </c:pt>
                <c:pt idx="597">
                  <c:v>0.233709775</c:v>
                </c:pt>
                <c:pt idx="598">
                  <c:v>0.2341575875</c:v>
                </c:pt>
                <c:pt idx="599">
                  <c:v>0.23443695</c:v>
                </c:pt>
                <c:pt idx="600">
                  <c:v>0.2348579375</c:v>
                </c:pt>
                <c:pt idx="601">
                  <c:v>0.2351336125</c:v>
                </c:pt>
                <c:pt idx="602">
                  <c:v>0.235568725</c:v>
                </c:pt>
                <c:pt idx="603">
                  <c:v>0.235956875</c:v>
                </c:pt>
                <c:pt idx="604">
                  <c:v>0.2364933125</c:v>
                </c:pt>
                <c:pt idx="605">
                  <c:v>0.236872575</c:v>
                </c:pt>
                <c:pt idx="606">
                  <c:v>0.23716685</c:v>
                </c:pt>
                <c:pt idx="607">
                  <c:v>0.2375163125</c:v>
                </c:pt>
                <c:pt idx="608">
                  <c:v>0.2380788</c:v>
                </c:pt>
                <c:pt idx="609">
                  <c:v>0.23836645</c:v>
                </c:pt>
                <c:pt idx="610">
                  <c:v>0.2388604</c:v>
                </c:pt>
                <c:pt idx="611">
                  <c:v>0.2392128375</c:v>
                </c:pt>
                <c:pt idx="612">
                  <c:v>0.2395056125</c:v>
                </c:pt>
                <c:pt idx="613">
                  <c:v>0.2400450375</c:v>
                </c:pt>
                <c:pt idx="614">
                  <c:v>0.2403214875</c:v>
                </c:pt>
                <c:pt idx="615">
                  <c:v>0.240807975</c:v>
                </c:pt>
                <c:pt idx="616">
                  <c:v>0.24094805</c:v>
                </c:pt>
                <c:pt idx="617">
                  <c:v>0.24142935</c:v>
                </c:pt>
                <c:pt idx="618">
                  <c:v>0.2417371</c:v>
                </c:pt>
                <c:pt idx="619">
                  <c:v>0.24227425</c:v>
                </c:pt>
                <c:pt idx="620">
                  <c:v>0.24262145</c:v>
                </c:pt>
                <c:pt idx="621">
                  <c:v>0.242923225</c:v>
                </c:pt>
                <c:pt idx="622">
                  <c:v>0.2433345</c:v>
                </c:pt>
                <c:pt idx="623">
                  <c:v>0.2439081375</c:v>
                </c:pt>
                <c:pt idx="624">
                  <c:v>0.24438425</c:v>
                </c:pt>
                <c:pt idx="625">
                  <c:v>0.2445906125</c:v>
                </c:pt>
                <c:pt idx="626">
                  <c:v>0.2450265</c:v>
                </c:pt>
                <c:pt idx="627">
                  <c:v>0.24530145</c:v>
                </c:pt>
                <c:pt idx="628">
                  <c:v>0.2457968875</c:v>
                </c:pt>
                <c:pt idx="629">
                  <c:v>0.2462804</c:v>
                </c:pt>
                <c:pt idx="630">
                  <c:v>0.24663135</c:v>
                </c:pt>
                <c:pt idx="631">
                  <c:v>0.2471283375</c:v>
                </c:pt>
                <c:pt idx="632">
                  <c:v>0.24740395</c:v>
                </c:pt>
                <c:pt idx="633">
                  <c:v>0.2478249375</c:v>
                </c:pt>
                <c:pt idx="634">
                  <c:v>0.248229475</c:v>
                </c:pt>
                <c:pt idx="635">
                  <c:v>0.2485215375</c:v>
                </c:pt>
                <c:pt idx="636">
                  <c:v>0.248900025</c:v>
                </c:pt>
                <c:pt idx="637">
                  <c:v>0.249364225</c:v>
                </c:pt>
                <c:pt idx="638">
                  <c:v>0.2496331625</c:v>
                </c:pt>
                <c:pt idx="639">
                  <c:v>0.2500176125</c:v>
                </c:pt>
                <c:pt idx="640">
                  <c:v>0.250512325</c:v>
                </c:pt>
                <c:pt idx="641">
                  <c:v>0.250725475</c:v>
                </c:pt>
                <c:pt idx="642">
                  <c:v>0.251384825</c:v>
                </c:pt>
                <c:pt idx="643">
                  <c:v>0.2515666125</c:v>
                </c:pt>
                <c:pt idx="644">
                  <c:v>0.2519778875</c:v>
                </c:pt>
                <c:pt idx="645">
                  <c:v>0.252519575</c:v>
                </c:pt>
                <c:pt idx="646">
                  <c:v>0.25280115</c:v>
                </c:pt>
                <c:pt idx="647">
                  <c:v>0.2532511625</c:v>
                </c:pt>
                <c:pt idx="648">
                  <c:v>0.2536065875</c:v>
                </c:pt>
                <c:pt idx="649">
                  <c:v>0.2540238125</c:v>
                </c:pt>
                <c:pt idx="650">
                  <c:v>0.2542965125</c:v>
                </c:pt>
                <c:pt idx="651">
                  <c:v>0.2547458125</c:v>
                </c:pt>
                <c:pt idx="652">
                  <c:v>0.2551920625</c:v>
                </c:pt>
                <c:pt idx="653">
                  <c:v>0.2555817</c:v>
                </c:pt>
                <c:pt idx="654">
                  <c:v>0.2561219</c:v>
                </c:pt>
                <c:pt idx="655">
                  <c:v>0.2561241</c:v>
                </c:pt>
                <c:pt idx="656">
                  <c:v>0.2568572375</c:v>
                </c:pt>
                <c:pt idx="657">
                  <c:v>0.2569519</c:v>
                </c:pt>
                <c:pt idx="658">
                  <c:v>0.2575375125</c:v>
                </c:pt>
                <c:pt idx="659">
                  <c:v>0.2578586</c:v>
                </c:pt>
                <c:pt idx="660">
                  <c:v>0.2582229625</c:v>
                </c:pt>
                <c:pt idx="661">
                  <c:v>0.2588361125</c:v>
                </c:pt>
                <c:pt idx="662">
                  <c:v>0.259096175</c:v>
                </c:pt>
                <c:pt idx="663">
                  <c:v>0.2595283</c:v>
                </c:pt>
                <c:pt idx="664">
                  <c:v>0.259932125</c:v>
                </c:pt>
                <c:pt idx="665">
                  <c:v>0.260351625</c:v>
                </c:pt>
                <c:pt idx="666">
                  <c:v>0.260418625</c:v>
                </c:pt>
                <c:pt idx="667">
                  <c:v>0.261078025</c:v>
                </c:pt>
                <c:pt idx="668">
                  <c:v>0.261469925</c:v>
                </c:pt>
                <c:pt idx="669">
                  <c:v>0.2617672375</c:v>
                </c:pt>
                <c:pt idx="670">
                  <c:v>0.26213225</c:v>
                </c:pt>
                <c:pt idx="671">
                  <c:v>0.2626687</c:v>
                </c:pt>
                <c:pt idx="672">
                  <c:v>0.262996525</c:v>
                </c:pt>
                <c:pt idx="673">
                  <c:v>0.26335045</c:v>
                </c:pt>
                <c:pt idx="674">
                  <c:v>0.263860075</c:v>
                </c:pt>
                <c:pt idx="675">
                  <c:v>0.2641007625</c:v>
                </c:pt>
                <c:pt idx="676">
                  <c:v>0.2644084375</c:v>
                </c:pt>
                <c:pt idx="677">
                  <c:v>0.2649121</c:v>
                </c:pt>
                <c:pt idx="678">
                  <c:v>0.2651945</c:v>
                </c:pt>
                <c:pt idx="679">
                  <c:v>0.2656661</c:v>
                </c:pt>
                <c:pt idx="680">
                  <c:v>0.266131725</c:v>
                </c:pt>
                <c:pt idx="681">
                  <c:v>0.266577325</c:v>
                </c:pt>
                <c:pt idx="682">
                  <c:v>0.2668954375</c:v>
                </c:pt>
                <c:pt idx="683">
                  <c:v>0.2674505375</c:v>
                </c:pt>
                <c:pt idx="684">
                  <c:v>0.2676903875</c:v>
                </c:pt>
                <c:pt idx="685">
                  <c:v>0.2679444875</c:v>
                </c:pt>
                <c:pt idx="686">
                  <c:v>0.2683967</c:v>
                </c:pt>
                <c:pt idx="687">
                  <c:v>0.268922</c:v>
                </c:pt>
                <c:pt idx="688">
                  <c:v>0.269453975</c:v>
                </c:pt>
                <c:pt idx="689">
                  <c:v>0.2696141875</c:v>
                </c:pt>
                <c:pt idx="690">
                  <c:v>0.2699420125</c:v>
                </c:pt>
                <c:pt idx="691">
                  <c:v>0.2704814375</c:v>
                </c:pt>
                <c:pt idx="692">
                  <c:v>0.2708263625</c:v>
                </c:pt>
                <c:pt idx="693">
                  <c:v>0.2712257125</c:v>
                </c:pt>
                <c:pt idx="694">
                  <c:v>0.271445475</c:v>
                </c:pt>
                <c:pt idx="695">
                  <c:v>0.27197375</c:v>
                </c:pt>
                <c:pt idx="696">
                  <c:v>0.2723351375</c:v>
                </c:pt>
                <c:pt idx="697">
                  <c:v>0.2727985</c:v>
                </c:pt>
                <c:pt idx="698">
                  <c:v>0.2730653</c:v>
                </c:pt>
                <c:pt idx="699">
                  <c:v>0.2736077</c:v>
                </c:pt>
                <c:pt idx="700">
                  <c:v>0.27396675</c:v>
                </c:pt>
                <c:pt idx="701">
                  <c:v>0.2743430375</c:v>
                </c:pt>
                <c:pt idx="702">
                  <c:v>0.27470585</c:v>
                </c:pt>
                <c:pt idx="703">
                  <c:v>0.275076175</c:v>
                </c:pt>
                <c:pt idx="704">
                  <c:v>0.2757035125</c:v>
                </c:pt>
                <c:pt idx="705">
                  <c:v>0.2759493875</c:v>
                </c:pt>
                <c:pt idx="706">
                  <c:v>0.2763077875</c:v>
                </c:pt>
                <c:pt idx="707">
                  <c:v>0.2767905875</c:v>
                </c:pt>
                <c:pt idx="708">
                  <c:v>0.2772555</c:v>
                </c:pt>
                <c:pt idx="709">
                  <c:v>0.2774760375</c:v>
                </c:pt>
                <c:pt idx="710">
                  <c:v>0.277952875</c:v>
                </c:pt>
                <c:pt idx="711">
                  <c:v>0.278415525</c:v>
                </c:pt>
                <c:pt idx="712">
                  <c:v>0.2785712125</c:v>
                </c:pt>
                <c:pt idx="713">
                  <c:v>0.279076425</c:v>
                </c:pt>
                <c:pt idx="714">
                  <c:v>0.27953085</c:v>
                </c:pt>
                <c:pt idx="715">
                  <c:v>0.2798795375</c:v>
                </c:pt>
                <c:pt idx="716">
                  <c:v>0.280112</c:v>
                </c:pt>
                <c:pt idx="717">
                  <c:v>0.2807497625</c:v>
                </c:pt>
                <c:pt idx="718">
                  <c:v>0.28100165</c:v>
                </c:pt>
                <c:pt idx="719">
                  <c:v>0.28133985</c:v>
                </c:pt>
                <c:pt idx="720">
                  <c:v>0.281649075</c:v>
                </c:pt>
                <c:pt idx="721">
                  <c:v>0.2820864625</c:v>
                </c:pt>
                <c:pt idx="722">
                  <c:v>0.2825170375</c:v>
                </c:pt>
                <c:pt idx="723">
                  <c:v>0.2829410125</c:v>
                </c:pt>
                <c:pt idx="724">
                  <c:v>0.2832919</c:v>
                </c:pt>
                <c:pt idx="725">
                  <c:v>0.283760575</c:v>
                </c:pt>
                <c:pt idx="726">
                  <c:v>0.2841011</c:v>
                </c:pt>
                <c:pt idx="727">
                  <c:v>0.284570425</c:v>
                </c:pt>
                <c:pt idx="728">
                  <c:v>0.28500255</c:v>
                </c:pt>
                <c:pt idx="729">
                  <c:v>0.2853214375</c:v>
                </c:pt>
                <c:pt idx="730">
                  <c:v>0.2856985</c:v>
                </c:pt>
                <c:pt idx="731">
                  <c:v>0.286078425</c:v>
                </c:pt>
                <c:pt idx="732">
                  <c:v>0.2862878125</c:v>
                </c:pt>
                <c:pt idx="733">
                  <c:v>0.2866909125</c:v>
                </c:pt>
                <c:pt idx="734">
                  <c:v>0.286765425</c:v>
                </c:pt>
                <c:pt idx="735">
                  <c:v>0.2868451125</c:v>
                </c:pt>
                <c:pt idx="736">
                  <c:v>0.287079775</c:v>
                </c:pt>
                <c:pt idx="737">
                  <c:v>0.2870142125</c:v>
                </c:pt>
                <c:pt idx="738">
                  <c:v>0.2871409375</c:v>
                </c:pt>
                <c:pt idx="739">
                  <c:v>0.2871916</c:v>
                </c:pt>
                <c:pt idx="740">
                  <c:v>0.2870992125</c:v>
                </c:pt>
                <c:pt idx="741">
                  <c:v>0.2873010875</c:v>
                </c:pt>
                <c:pt idx="742">
                  <c:v>0.2873331</c:v>
                </c:pt>
                <c:pt idx="743">
                  <c:v>0.2875052375</c:v>
                </c:pt>
                <c:pt idx="744">
                  <c:v>0.287423275</c:v>
                </c:pt>
                <c:pt idx="745">
                  <c:v>0.287321175</c:v>
                </c:pt>
                <c:pt idx="746">
                  <c:v>0.2871409375</c:v>
                </c:pt>
                <c:pt idx="747">
                  <c:v>0.2872168625</c:v>
                </c:pt>
                <c:pt idx="748">
                  <c:v>0.2873875125</c:v>
                </c:pt>
                <c:pt idx="749">
                  <c:v>0.287291375</c:v>
                </c:pt>
                <c:pt idx="750">
                  <c:v>0.2873234375</c:v>
                </c:pt>
                <c:pt idx="751">
                  <c:v>0.2873234375</c:v>
                </c:pt>
                <c:pt idx="752">
                  <c:v>0.2872705125</c:v>
                </c:pt>
                <c:pt idx="753">
                  <c:v>0.2871789</c:v>
                </c:pt>
                <c:pt idx="754">
                  <c:v>0.287124475</c:v>
                </c:pt>
                <c:pt idx="755">
                  <c:v>0.2873696375</c:v>
                </c:pt>
                <c:pt idx="756">
                  <c:v>0.287536525</c:v>
                </c:pt>
                <c:pt idx="757">
                  <c:v>0.2873882875</c:v>
                </c:pt>
                <c:pt idx="758">
                  <c:v>0.2873316625</c:v>
                </c:pt>
                <c:pt idx="759">
                  <c:v>0.28733465</c:v>
                </c:pt>
                <c:pt idx="760">
                  <c:v>0.2871975625</c:v>
                </c:pt>
                <c:pt idx="761">
                  <c:v>0.2874262625</c:v>
                </c:pt>
                <c:pt idx="762">
                  <c:v>0.2873718375</c:v>
                </c:pt>
                <c:pt idx="763">
                  <c:v>0.2872370125</c:v>
                </c:pt>
                <c:pt idx="764">
                  <c:v>0.2873286875</c:v>
                </c:pt>
                <c:pt idx="765">
                  <c:v>0.2873875125</c:v>
                </c:pt>
                <c:pt idx="766">
                  <c:v>0.2871423625</c:v>
                </c:pt>
                <c:pt idx="767">
                  <c:v>0.2871975625</c:v>
                </c:pt>
                <c:pt idx="768">
                  <c:v>0.287310025</c:v>
                </c:pt>
                <c:pt idx="769">
                  <c:v>0.287118525</c:v>
                </c:pt>
                <c:pt idx="770">
                  <c:v>0.2874799</c:v>
                </c:pt>
                <c:pt idx="771">
                  <c:v>0.2871870625</c:v>
                </c:pt>
                <c:pt idx="772">
                  <c:v>0.2873241625</c:v>
                </c:pt>
                <c:pt idx="773">
                  <c:v>0.2871729375</c:v>
                </c:pt>
                <c:pt idx="774">
                  <c:v>0.287272775</c:v>
                </c:pt>
                <c:pt idx="775">
                  <c:v>0.287237725</c:v>
                </c:pt>
                <c:pt idx="776">
                  <c:v>0.287193025</c:v>
                </c:pt>
                <c:pt idx="777">
                  <c:v>0.2873398375</c:v>
                </c:pt>
                <c:pt idx="778">
                  <c:v>0.2872452375</c:v>
                </c:pt>
                <c:pt idx="779">
                  <c:v>0.28723255</c:v>
                </c:pt>
                <c:pt idx="780">
                  <c:v>0.2872087</c:v>
                </c:pt>
                <c:pt idx="781">
                  <c:v>0.287265325</c:v>
                </c:pt>
                <c:pt idx="782">
                  <c:v>0.287152075</c:v>
                </c:pt>
                <c:pt idx="783">
                  <c:v>0.287198275</c:v>
                </c:pt>
                <c:pt idx="784">
                  <c:v>0.2872817125</c:v>
                </c:pt>
                <c:pt idx="785">
                  <c:v>0.2874300125</c:v>
                </c:pt>
                <c:pt idx="786">
                  <c:v>0.2872414875</c:v>
                </c:pt>
                <c:pt idx="787">
                  <c:v>0.287484375</c:v>
                </c:pt>
                <c:pt idx="788">
                  <c:v>0.2872087</c:v>
                </c:pt>
                <c:pt idx="789">
                  <c:v>0.2871491</c:v>
                </c:pt>
                <c:pt idx="790">
                  <c:v>0.2871952875</c:v>
                </c:pt>
                <c:pt idx="791">
                  <c:v>0.2873316625</c:v>
                </c:pt>
                <c:pt idx="792">
                  <c:v>0.2873108</c:v>
                </c:pt>
                <c:pt idx="793">
                  <c:v>0.287310025</c:v>
                </c:pt>
                <c:pt idx="794">
                  <c:v>0.28724965</c:v>
                </c:pt>
                <c:pt idx="795">
                  <c:v>0.287118525</c:v>
                </c:pt>
                <c:pt idx="796">
                  <c:v>0.2871997625</c:v>
                </c:pt>
                <c:pt idx="797">
                  <c:v>0.2871133375</c:v>
                </c:pt>
                <c:pt idx="798">
                  <c:v>0.2871625125</c:v>
                </c:pt>
                <c:pt idx="799">
                  <c:v>0.2871938</c:v>
                </c:pt>
                <c:pt idx="800">
                  <c:v>0.28716775</c:v>
                </c:pt>
                <c:pt idx="801">
                  <c:v>0.2871572625</c:v>
                </c:pt>
                <c:pt idx="802">
                  <c:v>0.287207925</c:v>
                </c:pt>
                <c:pt idx="803">
                  <c:v>0.2872295625</c:v>
                </c:pt>
                <c:pt idx="804">
                  <c:v>0.2873003125</c:v>
                </c:pt>
                <c:pt idx="805">
                  <c:v>0.2871274625</c:v>
                </c:pt>
                <c:pt idx="806">
                  <c:v>0.2872005375</c:v>
                </c:pt>
                <c:pt idx="807">
                  <c:v>0.28723255</c:v>
                </c:pt>
                <c:pt idx="808">
                  <c:v>0.2872414875</c:v>
                </c:pt>
                <c:pt idx="809">
                  <c:v>0.2873741</c:v>
                </c:pt>
                <c:pt idx="810">
                  <c:v>0.287257875</c:v>
                </c:pt>
                <c:pt idx="811">
                  <c:v>0.2869724875</c:v>
                </c:pt>
                <c:pt idx="812">
                  <c:v>0.287161025</c:v>
                </c:pt>
                <c:pt idx="813">
                  <c:v>0.2872787375</c:v>
                </c:pt>
                <c:pt idx="814">
                  <c:v>0.2872109125</c:v>
                </c:pt>
                <c:pt idx="815">
                  <c:v>0.287265325</c:v>
                </c:pt>
                <c:pt idx="816">
                  <c:v>0.2871923125</c:v>
                </c:pt>
                <c:pt idx="817">
                  <c:v>0.2871967875</c:v>
                </c:pt>
                <c:pt idx="818">
                  <c:v>0.2871274625</c:v>
                </c:pt>
                <c:pt idx="819">
                  <c:v>0.287166975</c:v>
                </c:pt>
                <c:pt idx="820">
                  <c:v>0.2869859625</c:v>
                </c:pt>
                <c:pt idx="821">
                  <c:v>0.287239275</c:v>
                </c:pt>
                <c:pt idx="822">
                  <c:v>0.2871721625</c:v>
                </c:pt>
                <c:pt idx="823">
                  <c:v>0.287175925</c:v>
                </c:pt>
                <c:pt idx="824">
                  <c:v>0.2871476125</c:v>
                </c:pt>
                <c:pt idx="825">
                  <c:v>0.2871386625</c:v>
                </c:pt>
                <c:pt idx="826">
                  <c:v>0.2871737125</c:v>
                </c:pt>
                <c:pt idx="827">
                  <c:v>0.2870992125</c:v>
                </c:pt>
                <c:pt idx="828">
                  <c:v>0.28720495</c:v>
                </c:pt>
                <c:pt idx="829">
                  <c:v>0.2870396</c:v>
                </c:pt>
                <c:pt idx="830">
                  <c:v>0.2872452375</c:v>
                </c:pt>
                <c:pt idx="831">
                  <c:v>0.2871304375</c:v>
                </c:pt>
                <c:pt idx="832">
                  <c:v>0.287237725</c:v>
                </c:pt>
                <c:pt idx="833">
                  <c:v>0.28721615</c:v>
                </c:pt>
                <c:pt idx="834">
                  <c:v>0.287272775</c:v>
                </c:pt>
                <c:pt idx="835">
                  <c:v>0.28723105</c:v>
                </c:pt>
                <c:pt idx="836">
                  <c:v>0.287189325</c:v>
                </c:pt>
                <c:pt idx="837">
                  <c:v>0.2872214</c:v>
                </c:pt>
                <c:pt idx="838">
                  <c:v>0.287281</c:v>
                </c:pt>
                <c:pt idx="839">
                  <c:v>0.2870194625</c:v>
                </c:pt>
                <c:pt idx="840">
                  <c:v>0.2871691875</c:v>
                </c:pt>
                <c:pt idx="841">
                  <c:v>0.287047775</c:v>
                </c:pt>
                <c:pt idx="842">
                  <c:v>0.287109575</c:v>
                </c:pt>
                <c:pt idx="843">
                  <c:v>0.2871975625</c:v>
                </c:pt>
                <c:pt idx="844">
                  <c:v>0.287254175</c:v>
                </c:pt>
                <c:pt idx="845">
                  <c:v>0.2871215</c:v>
                </c:pt>
                <c:pt idx="846">
                  <c:v>0.286934525</c:v>
                </c:pt>
                <c:pt idx="847">
                  <c:v>0.286903225</c:v>
                </c:pt>
                <c:pt idx="848">
                  <c:v>0.286925575</c:v>
                </c:pt>
                <c:pt idx="849">
                  <c:v>0.2872065</c:v>
                </c:pt>
                <c:pt idx="850">
                  <c:v>0.2869949</c:v>
                </c:pt>
                <c:pt idx="851">
                  <c:v>0.2870731</c:v>
                </c:pt>
                <c:pt idx="852">
                  <c:v>0.2870284</c:v>
                </c:pt>
                <c:pt idx="853">
                  <c:v>0.2871014125</c:v>
                </c:pt>
                <c:pt idx="854">
                  <c:v>0.2871535625</c:v>
                </c:pt>
                <c:pt idx="855">
                  <c:v>0.2871290125</c:v>
                </c:pt>
                <c:pt idx="856">
                  <c:v>0.287051525</c:v>
                </c:pt>
                <c:pt idx="857">
                  <c:v>0.2870641625</c:v>
                </c:pt>
                <c:pt idx="858">
                  <c:v>0.2870224375</c:v>
                </c:pt>
                <c:pt idx="859">
                  <c:v>0.2869360125</c:v>
                </c:pt>
                <c:pt idx="860">
                  <c:v>0.2869583625</c:v>
                </c:pt>
              </c:numCache>
            </c:numRef>
          </c:xVal>
          <c:yVal>
            <c:numRef>
              <c:f>Machine_donnees!$L$2:$L$10000</c:f>
              <c:numCache>
                <c:ptCount val="9999"/>
                <c:pt idx="0">
                  <c:v>3.4886236212287</c:v>
                </c:pt>
                <c:pt idx="1">
                  <c:v>4.68834061470115</c:v>
                </c:pt>
                <c:pt idx="2">
                  <c:v>4.57486702925874</c:v>
                </c:pt>
                <c:pt idx="3">
                  <c:v>6.9801206095308</c:v>
                </c:pt>
                <c:pt idx="4">
                  <c:v>6.95025586894977</c:v>
                </c:pt>
                <c:pt idx="5">
                  <c:v>9.14213059378672</c:v>
                </c:pt>
                <c:pt idx="6">
                  <c:v>8.78736900769701</c:v>
                </c:pt>
                <c:pt idx="7">
                  <c:v>10.4039139155199</c:v>
                </c:pt>
                <c:pt idx="8">
                  <c:v>11.4823028438527</c:v>
                </c:pt>
                <c:pt idx="9">
                  <c:v>12.6460166825331</c:v>
                </c:pt>
                <c:pt idx="10">
                  <c:v>14.9176327665649</c:v>
                </c:pt>
                <c:pt idx="11">
                  <c:v>15.125341008606</c:v>
                </c:pt>
                <c:pt idx="12">
                  <c:v>17.6421451511888</c:v>
                </c:pt>
                <c:pt idx="13">
                  <c:v>18.1148974701369</c:v>
                </c:pt>
                <c:pt idx="14">
                  <c:v>21.2044663551883</c:v>
                </c:pt>
                <c:pt idx="15">
                  <c:v>22.3798774973957</c:v>
                </c:pt>
                <c:pt idx="16">
                  <c:v>23.8415607696878</c:v>
                </c:pt>
                <c:pt idx="17">
                  <c:v>25.3014884462352</c:v>
                </c:pt>
                <c:pt idx="18">
                  <c:v>26.25935618332</c:v>
                </c:pt>
                <c:pt idx="19">
                  <c:v>28.913379898474</c:v>
                </c:pt>
                <c:pt idx="20">
                  <c:v>28.896875471994</c:v>
                </c:pt>
                <c:pt idx="21">
                  <c:v>30.7420840075766</c:v>
                </c:pt>
                <c:pt idx="22">
                  <c:v>30.3508175107339</c:v>
                </c:pt>
                <c:pt idx="23">
                  <c:v>32.2137698703373</c:v>
                </c:pt>
                <c:pt idx="24">
                  <c:v>33.5539430426067</c:v>
                </c:pt>
                <c:pt idx="25">
                  <c:v>34.7044862167536</c:v>
                </c:pt>
                <c:pt idx="26">
                  <c:v>36.4230044054693</c:v>
                </c:pt>
                <c:pt idx="27">
                  <c:v>36.4809242792466</c:v>
                </c:pt>
                <c:pt idx="28">
                  <c:v>38.8386680553314</c:v>
                </c:pt>
                <c:pt idx="29">
                  <c:v>38.9965973084948</c:v>
                </c:pt>
                <c:pt idx="30">
                  <c:v>41.3162159115959</c:v>
                </c:pt>
                <c:pt idx="31">
                  <c:v>41.6974311118209</c:v>
                </c:pt>
                <c:pt idx="32">
                  <c:v>42.6224874297995</c:v>
                </c:pt>
                <c:pt idx="33">
                  <c:v>43.5963407859025</c:v>
                </c:pt>
                <c:pt idx="34">
                  <c:v>44.3729133646075</c:v>
                </c:pt>
                <c:pt idx="35">
                  <c:v>46.9136561445333</c:v>
                </c:pt>
                <c:pt idx="36">
                  <c:v>46.7566923168228</c:v>
                </c:pt>
                <c:pt idx="37">
                  <c:v>48.4892417903293</c:v>
                </c:pt>
                <c:pt idx="38">
                  <c:v>48.4142699807724</c:v>
                </c:pt>
                <c:pt idx="39">
                  <c:v>50.5885820510677</c:v>
                </c:pt>
                <c:pt idx="40">
                  <c:v>52.072839318779</c:v>
                </c:pt>
                <c:pt idx="41">
                  <c:v>53.1166377489392</c:v>
                </c:pt>
                <c:pt idx="42">
                  <c:v>54.5379270984334</c:v>
                </c:pt>
                <c:pt idx="43">
                  <c:v>54.6055512375169</c:v>
                </c:pt>
                <c:pt idx="44">
                  <c:v>57.2077968373037</c:v>
                </c:pt>
                <c:pt idx="45">
                  <c:v>57.6102379163247</c:v>
                </c:pt>
                <c:pt idx="46">
                  <c:v>59.5752335719101</c:v>
                </c:pt>
                <c:pt idx="47">
                  <c:v>59.5438998625736</c:v>
                </c:pt>
                <c:pt idx="48">
                  <c:v>60.4745052025243</c:v>
                </c:pt>
                <c:pt idx="49">
                  <c:v>62.1250026449436</c:v>
                </c:pt>
                <c:pt idx="50">
                  <c:v>63.1876647056745</c:v>
                </c:pt>
                <c:pt idx="51">
                  <c:v>65.4408385542994</c:v>
                </c:pt>
                <c:pt idx="52">
                  <c:v>65.4850619980601</c:v>
                </c:pt>
                <c:pt idx="53">
                  <c:v>67.0706858941838</c:v>
                </c:pt>
                <c:pt idx="54">
                  <c:v>66.6401526739909</c:v>
                </c:pt>
                <c:pt idx="55">
                  <c:v>68.2509519957405</c:v>
                </c:pt>
                <c:pt idx="56">
                  <c:v>68.9080705697116</c:v>
                </c:pt>
                <c:pt idx="57">
                  <c:v>68.9697990903878</c:v>
                </c:pt>
                <c:pt idx="58">
                  <c:v>69.4621969475483</c:v>
                </c:pt>
                <c:pt idx="59">
                  <c:v>69.054238157651</c:v>
                </c:pt>
                <c:pt idx="60">
                  <c:v>69.7828830160155</c:v>
                </c:pt>
                <c:pt idx="61">
                  <c:v>66.5449869471695</c:v>
                </c:pt>
                <c:pt idx="62">
                  <c:v>64.468747317086</c:v>
                </c:pt>
                <c:pt idx="63">
                  <c:v>60.7984363181667</c:v>
                </c:pt>
                <c:pt idx="64">
                  <c:v>59.0066849554619</c:v>
                </c:pt>
                <c:pt idx="65">
                  <c:v>57.0721106386723</c:v>
                </c:pt>
                <c:pt idx="66">
                  <c:v>54.4971291755249</c:v>
                </c:pt>
                <c:pt idx="67">
                  <c:v>52.6597623299267</c:v>
                </c:pt>
                <c:pt idx="68">
                  <c:v>48.4988451643269</c:v>
                </c:pt>
                <c:pt idx="69">
                  <c:v>47.780789109724</c:v>
                </c:pt>
                <c:pt idx="70">
                  <c:v>45.100388405644</c:v>
                </c:pt>
                <c:pt idx="71">
                  <c:v>44.3296353419884</c:v>
                </c:pt>
                <c:pt idx="72">
                  <c:v>41.4184753411139</c:v>
                </c:pt>
                <c:pt idx="73">
                  <c:v>38.6863874108197</c:v>
                </c:pt>
                <c:pt idx="74">
                  <c:v>37.5161273787423</c:v>
                </c:pt>
                <c:pt idx="75">
                  <c:v>35.2676501944825</c:v>
                </c:pt>
                <c:pt idx="76">
                  <c:v>35.5851299197679</c:v>
                </c:pt>
                <c:pt idx="77">
                  <c:v>33.4739279722496</c:v>
                </c:pt>
                <c:pt idx="78">
                  <c:v>33.6692474573988</c:v>
                </c:pt>
                <c:pt idx="79">
                  <c:v>32.2445043200909</c:v>
                </c:pt>
                <c:pt idx="80">
                  <c:v>32.5920618318714</c:v>
                </c:pt>
                <c:pt idx="81">
                  <c:v>32.8856281426408</c:v>
                </c:pt>
                <c:pt idx="82">
                  <c:v>31.8897726534927</c:v>
                </c:pt>
                <c:pt idx="83">
                  <c:v>32.1240040029067</c:v>
                </c:pt>
                <c:pt idx="84">
                  <c:v>29.9739819500293</c:v>
                </c:pt>
                <c:pt idx="85">
                  <c:v>30.6400154887674</c:v>
                </c:pt>
                <c:pt idx="86">
                  <c:v>29.308099748254</c:v>
                </c:pt>
                <c:pt idx="87">
                  <c:v>29.6242604936302</c:v>
                </c:pt>
                <c:pt idx="88">
                  <c:v>28.7630918573068</c:v>
                </c:pt>
                <c:pt idx="89">
                  <c:v>28.2824674070312</c:v>
                </c:pt>
                <c:pt idx="90">
                  <c:v>29.3205459088215</c:v>
                </c:pt>
                <c:pt idx="91">
                  <c:v>28.6520683651082</c:v>
                </c:pt>
                <c:pt idx="92">
                  <c:v>29.4926221238794</c:v>
                </c:pt>
                <c:pt idx="93">
                  <c:v>27.4734113059729</c:v>
                </c:pt>
                <c:pt idx="94">
                  <c:v>27.6518715055567</c:v>
                </c:pt>
                <c:pt idx="95">
                  <c:v>26.2302807867657</c:v>
                </c:pt>
                <c:pt idx="96">
                  <c:v>26.0542445878459</c:v>
                </c:pt>
                <c:pt idx="97">
                  <c:v>25.6228846677495</c:v>
                </c:pt>
                <c:pt idx="98">
                  <c:v>24.0823004782581</c:v>
                </c:pt>
                <c:pt idx="99">
                  <c:v>24.1254828280845</c:v>
                </c:pt>
                <c:pt idx="100">
                  <c:v>22.5091457911474</c:v>
                </c:pt>
                <c:pt idx="101">
                  <c:v>23.6729083359767</c:v>
                </c:pt>
                <c:pt idx="102">
                  <c:v>22.2780946923354</c:v>
                </c:pt>
                <c:pt idx="103">
                  <c:v>22.6797229874954</c:v>
                </c:pt>
                <c:pt idx="104">
                  <c:v>23.2461672373823</c:v>
                </c:pt>
                <c:pt idx="105">
                  <c:v>25.2761695114203</c:v>
                </c:pt>
                <c:pt idx="106">
                  <c:v>29.1363770876525</c:v>
                </c:pt>
                <c:pt idx="107">
                  <c:v>31.4926744650633</c:v>
                </c:pt>
                <c:pt idx="108">
                  <c:v>35.6256221246163</c:v>
                </c:pt>
                <c:pt idx="109">
                  <c:v>37.3789247663479</c:v>
                </c:pt>
                <c:pt idx="110">
                  <c:v>41.867286413461</c:v>
                </c:pt>
                <c:pt idx="111">
                  <c:v>44.5292335753495</c:v>
                </c:pt>
                <c:pt idx="112">
                  <c:v>46.9670567834882</c:v>
                </c:pt>
                <c:pt idx="113">
                  <c:v>49.1108909810646</c:v>
                </c:pt>
                <c:pt idx="114">
                  <c:v>50.6345541325517</c:v>
                </c:pt>
                <c:pt idx="115">
                  <c:v>55.7856712206267</c:v>
                </c:pt>
                <c:pt idx="116">
                  <c:v>60.1309659480339</c:v>
                </c:pt>
                <c:pt idx="117">
                  <c:v>66.6323527321342</c:v>
                </c:pt>
                <c:pt idx="118">
                  <c:v>70.5458613606416</c:v>
                </c:pt>
                <c:pt idx="119">
                  <c:v>75.0404734852472</c:v>
                </c:pt>
                <c:pt idx="120">
                  <c:v>79.7647964198155</c:v>
                </c:pt>
                <c:pt idx="121">
                  <c:v>84.8601071330774</c:v>
                </c:pt>
                <c:pt idx="122">
                  <c:v>90.8737627179156</c:v>
                </c:pt>
                <c:pt idx="123">
                  <c:v>94.8602261995608</c:v>
                </c:pt>
                <c:pt idx="124">
                  <c:v>100.691996063963</c:v>
                </c:pt>
                <c:pt idx="125">
                  <c:v>104.739098701077</c:v>
                </c:pt>
                <c:pt idx="126">
                  <c:v>110.619896522935</c:v>
                </c:pt>
                <c:pt idx="127">
                  <c:v>115.901082512086</c:v>
                </c:pt>
                <c:pt idx="128">
                  <c:v>121.357758495485</c:v>
                </c:pt>
                <c:pt idx="129">
                  <c:v>126.524032763169</c:v>
                </c:pt>
                <c:pt idx="130">
                  <c:v>130.88971710219</c:v>
                </c:pt>
                <c:pt idx="131">
                  <c:v>137.352266385878</c:v>
                </c:pt>
                <c:pt idx="132">
                  <c:v>142.028861208341</c:v>
                </c:pt>
                <c:pt idx="133">
                  <c:v>147.724588710397</c:v>
                </c:pt>
                <c:pt idx="134">
                  <c:v>151.474414237018</c:v>
                </c:pt>
                <c:pt idx="135">
                  <c:v>156.636300602531</c:v>
                </c:pt>
                <c:pt idx="136">
                  <c:v>162.399381750594</c:v>
                </c:pt>
                <c:pt idx="137">
                  <c:v>168.060484399248</c:v>
                </c:pt>
                <c:pt idx="138">
                  <c:v>173.424062057899</c:v>
                </c:pt>
                <c:pt idx="139">
                  <c:v>176.739728800362</c:v>
                </c:pt>
                <c:pt idx="140">
                  <c:v>181.799684502863</c:v>
                </c:pt>
                <c:pt idx="141">
                  <c:v>185.664852278517</c:v>
                </c:pt>
                <c:pt idx="142">
                  <c:v>191.516939565061</c:v>
                </c:pt>
                <c:pt idx="143">
                  <c:v>195.72001494673</c:v>
                </c:pt>
                <c:pt idx="144">
                  <c:v>199.763403739986</c:v>
                </c:pt>
                <c:pt idx="145">
                  <c:v>204.023926284861</c:v>
                </c:pt>
                <c:pt idx="146">
                  <c:v>208.148997899199</c:v>
                </c:pt>
                <c:pt idx="147">
                  <c:v>213.978162854384</c:v>
                </c:pt>
                <c:pt idx="148">
                  <c:v>217.515907892341</c:v>
                </c:pt>
                <c:pt idx="149">
                  <c:v>222.067062637386</c:v>
                </c:pt>
                <c:pt idx="150">
                  <c:v>225.083643183822</c:v>
                </c:pt>
                <c:pt idx="151">
                  <c:v>229.439982030509</c:v>
                </c:pt>
                <c:pt idx="152">
                  <c:v>233.47361654768</c:v>
                </c:pt>
                <c:pt idx="153">
                  <c:v>237.226507952428</c:v>
                </c:pt>
                <c:pt idx="154">
                  <c:v>240.766488254721</c:v>
                </c:pt>
                <c:pt idx="155">
                  <c:v>243.035098908435</c:v>
                </c:pt>
                <c:pt idx="156">
                  <c:v>247.637251600712</c:v>
                </c:pt>
                <c:pt idx="157">
                  <c:v>250.940363463525</c:v>
                </c:pt>
                <c:pt idx="158">
                  <c:v>255.227230816478</c:v>
                </c:pt>
                <c:pt idx="159">
                  <c:v>257.870065598535</c:v>
                </c:pt>
                <c:pt idx="160">
                  <c:v>261.088202626446</c:v>
                </c:pt>
                <c:pt idx="161">
                  <c:v>264.521412092173</c:v>
                </c:pt>
                <c:pt idx="162">
                  <c:v>267.475166055199</c:v>
                </c:pt>
                <c:pt idx="163">
                  <c:v>271.359642339909</c:v>
                </c:pt>
                <c:pt idx="164">
                  <c:v>273.596428743787</c:v>
                </c:pt>
                <c:pt idx="165">
                  <c:v>277.264875862755</c:v>
                </c:pt>
                <c:pt idx="166">
                  <c:v>279.363145457969</c:v>
                </c:pt>
                <c:pt idx="167">
                  <c:v>282.612537047725</c:v>
                </c:pt>
                <c:pt idx="168">
                  <c:v>285.370683637471</c:v>
                </c:pt>
                <c:pt idx="169">
                  <c:v>287.976701789422</c:v>
                </c:pt>
                <c:pt idx="170">
                  <c:v>290.934095667331</c:v>
                </c:pt>
                <c:pt idx="171">
                  <c:v>292.726447159372</c:v>
                </c:pt>
                <c:pt idx="172">
                  <c:v>296.654376286985</c:v>
                </c:pt>
                <c:pt idx="173">
                  <c:v>298.983039013123</c:v>
                </c:pt>
                <c:pt idx="174">
                  <c:v>301.825582052253</c:v>
                </c:pt>
                <c:pt idx="175">
                  <c:v>303.061357073213</c:v>
                </c:pt>
                <c:pt idx="176">
                  <c:v>305.34173548042</c:v>
                </c:pt>
                <c:pt idx="177">
                  <c:v>308.136516052214</c:v>
                </c:pt>
                <c:pt idx="178">
                  <c:v>309.752755676853</c:v>
                </c:pt>
                <c:pt idx="179">
                  <c:v>312.178334941918</c:v>
                </c:pt>
                <c:pt idx="180">
                  <c:v>313.012510369555</c:v>
                </c:pt>
                <c:pt idx="181">
                  <c:v>315.722511800797</c:v>
                </c:pt>
                <c:pt idx="182">
                  <c:v>317.927626161553</c:v>
                </c:pt>
                <c:pt idx="183">
                  <c:v>321.115982858379</c:v>
                </c:pt>
                <c:pt idx="184">
                  <c:v>322.877427689639</c:v>
                </c:pt>
                <c:pt idx="185">
                  <c:v>323.605519385312</c:v>
                </c:pt>
                <c:pt idx="186">
                  <c:v>324.922411888125</c:v>
                </c:pt>
                <c:pt idx="187">
                  <c:v>326.176586526612</c:v>
                </c:pt>
                <c:pt idx="188">
                  <c:v>329.6011028145</c:v>
                </c:pt>
                <c:pt idx="189">
                  <c:v>331.162704577025</c:v>
                </c:pt>
                <c:pt idx="190">
                  <c:v>332.979409143551</c:v>
                </c:pt>
                <c:pt idx="191">
                  <c:v>333.817376692787</c:v>
                </c:pt>
                <c:pt idx="192">
                  <c:v>335.364423144544</c:v>
                </c:pt>
                <c:pt idx="193">
                  <c:v>337.147763999025</c:v>
                </c:pt>
                <c:pt idx="194">
                  <c:v>338.438098604359</c:v>
                </c:pt>
                <c:pt idx="195">
                  <c:v>340.442908927471</c:v>
                </c:pt>
                <c:pt idx="196">
                  <c:v>341.042920846402</c:v>
                </c:pt>
                <c:pt idx="197">
                  <c:v>343.629539165266</c:v>
                </c:pt>
                <c:pt idx="198">
                  <c:v>345.343856448633</c:v>
                </c:pt>
                <c:pt idx="199">
                  <c:v>347.517855407971</c:v>
                </c:pt>
                <c:pt idx="200">
                  <c:v>348.348830145819</c:v>
                </c:pt>
                <c:pt idx="201">
                  <c:v>348.640558234341</c:v>
                </c:pt>
                <c:pt idx="202">
                  <c:v>350.266630412804</c:v>
                </c:pt>
                <c:pt idx="203">
                  <c:v>351.375721610042</c:v>
                </c:pt>
                <c:pt idx="204">
                  <c:v>353.524145492406</c:v>
                </c:pt>
                <c:pt idx="205">
                  <c:v>354.189197515267</c:v>
                </c:pt>
                <c:pt idx="206">
                  <c:v>355.817965926977</c:v>
                </c:pt>
                <c:pt idx="207">
                  <c:v>356.210137401462</c:v>
                </c:pt>
                <c:pt idx="208">
                  <c:v>357.619902093332</c:v>
                </c:pt>
                <c:pt idx="209">
                  <c:v>358.724253138572</c:v>
                </c:pt>
                <c:pt idx="210">
                  <c:v>358.566775721916</c:v>
                </c:pt>
                <c:pt idx="211">
                  <c:v>359.886268785184</c:v>
                </c:pt>
                <c:pt idx="212">
                  <c:v>360.381875594784</c:v>
                </c:pt>
                <c:pt idx="213">
                  <c:v>363.078021866148</c:v>
                </c:pt>
                <c:pt idx="214">
                  <c:v>364.266673687978</c:v>
                </c:pt>
                <c:pt idx="215">
                  <c:v>365.469150228342</c:v>
                </c:pt>
                <c:pt idx="216">
                  <c:v>365.991084450967</c:v>
                </c:pt>
                <c:pt idx="217">
                  <c:v>366.51944614575</c:v>
                </c:pt>
                <c:pt idx="218">
                  <c:v>368.101700185192</c:v>
                </c:pt>
                <c:pt idx="219">
                  <c:v>368.93984168496</c:v>
                </c:pt>
                <c:pt idx="220">
                  <c:v>370.510441038755</c:v>
                </c:pt>
                <c:pt idx="221">
                  <c:v>369.838561457511</c:v>
                </c:pt>
                <c:pt idx="222">
                  <c:v>370.605183196031</c:v>
                </c:pt>
                <c:pt idx="223">
                  <c:v>371.215679983281</c:v>
                </c:pt>
                <c:pt idx="224">
                  <c:v>372.998555520088</c:v>
                </c:pt>
                <c:pt idx="225">
                  <c:v>374.630124535364</c:v>
                </c:pt>
                <c:pt idx="226">
                  <c:v>374.52882444303</c:v>
                </c:pt>
                <c:pt idx="227">
                  <c:v>375.523782347433</c:v>
                </c:pt>
                <c:pt idx="228">
                  <c:v>376.089169412961</c:v>
                </c:pt>
                <c:pt idx="229">
                  <c:v>378.231139730587</c:v>
                </c:pt>
                <c:pt idx="230">
                  <c:v>378.662354401989</c:v>
                </c:pt>
                <c:pt idx="231">
                  <c:v>379.428045505162</c:v>
                </c:pt>
                <c:pt idx="232">
                  <c:v>379.331933487446</c:v>
                </c:pt>
                <c:pt idx="233">
                  <c:v>379.459021746155</c:v>
                </c:pt>
                <c:pt idx="234">
                  <c:v>380.494771050321</c:v>
                </c:pt>
                <c:pt idx="235">
                  <c:v>380.375075689224</c:v>
                </c:pt>
                <c:pt idx="236">
                  <c:v>381.677647714488</c:v>
                </c:pt>
                <c:pt idx="237">
                  <c:v>381.808941227309</c:v>
                </c:pt>
                <c:pt idx="238">
                  <c:v>383.357496699931</c:v>
                </c:pt>
                <c:pt idx="239">
                  <c:v>383.886797727587</c:v>
                </c:pt>
                <c:pt idx="240">
                  <c:v>384.350793376753</c:v>
                </c:pt>
                <c:pt idx="241">
                  <c:v>384.530262489422</c:v>
                </c:pt>
                <c:pt idx="242">
                  <c:v>384.643652143733</c:v>
                </c:pt>
                <c:pt idx="243">
                  <c:v>386.097056675329</c:v>
                </c:pt>
                <c:pt idx="244">
                  <c:v>386.304223061463</c:v>
                </c:pt>
                <c:pt idx="245">
                  <c:v>388.121723451673</c:v>
                </c:pt>
                <c:pt idx="246">
                  <c:v>387.996218142806</c:v>
                </c:pt>
                <c:pt idx="247">
                  <c:v>388.350577120389</c:v>
                </c:pt>
                <c:pt idx="248">
                  <c:v>388.63978727496</c:v>
                </c:pt>
                <c:pt idx="249">
                  <c:v>389.530309628688</c:v>
                </c:pt>
                <c:pt idx="250">
                  <c:v>390.873703495059</c:v>
                </c:pt>
                <c:pt idx="251">
                  <c:v>390.096370752529</c:v>
                </c:pt>
                <c:pt idx="252">
                  <c:v>390.467529002744</c:v>
                </c:pt>
                <c:pt idx="253">
                  <c:v>389.980628417272</c:v>
                </c:pt>
                <c:pt idx="254">
                  <c:v>391.677533252382</c:v>
                </c:pt>
                <c:pt idx="255">
                  <c:v>392.531708642441</c:v>
                </c:pt>
                <c:pt idx="256">
                  <c:v>392.76642879285</c:v>
                </c:pt>
                <c:pt idx="257">
                  <c:v>392.426625126035</c:v>
                </c:pt>
                <c:pt idx="258">
                  <c:v>392.101459396491</c:v>
                </c:pt>
                <c:pt idx="259">
                  <c:v>393.870284079073</c:v>
                </c:pt>
                <c:pt idx="260">
                  <c:v>394.367752159366</c:v>
                </c:pt>
                <c:pt idx="261">
                  <c:v>395.830719621461</c:v>
                </c:pt>
                <c:pt idx="262">
                  <c:v>395.268955075763</c:v>
                </c:pt>
                <c:pt idx="263">
                  <c:v>395.609032714665</c:v>
                </c:pt>
                <c:pt idx="264">
                  <c:v>395.895320500298</c:v>
                </c:pt>
                <c:pt idx="265">
                  <c:v>396.108035908404</c:v>
                </c:pt>
                <c:pt idx="266">
                  <c:v>396.838415053573</c:v>
                </c:pt>
                <c:pt idx="267">
                  <c:v>396.328261630731</c:v>
                </c:pt>
                <c:pt idx="268">
                  <c:v>396.951695988801</c:v>
                </c:pt>
                <c:pt idx="269">
                  <c:v>396.733079308896</c:v>
                </c:pt>
                <c:pt idx="270">
                  <c:v>398.460573345065</c:v>
                </c:pt>
                <c:pt idx="271">
                  <c:v>398.436220270579</c:v>
                </c:pt>
                <c:pt idx="272">
                  <c:v>398.163748505954</c:v>
                </c:pt>
                <c:pt idx="273">
                  <c:v>398.481864890186</c:v>
                </c:pt>
                <c:pt idx="274">
                  <c:v>399.185538279924</c:v>
                </c:pt>
                <c:pt idx="275">
                  <c:v>401.026900334367</c:v>
                </c:pt>
                <c:pt idx="276">
                  <c:v>400.602800239725</c:v>
                </c:pt>
                <c:pt idx="277">
                  <c:v>400.693032729458</c:v>
                </c:pt>
                <c:pt idx="278">
                  <c:v>399.397310006393</c:v>
                </c:pt>
                <c:pt idx="279">
                  <c:v>399.89793094008</c:v>
                </c:pt>
                <c:pt idx="280">
                  <c:v>400.643274179768</c:v>
                </c:pt>
                <c:pt idx="281">
                  <c:v>401.265938806734</c:v>
                </c:pt>
                <c:pt idx="282">
                  <c:v>402.034804507117</c:v>
                </c:pt>
                <c:pt idx="283">
                  <c:v>401.293853518363</c:v>
                </c:pt>
                <c:pt idx="284">
                  <c:v>401.795605130508</c:v>
                </c:pt>
                <c:pt idx="285">
                  <c:v>401.562254840538</c:v>
                </c:pt>
                <c:pt idx="286">
                  <c:v>402.718269193794</c:v>
                </c:pt>
                <c:pt idx="287">
                  <c:v>402.317591538292</c:v>
                </c:pt>
                <c:pt idx="288">
                  <c:v>402.348237273274</c:v>
                </c:pt>
                <c:pt idx="289">
                  <c:v>402.933728671543</c:v>
                </c:pt>
                <c:pt idx="290">
                  <c:v>403.032797848304</c:v>
                </c:pt>
                <c:pt idx="291">
                  <c:v>403.947660230228</c:v>
                </c:pt>
                <c:pt idx="292">
                  <c:v>403.095015604851</c:v>
                </c:pt>
                <c:pt idx="293">
                  <c:v>403.32081644173</c:v>
                </c:pt>
                <c:pt idx="294">
                  <c:v>402.973741642676</c:v>
                </c:pt>
                <c:pt idx="295">
                  <c:v>404.742605464127</c:v>
                </c:pt>
                <c:pt idx="296">
                  <c:v>405.524169553349</c:v>
                </c:pt>
                <c:pt idx="297">
                  <c:v>404.965536117227</c:v>
                </c:pt>
                <c:pt idx="298">
                  <c:v>404.900452525664</c:v>
                </c:pt>
                <c:pt idx="299">
                  <c:v>404.017018656116</c:v>
                </c:pt>
                <c:pt idx="300">
                  <c:v>405.072650506095</c:v>
                </c:pt>
                <c:pt idx="301">
                  <c:v>404.98443149377</c:v>
                </c:pt>
                <c:pt idx="302">
                  <c:v>405.937371647159</c:v>
                </c:pt>
                <c:pt idx="303">
                  <c:v>405.595210950635</c:v>
                </c:pt>
                <c:pt idx="304">
                  <c:v>405.534906649939</c:v>
                </c:pt>
                <c:pt idx="305">
                  <c:v>405.995727701895</c:v>
                </c:pt>
                <c:pt idx="306">
                  <c:v>406.389647379228</c:v>
                </c:pt>
                <c:pt idx="307">
                  <c:v>407.384087780797</c:v>
                </c:pt>
                <c:pt idx="308">
                  <c:v>406.314096314399</c:v>
                </c:pt>
                <c:pt idx="309">
                  <c:v>406.948985315004</c:v>
                </c:pt>
                <c:pt idx="310">
                  <c:v>406.566107147693</c:v>
                </c:pt>
                <c:pt idx="311">
                  <c:v>407.565109401966</c:v>
                </c:pt>
                <c:pt idx="312">
                  <c:v>407.937050429575</c:v>
                </c:pt>
                <c:pt idx="313">
                  <c:v>407.379051912895</c:v>
                </c:pt>
                <c:pt idx="314">
                  <c:v>407.713080422046</c:v>
                </c:pt>
                <c:pt idx="315">
                  <c:v>407.53001923089</c:v>
                </c:pt>
                <c:pt idx="316">
                  <c:v>408.478949824515</c:v>
                </c:pt>
                <c:pt idx="317">
                  <c:v>407.092129207821</c:v>
                </c:pt>
                <c:pt idx="318">
                  <c:v>406.968132919819</c:v>
                </c:pt>
                <c:pt idx="319">
                  <c:v>406.437783840207</c:v>
                </c:pt>
                <c:pt idx="320">
                  <c:v>406.96788504031</c:v>
                </c:pt>
                <c:pt idx="321">
                  <c:v>408.199533084898</c:v>
                </c:pt>
                <c:pt idx="322">
                  <c:v>408.269948260268</c:v>
                </c:pt>
                <c:pt idx="323">
                  <c:v>408.880801646108</c:v>
                </c:pt>
                <c:pt idx="324">
                  <c:v>408.010518436782</c:v>
                </c:pt>
                <c:pt idx="325">
                  <c:v>408.714604959033</c:v>
                </c:pt>
                <c:pt idx="326">
                  <c:v>408.494048730696</c:v>
                </c:pt>
                <c:pt idx="327">
                  <c:v>409.204654049135</c:v>
                </c:pt>
                <c:pt idx="328">
                  <c:v>408.911543053883</c:v>
                </c:pt>
                <c:pt idx="329">
                  <c:v>408.358880469774</c:v>
                </c:pt>
                <c:pt idx="330">
                  <c:v>408.88825977517</c:v>
                </c:pt>
                <c:pt idx="331">
                  <c:v>408.787068401918</c:v>
                </c:pt>
                <c:pt idx="332">
                  <c:v>409.865926996687</c:v>
                </c:pt>
                <c:pt idx="333">
                  <c:v>408.887650948307</c:v>
                </c:pt>
                <c:pt idx="334">
                  <c:v>409.065354463077</c:v>
                </c:pt>
                <c:pt idx="335">
                  <c:v>408.185664878731</c:v>
                </c:pt>
                <c:pt idx="336">
                  <c:v>408.1928968721</c:v>
                </c:pt>
                <c:pt idx="337">
                  <c:v>408.290665768634</c:v>
                </c:pt>
                <c:pt idx="338">
                  <c:v>407.185040535747</c:v>
                </c:pt>
                <c:pt idx="339">
                  <c:v>407.265079524302</c:v>
                </c:pt>
                <c:pt idx="340">
                  <c:v>406.704536981091</c:v>
                </c:pt>
                <c:pt idx="341">
                  <c:v>407.912723447669</c:v>
                </c:pt>
                <c:pt idx="342">
                  <c:v>407.488479843838</c:v>
                </c:pt>
                <c:pt idx="343">
                  <c:v>408.146830422453</c:v>
                </c:pt>
                <c:pt idx="344">
                  <c:v>408.299354597709</c:v>
                </c:pt>
                <c:pt idx="345">
                  <c:v>408.204864668705</c:v>
                </c:pt>
                <c:pt idx="346">
                  <c:v>409.346484615434</c:v>
                </c:pt>
                <c:pt idx="347">
                  <c:v>409.203632089759</c:v>
                </c:pt>
                <c:pt idx="348">
                  <c:v>409.477008397151</c:v>
                </c:pt>
                <c:pt idx="349">
                  <c:v>407.864321712129</c:v>
                </c:pt>
                <c:pt idx="350">
                  <c:v>407.453889780542</c:v>
                </c:pt>
                <c:pt idx="351">
                  <c:v>406.992338136352</c:v>
                </c:pt>
                <c:pt idx="352">
                  <c:v>407.645939865442</c:v>
                </c:pt>
                <c:pt idx="353">
                  <c:v>408.07090536398</c:v>
                </c:pt>
                <c:pt idx="354">
                  <c:v>407.120396169277</c:v>
                </c:pt>
                <c:pt idx="355">
                  <c:v>406.965254038513</c:v>
                </c:pt>
                <c:pt idx="356">
                  <c:v>405.825099625016</c:v>
                </c:pt>
                <c:pt idx="357">
                  <c:v>406.737387539067</c:v>
                </c:pt>
                <c:pt idx="358">
                  <c:v>406.606185350275</c:v>
                </c:pt>
                <c:pt idx="359">
                  <c:v>406.715713302774</c:v>
                </c:pt>
                <c:pt idx="360">
                  <c:v>405.952648852635</c:v>
                </c:pt>
                <c:pt idx="361">
                  <c:v>405.473910895879</c:v>
                </c:pt>
                <c:pt idx="362">
                  <c:v>406.184568399478</c:v>
                </c:pt>
                <c:pt idx="363">
                  <c:v>405.708709324028</c:v>
                </c:pt>
                <c:pt idx="364">
                  <c:v>406.116923386331</c:v>
                </c:pt>
                <c:pt idx="365">
                  <c:v>404.716873831675</c:v>
                </c:pt>
                <c:pt idx="366">
                  <c:v>404.59558682321</c:v>
                </c:pt>
                <c:pt idx="367">
                  <c:v>404.380510036631</c:v>
                </c:pt>
                <c:pt idx="368">
                  <c:v>404.950554627655</c:v>
                </c:pt>
                <c:pt idx="369">
                  <c:v>404.708563345007</c:v>
                </c:pt>
                <c:pt idx="370">
                  <c:v>403.218055164927</c:v>
                </c:pt>
                <c:pt idx="371">
                  <c:v>403.468209076291</c:v>
                </c:pt>
                <c:pt idx="372">
                  <c:v>403.038112037057</c:v>
                </c:pt>
                <c:pt idx="373">
                  <c:v>403.678558757161</c:v>
                </c:pt>
                <c:pt idx="374">
                  <c:v>402.419356948299</c:v>
                </c:pt>
                <c:pt idx="375">
                  <c:v>402.434064465783</c:v>
                </c:pt>
                <c:pt idx="376">
                  <c:v>402.367428365721</c:v>
                </c:pt>
                <c:pt idx="377">
                  <c:v>402.258670144326</c:v>
                </c:pt>
                <c:pt idx="378">
                  <c:v>402.658760716783</c:v>
                </c:pt>
                <c:pt idx="379">
                  <c:v>401.300263595469</c:v>
                </c:pt>
                <c:pt idx="380">
                  <c:v>401.564616219011</c:v>
                </c:pt>
                <c:pt idx="381">
                  <c:v>401.096824099484</c:v>
                </c:pt>
                <c:pt idx="382">
                  <c:v>401.763367748157</c:v>
                </c:pt>
                <c:pt idx="383">
                  <c:v>400.822056187836</c:v>
                </c:pt>
                <c:pt idx="384">
                  <c:v>399.852155857573</c:v>
                </c:pt>
                <c:pt idx="385">
                  <c:v>399.174957738812</c:v>
                </c:pt>
                <c:pt idx="386">
                  <c:v>398.726026205722</c:v>
                </c:pt>
                <c:pt idx="387">
                  <c:v>400.125732208077</c:v>
                </c:pt>
                <c:pt idx="388">
                  <c:v>399.803423616022</c:v>
                </c:pt>
                <c:pt idx="389">
                  <c:v>399.995112753568</c:v>
                </c:pt>
                <c:pt idx="390">
                  <c:v>398.157690678675</c:v>
                </c:pt>
                <c:pt idx="391">
                  <c:v>397.583188605268</c:v>
                </c:pt>
                <c:pt idx="392">
                  <c:v>397.820522362421</c:v>
                </c:pt>
                <c:pt idx="393">
                  <c:v>398.401199679716</c:v>
                </c:pt>
                <c:pt idx="394">
                  <c:v>398.760985913899</c:v>
                </c:pt>
                <c:pt idx="395">
                  <c:v>397.006294712045</c:v>
                </c:pt>
                <c:pt idx="396">
                  <c:v>397.012465607169</c:v>
                </c:pt>
                <c:pt idx="397">
                  <c:v>396.418863765344</c:v>
                </c:pt>
                <c:pt idx="398">
                  <c:v>397.012174240028</c:v>
                </c:pt>
                <c:pt idx="399">
                  <c:v>396.460577102927</c:v>
                </c:pt>
                <c:pt idx="400">
                  <c:v>396.198120540184</c:v>
                </c:pt>
                <c:pt idx="401">
                  <c:v>395.453225223117</c:v>
                </c:pt>
                <c:pt idx="402">
                  <c:v>394.331544356122</c:v>
                </c:pt>
                <c:pt idx="403">
                  <c:v>395.130586125051</c:v>
                </c:pt>
                <c:pt idx="404">
                  <c:v>394.330800717598</c:v>
                </c:pt>
                <c:pt idx="405">
                  <c:v>394.967268319281</c:v>
                </c:pt>
                <c:pt idx="406">
                  <c:v>394.050161975493</c:v>
                </c:pt>
                <c:pt idx="407">
                  <c:v>393.79088000996</c:v>
                </c:pt>
                <c:pt idx="408">
                  <c:v>393.465757768049</c:v>
                </c:pt>
                <c:pt idx="409">
                  <c:v>392.975778258161</c:v>
                </c:pt>
                <c:pt idx="410">
                  <c:v>392.621354049128</c:v>
                </c:pt>
                <c:pt idx="411">
                  <c:v>391.061265656231</c:v>
                </c:pt>
                <c:pt idx="412">
                  <c:v>391.543095583694</c:v>
                </c:pt>
                <c:pt idx="413">
                  <c:v>390.624241037059</c:v>
                </c:pt>
                <c:pt idx="414">
                  <c:v>391.204466082971</c:v>
                </c:pt>
                <c:pt idx="415">
                  <c:v>390.62641541871</c:v>
                </c:pt>
                <c:pt idx="416">
                  <c:v>389.833835912046</c:v>
                </c:pt>
                <c:pt idx="417">
                  <c:v>389.608796108745</c:v>
                </c:pt>
                <c:pt idx="418">
                  <c:v>389.085413747941</c:v>
                </c:pt>
                <c:pt idx="419">
                  <c:v>389.659798404739</c:v>
                </c:pt>
                <c:pt idx="420">
                  <c:v>388.663583707743</c:v>
                </c:pt>
                <c:pt idx="421">
                  <c:v>388.672529113853</c:v>
                </c:pt>
                <c:pt idx="422">
                  <c:v>387.085217462692</c:v>
                </c:pt>
                <c:pt idx="423">
                  <c:v>386.792236930339</c:v>
                </c:pt>
                <c:pt idx="424">
                  <c:v>386.488388838497</c:v>
                </c:pt>
                <c:pt idx="425">
                  <c:v>385.738779462011</c:v>
                </c:pt>
                <c:pt idx="426">
                  <c:v>385.358914987668</c:v>
                </c:pt>
                <c:pt idx="427">
                  <c:v>384.070824344196</c:v>
                </c:pt>
                <c:pt idx="428">
                  <c:v>384.615572179098</c:v>
                </c:pt>
                <c:pt idx="429">
                  <c:v>383.445354764901</c:v>
                </c:pt>
                <c:pt idx="430">
                  <c:v>383.36970802728</c:v>
                </c:pt>
                <c:pt idx="431">
                  <c:v>382.574884558753</c:v>
                </c:pt>
                <c:pt idx="432">
                  <c:v>381.973028764183</c:v>
                </c:pt>
                <c:pt idx="433">
                  <c:v>381.880252247919</c:v>
                </c:pt>
                <c:pt idx="434">
                  <c:v>381.62039624563</c:v>
                </c:pt>
                <c:pt idx="435">
                  <c:v>381.850041389267</c:v>
                </c:pt>
                <c:pt idx="436">
                  <c:v>380.167443985417</c:v>
                </c:pt>
                <c:pt idx="437">
                  <c:v>380.292410047635</c:v>
                </c:pt>
                <c:pt idx="438">
                  <c:v>379.388367388803</c:v>
                </c:pt>
                <c:pt idx="439">
                  <c:v>379.281357370255</c:v>
                </c:pt>
                <c:pt idx="440">
                  <c:v>378.505420580745</c:v>
                </c:pt>
                <c:pt idx="441">
                  <c:v>377.309114935505</c:v>
                </c:pt>
                <c:pt idx="442">
                  <c:v>376.393904652516</c:v>
                </c:pt>
                <c:pt idx="443">
                  <c:v>374.844896908511</c:v>
                </c:pt>
                <c:pt idx="444">
                  <c:v>375.468692213935</c:v>
                </c:pt>
                <c:pt idx="445">
                  <c:v>374.608559018154</c:v>
                </c:pt>
                <c:pt idx="446">
                  <c:v>374.617874069145</c:v>
                </c:pt>
                <c:pt idx="447">
                  <c:v>373.580398305948</c:v>
                </c:pt>
                <c:pt idx="448">
                  <c:v>373.264156238698</c:v>
                </c:pt>
                <c:pt idx="449">
                  <c:v>373.188787821928</c:v>
                </c:pt>
                <c:pt idx="450">
                  <c:v>371.973686821701</c:v>
                </c:pt>
                <c:pt idx="451">
                  <c:v>371.331709336915</c:v>
                </c:pt>
                <c:pt idx="452">
                  <c:v>369.145768673553</c:v>
                </c:pt>
                <c:pt idx="453">
                  <c:v>369.025638436126</c:v>
                </c:pt>
                <c:pt idx="454">
                  <c:v>368.371932336717</c:v>
                </c:pt>
                <c:pt idx="455">
                  <c:v>368.337477085083</c:v>
                </c:pt>
                <c:pt idx="456">
                  <c:v>367.181088738183</c:v>
                </c:pt>
                <c:pt idx="457">
                  <c:v>365.753885505476</c:v>
                </c:pt>
                <c:pt idx="458">
                  <c:v>365.585340486219</c:v>
                </c:pt>
                <c:pt idx="459">
                  <c:v>364.424416379196</c:v>
                </c:pt>
                <c:pt idx="460">
                  <c:v>364.490943760175</c:v>
                </c:pt>
                <c:pt idx="461">
                  <c:v>363.027641443306</c:v>
                </c:pt>
                <c:pt idx="462">
                  <c:v>363.005545376973</c:v>
                </c:pt>
                <c:pt idx="463">
                  <c:v>361.938063146999</c:v>
                </c:pt>
                <c:pt idx="464">
                  <c:v>361.334106899754</c:v>
                </c:pt>
                <c:pt idx="465">
                  <c:v>360.885375409776</c:v>
                </c:pt>
                <c:pt idx="466">
                  <c:v>358.928166649757</c:v>
                </c:pt>
                <c:pt idx="467">
                  <c:v>358.327702459443</c:v>
                </c:pt>
                <c:pt idx="468">
                  <c:v>356.931636371971</c:v>
                </c:pt>
                <c:pt idx="469">
                  <c:v>357.578775838795</c:v>
                </c:pt>
                <c:pt idx="470">
                  <c:v>356.549806256615</c:v>
                </c:pt>
                <c:pt idx="471">
                  <c:v>355.560784414118</c:v>
                </c:pt>
                <c:pt idx="472">
                  <c:v>354.375333282077</c:v>
                </c:pt>
                <c:pt idx="473">
                  <c:v>353.299370963666</c:v>
                </c:pt>
                <c:pt idx="474">
                  <c:v>353.407424685407</c:v>
                </c:pt>
                <c:pt idx="475">
                  <c:v>352.309483717273</c:v>
                </c:pt>
                <c:pt idx="476">
                  <c:v>352.294767502262</c:v>
                </c:pt>
                <c:pt idx="477">
                  <c:v>350.264460379917</c:v>
                </c:pt>
                <c:pt idx="478">
                  <c:v>349.393724899207</c:v>
                </c:pt>
                <c:pt idx="479">
                  <c:v>348.175518881984</c:v>
                </c:pt>
                <c:pt idx="480">
                  <c:v>347.65075361445</c:v>
                </c:pt>
                <c:pt idx="481">
                  <c:v>347.286305506008</c:v>
                </c:pt>
                <c:pt idx="482">
                  <c:v>345.475097776295</c:v>
                </c:pt>
                <c:pt idx="483">
                  <c:v>344.865131538168</c:v>
                </c:pt>
                <c:pt idx="484">
                  <c:v>343.086648252294</c:v>
                </c:pt>
                <c:pt idx="485">
                  <c:v>343.066570012133</c:v>
                </c:pt>
                <c:pt idx="486">
                  <c:v>341.477931988166</c:v>
                </c:pt>
                <c:pt idx="487">
                  <c:v>340.246257850999</c:v>
                </c:pt>
                <c:pt idx="488">
                  <c:v>339.374104673453</c:v>
                </c:pt>
                <c:pt idx="489">
                  <c:v>338.960659048899</c:v>
                </c:pt>
                <c:pt idx="490">
                  <c:v>339.186364212985</c:v>
                </c:pt>
                <c:pt idx="491">
                  <c:v>337.776482104506</c:v>
                </c:pt>
                <c:pt idx="492">
                  <c:v>337.255117569874</c:v>
                </c:pt>
                <c:pt idx="493">
                  <c:v>335.205432358259</c:v>
                </c:pt>
                <c:pt idx="494">
                  <c:v>335.224197271903</c:v>
                </c:pt>
                <c:pt idx="495">
                  <c:v>334.238480489515</c:v>
                </c:pt>
                <c:pt idx="496">
                  <c:v>333.042370538623</c:v>
                </c:pt>
                <c:pt idx="497">
                  <c:v>331.795084341206</c:v>
                </c:pt>
                <c:pt idx="498">
                  <c:v>329.750365417281</c:v>
                </c:pt>
                <c:pt idx="499">
                  <c:v>329.518463265491</c:v>
                </c:pt>
                <c:pt idx="500">
                  <c:v>328.116978618946</c:v>
                </c:pt>
                <c:pt idx="501">
                  <c:v>328.186998056855</c:v>
                </c:pt>
                <c:pt idx="502">
                  <c:v>326.375216290386</c:v>
                </c:pt>
                <c:pt idx="503">
                  <c:v>325.266577364531</c:v>
                </c:pt>
                <c:pt idx="504">
                  <c:v>324.288253479755</c:v>
                </c:pt>
                <c:pt idx="505">
                  <c:v>323.314961114118</c:v>
                </c:pt>
                <c:pt idx="506">
                  <c:v>322.665377642318</c:v>
                </c:pt>
                <c:pt idx="507">
                  <c:v>320.252788133234</c:v>
                </c:pt>
                <c:pt idx="508">
                  <c:v>319.794224089432</c:v>
                </c:pt>
                <c:pt idx="509">
                  <c:v>318.255644679822</c:v>
                </c:pt>
                <c:pt idx="510">
                  <c:v>318.522015129536</c:v>
                </c:pt>
                <c:pt idx="511">
                  <c:v>317.550540546958</c:v>
                </c:pt>
                <c:pt idx="512">
                  <c:v>315.842168023024</c:v>
                </c:pt>
                <c:pt idx="513">
                  <c:v>314.265767418985</c:v>
                </c:pt>
                <c:pt idx="514">
                  <c:v>312.362374604817</c:v>
                </c:pt>
                <c:pt idx="515">
                  <c:v>311.990150907593</c:v>
                </c:pt>
                <c:pt idx="516">
                  <c:v>310.228071156891</c:v>
                </c:pt>
                <c:pt idx="517">
                  <c:v>310.136868892942</c:v>
                </c:pt>
                <c:pt idx="518">
                  <c:v>308.655701856432</c:v>
                </c:pt>
                <c:pt idx="519">
                  <c:v>307.891350172356</c:v>
                </c:pt>
                <c:pt idx="520">
                  <c:v>306.795044339223</c:v>
                </c:pt>
                <c:pt idx="521">
                  <c:v>305.681378242992</c:v>
                </c:pt>
                <c:pt idx="522">
                  <c:v>305.289489438121</c:v>
                </c:pt>
                <c:pt idx="523">
                  <c:v>302.716582769945</c:v>
                </c:pt>
                <c:pt idx="524">
                  <c:v>301.487174338458</c:v>
                </c:pt>
                <c:pt idx="525">
                  <c:v>299.42980486209</c:v>
                </c:pt>
                <c:pt idx="526">
                  <c:v>299.261733858032</c:v>
                </c:pt>
                <c:pt idx="527">
                  <c:v>298.174038576235</c:v>
                </c:pt>
                <c:pt idx="528">
                  <c:v>296.566065950631</c:v>
                </c:pt>
                <c:pt idx="529">
                  <c:v>294.677006660303</c:v>
                </c:pt>
                <c:pt idx="530">
                  <c:v>292.555658178251</c:v>
                </c:pt>
                <c:pt idx="531">
                  <c:v>292.207352679182</c:v>
                </c:pt>
                <c:pt idx="532">
                  <c:v>289.722499770325</c:v>
                </c:pt>
                <c:pt idx="533">
                  <c:v>288.303680953262</c:v>
                </c:pt>
                <c:pt idx="534">
                  <c:v>285.796175336369</c:v>
                </c:pt>
                <c:pt idx="535">
                  <c:v>284.630924209862</c:v>
                </c:pt>
                <c:pt idx="536">
                  <c:v>283.059368128141</c:v>
                </c:pt>
                <c:pt idx="537">
                  <c:v>280.192271971414</c:v>
                </c:pt>
                <c:pt idx="538">
                  <c:v>277.680730702178</c:v>
                </c:pt>
                <c:pt idx="539">
                  <c:v>273.853323238268</c:v>
                </c:pt>
                <c:pt idx="540">
                  <c:v>271.096846573629</c:v>
                </c:pt>
                <c:pt idx="541">
                  <c:v>264.429809742</c:v>
                </c:pt>
                <c:pt idx="542">
                  <c:v>248.805290284495</c:v>
                </c:pt>
                <c:pt idx="543">
                  <c:v>205.982109167859</c:v>
                </c:pt>
                <c:pt idx="544">
                  <c:v>163.212835321102</c:v>
                </c:pt>
                <c:pt idx="545">
                  <c:v>138.288781260278</c:v>
                </c:pt>
                <c:pt idx="546">
                  <c:v>102.041910466027</c:v>
                </c:pt>
                <c:pt idx="547">
                  <c:v>69.3207808183916</c:v>
                </c:pt>
                <c:pt idx="548">
                  <c:v>55.4904297662337</c:v>
                </c:pt>
                <c:pt idx="549">
                  <c:v>52.2216557384451</c:v>
                </c:pt>
                <c:pt idx="550">
                  <c:v>47.7495880376682</c:v>
                </c:pt>
                <c:pt idx="551">
                  <c:v>43.46426536544</c:v>
                </c:pt>
                <c:pt idx="552">
                  <c:v>36.8280051665693</c:v>
                </c:pt>
                <c:pt idx="553">
                  <c:v>28.4229072388268</c:v>
                </c:pt>
                <c:pt idx="554">
                  <c:v>14.0773568067933</c:v>
                </c:pt>
                <c:pt idx="555">
                  <c:v>2.52344196442253</c:v>
                </c:pt>
                <c:pt idx="556">
                  <c:v>3.48598414369191</c:v>
                </c:pt>
                <c:pt idx="557">
                  <c:v>1.79909466528041</c:v>
                </c:pt>
                <c:pt idx="558">
                  <c:v>2.28451127876325</c:v>
                </c:pt>
                <c:pt idx="559">
                  <c:v>0.945372522467209</c:v>
                </c:pt>
                <c:pt idx="560">
                  <c:v>0.425470216007316</c:v>
                </c:pt>
                <c:pt idx="561">
                  <c:v>0.609392462297193</c:v>
                </c:pt>
                <c:pt idx="562">
                  <c:v>-0.760999900854826</c:v>
                </c:pt>
                <c:pt idx="563">
                  <c:v>-0.316518500737888</c:v>
                </c:pt>
                <c:pt idx="564">
                  <c:v>-2.4958912442816</c:v>
                </c:pt>
                <c:pt idx="565">
                  <c:v>-1.22861852212118</c:v>
                </c:pt>
                <c:pt idx="566">
                  <c:v>-1.99585252302596</c:v>
                </c:pt>
                <c:pt idx="567">
                  <c:v>-1.05383333194017</c:v>
                </c:pt>
                <c:pt idx="568">
                  <c:v>-0.966525298552049</c:v>
                </c:pt>
                <c:pt idx="569">
                  <c:v>-2.10937990701916</c:v>
                </c:pt>
                <c:pt idx="570">
                  <c:v>-1.44082356371484</c:v>
                </c:pt>
                <c:pt idx="571">
                  <c:v>-2.55341681569034</c:v>
                </c:pt>
                <c:pt idx="572">
                  <c:v>-0.595476284922279</c:v>
                </c:pt>
                <c:pt idx="573">
                  <c:v>-2.02616239866972</c:v>
                </c:pt>
                <c:pt idx="574">
                  <c:v>-1.33811390238344</c:v>
                </c:pt>
                <c:pt idx="575">
                  <c:v>-2.36690053209141</c:v>
                </c:pt>
                <c:pt idx="576">
                  <c:v>-2.23437823271209</c:v>
                </c:pt>
                <c:pt idx="577">
                  <c:v>-0.881234265070576</c:v>
                </c:pt>
                <c:pt idx="578">
                  <c:v>-1.89847900522342</c:v>
                </c:pt>
                <c:pt idx="579">
                  <c:v>-0.820544435680329</c:v>
                </c:pt>
                <c:pt idx="580">
                  <c:v>-2.73580390504733</c:v>
                </c:pt>
                <c:pt idx="581">
                  <c:v>-1.20378525719179</c:v>
                </c:pt>
                <c:pt idx="582">
                  <c:v>-2.20339894758464</c:v>
                </c:pt>
                <c:pt idx="583">
                  <c:v>-1.44751939370828</c:v>
                </c:pt>
                <c:pt idx="584">
                  <c:v>-1.33972907656108</c:v>
                </c:pt>
                <c:pt idx="585">
                  <c:v>-2.49265219405097</c:v>
                </c:pt>
                <c:pt idx="586">
                  <c:v>-0.918070938627033</c:v>
                </c:pt>
                <c:pt idx="587">
                  <c:v>-2.31472620089983</c:v>
                </c:pt>
                <c:pt idx="588">
                  <c:v>-0.845813109619836</c:v>
                </c:pt>
                <c:pt idx="589">
                  <c:v>-2.27716554088026</c:v>
                </c:pt>
                <c:pt idx="590">
                  <c:v>-1.52788871432383</c:v>
                </c:pt>
                <c:pt idx="591">
                  <c:v>-2.20807082399893</c:v>
                </c:pt>
                <c:pt idx="592">
                  <c:v>-2.04966320687244</c:v>
                </c:pt>
                <c:pt idx="593">
                  <c:v>-1.02293302035426</c:v>
                </c:pt>
                <c:pt idx="594">
                  <c:v>-2.42921937564198</c:v>
                </c:pt>
                <c:pt idx="595">
                  <c:v>-1.13790634205247</c:v>
                </c:pt>
                <c:pt idx="596">
                  <c:v>-2.60364811943902</c:v>
                </c:pt>
                <c:pt idx="597">
                  <c:v>-0.896283377911907</c:v>
                </c:pt>
                <c:pt idx="598">
                  <c:v>-1.9652378817013</c:v>
                </c:pt>
                <c:pt idx="599">
                  <c:v>-1.49173240043705</c:v>
                </c:pt>
                <c:pt idx="600">
                  <c:v>-1.62410584164857</c:v>
                </c:pt>
                <c:pt idx="601">
                  <c:v>-2.44326820769263</c:v>
                </c:pt>
                <c:pt idx="602">
                  <c:v>-1.06542169894655</c:v>
                </c:pt>
                <c:pt idx="603">
                  <c:v>-2.23154209975007</c:v>
                </c:pt>
                <c:pt idx="604">
                  <c:v>-0.545950646296928</c:v>
                </c:pt>
                <c:pt idx="605">
                  <c:v>-2.49686331029599</c:v>
                </c:pt>
                <c:pt idx="606">
                  <c:v>-1.66690737027273</c:v>
                </c:pt>
                <c:pt idx="607">
                  <c:v>-2.12580718208946</c:v>
                </c:pt>
                <c:pt idx="608">
                  <c:v>-1.62255676867312</c:v>
                </c:pt>
                <c:pt idx="609">
                  <c:v>-0.93237780889691</c:v>
                </c:pt>
                <c:pt idx="610">
                  <c:v>-2.70385170589665</c:v>
                </c:pt>
                <c:pt idx="611">
                  <c:v>-1.32511826687533</c:v>
                </c:pt>
                <c:pt idx="612">
                  <c:v>-2.70849623728729</c:v>
                </c:pt>
                <c:pt idx="613">
                  <c:v>-0.764520416092583</c:v>
                </c:pt>
                <c:pt idx="614">
                  <c:v>-2.0772100131264</c:v>
                </c:pt>
                <c:pt idx="615">
                  <c:v>-1.82953220061038</c:v>
                </c:pt>
                <c:pt idx="616">
                  <c:v>-1.94852414924361</c:v>
                </c:pt>
                <c:pt idx="617">
                  <c:v>-2.37074414304738</c:v>
                </c:pt>
                <c:pt idx="618">
                  <c:v>-0.700502532464123</c:v>
                </c:pt>
                <c:pt idx="619">
                  <c:v>-2.22523408811905</c:v>
                </c:pt>
                <c:pt idx="620">
                  <c:v>-0.939691367670974</c:v>
                </c:pt>
                <c:pt idx="621">
                  <c:v>-2.84684164379451</c:v>
                </c:pt>
                <c:pt idx="622">
                  <c:v>-1.41130450197984</c:v>
                </c:pt>
                <c:pt idx="623">
                  <c:v>-1.66091516583263</c:v>
                </c:pt>
                <c:pt idx="624">
                  <c:v>-1.58380215568925</c:v>
                </c:pt>
                <c:pt idx="625">
                  <c:v>-1.10951711511566</c:v>
                </c:pt>
                <c:pt idx="626">
                  <c:v>-2.69036996562674</c:v>
                </c:pt>
                <c:pt idx="627">
                  <c:v>-1.16381284262568</c:v>
                </c:pt>
                <c:pt idx="628">
                  <c:v>-2.47572672465692</c:v>
                </c:pt>
                <c:pt idx="629">
                  <c:v>-0.527993441507231</c:v>
                </c:pt>
                <c:pt idx="630">
                  <c:v>-2.04934622551543</c:v>
                </c:pt>
                <c:pt idx="631">
                  <c:v>-1.90319733725818</c:v>
                </c:pt>
                <c:pt idx="632">
                  <c:v>-1.87463796495722</c:v>
                </c:pt>
                <c:pt idx="633">
                  <c:v>-2.22123348680791</c:v>
                </c:pt>
                <c:pt idx="634">
                  <c:v>-0.695708194875284</c:v>
                </c:pt>
                <c:pt idx="635">
                  <c:v>-2.55847029608429</c:v>
                </c:pt>
                <c:pt idx="636">
                  <c:v>-1.24116771793758</c:v>
                </c:pt>
                <c:pt idx="637">
                  <c:v>-2.828135294946</c:v>
                </c:pt>
                <c:pt idx="638">
                  <c:v>-1.26511608346418</c:v>
                </c:pt>
                <c:pt idx="639">
                  <c:v>-1.50484848799108</c:v>
                </c:pt>
                <c:pt idx="640">
                  <c:v>-1.65999475007997</c:v>
                </c:pt>
                <c:pt idx="641">
                  <c:v>-1.54742427231229</c:v>
                </c:pt>
                <c:pt idx="642">
                  <c:v>-2.95687877994253</c:v>
                </c:pt>
                <c:pt idx="643">
                  <c:v>-1.04941465357156</c:v>
                </c:pt>
                <c:pt idx="644">
                  <c:v>-2.34773040068313</c:v>
                </c:pt>
                <c:pt idx="645">
                  <c:v>-0.701482656736906</c:v>
                </c:pt>
                <c:pt idx="646">
                  <c:v>-2.45688457697681</c:v>
                </c:pt>
                <c:pt idx="647">
                  <c:v>-2.18187561337893</c:v>
                </c:pt>
                <c:pt idx="648">
                  <c:v>-1.7298124488601</c:v>
                </c:pt>
                <c:pt idx="649">
                  <c:v>-2.00654069602903</c:v>
                </c:pt>
                <c:pt idx="650">
                  <c:v>-0.790819736106011</c:v>
                </c:pt>
                <c:pt idx="651">
                  <c:v>-2.84141949264296</c:v>
                </c:pt>
                <c:pt idx="652">
                  <c:v>-1.33643322713297</c:v>
                </c:pt>
                <c:pt idx="653">
                  <c:v>-2.3715185621185</c:v>
                </c:pt>
                <c:pt idx="654">
                  <c:v>-0.924093327833209</c:v>
                </c:pt>
                <c:pt idx="655">
                  <c:v>-1.73327628231699</c:v>
                </c:pt>
                <c:pt idx="656">
                  <c:v>-2.11556936701384</c:v>
                </c:pt>
                <c:pt idx="657">
                  <c:v>-1.62541403662478</c:v>
                </c:pt>
                <c:pt idx="658">
                  <c:v>-2.66435012758438</c:v>
                </c:pt>
                <c:pt idx="659">
                  <c:v>-0.730775982866474</c:v>
                </c:pt>
                <c:pt idx="660">
                  <c:v>-2.36664030209548</c:v>
                </c:pt>
                <c:pt idx="661">
                  <c:v>-1.01534116682151</c:v>
                </c:pt>
                <c:pt idx="662">
                  <c:v>-2.51224859558678</c:v>
                </c:pt>
                <c:pt idx="663">
                  <c:v>-1.81123482250899</c:v>
                </c:pt>
                <c:pt idx="664">
                  <c:v>-1.35536962121135</c:v>
                </c:pt>
                <c:pt idx="665">
                  <c:v>-1.71022431432333</c:v>
                </c:pt>
                <c:pt idx="666">
                  <c:v>-0.779629454892203</c:v>
                </c:pt>
                <c:pt idx="667">
                  <c:v>-2.98307189010986</c:v>
                </c:pt>
                <c:pt idx="668">
                  <c:v>-1.16762598527621</c:v>
                </c:pt>
                <c:pt idx="669">
                  <c:v>-2.35112943669709</c:v>
                </c:pt>
                <c:pt idx="670">
                  <c:v>-0.998550504741025</c:v>
                </c:pt>
                <c:pt idx="671">
                  <c:v>-1.96059853403651</c:v>
                </c:pt>
                <c:pt idx="672">
                  <c:v>-2.25749530169237</c:v>
                </c:pt>
                <c:pt idx="673">
                  <c:v>-1.35312987764842</c:v>
                </c:pt>
                <c:pt idx="674">
                  <c:v>-2.27858406833018</c:v>
                </c:pt>
                <c:pt idx="675">
                  <c:v>-0.439909854020774</c:v>
                </c:pt>
                <c:pt idx="676">
                  <c:v>-2.43295154953836</c:v>
                </c:pt>
                <c:pt idx="677">
                  <c:v>-1.28030583531067</c:v>
                </c:pt>
                <c:pt idx="678">
                  <c:v>-2.4933476091392</c:v>
                </c:pt>
                <c:pt idx="679">
                  <c:v>-1.46703873080963</c:v>
                </c:pt>
                <c:pt idx="680">
                  <c:v>-1.15846170677884</c:v>
                </c:pt>
                <c:pt idx="681">
                  <c:v>-2.03521757191439</c:v>
                </c:pt>
                <c:pt idx="682">
                  <c:v>-1.11282400170502</c:v>
                </c:pt>
                <c:pt idx="683">
                  <c:v>-2.90633948373058</c:v>
                </c:pt>
                <c:pt idx="684">
                  <c:v>-0.773770809670601</c:v>
                </c:pt>
                <c:pt idx="685">
                  <c:v>-1.85362196617572</c:v>
                </c:pt>
                <c:pt idx="686">
                  <c:v>-0.850301511710448</c:v>
                </c:pt>
                <c:pt idx="687">
                  <c:v>-2.08711045114512</c:v>
                </c:pt>
                <c:pt idx="688">
                  <c:v>-2.25134710711266</c:v>
                </c:pt>
                <c:pt idx="689">
                  <c:v>-1.17375087135438</c:v>
                </c:pt>
                <c:pt idx="690">
                  <c:v>-2.17798160460506</c:v>
                </c:pt>
                <c:pt idx="691">
                  <c:v>-0.671303287479809</c:v>
                </c:pt>
                <c:pt idx="692">
                  <c:v>-2.79595099794919</c:v>
                </c:pt>
                <c:pt idx="693">
                  <c:v>-1.32408340037011</c:v>
                </c:pt>
                <c:pt idx="694">
                  <c:v>-2.17974537167592</c:v>
                </c:pt>
                <c:pt idx="695">
                  <c:v>-1.16384221417302</c:v>
                </c:pt>
                <c:pt idx="696">
                  <c:v>-1.22111981909834</c:v>
                </c:pt>
                <c:pt idx="697">
                  <c:v>-2.30300724053152</c:v>
                </c:pt>
                <c:pt idx="698">
                  <c:v>-1.29230242072812</c:v>
                </c:pt>
                <c:pt idx="699">
                  <c:v>-2.81169595640631</c:v>
                </c:pt>
                <c:pt idx="700">
                  <c:v>-0.56945442035622</c:v>
                </c:pt>
                <c:pt idx="701">
                  <c:v>-2.16046595584589</c:v>
                </c:pt>
                <c:pt idx="702">
                  <c:v>-1.2839308339355</c:v>
                </c:pt>
                <c:pt idx="703">
                  <c:v>-2.2867366470542</c:v>
                </c:pt>
                <c:pt idx="704">
                  <c:v>-2.33105693777361</c:v>
                </c:pt>
                <c:pt idx="705">
                  <c:v>-0.923282457428101</c:v>
                </c:pt>
                <c:pt idx="706">
                  <c:v>-2.03871986148516</c:v>
                </c:pt>
                <c:pt idx="707">
                  <c:v>-0.844422823038791</c:v>
                </c:pt>
                <c:pt idx="708">
                  <c:v>-2.99128231173454</c:v>
                </c:pt>
                <c:pt idx="709">
                  <c:v>-1.16621346433816</c:v>
                </c:pt>
                <c:pt idx="710">
                  <c:v>-1.7804214861891</c:v>
                </c:pt>
                <c:pt idx="711">
                  <c:v>-1.14938535940565</c:v>
                </c:pt>
                <c:pt idx="712">
                  <c:v>-1.58561785134269</c:v>
                </c:pt>
                <c:pt idx="713">
                  <c:v>-2.69221793345264</c:v>
                </c:pt>
                <c:pt idx="714">
                  <c:v>-1.30756508828887</c:v>
                </c:pt>
                <c:pt idx="715">
                  <c:v>-2.47188624481052</c:v>
                </c:pt>
                <c:pt idx="716">
                  <c:v>-0.52038439296439</c:v>
                </c:pt>
                <c:pt idx="717">
                  <c:v>-2.33830587392502</c:v>
                </c:pt>
                <c:pt idx="718">
                  <c:v>-1.43666827254432</c:v>
                </c:pt>
                <c:pt idx="719">
                  <c:v>-2.14844410411367</c:v>
                </c:pt>
                <c:pt idx="720">
                  <c:v>-1.99988734910428</c:v>
                </c:pt>
                <c:pt idx="721">
                  <c:v>-0.967505422824832</c:v>
                </c:pt>
                <c:pt idx="722">
                  <c:v>-2.29825132426645</c:v>
                </c:pt>
                <c:pt idx="723">
                  <c:v>-1.07648049530195</c:v>
                </c:pt>
                <c:pt idx="724">
                  <c:v>-2.94350745042408</c:v>
                </c:pt>
                <c:pt idx="725">
                  <c:v>-0.914307349264565</c:v>
                </c:pt>
                <c:pt idx="726">
                  <c:v>-1.66430515728867</c:v>
                </c:pt>
                <c:pt idx="727">
                  <c:v>-1.2608523384857</c:v>
                </c:pt>
                <c:pt idx="728">
                  <c:v>-1.72486738313525</c:v>
                </c:pt>
                <c:pt idx="729">
                  <c:v>-2.56353808390949</c:v>
                </c:pt>
                <c:pt idx="730">
                  <c:v>-0.902175256382656</c:v>
                </c:pt>
                <c:pt idx="731">
                  <c:v>-2.30929998800336</c:v>
                </c:pt>
                <c:pt idx="732">
                  <c:v>-0.730336570776249</c:v>
                </c:pt>
                <c:pt idx="733">
                  <c:v>-2.43820159403351</c:v>
                </c:pt>
                <c:pt idx="734">
                  <c:v>-1.51159107153878</c:v>
                </c:pt>
                <c:pt idx="735">
                  <c:v>-1.66732459062383</c:v>
                </c:pt>
                <c:pt idx="736">
                  <c:v>-1.74329439787064</c:v>
                </c:pt>
                <c:pt idx="737">
                  <c:v>-1.06627423050408</c:v>
                </c:pt>
                <c:pt idx="738">
                  <c:v>-2.61180296386872</c:v>
                </c:pt>
                <c:pt idx="739">
                  <c:v>-1.3989708004313</c:v>
                </c:pt>
                <c:pt idx="740">
                  <c:v>-2.70355812958372</c:v>
                </c:pt>
                <c:pt idx="741">
                  <c:v>-1.13065871487882</c:v>
                </c:pt>
                <c:pt idx="742">
                  <c:v>-1.71689070753799</c:v>
                </c:pt>
                <c:pt idx="743">
                  <c:v>-1.74132497343451</c:v>
                </c:pt>
                <c:pt idx="744">
                  <c:v>-1.70701949320865</c:v>
                </c:pt>
                <c:pt idx="745">
                  <c:v>-2.42397149509145</c:v>
                </c:pt>
                <c:pt idx="746">
                  <c:v>-0.915872784896816</c:v>
                </c:pt>
                <c:pt idx="747">
                  <c:v>-1.92918889529279</c:v>
                </c:pt>
                <c:pt idx="748">
                  <c:v>-1.10090967314541</c:v>
                </c:pt>
                <c:pt idx="749">
                  <c:v>-2.66405537710536</c:v>
                </c:pt>
                <c:pt idx="750">
                  <c:v>-1.7364322668198</c:v>
                </c:pt>
                <c:pt idx="751">
                  <c:v>-1.51123347273253</c:v>
                </c:pt>
                <c:pt idx="752">
                  <c:v>-1.60490426868163</c:v>
                </c:pt>
                <c:pt idx="753">
                  <c:v>-1.30047035493535</c:v>
                </c:pt>
                <c:pt idx="754">
                  <c:v>-2.81874299687271</c:v>
                </c:pt>
                <c:pt idx="755">
                  <c:v>-1.22203001525724</c:v>
                </c:pt>
                <c:pt idx="756">
                  <c:v>-2.194092768071</c:v>
                </c:pt>
                <c:pt idx="757">
                  <c:v>-1.11796563153108</c:v>
                </c:pt>
                <c:pt idx="758">
                  <c:v>-1.7656245581316</c:v>
                </c:pt>
                <c:pt idx="759">
                  <c:v>-1.92561064587345</c:v>
                </c:pt>
                <c:pt idx="760">
                  <c:v>-1.7400258673736</c:v>
                </c:pt>
                <c:pt idx="761">
                  <c:v>-2.03393464325296</c:v>
                </c:pt>
                <c:pt idx="762">
                  <c:v>-0.79757236529693</c:v>
                </c:pt>
                <c:pt idx="763">
                  <c:v>-2.1563884683996</c:v>
                </c:pt>
                <c:pt idx="764">
                  <c:v>-1.26367921727942</c:v>
                </c:pt>
                <c:pt idx="765">
                  <c:v>-2.53780367694639</c:v>
                </c:pt>
                <c:pt idx="766">
                  <c:v>-1.43929570835553</c:v>
                </c:pt>
                <c:pt idx="767">
                  <c:v>-1.38871911280075</c:v>
                </c:pt>
                <c:pt idx="768">
                  <c:v>-1.93340106393853</c:v>
                </c:pt>
                <c:pt idx="769">
                  <c:v>-1.55997867359836</c:v>
                </c:pt>
                <c:pt idx="770">
                  <c:v>-2.73157682014347</c:v>
                </c:pt>
                <c:pt idx="771">
                  <c:v>-1.19236710078101</c:v>
                </c:pt>
                <c:pt idx="772">
                  <c:v>-2.12373343082173</c:v>
                </c:pt>
                <c:pt idx="773">
                  <c:v>-1.06393629186582</c:v>
                </c:pt>
                <c:pt idx="774">
                  <c:v>-2.09803854541951</c:v>
                </c:pt>
                <c:pt idx="775">
                  <c:v>-2.0477130039701</c:v>
                </c:pt>
                <c:pt idx="776">
                  <c:v>-1.60822546270225</c:v>
                </c:pt>
                <c:pt idx="777">
                  <c:v>-2.00410769342501</c:v>
                </c:pt>
                <c:pt idx="778">
                  <c:v>-0.939921260694119</c:v>
                </c:pt>
                <c:pt idx="779">
                  <c:v>-2.59375081252987</c:v>
                </c:pt>
                <c:pt idx="780">
                  <c:v>-1.39606793130417</c:v>
                </c:pt>
                <c:pt idx="781">
                  <c:v>-2.20032999918705</c:v>
                </c:pt>
                <c:pt idx="782">
                  <c:v>-1.22979608024783</c:v>
                </c:pt>
                <c:pt idx="783">
                  <c:v>-1.35729229644199</c:v>
                </c:pt>
                <c:pt idx="784">
                  <c:v>-1.99162020221109</c:v>
                </c:pt>
                <c:pt idx="785">
                  <c:v>-1.69928480889404</c:v>
                </c:pt>
                <c:pt idx="786">
                  <c:v>-2.51727472225956</c:v>
                </c:pt>
                <c:pt idx="787">
                  <c:v>-0.767303898577322</c:v>
                </c:pt>
                <c:pt idx="788">
                  <c:v>-2.06096387274512</c:v>
                </c:pt>
                <c:pt idx="789">
                  <c:v>-1.30225230418558</c:v>
                </c:pt>
                <c:pt idx="790">
                  <c:v>-2.06543234445352</c:v>
                </c:pt>
                <c:pt idx="791">
                  <c:v>-1.75956259952815</c:v>
                </c:pt>
                <c:pt idx="792">
                  <c:v>-1.22816294567776</c:v>
                </c:pt>
                <c:pt idx="793">
                  <c:v>-1.78468535728172</c:v>
                </c:pt>
                <c:pt idx="794">
                  <c:v>-1.06934323539211</c:v>
                </c:pt>
                <c:pt idx="795">
                  <c:v>-2.73655428415492</c:v>
                </c:pt>
                <c:pt idx="796">
                  <c:v>-1.39580564438668</c:v>
                </c:pt>
                <c:pt idx="797">
                  <c:v>-2.10420183455664</c:v>
                </c:pt>
                <c:pt idx="798">
                  <c:v>-1.22930501789587</c:v>
                </c:pt>
                <c:pt idx="799">
                  <c:v>-1.74551474594924</c:v>
                </c:pt>
                <c:pt idx="800">
                  <c:v>-2.4422486053466</c:v>
                </c:pt>
                <c:pt idx="801">
                  <c:v>-1.68372435106872</c:v>
                </c:pt>
                <c:pt idx="802">
                  <c:v>-2.35190299558283</c:v>
                </c:pt>
                <c:pt idx="803">
                  <c:v>-0.672486938223843</c:v>
                </c:pt>
                <c:pt idx="804">
                  <c:v>-2.09149362186138</c:v>
                </c:pt>
                <c:pt idx="805">
                  <c:v>-1.44666379192386</c:v>
                </c:pt>
                <c:pt idx="806">
                  <c:v>-2.2634993521637</c:v>
                </c:pt>
                <c:pt idx="807">
                  <c:v>-1.72977087468294</c:v>
                </c:pt>
                <c:pt idx="808">
                  <c:v>-1.04781581769765</c:v>
                </c:pt>
                <c:pt idx="809">
                  <c:v>-1.95119301093914</c:v>
                </c:pt>
                <c:pt idx="810">
                  <c:v>-1.30387850639206</c:v>
                </c:pt>
                <c:pt idx="811">
                  <c:v>-2.66430962755176</c:v>
                </c:pt>
                <c:pt idx="812">
                  <c:v>-1.04786555885229</c:v>
                </c:pt>
                <c:pt idx="813">
                  <c:v>-1.94764725591406</c:v>
                </c:pt>
                <c:pt idx="814">
                  <c:v>-1.35494122453856</c:v>
                </c:pt>
                <c:pt idx="815">
                  <c:v>-1.69981941976169</c:v>
                </c:pt>
                <c:pt idx="816">
                  <c:v>-2.13182958434192</c:v>
                </c:pt>
                <c:pt idx="817">
                  <c:v>-1.24129840262353</c:v>
                </c:pt>
                <c:pt idx="818">
                  <c:v>-2.16084860352875</c:v>
                </c:pt>
                <c:pt idx="819">
                  <c:v>-0.943928776538905</c:v>
                </c:pt>
                <c:pt idx="820">
                  <c:v>-2.4477659161367</c:v>
                </c:pt>
                <c:pt idx="821">
                  <c:v>-1.65726509658737</c:v>
                </c:pt>
                <c:pt idx="822">
                  <c:v>-2.1736409039112</c:v>
                </c:pt>
                <c:pt idx="823">
                  <c:v>-1.49769116288737</c:v>
                </c:pt>
                <c:pt idx="824">
                  <c:v>-1.16685347183317</c:v>
                </c:pt>
                <c:pt idx="825">
                  <c:v>-2.28567574015434</c:v>
                </c:pt>
                <c:pt idx="826">
                  <c:v>-1.55906832088398</c:v>
                </c:pt>
                <c:pt idx="827">
                  <c:v>-2.54906400803945</c:v>
                </c:pt>
                <c:pt idx="828">
                  <c:v>-0.747868479561397</c:v>
                </c:pt>
                <c:pt idx="829">
                  <c:v>-1.99516411379541</c:v>
                </c:pt>
                <c:pt idx="830">
                  <c:v>-1.65710417060142</c:v>
                </c:pt>
                <c:pt idx="831">
                  <c:v>-1.97469265845694</c:v>
                </c:pt>
                <c:pt idx="832">
                  <c:v>-1.93751073223325</c:v>
                </c:pt>
                <c:pt idx="833">
                  <c:v>-0.930777072613439</c:v>
                </c:pt>
                <c:pt idx="834">
                  <c:v>-2.15662425834578</c:v>
                </c:pt>
                <c:pt idx="835">
                  <c:v>-1.08572585736083</c:v>
                </c:pt>
                <c:pt idx="836">
                  <c:v>-2.57376250479414</c:v>
                </c:pt>
                <c:pt idx="837">
                  <c:v>-1.49598492560622</c:v>
                </c:pt>
                <c:pt idx="838">
                  <c:v>-1.78051463669901</c:v>
                </c:pt>
                <c:pt idx="839">
                  <c:v>-1.30950404094055</c:v>
                </c:pt>
                <c:pt idx="840">
                  <c:v>-1.41618577134707</c:v>
                </c:pt>
                <c:pt idx="841">
                  <c:v>-2.49081136689442</c:v>
                </c:pt>
                <c:pt idx="842">
                  <c:v>-1.34432785026427</c:v>
                </c:pt>
                <c:pt idx="843">
                  <c:v>-2.26324019196354</c:v>
                </c:pt>
                <c:pt idx="844">
                  <c:v>-0.740902286953528</c:v>
                </c:pt>
                <c:pt idx="845">
                  <c:v>-2.08536490539249</c:v>
                </c:pt>
                <c:pt idx="846">
                  <c:v>-1.8687948796107</c:v>
                </c:pt>
                <c:pt idx="847">
                  <c:v>-2.12946849288785</c:v>
                </c:pt>
                <c:pt idx="848">
                  <c:v>-1.91532742970897</c:v>
                </c:pt>
                <c:pt idx="849">
                  <c:v>-0.903695062181095</c:v>
                </c:pt>
                <c:pt idx="850">
                  <c:v>-2.23255766644376</c:v>
                </c:pt>
                <c:pt idx="851">
                  <c:v>-1.36852419532059</c:v>
                </c:pt>
                <c:pt idx="852">
                  <c:v>-2.66259338811501</c:v>
                </c:pt>
                <c:pt idx="853">
                  <c:v>-1.12432134909551</c:v>
                </c:pt>
                <c:pt idx="854">
                  <c:v>-1.62557715873621</c:v>
                </c:pt>
                <c:pt idx="855">
                  <c:v>-1.56775187056076</c:v>
                </c:pt>
                <c:pt idx="856">
                  <c:v>-1.52112103841189</c:v>
                </c:pt>
                <c:pt idx="857">
                  <c:v>-2.48445383154692</c:v>
                </c:pt>
                <c:pt idx="858">
                  <c:v>-1.09452371862974</c:v>
                </c:pt>
                <c:pt idx="859">
                  <c:v>-2.00535509269028</c:v>
                </c:pt>
                <c:pt idx="860">
                  <c:v>-2.07716948265243</c:v>
                </c:pt>
              </c:numCache>
            </c:numRef>
          </c:yVal>
          <c:smooth val="0"/>
        </c:ser>
        <c:ser>
          <c:idx val="0"/>
          <c:order val="0"/>
          <c:tx>
            <c:v>Pente élastique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Machine_traitement!$B$14:$B$15</c:f>
              <c:numCache/>
            </c:numRef>
          </c:xVal>
          <c:yVal>
            <c:numRef>
              <c:f>Machine_traitement!$C$14:$C$15</c:f>
              <c:numCache/>
            </c:numRef>
          </c:yVal>
          <c:smooth val="0"/>
        </c:ser>
        <c:ser>
          <c:idx val="3"/>
          <c:order val="3"/>
          <c:tx>
            <c:v>Rupture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Machine_traitement!$B$21</c:f>
              <c:numCache/>
            </c:numRef>
          </c:xVal>
          <c:yVal>
            <c:numRef>
              <c:f>Machine_traitement!$D$21</c:f>
              <c:numCache/>
            </c:numRef>
          </c:yVal>
          <c:smooth val="0"/>
        </c:ser>
        <c:axId val="30015890"/>
        <c:axId val="1707556"/>
      </c:scatterChart>
      <c:valAx>
        <c:axId val="30015890"/>
        <c:scaling>
          <c:orientation val="minMax"/>
          <c:max val="0.2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(-)</a:t>
                </a:r>
              </a:p>
            </c:rich>
          </c:tx>
          <c:layout>
            <c:manualLayout>
              <c:xMode val="factor"/>
              <c:yMode val="factor"/>
              <c:x val="0.042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1707556"/>
        <c:crosses val="autoZero"/>
        <c:crossBetween val="midCat"/>
      </c:valAx>
      <c:valAx>
        <c:axId val="170755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8"/>
              <c:y val="0.246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0015890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56"/>
          <c:y val="0.59675"/>
          <c:w val="0.3465"/>
          <c:h val="0.1802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8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13325"/>
          <c:y val="0"/>
          <c:w val="0.861"/>
          <c:h val="0.9625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Donnees_bilan!$E$2:$E$10000</c:f>
              <c:numCache>
                <c:ptCount val="9999"/>
                <c:pt idx="0">
                  <c:v>-0.000110257</c:v>
                </c:pt>
                <c:pt idx="1">
                  <c:v>-0.000139575157500142</c:v>
                </c:pt>
                <c:pt idx="2">
                  <c:v>-0.000132601149537248</c:v>
                </c:pt>
                <c:pt idx="3">
                  <c:v>-0.000154322575699677</c:v>
                </c:pt>
                <c:pt idx="4">
                  <c:v>-0.000156225090790669</c:v>
                </c:pt>
                <c:pt idx="5">
                  <c:v>-0.000152830870224997</c:v>
                </c:pt>
                <c:pt idx="6">
                  <c:v>-0.000154110802000046</c:v>
                </c:pt>
                <c:pt idx="7">
                  <c:v>-0.000163050001484224</c:v>
                </c:pt>
                <c:pt idx="8">
                  <c:v>-0.000154381857421875</c:v>
                </c:pt>
                <c:pt idx="9">
                  <c:v>-0.000142619422649975</c:v>
                </c:pt>
                <c:pt idx="10">
                  <c:v>-0.000144427985600079</c:v>
                </c:pt>
                <c:pt idx="11">
                  <c:v>-0.000126119188400329</c:v>
                </c:pt>
                <c:pt idx="12">
                  <c:v>-0.000116690023999941</c:v>
                </c:pt>
                <c:pt idx="13">
                  <c:v>-0.000113187242053086</c:v>
                </c:pt>
                <c:pt idx="14">
                  <c:v>-6.64401302869112E-05</c:v>
                </c:pt>
                <c:pt idx="15">
                  <c:v>-2.76094645000329E-05</c:v>
                </c:pt>
                <c:pt idx="16">
                  <c:v>-2.3309053125E-05</c:v>
                </c:pt>
                <c:pt idx="17">
                  <c:v>-4.51788382311843E-07</c:v>
                </c:pt>
                <c:pt idx="18">
                  <c:v>4.63595074205172E-05</c:v>
                </c:pt>
                <c:pt idx="19">
                  <c:v>6.17220241278239E-05</c:v>
                </c:pt>
                <c:pt idx="20">
                  <c:v>2.404055994817E-05</c:v>
                </c:pt>
                <c:pt idx="21">
                  <c:v>1.52965550699897E-05</c:v>
                </c:pt>
                <c:pt idx="22">
                  <c:v>3.30769987132176E-05</c:v>
                </c:pt>
                <c:pt idx="23">
                  <c:v>6.86271790393344E-05</c:v>
                </c:pt>
                <c:pt idx="24">
                  <c:v>3.80577333984375E-05</c:v>
                </c:pt>
                <c:pt idx="25">
                  <c:v>4.48898129163575E-05</c:v>
                </c:pt>
                <c:pt idx="26">
                  <c:v>6.23176809411522E-05</c:v>
                </c:pt>
                <c:pt idx="27">
                  <c:v>5.23469179695575E-05</c:v>
                </c:pt>
                <c:pt idx="28">
                  <c:v>7.82571058061716E-05</c:v>
                </c:pt>
                <c:pt idx="29">
                  <c:v>8.53420413096157E-05</c:v>
                </c:pt>
                <c:pt idx="30">
                  <c:v>3.68530975121518E-05</c:v>
                </c:pt>
                <c:pt idx="31">
                  <c:v>7.67020064064035E-05</c:v>
                </c:pt>
                <c:pt idx="32">
                  <c:v>4.73764375E-05</c:v>
                </c:pt>
                <c:pt idx="33">
                  <c:v>6.05375958120489E-05</c:v>
                </c:pt>
                <c:pt idx="34">
                  <c:v>1.47784354111239E-05</c:v>
                </c:pt>
                <c:pt idx="35">
                  <c:v>1.68259710821258E-05</c:v>
                </c:pt>
                <c:pt idx="36">
                  <c:v>-5.32496521171025E-06</c:v>
                </c:pt>
                <c:pt idx="37">
                  <c:v>-2.59478104596024E-06</c:v>
                </c:pt>
                <c:pt idx="38">
                  <c:v>-8.8712696736726E-05</c:v>
                </c:pt>
                <c:pt idx="39">
                  <c:v>-5.38923475606838E-05</c:v>
                </c:pt>
                <c:pt idx="40">
                  <c:v>4.79497539062511E-06</c:v>
                </c:pt>
                <c:pt idx="41">
                  <c:v>-1.80221552641744E-05</c:v>
                </c:pt>
                <c:pt idx="42">
                  <c:v>-6.83507860567645E-05</c:v>
                </c:pt>
                <c:pt idx="43">
                  <c:v>-0.000124582792259083</c:v>
                </c:pt>
                <c:pt idx="44">
                  <c:v>-0.000142939742397657</c:v>
                </c:pt>
                <c:pt idx="45">
                  <c:v>-0.00015289530559804</c:v>
                </c:pt>
                <c:pt idx="46">
                  <c:v>-0.000164665263218897</c:v>
                </c:pt>
                <c:pt idx="47">
                  <c:v>-0.000172914953000004</c:v>
                </c:pt>
                <c:pt idx="48">
                  <c:v>-0.000160565977539062</c:v>
                </c:pt>
                <c:pt idx="49">
                  <c:v>-0.000121704180471757</c:v>
                </c:pt>
                <c:pt idx="50">
                  <c:v>-1.14878620662527E-05</c:v>
                </c:pt>
                <c:pt idx="51">
                  <c:v>4.96150062148568E-05</c:v>
                </c:pt>
                <c:pt idx="52">
                  <c:v>5.73809805352092E-05</c:v>
                </c:pt>
                <c:pt idx="53">
                  <c:v>9.66395275456807E-05</c:v>
                </c:pt>
                <c:pt idx="54">
                  <c:v>0.000125044357541897</c:v>
                </c:pt>
                <c:pt idx="55">
                  <c:v>0.000173331685065859</c:v>
                </c:pt>
                <c:pt idx="56">
                  <c:v>0.000160021626953125</c:v>
                </c:pt>
                <c:pt idx="57">
                  <c:v>0.000177123025790645</c:v>
                </c:pt>
                <c:pt idx="58">
                  <c:v>0.000168520264803683</c:v>
                </c:pt>
                <c:pt idx="59">
                  <c:v>0.000138974291697229</c:v>
                </c:pt>
                <c:pt idx="60">
                  <c:v>0.000148186580034027</c:v>
                </c:pt>
                <c:pt idx="61">
                  <c:v>0.000141300764179977</c:v>
                </c:pt>
                <c:pt idx="62">
                  <c:v>0.000148183019377193</c:v>
                </c:pt>
                <c:pt idx="63">
                  <c:v>0.000108551368740281</c:v>
                </c:pt>
                <c:pt idx="64">
                  <c:v>5.733911875E-05</c:v>
                </c:pt>
                <c:pt idx="65">
                  <c:v>6.22027622827244E-05</c:v>
                </c:pt>
                <c:pt idx="66">
                  <c:v>2.03360365167045E-05</c:v>
                </c:pt>
                <c:pt idx="67">
                  <c:v>-2.8704938219373E-07</c:v>
                </c:pt>
                <c:pt idx="68">
                  <c:v>2.24916764973878E-05</c:v>
                </c:pt>
                <c:pt idx="69">
                  <c:v>9.89299899265476E-06</c:v>
                </c:pt>
                <c:pt idx="70">
                  <c:v>1.70747733124676E-05</c:v>
                </c:pt>
                <c:pt idx="71">
                  <c:v>-9.30889240677511E-06</c:v>
                </c:pt>
                <c:pt idx="72">
                  <c:v>3.8905821618652E-05</c:v>
                </c:pt>
                <c:pt idx="73">
                  <c:v>7.51922523197504E-05</c:v>
                </c:pt>
                <c:pt idx="74">
                  <c:v>7.29415980145949E-05</c:v>
                </c:pt>
                <c:pt idx="75">
                  <c:v>7.44297857232042E-05</c:v>
                </c:pt>
                <c:pt idx="76">
                  <c:v>0.000127953181975841</c:v>
                </c:pt>
                <c:pt idx="77">
                  <c:v>0.00015132582246583</c:v>
                </c:pt>
                <c:pt idx="78">
                  <c:v>0.000120343993304815</c:v>
                </c:pt>
                <c:pt idx="79">
                  <c:v>0.000145192989437891</c:v>
                </c:pt>
                <c:pt idx="80">
                  <c:v>0.000107068572265625</c:v>
                </c:pt>
                <c:pt idx="81">
                  <c:v>0.000150131390054251</c:v>
                </c:pt>
                <c:pt idx="82">
                  <c:v>0.000166050381311933</c:v>
                </c:pt>
                <c:pt idx="83">
                  <c:v>0.000143431586487389</c:v>
                </c:pt>
                <c:pt idx="84">
                  <c:v>0.000119691909411598</c:v>
                </c:pt>
                <c:pt idx="85">
                  <c:v>0.000134861371807557</c:v>
                </c:pt>
                <c:pt idx="86">
                  <c:v>0.000188713701649968</c:v>
                </c:pt>
                <c:pt idx="87">
                  <c:v>0.000173843649501068</c:v>
                </c:pt>
                <c:pt idx="88">
                  <c:v>0.000179351597900391</c:v>
                </c:pt>
                <c:pt idx="89">
                  <c:v>0.000219403725163242</c:v>
                </c:pt>
                <c:pt idx="90">
                  <c:v>0.000210683863585842</c:v>
                </c:pt>
                <c:pt idx="91">
                  <c:v>0.000188211590662673</c:v>
                </c:pt>
                <c:pt idx="92">
                  <c:v>7.51333821344801E-05</c:v>
                </c:pt>
                <c:pt idx="93">
                  <c:v>-8.04579467998683E-05</c:v>
                </c:pt>
                <c:pt idx="94">
                  <c:v>-0.00014276208963282</c:v>
                </c:pt>
                <c:pt idx="95">
                  <c:v>-0.000122359022746343</c:v>
                </c:pt>
                <c:pt idx="96">
                  <c:v>-2.01750965625E-05</c:v>
                </c:pt>
                <c:pt idx="97">
                  <c:v>2.19924689389885E-06</c:v>
                </c:pt>
                <c:pt idx="98">
                  <c:v>6.7854272865048E-05</c:v>
                </c:pt>
                <c:pt idx="99">
                  <c:v>0.000231772521178728</c:v>
                </c:pt>
                <c:pt idx="100">
                  <c:v>0.000283672737338953</c:v>
                </c:pt>
                <c:pt idx="101">
                  <c:v>0.000232823819324508</c:v>
                </c:pt>
                <c:pt idx="102">
                  <c:v>0.000156156288951804</c:v>
                </c:pt>
                <c:pt idx="103">
                  <c:v>9.07866987334124E-05</c:v>
                </c:pt>
                <c:pt idx="104">
                  <c:v>4.09241068066409E-05</c:v>
                </c:pt>
                <c:pt idx="105">
                  <c:v>6.93016107572951E-06</c:v>
                </c:pt>
                <c:pt idx="106">
                  <c:v>-5.99171388900842E-07</c:v>
                </c:pt>
                <c:pt idx="107">
                  <c:v>-5.57341029070134E-05</c:v>
                </c:pt>
                <c:pt idx="108">
                  <c:v>-0.000102941484294754</c:v>
                </c:pt>
                <c:pt idx="109">
                  <c:v>-9.94786989031854E-05</c:v>
                </c:pt>
                <c:pt idx="110">
                  <c:v>-0.000105257684534833</c:v>
                </c:pt>
                <c:pt idx="111">
                  <c:v>-7.84147312004462E-05</c:v>
                </c:pt>
                <c:pt idx="112">
                  <c:v>-6.1395595996094E-05</c:v>
                </c:pt>
                <c:pt idx="113">
                  <c:v>-6.27524183275476E-05</c:v>
                </c:pt>
                <c:pt idx="114">
                  <c:v>-4.35138429919726E-05</c:v>
                </c:pt>
                <c:pt idx="115">
                  <c:v>-4.98764445592585E-05</c:v>
                </c:pt>
                <c:pt idx="116">
                  <c:v>-6.73711820812982E-05</c:v>
                </c:pt>
                <c:pt idx="117">
                  <c:v>-7.26772436436719E-05</c:v>
                </c:pt>
                <c:pt idx="118">
                  <c:v>-0.000117783295963407</c:v>
                </c:pt>
                <c:pt idx="119">
                  <c:v>-0.000149178534677176</c:v>
                </c:pt>
                <c:pt idx="120">
                  <c:v>-0.00020309057800293</c:v>
                </c:pt>
                <c:pt idx="121">
                  <c:v>-0.000252335129738771</c:v>
                </c:pt>
                <c:pt idx="122">
                  <c:v>-0.000293495143381899</c:v>
                </c:pt>
                <c:pt idx="123">
                  <c:v>-0.000336673582129883</c:v>
                </c:pt>
                <c:pt idx="124">
                  <c:v>-0.000366342443173129</c:v>
                </c:pt>
                <c:pt idx="125">
                  <c:v>-0.000355010915773293</c:v>
                </c:pt>
                <c:pt idx="126">
                  <c:v>-0.000390378609261987</c:v>
                </c:pt>
                <c:pt idx="127">
                  <c:v>-0.00037527119344483</c:v>
                </c:pt>
                <c:pt idx="128">
                  <c:v>-0.000463097</c:v>
                </c:pt>
                <c:pt idx="129">
                  <c:v>-0.000468182578244933</c:v>
                </c:pt>
                <c:pt idx="130">
                  <c:v>-0.000509835764651107</c:v>
                </c:pt>
                <c:pt idx="131">
                  <c:v>-0.000518104432578097</c:v>
                </c:pt>
                <c:pt idx="132">
                  <c:v>-0.000635421371901552</c:v>
                </c:pt>
                <c:pt idx="133">
                  <c:v>-0.000760205406108558</c:v>
                </c:pt>
                <c:pt idx="134">
                  <c:v>-0.000849901524885258</c:v>
                </c:pt>
                <c:pt idx="135">
                  <c:v>-0.000984751069846254</c:v>
                </c:pt>
                <c:pt idx="136">
                  <c:v>-0.00104178622314453</c:v>
                </c:pt>
                <c:pt idx="137">
                  <c:v>-0.00123235905267112</c:v>
                </c:pt>
                <c:pt idx="138">
                  <c:v>-0.00143610800011803</c:v>
                </c:pt>
                <c:pt idx="139">
                  <c:v>-0.0015512384940802</c:v>
                </c:pt>
                <c:pt idx="140">
                  <c:v>-0.00158874023935992</c:v>
                </c:pt>
                <c:pt idx="141">
                  <c:v>-0.001656320654135</c:v>
                </c:pt>
                <c:pt idx="142">
                  <c:v>-0.00177198069315586</c:v>
                </c:pt>
                <c:pt idx="143">
                  <c:v>-0.00187021555812405</c:v>
                </c:pt>
                <c:pt idx="144">
                  <c:v>-0.0019897056640625</c:v>
                </c:pt>
                <c:pt idx="145">
                  <c:v>-0.00202977254239604</c:v>
                </c:pt>
                <c:pt idx="146">
                  <c:v>-0.00204001882248034</c:v>
                </c:pt>
                <c:pt idx="147">
                  <c:v>-0.00207831374120218</c:v>
                </c:pt>
                <c:pt idx="148">
                  <c:v>-0.00206881197826416</c:v>
                </c:pt>
                <c:pt idx="149">
                  <c:v>-0.00200608147531488</c:v>
                </c:pt>
                <c:pt idx="150">
                  <c:v>-0.00199968250186326</c:v>
                </c:pt>
                <c:pt idx="151">
                  <c:v>-0.00203098753501954</c:v>
                </c:pt>
                <c:pt idx="152">
                  <c:v>-0.00208228585327149</c:v>
                </c:pt>
                <c:pt idx="153">
                  <c:v>-0.00215748345577826</c:v>
                </c:pt>
                <c:pt idx="154">
                  <c:v>-0.00215266599025967</c:v>
                </c:pt>
                <c:pt idx="155">
                  <c:v>-0.00211956774166506</c:v>
                </c:pt>
                <c:pt idx="156">
                  <c:v>-0.00211882259945055</c:v>
                </c:pt>
                <c:pt idx="157">
                  <c:v>-0.00213235664596155</c:v>
                </c:pt>
                <c:pt idx="158">
                  <c:v>-0.00213449406487461</c:v>
                </c:pt>
                <c:pt idx="159">
                  <c:v>-0.0021352107623443</c:v>
                </c:pt>
                <c:pt idx="160">
                  <c:v>-0.00209482015625</c:v>
                </c:pt>
                <c:pt idx="161">
                  <c:v>-0.00210672392029593</c:v>
                </c:pt>
                <c:pt idx="162">
                  <c:v>-0.00216538184023151</c:v>
                </c:pt>
                <c:pt idx="163">
                  <c:v>-0.00229008326299857</c:v>
                </c:pt>
                <c:pt idx="164">
                  <c:v>-0.00246036260517528</c:v>
                </c:pt>
                <c:pt idx="165">
                  <c:v>-0.00253144406441257</c:v>
                </c:pt>
                <c:pt idx="166">
                  <c:v>-0.00256260391162033</c:v>
                </c:pt>
                <c:pt idx="167">
                  <c:v>-0.00260517109408077</c:v>
                </c:pt>
                <c:pt idx="168">
                  <c:v>-0.00274811224609375</c:v>
                </c:pt>
                <c:pt idx="169">
                  <c:v>-0.00282083835840017</c:v>
                </c:pt>
                <c:pt idx="170">
                  <c:v>-0.00283002585433665</c:v>
                </c:pt>
                <c:pt idx="171">
                  <c:v>-0.00292905094379001</c:v>
                </c:pt>
                <c:pt idx="172">
                  <c:v>-0.00302120445260984</c:v>
                </c:pt>
                <c:pt idx="173">
                  <c:v>-0.00301891675530926</c:v>
                </c:pt>
                <c:pt idx="174">
                  <c:v>-0.00310119534779411</c:v>
                </c:pt>
                <c:pt idx="175">
                  <c:v>-0.00316260432499915</c:v>
                </c:pt>
                <c:pt idx="176">
                  <c:v>-0.0032752605078125</c:v>
                </c:pt>
                <c:pt idx="177">
                  <c:v>-0.00328014079932431</c:v>
                </c:pt>
                <c:pt idx="178">
                  <c:v>-0.00333897211289572</c:v>
                </c:pt>
                <c:pt idx="179">
                  <c:v>-0.00340221131594202</c:v>
                </c:pt>
                <c:pt idx="180">
                  <c:v>-0.00345551965998323</c:v>
                </c:pt>
                <c:pt idx="181">
                  <c:v>-0.0035637233107202</c:v>
                </c:pt>
                <c:pt idx="182">
                  <c:v>-0.00365206783832166</c:v>
                </c:pt>
                <c:pt idx="183">
                  <c:v>-0.00375306656453962</c:v>
                </c:pt>
                <c:pt idx="184">
                  <c:v>-0.00392588744873047</c:v>
                </c:pt>
                <c:pt idx="185">
                  <c:v>-0.00411985549990466</c:v>
                </c:pt>
                <c:pt idx="186">
                  <c:v>-0.00429806137188508</c:v>
                </c:pt>
                <c:pt idx="187">
                  <c:v>-0.00439807393656533</c:v>
                </c:pt>
                <c:pt idx="188">
                  <c:v>-0.00448533490688716</c:v>
                </c:pt>
                <c:pt idx="189">
                  <c:v>-0.00457012761171472</c:v>
                </c:pt>
                <c:pt idx="190">
                  <c:v>-0.00463089903640021</c:v>
                </c:pt>
                <c:pt idx="191">
                  <c:v>-0.00464726537984392</c:v>
                </c:pt>
                <c:pt idx="192">
                  <c:v>-0.00470843</c:v>
                </c:pt>
                <c:pt idx="193">
                  <c:v>-0.00478987536094536</c:v>
                </c:pt>
                <c:pt idx="194">
                  <c:v>-0.00483054359075555</c:v>
                </c:pt>
                <c:pt idx="195">
                  <c:v>-0.00490185829358432</c:v>
                </c:pt>
                <c:pt idx="196">
                  <c:v>-0.00503745588167614</c:v>
                </c:pt>
                <c:pt idx="197">
                  <c:v>-0.0051447114806162</c:v>
                </c:pt>
                <c:pt idx="198">
                  <c:v>-0.00518586697024213</c:v>
                </c:pt>
                <c:pt idx="199">
                  <c:v>-0.00530324116936499</c:v>
                </c:pt>
                <c:pt idx="200">
                  <c:v>-0.00535150812255859</c:v>
                </c:pt>
                <c:pt idx="201">
                  <c:v>-0.00546383629071047</c:v>
                </c:pt>
                <c:pt idx="202">
                  <c:v>-0.00555593756239176</c:v>
                </c:pt>
                <c:pt idx="203">
                  <c:v>-0.00562675079191117</c:v>
                </c:pt>
                <c:pt idx="204">
                  <c:v>-0.00568676766339946</c:v>
                </c:pt>
                <c:pt idx="205">
                  <c:v>-0.00587239483979236</c:v>
                </c:pt>
                <c:pt idx="206">
                  <c:v>-0.00602484610484714</c:v>
                </c:pt>
                <c:pt idx="207">
                  <c:v>-0.00617475876062403</c:v>
                </c:pt>
                <c:pt idx="208">
                  <c:v>-0.00622223032226563</c:v>
                </c:pt>
                <c:pt idx="209">
                  <c:v>-0.00624558473991965</c:v>
                </c:pt>
                <c:pt idx="210">
                  <c:v>-0.00636106307968073</c:v>
                </c:pt>
                <c:pt idx="211">
                  <c:v>-0.00642618128930716</c:v>
                </c:pt>
                <c:pt idx="212">
                  <c:v>-0.00657319302453462</c:v>
                </c:pt>
                <c:pt idx="213">
                  <c:v>-0.00662256404434011</c:v>
                </c:pt>
                <c:pt idx="214">
                  <c:v>-0.00670679340172843</c:v>
                </c:pt>
                <c:pt idx="215">
                  <c:v>-0.00676503285875925</c:v>
                </c:pt>
                <c:pt idx="216">
                  <c:v>-0.0067963472277832</c:v>
                </c:pt>
                <c:pt idx="217">
                  <c:v>-0.0068723521620572</c:v>
                </c:pt>
                <c:pt idx="218">
                  <c:v>-0.00691363475128929</c:v>
                </c:pt>
                <c:pt idx="219">
                  <c:v>-0.00701001861878234</c:v>
                </c:pt>
                <c:pt idx="220">
                  <c:v>-0.00708129984342979</c:v>
                </c:pt>
                <c:pt idx="221">
                  <c:v>-0.00715630537272753</c:v>
                </c:pt>
                <c:pt idx="222">
                  <c:v>-0.00720634214960239</c:v>
                </c:pt>
                <c:pt idx="223">
                  <c:v>-0.007263630284218</c:v>
                </c:pt>
                <c:pt idx="224">
                  <c:v>-0.00734447921875</c:v>
                </c:pt>
                <c:pt idx="225">
                  <c:v>-0.00739638130144748</c:v>
                </c:pt>
                <c:pt idx="226">
                  <c:v>-0.00747164052891582</c:v>
                </c:pt>
                <c:pt idx="227">
                  <c:v>-0.00752310676159978</c:v>
                </c:pt>
                <c:pt idx="228">
                  <c:v>-0.00751942681644044</c:v>
                </c:pt>
                <c:pt idx="229">
                  <c:v>-0.00756953810429516</c:v>
                </c:pt>
                <c:pt idx="230">
                  <c:v>-0.00767244685552641</c:v>
                </c:pt>
                <c:pt idx="231">
                  <c:v>-0.00774292558308544</c:v>
                </c:pt>
                <c:pt idx="232">
                  <c:v>-0.00782060141723633</c:v>
                </c:pt>
                <c:pt idx="233">
                  <c:v>-0.00794889040300071</c:v>
                </c:pt>
                <c:pt idx="234">
                  <c:v>-0.00802680514801397</c:v>
                </c:pt>
                <c:pt idx="235">
                  <c:v>-0.00806313247319204</c:v>
                </c:pt>
                <c:pt idx="236">
                  <c:v>-0.00810574746961992</c:v>
                </c:pt>
                <c:pt idx="237">
                  <c:v>-0.00816288350548398</c:v>
                </c:pt>
                <c:pt idx="238">
                  <c:v>-0.008236885696249</c:v>
                </c:pt>
                <c:pt idx="239">
                  <c:v>-0.00831232375999875</c:v>
                </c:pt>
                <c:pt idx="240">
                  <c:v>-0.00841041869140625</c:v>
                </c:pt>
                <c:pt idx="241">
                  <c:v>-0.00850961720446098</c:v>
                </c:pt>
                <c:pt idx="242">
                  <c:v>-0.008634996189076</c:v>
                </c:pt>
                <c:pt idx="243">
                  <c:v>-0.00871769874044766</c:v>
                </c:pt>
                <c:pt idx="244">
                  <c:v>-0.00877742281890984</c:v>
                </c:pt>
                <c:pt idx="245">
                  <c:v>-0.00885675107036015</c:v>
                </c:pt>
                <c:pt idx="246">
                  <c:v>-0.00892604984278145</c:v>
                </c:pt>
                <c:pt idx="247">
                  <c:v>-0.00895501234709859</c:v>
                </c:pt>
                <c:pt idx="248">
                  <c:v>-0.00904723544799805</c:v>
                </c:pt>
                <c:pt idx="249">
                  <c:v>-0.00910238296368424</c:v>
                </c:pt>
                <c:pt idx="250">
                  <c:v>-0.00921355538294177</c:v>
                </c:pt>
                <c:pt idx="251">
                  <c:v>-0.00930882596957067</c:v>
                </c:pt>
                <c:pt idx="252">
                  <c:v>-0.00946906450790421</c:v>
                </c:pt>
                <c:pt idx="253">
                  <c:v>-0.00948905073618484</c:v>
                </c:pt>
                <c:pt idx="254">
                  <c:v>-0.00969378569262166</c:v>
                </c:pt>
                <c:pt idx="255">
                  <c:v>-0.00977352734484314</c:v>
                </c:pt>
                <c:pt idx="256">
                  <c:v>-0.0098025</c:v>
                </c:pt>
                <c:pt idx="257">
                  <c:v>-0.00983843493552179</c:v>
                </c:pt>
                <c:pt idx="258">
                  <c:v>-0.00989759474358754</c:v>
                </c:pt>
                <c:pt idx="259">
                  <c:v>-0.00997745510997453</c:v>
                </c:pt>
                <c:pt idx="260">
                  <c:v>-0.0100001139284486</c:v>
                </c:pt>
                <c:pt idx="261">
                  <c:v>-0.0100109243252857</c:v>
                </c:pt>
                <c:pt idx="262">
                  <c:v>-0.0100770025068011</c:v>
                </c:pt>
                <c:pt idx="263">
                  <c:v>-0.0101772663828111</c:v>
                </c:pt>
                <c:pt idx="264">
                  <c:v>-0.0103252076904297</c:v>
                </c:pt>
                <c:pt idx="265">
                  <c:v>-0.0105023210106007</c:v>
                </c:pt>
                <c:pt idx="266">
                  <c:v>-0.0105232308973609</c:v>
                </c:pt>
                <c:pt idx="267">
                  <c:v>-0.0106557578843789</c:v>
                </c:pt>
                <c:pt idx="268">
                  <c:v>-0.0108617897151994</c:v>
                </c:pt>
                <c:pt idx="269">
                  <c:v>-0.0109216135791734</c:v>
                </c:pt>
                <c:pt idx="270">
                  <c:v>-0.0109978380096195</c:v>
                </c:pt>
                <c:pt idx="271">
                  <c:v>-0.0111068804437488</c:v>
                </c:pt>
                <c:pt idx="272">
                  <c:v>-0.0111975213867187</c:v>
                </c:pt>
                <c:pt idx="273">
                  <c:v>-0.0112583750010409</c:v>
                </c:pt>
                <c:pt idx="274">
                  <c:v>-0.0113735786064016</c:v>
                </c:pt>
                <c:pt idx="275">
                  <c:v>-0.0115010640351367</c:v>
                </c:pt>
                <c:pt idx="276">
                  <c:v>-0.0115847319884912</c:v>
                </c:pt>
                <c:pt idx="277">
                  <c:v>-0.0116867942190502</c:v>
                </c:pt>
                <c:pt idx="278">
                  <c:v>-0.0118207441322393</c:v>
                </c:pt>
                <c:pt idx="279">
                  <c:v>-0.0119405971344715</c:v>
                </c:pt>
                <c:pt idx="280">
                  <c:v>-0.0120153862426758</c:v>
                </c:pt>
                <c:pt idx="281">
                  <c:v>-0.0120833745540755</c:v>
                </c:pt>
                <c:pt idx="282">
                  <c:v>-0.0121895965841893</c:v>
                </c:pt>
                <c:pt idx="283">
                  <c:v>-0.0122875539933087</c:v>
                </c:pt>
                <c:pt idx="284">
                  <c:v>-0.0123624967800998</c:v>
                </c:pt>
                <c:pt idx="285">
                  <c:v>-0.0124353757660595</c:v>
                </c:pt>
                <c:pt idx="286">
                  <c:v>-0.0125012681314746</c:v>
                </c:pt>
                <c:pt idx="287">
                  <c:v>-0.0125359174773431</c:v>
                </c:pt>
                <c:pt idx="288">
                  <c:v>-0.01259248359375</c:v>
                </c:pt>
                <c:pt idx="289">
                  <c:v>-0.0126478750194287</c:v>
                </c:pt>
                <c:pt idx="290">
                  <c:v>-0.0127622275822196</c:v>
                </c:pt>
                <c:pt idx="291">
                  <c:v>-0.0128356718703996</c:v>
                </c:pt>
                <c:pt idx="292">
                  <c:v>-0.0129076230147589</c:v>
                </c:pt>
                <c:pt idx="293">
                  <c:v>-0.0130953671946192</c:v>
                </c:pt>
                <c:pt idx="294">
                  <c:v>-0.0133374194420519</c:v>
                </c:pt>
                <c:pt idx="295">
                  <c:v>-0.0134478964425765</c:v>
                </c:pt>
                <c:pt idx="296">
                  <c:v>-0.0136020705566406</c:v>
                </c:pt>
                <c:pt idx="297">
                  <c:v>-0.0136922226176004</c:v>
                </c:pt>
                <c:pt idx="298">
                  <c:v>-0.0137819358542126</c:v>
                </c:pt>
                <c:pt idx="299">
                  <c:v>-0.013863748795547</c:v>
                </c:pt>
                <c:pt idx="300">
                  <c:v>-0.0139522924129498</c:v>
                </c:pt>
                <c:pt idx="301">
                  <c:v>-0.0139856933295188</c:v>
                </c:pt>
                <c:pt idx="302">
                  <c:v>-0.0140484199854709</c:v>
                </c:pt>
                <c:pt idx="303">
                  <c:v>-0.0140617601999999</c:v>
                </c:pt>
                <c:pt idx="304">
                  <c:v>-0.01407526328125</c:v>
                </c:pt>
                <c:pt idx="305">
                  <c:v>-0.0141034290634557</c:v>
                </c:pt>
                <c:pt idx="306">
                  <c:v>-0.0141669925990006</c:v>
                </c:pt>
                <c:pt idx="307">
                  <c:v>-0.0141857019653624</c:v>
                </c:pt>
                <c:pt idx="308">
                  <c:v>-0.0142018536876968</c:v>
                </c:pt>
                <c:pt idx="309">
                  <c:v>-0.0142553399936001</c:v>
                </c:pt>
                <c:pt idx="310">
                  <c:v>-0.0143245098418071</c:v>
                </c:pt>
                <c:pt idx="311">
                  <c:v>-0.0143465855705077</c:v>
                </c:pt>
                <c:pt idx="312">
                  <c:v>-0.0144375567382813</c:v>
                </c:pt>
                <c:pt idx="313">
                  <c:v>-0.0143566364649242</c:v>
                </c:pt>
                <c:pt idx="314">
                  <c:v>-0.0143940968704866</c:v>
                </c:pt>
                <c:pt idx="315">
                  <c:v>-0.0143988575521827</c:v>
                </c:pt>
                <c:pt idx="316">
                  <c:v>-0.0144373503089809</c:v>
                </c:pt>
                <c:pt idx="317">
                  <c:v>-0.0144904560471875</c:v>
                </c:pt>
                <c:pt idx="318">
                  <c:v>-0.0145096428690808</c:v>
                </c:pt>
                <c:pt idx="319">
                  <c:v>-0.0145064324859378</c:v>
                </c:pt>
                <c:pt idx="320">
                  <c:v>-0.0145529875</c:v>
                </c:pt>
                <c:pt idx="321">
                  <c:v>-0.0146650559330911</c:v>
                </c:pt>
                <c:pt idx="322">
                  <c:v>-0.0147916247462952</c:v>
                </c:pt>
                <c:pt idx="323">
                  <c:v>-0.0148531639040004</c:v>
                </c:pt>
                <c:pt idx="324">
                  <c:v>-0.0149384557814655</c:v>
                </c:pt>
                <c:pt idx="325">
                  <c:v>-0.0150709105476686</c:v>
                </c:pt>
                <c:pt idx="326">
                  <c:v>-0.0150384468608007</c:v>
                </c:pt>
                <c:pt idx="327">
                  <c:v>-0.0151074208468741</c:v>
                </c:pt>
                <c:pt idx="328">
                  <c:v>-0.0152024184448242</c:v>
                </c:pt>
                <c:pt idx="329">
                  <c:v>-0.0153055862081003</c:v>
                </c:pt>
                <c:pt idx="330">
                  <c:v>-0.0153729205002346</c:v>
                </c:pt>
                <c:pt idx="331">
                  <c:v>-0.0154775938955281</c:v>
                </c:pt>
                <c:pt idx="332">
                  <c:v>-0.0155841331383996</c:v>
                </c:pt>
                <c:pt idx="333">
                  <c:v>-0.0156917200517509</c:v>
                </c:pt>
                <c:pt idx="334">
                  <c:v>-0.0157552137704782</c:v>
                </c:pt>
                <c:pt idx="335">
                  <c:v>-0.0159015092749985</c:v>
                </c:pt>
                <c:pt idx="336">
                  <c:v>-0.0160140173828125</c:v>
                </c:pt>
                <c:pt idx="337">
                  <c:v>-0.0160598772881715</c:v>
                </c:pt>
                <c:pt idx="338">
                  <c:v>-0.0161454213567999</c:v>
                </c:pt>
                <c:pt idx="339">
                  <c:v>-0.0161059638025181</c:v>
                </c:pt>
                <c:pt idx="340">
                  <c:v>-0.0162585094894848</c:v>
                </c:pt>
                <c:pt idx="341">
                  <c:v>-0.0163523567352</c:v>
                </c:pt>
                <c:pt idx="342">
                  <c:v>-0.0162517398161998</c:v>
                </c:pt>
                <c:pt idx="343">
                  <c:v>-0.0163391119888662</c:v>
                </c:pt>
                <c:pt idx="344">
                  <c:v>-0.0164123543457031</c:v>
                </c:pt>
                <c:pt idx="345">
                  <c:v>-0.0165546272566506</c:v>
                </c:pt>
                <c:pt idx="346">
                  <c:v>-0.0166245613059165</c:v>
                </c:pt>
                <c:pt idx="347">
                  <c:v>-0.0165583388764659</c:v>
                </c:pt>
                <c:pt idx="348">
                  <c:v>-0.0166736717801872</c:v>
                </c:pt>
                <c:pt idx="349">
                  <c:v>-0.0166162349106952</c:v>
                </c:pt>
                <c:pt idx="350">
                  <c:v>-0.0166659416121556</c:v>
                </c:pt>
                <c:pt idx="351">
                  <c:v>-0.0169065043484346</c:v>
                </c:pt>
                <c:pt idx="352">
                  <c:v>-0.01706215625</c:v>
                </c:pt>
                <c:pt idx="353">
                  <c:v>-0.0168941951851622</c:v>
                </c:pt>
                <c:pt idx="354">
                  <c:v>-0.0169462102937205</c:v>
                </c:pt>
                <c:pt idx="355">
                  <c:v>-0.0170219293951999</c:v>
                </c:pt>
                <c:pt idx="356">
                  <c:v>-0.0169436759947371</c:v>
                </c:pt>
                <c:pt idx="357">
                  <c:v>-0.0169838171326627</c:v>
                </c:pt>
                <c:pt idx="358">
                  <c:v>-0.0168887654922469</c:v>
                </c:pt>
                <c:pt idx="359">
                  <c:v>-0.0167848935783205</c:v>
                </c:pt>
                <c:pt idx="360">
                  <c:v>-0.0166718724487305</c:v>
                </c:pt>
                <c:pt idx="361">
                  <c:v>-0.0164891970351992</c:v>
                </c:pt>
                <c:pt idx="362">
                  <c:v>-0.0164869733128328</c:v>
                </c:pt>
                <c:pt idx="363">
                  <c:v>-0.0166194195736312</c:v>
                </c:pt>
                <c:pt idx="364">
                  <c:v>-0.0166497414218502</c:v>
                </c:pt>
                <c:pt idx="365">
                  <c:v>-0.0165563239329451</c:v>
                </c:pt>
                <c:pt idx="366">
                  <c:v>-0.0163591703839589</c:v>
                </c:pt>
                <c:pt idx="367">
                  <c:v>-0.0162323719999993</c:v>
                </c:pt>
                <c:pt idx="368">
                  <c:v>-0.0163373041015625</c:v>
                </c:pt>
                <c:pt idx="369">
                  <c:v>-0.0163969612241473</c:v>
                </c:pt>
                <c:pt idx="370">
                  <c:v>-0.0163592875957503</c:v>
                </c:pt>
                <c:pt idx="371">
                  <c:v>-0.0164574839239046</c:v>
                </c:pt>
                <c:pt idx="372">
                  <c:v>-0.016627406000959</c:v>
                </c:pt>
                <c:pt idx="373">
                  <c:v>-0.0165867006307996</c:v>
                </c:pt>
                <c:pt idx="374">
                  <c:v>-0.0161537793492977</c:v>
                </c:pt>
                <c:pt idx="375">
                  <c:v>-0.0156640230517578</c:v>
                </c:pt>
                <c:pt idx="376">
                  <c:v>-0.0157622243896484</c:v>
                </c:pt>
                <c:pt idx="377">
                  <c:v>-0.0157125014466504</c:v>
                </c:pt>
                <c:pt idx="378">
                  <c:v>-0.0158563807922563</c:v>
                </c:pt>
                <c:pt idx="379">
                  <c:v>-0.0159621012141338</c:v>
                </c:pt>
                <c:pt idx="380">
                  <c:v>-0.0157506982129067</c:v>
                </c:pt>
                <c:pt idx="381">
                  <c:v>-0.0156753595287195</c:v>
                </c:pt>
                <c:pt idx="382">
                  <c:v>-0.0157306733676503</c:v>
                </c:pt>
                <c:pt idx="383">
                  <c:v>-0.0157422737062489</c:v>
                </c:pt>
                <c:pt idx="384">
                  <c:v>-0.0158964</c:v>
                </c:pt>
                <c:pt idx="385">
                  <c:v>-0.0157392887092948</c:v>
                </c:pt>
                <c:pt idx="386">
                  <c:v>-0.0157052270664376</c:v>
                </c:pt>
                <c:pt idx="387">
                  <c:v>-0.0157527028399497</c:v>
                </c:pt>
                <c:pt idx="388">
                  <c:v>-0.0157721205553002</c:v>
                </c:pt>
                <c:pt idx="389">
                  <c:v>-0.0156070688297249</c:v>
                </c:pt>
                <c:pt idx="390">
                  <c:v>-0.0158474102332028</c:v>
                </c:pt>
                <c:pt idx="391">
                  <c:v>-0.0157838850647474</c:v>
                </c:pt>
                <c:pt idx="392">
                  <c:v>-0.0157858062133789</c:v>
                </c:pt>
                <c:pt idx="393">
                  <c:v>-0.0157206194778497</c:v>
                </c:pt>
                <c:pt idx="394">
                  <c:v>-0.015749348128999</c:v>
                </c:pt>
                <c:pt idx="395">
                  <c:v>-0.0157221911867526</c:v>
                </c:pt>
                <c:pt idx="396">
                  <c:v>-0.0158236024831995</c:v>
                </c:pt>
                <c:pt idx="397">
                  <c:v>-0.0159180039543141</c:v>
                </c:pt>
                <c:pt idx="398">
                  <c:v>-0.0158129191851173</c:v>
                </c:pt>
                <c:pt idx="399">
                  <c:v>-0.0158323825374988</c:v>
                </c:pt>
                <c:pt idx="400">
                  <c:v>-0.0156811177734375</c:v>
                </c:pt>
                <c:pt idx="401">
                  <c:v>-0.0156540482155688</c:v>
                </c:pt>
                <c:pt idx="402">
                  <c:v>-0.0158241694796017</c:v>
                </c:pt>
                <c:pt idx="403">
                  <c:v>-0.015860695743482</c:v>
                </c:pt>
                <c:pt idx="404">
                  <c:v>-0.0156917975909071</c:v>
                </c:pt>
                <c:pt idx="405">
                  <c:v>-0.0152164316057989</c:v>
                </c:pt>
                <c:pt idx="406">
                  <c:v>-0.0148546720914182</c:v>
                </c:pt>
                <c:pt idx="407">
                  <c:v>-0.0148863313160144</c:v>
                </c:pt>
                <c:pt idx="408">
                  <c:v>-0.0149464536865234</c:v>
                </c:pt>
                <c:pt idx="409">
                  <c:v>-0.0150505868641262</c:v>
                </c:pt>
                <c:pt idx="410">
                  <c:v>-0.0151166026798146</c:v>
                </c:pt>
                <c:pt idx="411">
                  <c:v>-0.0150484174093435</c:v>
                </c:pt>
                <c:pt idx="412">
                  <c:v>-0.0151079116335627</c:v>
                </c:pt>
                <c:pt idx="413">
                  <c:v>-0.0150368239004413</c:v>
                </c:pt>
                <c:pt idx="414">
                  <c:v>-0.014977982490659</c:v>
                </c:pt>
                <c:pt idx="415">
                  <c:v>-0.0149329959156246</c:v>
                </c:pt>
                <c:pt idx="416">
                  <c:v>-0.0149939046875</c:v>
                </c:pt>
                <c:pt idx="417">
                  <c:v>-0.015045562658806</c:v>
                </c:pt>
                <c:pt idx="418">
                  <c:v>-0.0150180265162069</c:v>
                </c:pt>
                <c:pt idx="419">
                  <c:v>-0.0150732593204004</c:v>
                </c:pt>
                <c:pt idx="420">
                  <c:v>-0.0150182621249796</c:v>
                </c:pt>
                <c:pt idx="421">
                  <c:v>-0.0150194706381622</c:v>
                </c:pt>
                <c:pt idx="422">
                  <c:v>-0.0148674654106017</c:v>
                </c:pt>
                <c:pt idx="423">
                  <c:v>-0.0150863811842771</c:v>
                </c:pt>
                <c:pt idx="424">
                  <c:v>-0.0150101931884766</c:v>
                </c:pt>
                <c:pt idx="425">
                  <c:v>-0.0150151207999998</c:v>
                </c:pt>
                <c:pt idx="426">
                  <c:v>-0.0149406493018079</c:v>
                </c:pt>
                <c:pt idx="427">
                  <c:v>-0.0150273008808228</c:v>
                </c:pt>
                <c:pt idx="428">
                  <c:v>-0.0150983074887999</c:v>
                </c:pt>
                <c:pt idx="429">
                  <c:v>-0.0150546050702664</c:v>
                </c:pt>
                <c:pt idx="430">
                  <c:v>-0.015107906075289</c:v>
                </c:pt>
                <c:pt idx="431">
                  <c:v>-0.0149912020000006</c:v>
                </c:pt>
                <c:pt idx="432">
                  <c:v>-0.0150980778320313</c:v>
                </c:pt>
                <c:pt idx="433">
                  <c:v>-0.0151867509997152</c:v>
                </c:pt>
                <c:pt idx="434">
                  <c:v>-0.0147380886259458</c:v>
                </c:pt>
                <c:pt idx="435">
                  <c:v>-0.014711700537868</c:v>
                </c:pt>
                <c:pt idx="436">
                  <c:v>-0.0146476865539463</c:v>
                </c:pt>
                <c:pt idx="437">
                  <c:v>-0.0147130599936002</c:v>
                </c:pt>
                <c:pt idx="438">
                  <c:v>-0.0146312408814178</c:v>
                </c:pt>
                <c:pt idx="439">
                  <c:v>-0.0149550452610301</c:v>
                </c:pt>
                <c:pt idx="440">
                  <c:v>-0.0149417621826172</c:v>
                </c:pt>
                <c:pt idx="441">
                  <c:v>-0.0148612813572625</c:v>
                </c:pt>
                <c:pt idx="442">
                  <c:v>-0.0148746651086188</c:v>
                </c:pt>
                <c:pt idx="443">
                  <c:v>-0.0147681005619359</c:v>
                </c:pt>
                <c:pt idx="444">
                  <c:v>-0.0145376076368258</c:v>
                </c:pt>
                <c:pt idx="445">
                  <c:v>-0.0146567360524483</c:v>
                </c:pt>
                <c:pt idx="446">
                  <c:v>-0.0146816462117099</c:v>
                </c:pt>
                <c:pt idx="447">
                  <c:v>-0.0146061089398428</c:v>
                </c:pt>
                <c:pt idx="448">
                  <c:v>-0.01454683125</c:v>
                </c:pt>
                <c:pt idx="449">
                  <c:v>-0.0145075590877178</c:v>
                </c:pt>
                <c:pt idx="450">
                  <c:v>-0.0146580231750518</c:v>
                </c:pt>
                <c:pt idx="451">
                  <c:v>-0.0146056957445527</c:v>
                </c:pt>
                <c:pt idx="452">
                  <c:v>-0.0143936478931181</c:v>
                </c:pt>
                <c:pt idx="453">
                  <c:v>-0.014369402358475</c:v>
                </c:pt>
                <c:pt idx="454">
                  <c:v>-0.0143628717952001</c:v>
                </c:pt>
                <c:pt idx="455">
                  <c:v>-0.014420929914354</c:v>
                </c:pt>
                <c:pt idx="456">
                  <c:v>-0.014532093371582</c:v>
                </c:pt>
                <c:pt idx="457">
                  <c:v>-0.0145252265032992</c:v>
                </c:pt>
                <c:pt idx="458">
                  <c:v>-0.0144425242733208</c:v>
                </c:pt>
                <c:pt idx="459">
                  <c:v>-0.0145314615359108</c:v>
                </c:pt>
                <c:pt idx="460">
                  <c:v>-0.0144569975787999</c:v>
                </c:pt>
                <c:pt idx="461">
                  <c:v>-0.0145106178250516</c:v>
                </c:pt>
                <c:pt idx="462">
                  <c:v>-0.0145363969610646</c:v>
                </c:pt>
                <c:pt idx="463">
                  <c:v>-0.0145873730249993</c:v>
                </c:pt>
                <c:pt idx="464">
                  <c:v>-0.0146369233398438</c:v>
                </c:pt>
                <c:pt idx="465">
                  <c:v>-0.014631930394311</c:v>
                </c:pt>
                <c:pt idx="466">
                  <c:v>-0.0146295610175995</c:v>
                </c:pt>
                <c:pt idx="467">
                  <c:v>-0.0145746410304872</c:v>
                </c:pt>
                <c:pt idx="468">
                  <c:v>-0.0146617121829163</c:v>
                </c:pt>
                <c:pt idx="469">
                  <c:v>-0.01464832864295</c:v>
                </c:pt>
                <c:pt idx="470">
                  <c:v>-0.0146460389931684</c:v>
                </c:pt>
                <c:pt idx="471">
                  <c:v>-0.0145884919875002</c:v>
                </c:pt>
                <c:pt idx="472">
                  <c:v>-0.014633518762207</c:v>
                </c:pt>
                <c:pt idx="473">
                  <c:v>-0.0145995832038186</c:v>
                </c:pt>
                <c:pt idx="474">
                  <c:v>-0.0145808363287094</c:v>
                </c:pt>
                <c:pt idx="475">
                  <c:v>-0.0146115935098718</c:v>
                </c:pt>
                <c:pt idx="476">
                  <c:v>-0.0145454193470814</c:v>
                </c:pt>
                <c:pt idx="477">
                  <c:v>-0.0145690118825602</c:v>
                </c:pt>
                <c:pt idx="478">
                  <c:v>-0.0144980680446851</c:v>
                </c:pt>
                <c:pt idx="479">
                  <c:v>-0.0145615649851552</c:v>
                </c:pt>
                <c:pt idx="480">
                  <c:v>-0.01455948671875</c:v>
                </c:pt>
                <c:pt idx="481">
                  <c:v>-0.0145362711813897</c:v>
                </c:pt>
                <c:pt idx="482">
                  <c:v>-0.0145081353291622</c:v>
                </c:pt>
                <c:pt idx="483">
                  <c:v>-0.0144912867328002</c:v>
                </c:pt>
                <c:pt idx="484">
                  <c:v>-0.0143497714897006</c:v>
                </c:pt>
                <c:pt idx="485">
                  <c:v>-0.0143429035748314</c:v>
                </c:pt>
                <c:pt idx="486">
                  <c:v>-0.0143184276189987</c:v>
                </c:pt>
                <c:pt idx="487">
                  <c:v>-0.0142926305161129</c:v>
                </c:pt>
                <c:pt idx="488">
                  <c:v>-0.014433974206543</c:v>
                </c:pt>
                <c:pt idx="489">
                  <c:v>-0.0142010358243971</c:v>
                </c:pt>
                <c:pt idx="490">
                  <c:v>-0.0140669453117723</c:v>
                </c:pt>
                <c:pt idx="491">
                  <c:v>-0.0141111139564391</c:v>
                </c:pt>
                <c:pt idx="492">
                  <c:v>-0.0140378212488998</c:v>
                </c:pt>
                <c:pt idx="493">
                  <c:v>-0.0140935744294126</c:v>
                </c:pt>
                <c:pt idx="494">
                  <c:v>-0.0140769404648439</c:v>
                </c:pt>
                <c:pt idx="495">
                  <c:v>-0.0140980391999976</c:v>
                </c:pt>
                <c:pt idx="496">
                  <c:v>-0.0140589665039063</c:v>
                </c:pt>
                <c:pt idx="497">
                  <c:v>-0.0138634280756618</c:v>
                </c:pt>
                <c:pt idx="498">
                  <c:v>-0.0139878003678496</c:v>
                </c:pt>
                <c:pt idx="499">
                  <c:v>-0.0139975786348489</c:v>
                </c:pt>
                <c:pt idx="500">
                  <c:v>-0.0141019783014875</c:v>
                </c:pt>
                <c:pt idx="501">
                  <c:v>-0.0140810534119999</c:v>
                </c:pt>
                <c:pt idx="502">
                  <c:v>-0.0140762110013454</c:v>
                </c:pt>
                <c:pt idx="503">
                  <c:v>-0.0142243269838854</c:v>
                </c:pt>
                <c:pt idx="504">
                  <c:v>-0.0142994864379883</c:v>
                </c:pt>
                <c:pt idx="505">
                  <c:v>-0.0142985148130942</c:v>
                </c:pt>
                <c:pt idx="506">
                  <c:v>-0.014428155868183</c:v>
                </c:pt>
                <c:pt idx="507">
                  <c:v>-0.0144962423689555</c:v>
                </c:pt>
                <c:pt idx="508">
                  <c:v>-0.0144684438850749</c:v>
                </c:pt>
                <c:pt idx="509">
                  <c:v>-0.0145195234725251</c:v>
                </c:pt>
                <c:pt idx="510">
                  <c:v>-0.0145494219873527</c:v>
                </c:pt>
                <c:pt idx="511">
                  <c:v>-0.0144770951648443</c:v>
                </c:pt>
                <c:pt idx="512">
                  <c:v>-0.0144465</c:v>
                </c:pt>
                <c:pt idx="513">
                  <c:v>-0.0145071499613346</c:v>
                </c:pt>
                <c:pt idx="514">
                  <c:v>-0.0145177424671187</c:v>
                </c:pt>
                <c:pt idx="515">
                  <c:v>-0.0145085333992002</c:v>
                </c:pt>
                <c:pt idx="516">
                  <c:v>-0.014458436021065</c:v>
                </c:pt>
                <c:pt idx="517">
                  <c:v>-0.01445972005555</c:v>
                </c:pt>
                <c:pt idx="518">
                  <c:v>-0.0144145381291993</c:v>
                </c:pt>
                <c:pt idx="519">
                  <c:v>-0.0143571878227541</c:v>
                </c:pt>
                <c:pt idx="520">
                  <c:v>-0.0144302936401367</c:v>
                </c:pt>
                <c:pt idx="521">
                  <c:v>-0.0144433623298999</c:v>
                </c:pt>
                <c:pt idx="522">
                  <c:v>-0.0144148435912871</c:v>
                </c:pt>
                <c:pt idx="523">
                  <c:v>-0.0143545623533679</c:v>
                </c:pt>
                <c:pt idx="524">
                  <c:v>-0.0142083866176004</c:v>
                </c:pt>
                <c:pt idx="525">
                  <c:v>-0.0142753433189752</c:v>
                </c:pt>
                <c:pt idx="526">
                  <c:v>-0.0142136528116722</c:v>
                </c:pt>
                <c:pt idx="527">
                  <c:v>-0.014222299068749</c:v>
                </c:pt>
                <c:pt idx="528">
                  <c:v>-0.0141730634765625</c:v>
                </c:pt>
                <c:pt idx="529">
                  <c:v>-0.0141140396337781</c:v>
                </c:pt>
                <c:pt idx="530">
                  <c:v>-0.0142725239196025</c:v>
                </c:pt>
                <c:pt idx="531">
                  <c:v>-0.0141571594348534</c:v>
                </c:pt>
                <c:pt idx="532">
                  <c:v>-0.0137078878168796</c:v>
                </c:pt>
                <c:pt idx="533">
                  <c:v>-0.0133331811289496</c:v>
                </c:pt>
                <c:pt idx="534">
                  <c:v>-0.0133718429972859</c:v>
                </c:pt>
                <c:pt idx="535">
                  <c:v>-0.013499430387599</c:v>
                </c:pt>
                <c:pt idx="536">
                  <c:v>-0.0133912627563477</c:v>
                </c:pt>
                <c:pt idx="537">
                  <c:v>-0.0132856739265869</c:v>
                </c:pt>
                <c:pt idx="538">
                  <c:v>-0.0129837139568211</c:v>
                </c:pt>
                <c:pt idx="539">
                  <c:v>-0.0128303126450791</c:v>
                </c:pt>
              </c:numCache>
            </c:numRef>
          </c:xVal>
          <c:y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yVal>
          <c:smooth val="0"/>
        </c:ser>
        <c:ser>
          <c:idx val="0"/>
          <c:order val="0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Resultats!$N$6</c:f>
              <c:numCache/>
            </c:numRef>
          </c:xVal>
          <c:yVal>
            <c:numRef>
              <c:f>Resultats!$N$7</c:f>
              <c:numCache/>
            </c:numRef>
          </c:yVal>
          <c:smooth val="0"/>
        </c:ser>
        <c:ser>
          <c:idx val="2"/>
          <c:order val="2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Resultats!$S$6</c:f>
              <c:numCache/>
            </c:numRef>
          </c:xVal>
          <c:yVal>
            <c:numRef>
              <c:f>Resultats!$S$7</c:f>
              <c:numCache/>
            </c:numRef>
          </c:yVal>
          <c:smooth val="0"/>
        </c:ser>
        <c:axId val="65204782"/>
        <c:axId val="49972132"/>
      </c:scatterChart>
      <c:valAx>
        <c:axId val="65204782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EXX (-)</a:t>
                </a:r>
              </a:p>
            </c:rich>
          </c:tx>
          <c:layout>
            <c:manualLayout>
              <c:xMode val="factor"/>
              <c:yMode val="factor"/>
              <c:x val="0.01075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9972132"/>
        <c:crosses val="autoZero"/>
        <c:crossBetween val="midCat"/>
      </c:valAx>
      <c:valAx>
        <c:axId val="4997213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EYY (-)</a:t>
                </a:r>
              </a:p>
            </c:rich>
          </c:tx>
          <c:layout>
            <c:manualLayout>
              <c:xMode val="edge"/>
              <c:yMode val="edge"/>
              <c:x val="0.01425"/>
              <c:y val="0.3442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65204782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15"/>
          <c:y val="0.69825"/>
          <c:w val="0.3525"/>
          <c:h val="0.09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925"/>
          <c:y val="0"/>
          <c:w val="0.88"/>
          <c:h val="0.88125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xVal>
          <c:yVal>
            <c:numRef>
              <c:f>Donnees_bilan!$H$2:$H$10000</c:f>
              <c:numCache>
                <c:ptCount val="9999"/>
                <c:pt idx="0">
                  <c:v>-0.271105548643452</c:v>
                </c:pt>
                <c:pt idx="1">
                  <c:v>-0.310053068719049</c:v>
                </c:pt>
                <c:pt idx="2">
                  <c:v>-0.263685719511679</c:v>
                </c:pt>
                <c:pt idx="3">
                  <c:v>-0.278604418638437</c:v>
                </c:pt>
                <c:pt idx="4">
                  <c:v>-0.259451957933082</c:v>
                </c:pt>
                <c:pt idx="5">
                  <c:v>-0.237781639609937</c:v>
                </c:pt>
                <c:pt idx="6">
                  <c:v>-0.221731276601801</c:v>
                </c:pt>
                <c:pt idx="7">
                  <c:v>-0.215415646471448</c:v>
                </c:pt>
                <c:pt idx="8">
                  <c:v>-0.186736111302403</c:v>
                </c:pt>
                <c:pt idx="9">
                  <c:v>-0.160919826708688</c:v>
                </c:pt>
                <c:pt idx="10">
                  <c:v>-0.149108694566164</c:v>
                </c:pt>
                <c:pt idx="11">
                  <c:v>-0.123333717936018</c:v>
                </c:pt>
                <c:pt idx="12">
                  <c:v>-0.110016425183938</c:v>
                </c:pt>
                <c:pt idx="13">
                  <c:v>-0.101487308400828</c:v>
                </c:pt>
                <c:pt idx="14">
                  <c:v>-0.0585262996911186</c:v>
                </c:pt>
                <c:pt idx="15">
                  <c:v>-0.0241947653290433</c:v>
                </c:pt>
                <c:pt idx="16">
                  <c:v>-0.0202246611546315</c:v>
                </c:pt>
                <c:pt idx="17">
                  <c:v>-0.000392287659132526</c:v>
                </c:pt>
                <c:pt idx="18">
                  <c:v>0.0388440098101341</c:v>
                </c:pt>
                <c:pt idx="19">
                  <c:v>0.0500151510542891</c:v>
                </c:pt>
                <c:pt idx="20">
                  <c:v>0.0200742170298949</c:v>
                </c:pt>
                <c:pt idx="21">
                  <c:v>0.0124265857762667</c:v>
                </c:pt>
                <c:pt idx="22">
                  <c:v>0.0253944094569054</c:v>
                </c:pt>
                <c:pt idx="23">
                  <c:v>0.0532134701611802</c:v>
                </c:pt>
                <c:pt idx="24">
                  <c:v>0.0297137782973867</c:v>
                </c:pt>
                <c:pt idx="25">
                  <c:v>0.0348306678489832</c:v>
                </c:pt>
                <c:pt idx="26">
                  <c:v>0.0469852485973464</c:v>
                </c:pt>
                <c:pt idx="27">
                  <c:v>0.0387917614825877</c:v>
                </c:pt>
                <c:pt idx="28">
                  <c:v>0.0577671990932628</c:v>
                </c:pt>
                <c:pt idx="29">
                  <c:v>0.0613145748504195</c:v>
                </c:pt>
                <c:pt idx="30">
                  <c:v>0.0261036878623671</c:v>
                </c:pt>
                <c:pt idx="31">
                  <c:v>0.0537702742522707</c:v>
                </c:pt>
                <c:pt idx="32">
                  <c:v>0.032973133801178</c:v>
                </c:pt>
                <c:pt idx="33">
                  <c:v>0.0415275016339356</c:v>
                </c:pt>
                <c:pt idx="34">
                  <c:v>0.00980013333725219</c:v>
                </c:pt>
                <c:pt idx="35">
                  <c:v>0.0111629253799403</c:v>
                </c:pt>
                <c:pt idx="36">
                  <c:v>-0.00346032853009902</c:v>
                </c:pt>
                <c:pt idx="37">
                  <c:v>-0.00171255367314728</c:v>
                </c:pt>
                <c:pt idx="38">
                  <c:v>-0.0559078732760792</c:v>
                </c:pt>
                <c:pt idx="39">
                  <c:v>-0.0326861664442812</c:v>
                </c:pt>
                <c:pt idx="40">
                  <c:v>0.00290669921691444</c:v>
                </c:pt>
                <c:pt idx="41">
                  <c:v>-0.0108169097446832</c:v>
                </c:pt>
                <c:pt idx="42">
                  <c:v>-0.0411416928889323</c:v>
                </c:pt>
                <c:pt idx="43">
                  <c:v>-0.074594670511913</c:v>
                </c:pt>
                <c:pt idx="44">
                  <c:v>-0.083650287821975</c:v>
                </c:pt>
                <c:pt idx="45">
                  <c:v>-0.0885107888898873</c:v>
                </c:pt>
                <c:pt idx="46">
                  <c:v>-0.0943119074700939</c:v>
                </c:pt>
                <c:pt idx="47">
                  <c:v>-0.0993813225772631</c:v>
                </c:pt>
                <c:pt idx="48">
                  <c:v>-0.0950274068858677</c:v>
                </c:pt>
                <c:pt idx="49">
                  <c:v>-0.0731427324336108</c:v>
                </c:pt>
                <c:pt idx="50">
                  <c:v>-0.00699948551814705</c:v>
                </c:pt>
                <c:pt idx="51">
                  <c:v>0.0305680261918991</c:v>
                </c:pt>
                <c:pt idx="52">
                  <c:v>0.0365645665068033</c:v>
                </c:pt>
                <c:pt idx="53">
                  <c:v>0.0640639845619503</c:v>
                </c:pt>
                <c:pt idx="54">
                  <c:v>0.0873330878307106</c:v>
                </c:pt>
                <c:pt idx="55">
                  <c:v>0.128950694936157</c:v>
                </c:pt>
                <c:pt idx="56">
                  <c:v>0.126859992661614</c:v>
                </c:pt>
                <c:pt idx="57">
                  <c:v>0.148164980405258</c:v>
                </c:pt>
                <c:pt idx="58">
                  <c:v>0.151070659447249</c:v>
                </c:pt>
                <c:pt idx="59">
                  <c:v>0.139478726248926</c:v>
                </c:pt>
                <c:pt idx="60">
                  <c:v>0.15746920404995</c:v>
                </c:pt>
                <c:pt idx="61">
                  <c:v>0.151111075070861</c:v>
                </c:pt>
                <c:pt idx="62">
                  <c:v>0.16273100957192</c:v>
                </c:pt>
                <c:pt idx="63">
                  <c:v>0.122574494825966</c:v>
                </c:pt>
                <c:pt idx="64">
                  <c:v>0.0638412947712366</c:v>
                </c:pt>
                <c:pt idx="65">
                  <c:v>0.0681997590207414</c:v>
                </c:pt>
                <c:pt idx="66">
                  <c:v>0.0226742220833132</c:v>
                </c:pt>
                <c:pt idx="67">
                  <c:v>-0.000325666733423885</c:v>
                </c:pt>
                <c:pt idx="68">
                  <c:v>0.0255802398728416</c:v>
                </c:pt>
                <c:pt idx="69">
                  <c:v>0.0113428696195281</c:v>
                </c:pt>
                <c:pt idx="70">
                  <c:v>0.019873453488766</c:v>
                </c:pt>
                <c:pt idx="71">
                  <c:v>-0.0107276655913284</c:v>
                </c:pt>
                <c:pt idx="72">
                  <c:v>0.0448381403677856</c:v>
                </c:pt>
                <c:pt idx="73">
                  <c:v>0.0850447974553904</c:v>
                </c:pt>
                <c:pt idx="74">
                  <c:v>0.0821867698891861</c:v>
                </c:pt>
                <c:pt idx="75">
                  <c:v>0.0830921018717979</c:v>
                </c:pt>
                <c:pt idx="76">
                  <c:v>0.144513365913645</c:v>
                </c:pt>
                <c:pt idx="77">
                  <c:v>0.1728351620889</c:v>
                </c:pt>
                <c:pt idx="78">
                  <c:v>0.137987533062051</c:v>
                </c:pt>
                <c:pt idx="79">
                  <c:v>0.167639395427648</c:v>
                </c:pt>
                <c:pt idx="80">
                  <c:v>0.125463260794605</c:v>
                </c:pt>
                <c:pt idx="81">
                  <c:v>0.176206155284179</c:v>
                </c:pt>
                <c:pt idx="82">
                  <c:v>0.201839667777708</c:v>
                </c:pt>
                <c:pt idx="83">
                  <c:v>0.169853652679198</c:v>
                </c:pt>
                <c:pt idx="84">
                  <c:v>0.147875585217826</c:v>
                </c:pt>
                <c:pt idx="85">
                  <c:v>0.163341780499442</c:v>
                </c:pt>
                <c:pt idx="86">
                  <c:v>0.219309457058277</c:v>
                </c:pt>
                <c:pt idx="87">
                  <c:v>0.203130814222788</c:v>
                </c:pt>
                <c:pt idx="88">
                  <c:v>0.207842562727898</c:v>
                </c:pt>
                <c:pt idx="89">
                  <c:v>0.252872673010113</c:v>
                </c:pt>
                <c:pt idx="90">
                  <c:v>0.236648656533379</c:v>
                </c:pt>
                <c:pt idx="91">
                  <c:v>0.205207815067041</c:v>
                </c:pt>
                <c:pt idx="92">
                  <c:v>0.0734762348542326</c:v>
                </c:pt>
                <c:pt idx="93">
                  <c:v>-0.076840360263277</c:v>
                </c:pt>
                <c:pt idx="94">
                  <c:v>-0.132910378662103</c:v>
                </c:pt>
                <c:pt idx="95">
                  <c:v>-0.111211307127092</c:v>
                </c:pt>
                <c:pt idx="96">
                  <c:v>-0.0176733811369178</c:v>
                </c:pt>
                <c:pt idx="97">
                  <c:v>0.00178781971168558</c:v>
                </c:pt>
                <c:pt idx="98">
                  <c:v>0.0537660714694394</c:v>
                </c:pt>
                <c:pt idx="99">
                  <c:v>0.181669312205088</c:v>
                </c:pt>
                <c:pt idx="100">
                  <c:v>0.215465183414058</c:v>
                </c:pt>
                <c:pt idx="101">
                  <c:v>0.167782927117753</c:v>
                </c:pt>
                <c:pt idx="102">
                  <c:v>0.105978570385404</c:v>
                </c:pt>
                <c:pt idx="103">
                  <c:v>0.0554693418404641</c:v>
                </c:pt>
                <c:pt idx="104">
                  <c:v>0.0229596679526795</c:v>
                </c:pt>
                <c:pt idx="105">
                  <c:v>0.00368554726764268</c:v>
                </c:pt>
                <c:pt idx="106">
                  <c:v>-0.000303527720598735</c:v>
                </c:pt>
                <c:pt idx="107">
                  <c:v>-0.0269678078383126</c:v>
                </c:pt>
                <c:pt idx="108">
                  <c:v>-0.047589778986862</c:v>
                </c:pt>
                <c:pt idx="109">
                  <c:v>-0.0442031682341074</c:v>
                </c:pt>
                <c:pt idx="110">
                  <c:v>-0.0450834703327484</c:v>
                </c:pt>
                <c:pt idx="111">
                  <c:v>-0.0324219066614334</c:v>
                </c:pt>
                <c:pt idx="112">
                  <c:v>-0.0245589560763689</c:v>
                </c:pt>
                <c:pt idx="113">
                  <c:v>-0.0241249498487355</c:v>
                </c:pt>
                <c:pt idx="114">
                  <c:v>-0.0160899723145806</c:v>
                </c:pt>
                <c:pt idx="115">
                  <c:v>-0.0176771457490747</c:v>
                </c:pt>
                <c:pt idx="116">
                  <c:v>-0.022838792414829</c:v>
                </c:pt>
                <c:pt idx="117">
                  <c:v>-0.0237273670563443</c:v>
                </c:pt>
                <c:pt idx="118">
                  <c:v>-0.0368242583639856</c:v>
                </c:pt>
                <c:pt idx="119">
                  <c:v>-0.0450606083282642</c:v>
                </c:pt>
                <c:pt idx="120">
                  <c:v>-0.0594923160518008</c:v>
                </c:pt>
                <c:pt idx="121">
                  <c:v>-0.0723508600225983</c:v>
                </c:pt>
                <c:pt idx="122">
                  <c:v>-0.0824126808879709</c:v>
                </c:pt>
                <c:pt idx="123">
                  <c:v>-0.0922188032881727</c:v>
                </c:pt>
                <c:pt idx="124">
                  <c:v>-0.0989256099043573</c:v>
                </c:pt>
                <c:pt idx="125">
                  <c:v>-0.0945478492221886</c:v>
                </c:pt>
                <c:pt idx="126">
                  <c:v>-0.101400610339715</c:v>
                </c:pt>
                <c:pt idx="127">
                  <c:v>-0.0954167328833384</c:v>
                </c:pt>
                <c:pt idx="128">
                  <c:v>-0.114057120057534</c:v>
                </c:pt>
                <c:pt idx="129">
                  <c:v>-0.112715509022314</c:v>
                </c:pt>
                <c:pt idx="130">
                  <c:v>-0.118065619687109</c:v>
                </c:pt>
                <c:pt idx="131">
                  <c:v>-0.115572876898441</c:v>
                </c:pt>
                <c:pt idx="132">
                  <c:v>-0.137929826246523</c:v>
                </c:pt>
                <c:pt idx="133">
                  <c:v>-0.162754023332651</c:v>
                </c:pt>
                <c:pt idx="134">
                  <c:v>-0.176910132628704</c:v>
                </c:pt>
                <c:pt idx="135">
                  <c:v>-0.200907142068632</c:v>
                </c:pt>
                <c:pt idx="136">
                  <c:v>-0.207759750209581</c:v>
                </c:pt>
                <c:pt idx="137">
                  <c:v>-0.239229799147417</c:v>
                </c:pt>
                <c:pt idx="138">
                  <c:v>-0.270412425282372</c:v>
                </c:pt>
                <c:pt idx="139">
                  <c:v>-0.28599257060834</c:v>
                </c:pt>
                <c:pt idx="140">
                  <c:v>-0.283354073411605</c:v>
                </c:pt>
                <c:pt idx="141">
                  <c:v>-0.28571339518703</c:v>
                </c:pt>
                <c:pt idx="142">
                  <c:v>-0.29558643151585</c:v>
                </c:pt>
                <c:pt idx="143">
                  <c:v>-0.305647251419512</c:v>
                </c:pt>
                <c:pt idx="144">
                  <c:v>-0.317886187735955</c:v>
                </c:pt>
                <c:pt idx="145">
                  <c:v>-0.318344489835657</c:v>
                </c:pt>
                <c:pt idx="146">
                  <c:v>-0.316277666794882</c:v>
                </c:pt>
                <c:pt idx="147">
                  <c:v>-0.313082723789684</c:v>
                </c:pt>
                <c:pt idx="148">
                  <c:v>-0.302057923908615</c:v>
                </c:pt>
                <c:pt idx="149">
                  <c:v>-0.286861452704828</c:v>
                </c:pt>
                <c:pt idx="150">
                  <c:v>-0.277636146719941</c:v>
                </c:pt>
                <c:pt idx="151">
                  <c:v>-0.272893084676885</c:v>
                </c:pt>
                <c:pt idx="152">
                  <c:v>-0.271800734422545</c:v>
                </c:pt>
                <c:pt idx="153">
                  <c:v>-0.273312170019945</c:v>
                </c:pt>
                <c:pt idx="154">
                  <c:v>-0.266578552023993</c:v>
                </c:pt>
                <c:pt idx="155">
                  <c:v>-0.256591319147577</c:v>
                </c:pt>
                <c:pt idx="156">
                  <c:v>-0.251128238645615</c:v>
                </c:pt>
                <c:pt idx="157">
                  <c:v>-0.24951239912311</c:v>
                </c:pt>
                <c:pt idx="158">
                  <c:v>-0.24406766313173</c:v>
                </c:pt>
                <c:pt idx="159">
                  <c:v>-0.238608616574565</c:v>
                </c:pt>
                <c:pt idx="160">
                  <c:v>-0.226669921156121</c:v>
                </c:pt>
                <c:pt idx="161">
                  <c:v>-0.224137201967523</c:v>
                </c:pt>
                <c:pt idx="162">
                  <c:v>-0.226725960574187</c:v>
                </c:pt>
                <c:pt idx="163">
                  <c:v>-0.236986451877182</c:v>
                </c:pt>
                <c:pt idx="164">
                  <c:v>-0.249582123043287</c:v>
                </c:pt>
                <c:pt idx="165">
                  <c:v>-0.252366829218662</c:v>
                </c:pt>
                <c:pt idx="166">
                  <c:v>-0.250531020740927</c:v>
                </c:pt>
                <c:pt idx="167">
                  <c:v>-0.248534154772001</c:v>
                </c:pt>
                <c:pt idx="168">
                  <c:v>-0.256102127895614</c:v>
                </c:pt>
                <c:pt idx="169">
                  <c:v>-0.255878473416591</c:v>
                </c:pt>
                <c:pt idx="170">
                  <c:v>-0.248527004425602</c:v>
                </c:pt>
                <c:pt idx="171">
                  <c:v>-0.253044724895942</c:v>
                </c:pt>
                <c:pt idx="172">
                  <c:v>-0.256094998579612</c:v>
                </c:pt>
                <c:pt idx="173">
                  <c:v>-0.253087520910305</c:v>
                </c:pt>
                <c:pt idx="174">
                  <c:v>-0.255715793859974</c:v>
                </c:pt>
                <c:pt idx="175">
                  <c:v>-0.256241720880274</c:v>
                </c:pt>
                <c:pt idx="176">
                  <c:v>-0.260847964246139</c:v>
                </c:pt>
                <c:pt idx="177">
                  <c:v>-0.255139162651155</c:v>
                </c:pt>
                <c:pt idx="178">
                  <c:v>-0.255335099244144</c:v>
                </c:pt>
                <c:pt idx="179">
                  <c:v>-0.255650464594982</c:v>
                </c:pt>
                <c:pt idx="180">
                  <c:v>-0.256258544079277</c:v>
                </c:pt>
                <c:pt idx="181">
                  <c:v>-0.262416479232844</c:v>
                </c:pt>
                <c:pt idx="182">
                  <c:v>-0.265717537938331</c:v>
                </c:pt>
                <c:pt idx="183">
                  <c:v>-0.269819401394185</c:v>
                </c:pt>
                <c:pt idx="184">
                  <c:v>-0.277887464771534</c:v>
                </c:pt>
                <c:pt idx="185">
                  <c:v>-0.286153699575763</c:v>
                </c:pt>
                <c:pt idx="186">
                  <c:v>-0.293667038327879</c:v>
                </c:pt>
                <c:pt idx="187">
                  <c:v>-0.294936106130894</c:v>
                </c:pt>
                <c:pt idx="188">
                  <c:v>-0.295716713473625</c:v>
                </c:pt>
                <c:pt idx="189">
                  <c:v>-0.296385605977799</c:v>
                </c:pt>
                <c:pt idx="190">
                  <c:v>-0.295523586833637</c:v>
                </c:pt>
                <c:pt idx="191">
                  <c:v>-0.291498614020996</c:v>
                </c:pt>
                <c:pt idx="192">
                  <c:v>-0.290408766361178</c:v>
                </c:pt>
                <c:pt idx="193">
                  <c:v>-0.290974120451232</c:v>
                </c:pt>
                <c:pt idx="194">
                  <c:v>-0.288678950843757</c:v>
                </c:pt>
                <c:pt idx="195">
                  <c:v>-0.288335841554051</c:v>
                </c:pt>
                <c:pt idx="196">
                  <c:v>-0.293061638979871</c:v>
                </c:pt>
                <c:pt idx="197">
                  <c:v>-0.296243771318631</c:v>
                </c:pt>
                <c:pt idx="198">
                  <c:v>-0.294520251979082</c:v>
                </c:pt>
                <c:pt idx="199">
                  <c:v>-0.297699150065389</c:v>
                </c:pt>
                <c:pt idx="200">
                  <c:v>-0.295765323526217</c:v>
                </c:pt>
                <c:pt idx="201">
                  <c:v>-0.296878366192023</c:v>
                </c:pt>
                <c:pt idx="202">
                  <c:v>-0.296543253707469</c:v>
                </c:pt>
                <c:pt idx="203">
                  <c:v>-0.295733068815101</c:v>
                </c:pt>
                <c:pt idx="204">
                  <c:v>-0.294875802980187</c:v>
                </c:pt>
                <c:pt idx="205">
                  <c:v>-0.301035484143403</c:v>
                </c:pt>
                <c:pt idx="206">
                  <c:v>-0.30620868546014</c:v>
                </c:pt>
                <c:pt idx="207">
                  <c:v>-0.310428100103541</c:v>
                </c:pt>
                <c:pt idx="208">
                  <c:v>-0.30888930042474</c:v>
                </c:pt>
                <c:pt idx="209">
                  <c:v>-0.306182426630897</c:v>
                </c:pt>
                <c:pt idx="210">
                  <c:v>-0.307905862759389</c:v>
                </c:pt>
                <c:pt idx="211">
                  <c:v>-0.306841070255237</c:v>
                </c:pt>
                <c:pt idx="212">
                  <c:v>-0.309785368535</c:v>
                </c:pt>
                <c:pt idx="213">
                  <c:v>-0.308154399842858</c:v>
                </c:pt>
                <c:pt idx="214">
                  <c:v>-0.308804384344342</c:v>
                </c:pt>
                <c:pt idx="215">
                  <c:v>-0.307098577500877</c:v>
                </c:pt>
                <c:pt idx="216">
                  <c:v>-0.304341944540154</c:v>
                </c:pt>
                <c:pt idx="217">
                  <c:v>-0.303789852454858</c:v>
                </c:pt>
                <c:pt idx="218">
                  <c:v>-0.301428034108042</c:v>
                </c:pt>
                <c:pt idx="219">
                  <c:v>-0.301691329398278</c:v>
                </c:pt>
                <c:pt idx="220">
                  <c:v>-0.301477589814131</c:v>
                </c:pt>
                <c:pt idx="221">
                  <c:v>-0.301508737144018</c:v>
                </c:pt>
                <c:pt idx="222">
                  <c:v>-0.300939225106608</c:v>
                </c:pt>
                <c:pt idx="223">
                  <c:v>-0.299801520380291</c:v>
                </c:pt>
                <c:pt idx="224">
                  <c:v>-0.299168673708822</c:v>
                </c:pt>
                <c:pt idx="225">
                  <c:v>-0.297099487124657</c:v>
                </c:pt>
                <c:pt idx="226">
                  <c:v>-0.296313534385415</c:v>
                </c:pt>
                <c:pt idx="227">
                  <c:v>-0.295093424511505</c:v>
                </c:pt>
                <c:pt idx="228">
                  <c:v>-0.291438017748588</c:v>
                </c:pt>
                <c:pt idx="229">
                  <c:v>-0.290236666452429</c:v>
                </c:pt>
                <c:pt idx="230">
                  <c:v>-0.291655363861103</c:v>
                </c:pt>
                <c:pt idx="231">
                  <c:v>-0.291839101381409</c:v>
                </c:pt>
                <c:pt idx="232">
                  <c:v>-0.291570851940321</c:v>
                </c:pt>
                <c:pt idx="233">
                  <c:v>-0.292513198524584</c:v>
                </c:pt>
                <c:pt idx="234">
                  <c:v>-0.291641358547532</c:v>
                </c:pt>
                <c:pt idx="235">
                  <c:v>-0.289505202439966</c:v>
                </c:pt>
                <c:pt idx="236">
                  <c:v>-0.28784306485266</c:v>
                </c:pt>
                <c:pt idx="237">
                  <c:v>-0.287018475312685</c:v>
                </c:pt>
                <c:pt idx="238">
                  <c:v>-0.286890376604771</c:v>
                </c:pt>
                <c:pt idx="239">
                  <c:v>-0.286641413778453</c:v>
                </c:pt>
                <c:pt idx="240">
                  <c:v>-0.287048324457355</c:v>
                </c:pt>
                <c:pt idx="241">
                  <c:v>-0.287195399703638</c:v>
                </c:pt>
                <c:pt idx="242">
                  <c:v>-0.288125796048325</c:v>
                </c:pt>
                <c:pt idx="243">
                  <c:v>-0.288761915357729</c:v>
                </c:pt>
                <c:pt idx="244">
                  <c:v>-0.288658289603115</c:v>
                </c:pt>
                <c:pt idx="245">
                  <c:v>-0.28918532254975</c:v>
                </c:pt>
                <c:pt idx="246">
                  <c:v>-0.288847363323632</c:v>
                </c:pt>
                <c:pt idx="247">
                  <c:v>-0.286763558264864</c:v>
                </c:pt>
                <c:pt idx="248">
                  <c:v>-0.286516170173246</c:v>
                </c:pt>
                <c:pt idx="249">
                  <c:v>-0.28507356331798</c:v>
                </c:pt>
                <c:pt idx="250">
                  <c:v>-0.285840981130225</c:v>
                </c:pt>
                <c:pt idx="251">
                  <c:v>-0.286126117289388</c:v>
                </c:pt>
                <c:pt idx="252">
                  <c:v>-0.289325061983836</c:v>
                </c:pt>
                <c:pt idx="253">
                  <c:v>-0.287167629420388</c:v>
                </c:pt>
                <c:pt idx="254">
                  <c:v>-0.291316686959837</c:v>
                </c:pt>
                <c:pt idx="255">
                  <c:v>-0.290974474046003</c:v>
                </c:pt>
                <c:pt idx="256">
                  <c:v>-0.288916397718732</c:v>
                </c:pt>
                <c:pt idx="257">
                  <c:v>-0.28726664874022</c:v>
                </c:pt>
                <c:pt idx="258">
                  <c:v>-0.286604834200492</c:v>
                </c:pt>
                <c:pt idx="259">
                  <c:v>-0.286981512712957</c:v>
                </c:pt>
                <c:pt idx="260">
                  <c:v>-0.285661693306958</c:v>
                </c:pt>
                <c:pt idx="261">
                  <c:v>-0.283203473764439</c:v>
                </c:pt>
                <c:pt idx="262">
                  <c:v>-0.282243609112416</c:v>
                </c:pt>
                <c:pt idx="263">
                  <c:v>-0.282022061605267</c:v>
                </c:pt>
                <c:pt idx="264">
                  <c:v>-0.283185686232866</c:v>
                </c:pt>
                <c:pt idx="265">
                  <c:v>-0.285359720495828</c:v>
                </c:pt>
                <c:pt idx="266">
                  <c:v>-0.284221986043435</c:v>
                </c:pt>
                <c:pt idx="267">
                  <c:v>-0.285496073268431</c:v>
                </c:pt>
                <c:pt idx="268">
                  <c:v>-0.289009489599214</c:v>
                </c:pt>
                <c:pt idx="269">
                  <c:v>-0.288319885440156</c:v>
                </c:pt>
                <c:pt idx="270">
                  <c:v>-0.287571701656498</c:v>
                </c:pt>
                <c:pt idx="271">
                  <c:v>-0.287610957144691</c:v>
                </c:pt>
                <c:pt idx="272">
                  <c:v>-0.287455165501728</c:v>
                </c:pt>
                <c:pt idx="273">
                  <c:v>-0.286419447870093</c:v>
                </c:pt>
                <c:pt idx="274">
                  <c:v>-0.287350562600175</c:v>
                </c:pt>
                <c:pt idx="275">
                  <c:v>-0.288694032572391</c:v>
                </c:pt>
                <c:pt idx="276">
                  <c:v>-0.288488110060592</c:v>
                </c:pt>
                <c:pt idx="277">
                  <c:v>-0.289013742316895</c:v>
                </c:pt>
                <c:pt idx="278">
                  <c:v>-0.290392524396538</c:v>
                </c:pt>
                <c:pt idx="279">
                  <c:v>-0.291067660037678</c:v>
                </c:pt>
                <c:pt idx="280">
                  <c:v>-0.290846111962141</c:v>
                </c:pt>
                <c:pt idx="281">
                  <c:v>-0.290590857533029</c:v>
                </c:pt>
                <c:pt idx="282">
                  <c:v>-0.29117124295186</c:v>
                </c:pt>
                <c:pt idx="283">
                  <c:v>-0.29166275691035</c:v>
                </c:pt>
                <c:pt idx="284">
                  <c:v>-0.291352238074675</c:v>
                </c:pt>
                <c:pt idx="285">
                  <c:v>-0.29101115618682</c:v>
                </c:pt>
                <c:pt idx="286">
                  <c:v>-0.290620986315835</c:v>
                </c:pt>
                <c:pt idx="287">
                  <c:v>-0.289215582753243</c:v>
                </c:pt>
                <c:pt idx="288">
                  <c:v>-0.288248710118247</c:v>
                </c:pt>
                <c:pt idx="289">
                  <c:v>-0.287569615234341</c:v>
                </c:pt>
                <c:pt idx="290">
                  <c:v>-0.288113147395009</c:v>
                </c:pt>
                <c:pt idx="291">
                  <c:v>-0.288109136387194</c:v>
                </c:pt>
                <c:pt idx="292">
                  <c:v>-0.287896549654267</c:v>
                </c:pt>
                <c:pt idx="293">
                  <c:v>-0.290260758175889</c:v>
                </c:pt>
                <c:pt idx="294">
                  <c:v>-0.293703189991978</c:v>
                </c:pt>
                <c:pt idx="295">
                  <c:v>-0.293833341385087</c:v>
                </c:pt>
                <c:pt idx="296">
                  <c:v>-0.295382734447102</c:v>
                </c:pt>
                <c:pt idx="297">
                  <c:v>-0.295254343464934</c:v>
                </c:pt>
                <c:pt idx="298">
                  <c:v>-0.295302991456205</c:v>
                </c:pt>
                <c:pt idx="299">
                  <c:v>-0.294920574634464</c:v>
                </c:pt>
                <c:pt idx="300">
                  <c:v>-0.294540415239134</c:v>
                </c:pt>
                <c:pt idx="301">
                  <c:v>-0.29301393372738</c:v>
                </c:pt>
                <c:pt idx="302">
                  <c:v>-0.292051953305878</c:v>
                </c:pt>
                <c:pt idx="303">
                  <c:v>-0.290480167567337</c:v>
                </c:pt>
                <c:pt idx="304">
                  <c:v>-0.288988230343973</c:v>
                </c:pt>
                <c:pt idx="305">
                  <c:v>-0.287782687374013</c:v>
                </c:pt>
                <c:pt idx="306">
                  <c:v>-0.287616615866613</c:v>
                </c:pt>
                <c:pt idx="307">
                  <c:v>-0.286413865941676</c:v>
                </c:pt>
                <c:pt idx="308">
                  <c:v>-0.285709661016429</c:v>
                </c:pt>
                <c:pt idx="309">
                  <c:v>-0.284939222419495</c:v>
                </c:pt>
                <c:pt idx="310">
                  <c:v>-0.283843039176526</c:v>
                </c:pt>
                <c:pt idx="311">
                  <c:v>-0.282491409858898</c:v>
                </c:pt>
                <c:pt idx="312">
                  <c:v>-0.282198379738954</c:v>
                </c:pt>
                <c:pt idx="313">
                  <c:v>-0.278783972146879</c:v>
                </c:pt>
                <c:pt idx="314">
                  <c:v>-0.277964700596391</c:v>
                </c:pt>
                <c:pt idx="315">
                  <c:v>-0.276177608746363</c:v>
                </c:pt>
                <c:pt idx="316">
                  <c:v>-0.27507946618689</c:v>
                </c:pt>
                <c:pt idx="317">
                  <c:v>-0.274264742607081</c:v>
                </c:pt>
                <c:pt idx="318">
                  <c:v>-0.272918625268409</c:v>
                </c:pt>
                <c:pt idx="319">
                  <c:v>-0.27151555341875</c:v>
                </c:pt>
                <c:pt idx="320">
                  <c:v>-0.27086021410315</c:v>
                </c:pt>
                <c:pt idx="321">
                  <c:v>-0.271331772935617</c:v>
                </c:pt>
                <c:pt idx="322">
                  <c:v>-0.272035212105109</c:v>
                </c:pt>
                <c:pt idx="323">
                  <c:v>-0.271259205584041</c:v>
                </c:pt>
                <c:pt idx="324">
                  <c:v>-0.271071710226203</c:v>
                </c:pt>
                <c:pt idx="325">
                  <c:v>-0.27181890632644</c:v>
                </c:pt>
                <c:pt idx="326">
                  <c:v>-0.269646554080958</c:v>
                </c:pt>
                <c:pt idx="327">
                  <c:v>-0.269460862027988</c:v>
                </c:pt>
                <c:pt idx="328">
                  <c:v>-0.269742441486424</c:v>
                </c:pt>
                <c:pt idx="329">
                  <c:v>-0.270270890238833</c:v>
                </c:pt>
                <c:pt idx="330">
                  <c:v>-0.270050538002943</c:v>
                </c:pt>
                <c:pt idx="331">
                  <c:v>-0.270680183532389</c:v>
                </c:pt>
                <c:pt idx="332">
                  <c:v>-0.271036194724893</c:v>
                </c:pt>
                <c:pt idx="333">
                  <c:v>-0.270995002185734</c:v>
                </c:pt>
                <c:pt idx="334">
                  <c:v>-0.270293334109981</c:v>
                </c:pt>
                <c:pt idx="335">
                  <c:v>-0.271397514973139</c:v>
                </c:pt>
                <c:pt idx="336">
                  <c:v>-0.270983106706167</c:v>
                </c:pt>
                <c:pt idx="337">
                  <c:v>-0.270160976661633</c:v>
                </c:pt>
                <c:pt idx="338">
                  <c:v>-0.270517577396965</c:v>
                </c:pt>
                <c:pt idx="339">
                  <c:v>-0.268676034208654</c:v>
                </c:pt>
                <c:pt idx="340">
                  <c:v>-0.269047806569955</c:v>
                </c:pt>
                <c:pt idx="341">
                  <c:v>-0.269292638683277</c:v>
                </c:pt>
                <c:pt idx="342">
                  <c:v>-0.267575526462601</c:v>
                </c:pt>
                <c:pt idx="343">
                  <c:v>-0.268203525988049</c:v>
                </c:pt>
                <c:pt idx="344">
                  <c:v>-0.268388281474825</c:v>
                </c:pt>
                <c:pt idx="345">
                  <c:v>-0.269258953098784</c:v>
                </c:pt>
                <c:pt idx="346">
                  <c:v>-0.268750954818643</c:v>
                </c:pt>
                <c:pt idx="347">
                  <c:v>-0.266245932132185</c:v>
                </c:pt>
                <c:pt idx="348">
                  <c:v>-0.266849652251193</c:v>
                </c:pt>
                <c:pt idx="349">
                  <c:v>-0.264840544868846</c:v>
                </c:pt>
                <c:pt idx="350">
                  <c:v>-0.263829317881699</c:v>
                </c:pt>
                <c:pt idx="351">
                  <c:v>-0.265814881486612</c:v>
                </c:pt>
                <c:pt idx="352">
                  <c:v>-0.267464432147364</c:v>
                </c:pt>
                <c:pt idx="353">
                  <c:v>-0.264149132813431</c:v>
                </c:pt>
                <c:pt idx="354">
                  <c:v>-0.26399742880005</c:v>
                </c:pt>
                <c:pt idx="355">
                  <c:v>-0.264040564247735</c:v>
                </c:pt>
                <c:pt idx="356">
                  <c:v>-0.262173659985605</c:v>
                </c:pt>
                <c:pt idx="357">
                  <c:v>-0.261886843130364</c:v>
                </c:pt>
                <c:pt idx="358">
                  <c:v>-0.261489568818575</c:v>
                </c:pt>
                <c:pt idx="359">
                  <c:v>-0.258794403039769</c:v>
                </c:pt>
                <c:pt idx="360">
                  <c:v>-0.255960075911882</c:v>
                </c:pt>
                <c:pt idx="361">
                  <c:v>-0.253698381711091</c:v>
                </c:pt>
                <c:pt idx="362">
                  <c:v>-0.253267322965545</c:v>
                </c:pt>
                <c:pt idx="363">
                  <c:v>-0.254409835018722</c:v>
                </c:pt>
                <c:pt idx="364">
                  <c:v>-0.253554294764143</c:v>
                </c:pt>
                <c:pt idx="365">
                  <c:v>-0.250617203208185</c:v>
                </c:pt>
                <c:pt idx="366">
                  <c:v>-0.247825133567541</c:v>
                </c:pt>
                <c:pt idx="367">
                  <c:v>-0.246240599610398</c:v>
                </c:pt>
                <c:pt idx="368">
                  <c:v>-0.2460648902706</c:v>
                </c:pt>
                <c:pt idx="369">
                  <c:v>-0.246138418283287</c:v>
                </c:pt>
                <c:pt idx="370">
                  <c:v>-0.246714742952568</c:v>
                </c:pt>
                <c:pt idx="371">
                  <c:v>-0.247114514670732</c:v>
                </c:pt>
                <c:pt idx="372">
                  <c:v>-0.247380299102836</c:v>
                </c:pt>
                <c:pt idx="373">
                  <c:v>-0.246054323359826</c:v>
                </c:pt>
                <c:pt idx="374">
                  <c:v>-0.242636582637508</c:v>
                </c:pt>
                <c:pt idx="375">
                  <c:v>-0.238801565352173</c:v>
                </c:pt>
                <c:pt idx="376">
                  <c:v>-0.240458619953998</c:v>
                </c:pt>
                <c:pt idx="377">
                  <c:v>-0.240285874730662</c:v>
                </c:pt>
                <c:pt idx="378">
                  <c:v>-0.241862587169277</c:v>
                </c:pt>
                <c:pt idx="379">
                  <c:v>-0.242166119908528</c:v>
                </c:pt>
                <c:pt idx="380">
                  <c:v>-0.239837220827673</c:v>
                </c:pt>
                <c:pt idx="381">
                  <c:v>-0.238692619953729</c:v>
                </c:pt>
                <c:pt idx="382">
                  <c:v>-0.241679134985246</c:v>
                </c:pt>
                <c:pt idx="383">
                  <c:v>-0.242416430270066</c:v>
                </c:pt>
                <c:pt idx="384">
                  <c:v>-0.245228909008727</c:v>
                </c:pt>
                <c:pt idx="385">
                  <c:v>-0.243087578953409</c:v>
                </c:pt>
                <c:pt idx="386">
                  <c:v>-0.243105382972805</c:v>
                </c:pt>
                <c:pt idx="387">
                  <c:v>-0.242707355777214</c:v>
                </c:pt>
                <c:pt idx="388">
                  <c:v>-0.241712071178424</c:v>
                </c:pt>
                <c:pt idx="389">
                  <c:v>-0.238851723860437</c:v>
                </c:pt>
                <c:pt idx="390">
                  <c:v>-0.243468316418251</c:v>
                </c:pt>
                <c:pt idx="391">
                  <c:v>-0.242129226263339</c:v>
                </c:pt>
                <c:pt idx="392">
                  <c:v>-0.240967895542321</c:v>
                </c:pt>
                <c:pt idx="393">
                  <c:v>-0.239663267526227</c:v>
                </c:pt>
                <c:pt idx="394">
                  <c:v>-0.23826095766237</c:v>
                </c:pt>
                <c:pt idx="395">
                  <c:v>-0.236926752179786</c:v>
                </c:pt>
                <c:pt idx="396">
                  <c:v>-0.242064644992176</c:v>
                </c:pt>
                <c:pt idx="397">
                  <c:v>-0.242406379751224</c:v>
                </c:pt>
                <c:pt idx="398">
                  <c:v>-0.240962174765678</c:v>
                </c:pt>
                <c:pt idx="399">
                  <c:v>-0.242191538740355</c:v>
                </c:pt>
                <c:pt idx="400">
                  <c:v>-0.240131510437021</c:v>
                </c:pt>
                <c:pt idx="401">
                  <c:v>-0.239027311262947</c:v>
                </c:pt>
                <c:pt idx="402">
                  <c:v>-0.239655173117615</c:v>
                </c:pt>
                <c:pt idx="403">
                  <c:v>-0.239511010676215</c:v>
                </c:pt>
                <c:pt idx="404">
                  <c:v>-0.239340089260285</c:v>
                </c:pt>
                <c:pt idx="405">
                  <c:v>-0.2390054729177</c:v>
                </c:pt>
                <c:pt idx="406">
                  <c:v>-0.23771125403781</c:v>
                </c:pt>
                <c:pt idx="407">
                  <c:v>-0.236869253650912</c:v>
                </c:pt>
                <c:pt idx="408">
                  <c:v>-0.240772417756842</c:v>
                </c:pt>
                <c:pt idx="409">
                  <c:v>-0.246840562436684</c:v>
                </c:pt>
                <c:pt idx="410">
                  <c:v>-0.246841168195257</c:v>
                </c:pt>
                <c:pt idx="411">
                  <c:v>-0.246079483457251</c:v>
                </c:pt>
                <c:pt idx="412">
                  <c:v>-0.247700449003002</c:v>
                </c:pt>
                <c:pt idx="413">
                  <c:v>-0.246220443998521</c:v>
                </c:pt>
                <c:pt idx="414">
                  <c:v>-0.246211511436427</c:v>
                </c:pt>
                <c:pt idx="415">
                  <c:v>-0.245331651326287</c:v>
                </c:pt>
                <c:pt idx="416">
                  <c:v>-0.246565244245779</c:v>
                </c:pt>
                <c:pt idx="417">
                  <c:v>-0.245459722237689</c:v>
                </c:pt>
                <c:pt idx="418">
                  <c:v>-0.244870998794379</c:v>
                </c:pt>
                <c:pt idx="419">
                  <c:v>-0.244308842307902</c:v>
                </c:pt>
                <c:pt idx="420">
                  <c:v>-0.243976083371792</c:v>
                </c:pt>
                <c:pt idx="421">
                  <c:v>-0.2442767956785</c:v>
                </c:pt>
                <c:pt idx="422">
                  <c:v>-0.244924324504266</c:v>
                </c:pt>
                <c:pt idx="423">
                  <c:v>-0.248754243362495</c:v>
                </c:pt>
                <c:pt idx="424">
                  <c:v>-0.246643241833074</c:v>
                </c:pt>
                <c:pt idx="425">
                  <c:v>-0.246214421508473</c:v>
                </c:pt>
                <c:pt idx="426">
                  <c:v>-0.245259893696658</c:v>
                </c:pt>
                <c:pt idx="427">
                  <c:v>-0.244904691170589</c:v>
                </c:pt>
                <c:pt idx="428">
                  <c:v>-0.245635343127508</c:v>
                </c:pt>
                <c:pt idx="429">
                  <c:v>-0.245078743486873</c:v>
                </c:pt>
                <c:pt idx="430">
                  <c:v>-0.245887350775056</c:v>
                </c:pt>
                <c:pt idx="431">
                  <c:v>-0.243711022713918</c:v>
                </c:pt>
                <c:pt idx="432">
                  <c:v>-0.246030035099995</c:v>
                </c:pt>
                <c:pt idx="433">
                  <c:v>-0.253792732145648</c:v>
                </c:pt>
                <c:pt idx="434">
                  <c:v>-0.245982471960491</c:v>
                </c:pt>
                <c:pt idx="435">
                  <c:v>-0.243780690314291</c:v>
                </c:pt>
                <c:pt idx="436">
                  <c:v>-0.241312164699375</c:v>
                </c:pt>
                <c:pt idx="437">
                  <c:v>-0.242643165376279</c:v>
                </c:pt>
                <c:pt idx="438">
                  <c:v>-0.241062812839963</c:v>
                </c:pt>
                <c:pt idx="439">
                  <c:v>-0.247973638297887</c:v>
                </c:pt>
                <c:pt idx="440">
                  <c:v>-0.250652508089373</c:v>
                </c:pt>
                <c:pt idx="441">
                  <c:v>-0.251082428854284</c:v>
                </c:pt>
                <c:pt idx="442">
                  <c:v>-0.248912511704905</c:v>
                </c:pt>
                <c:pt idx="443">
                  <c:v>-0.246085080396536</c:v>
                </c:pt>
                <c:pt idx="444">
                  <c:v>-0.243305108160896</c:v>
                </c:pt>
                <c:pt idx="445">
                  <c:v>-0.244825983778678</c:v>
                </c:pt>
                <c:pt idx="446">
                  <c:v>-0.244740301759654</c:v>
                </c:pt>
                <c:pt idx="447">
                  <c:v>-0.243684750937612</c:v>
                </c:pt>
                <c:pt idx="448">
                  <c:v>-0.241885911399756</c:v>
                </c:pt>
                <c:pt idx="449">
                  <c:v>-0.240700580000017</c:v>
                </c:pt>
                <c:pt idx="450">
                  <c:v>-0.244178440174297</c:v>
                </c:pt>
                <c:pt idx="451">
                  <c:v>-0.244096003806581</c:v>
                </c:pt>
                <c:pt idx="452">
                  <c:v>-0.240582889336617</c:v>
                </c:pt>
                <c:pt idx="453">
                  <c:v>-0.240091374033682</c:v>
                </c:pt>
                <c:pt idx="454">
                  <c:v>-0.239947064529585</c:v>
                </c:pt>
                <c:pt idx="455">
                  <c:v>-0.241021631192631</c:v>
                </c:pt>
                <c:pt idx="456">
                  <c:v>-0.242256441284407</c:v>
                </c:pt>
                <c:pt idx="457">
                  <c:v>-0.242346300614698</c:v>
                </c:pt>
                <c:pt idx="458">
                  <c:v>-0.241151120874315</c:v>
                </c:pt>
                <c:pt idx="459">
                  <c:v>-0.24254841094799</c:v>
                </c:pt>
                <c:pt idx="460">
                  <c:v>-0.241390477317655</c:v>
                </c:pt>
                <c:pt idx="461">
                  <c:v>-0.241180338715351</c:v>
                </c:pt>
                <c:pt idx="462">
                  <c:v>-0.241792358374418</c:v>
                </c:pt>
                <c:pt idx="463">
                  <c:v>-0.242665103766682</c:v>
                </c:pt>
                <c:pt idx="464">
                  <c:v>-0.243740247060527</c:v>
                </c:pt>
                <c:pt idx="465">
                  <c:v>-0.244268762501382</c:v>
                </c:pt>
                <c:pt idx="466">
                  <c:v>-0.245045777996504</c:v>
                </c:pt>
                <c:pt idx="467">
                  <c:v>-0.243798445311544</c:v>
                </c:pt>
                <c:pt idx="468">
                  <c:v>-0.244608623160013</c:v>
                </c:pt>
                <c:pt idx="469">
                  <c:v>-0.243488438566451</c:v>
                </c:pt>
                <c:pt idx="470">
                  <c:v>-0.243100579527408</c:v>
                </c:pt>
                <c:pt idx="471">
                  <c:v>-0.242422303000271</c:v>
                </c:pt>
                <c:pt idx="472">
                  <c:v>-0.242593500373933</c:v>
                </c:pt>
                <c:pt idx="473">
                  <c:v>-0.243632200020763</c:v>
                </c:pt>
                <c:pt idx="474">
                  <c:v>-0.242886875483326</c:v>
                </c:pt>
                <c:pt idx="475">
                  <c:v>-0.243496970631285</c:v>
                </c:pt>
                <c:pt idx="476">
                  <c:v>-0.242642549440792</c:v>
                </c:pt>
                <c:pt idx="477">
                  <c:v>-0.241342210377716</c:v>
                </c:pt>
                <c:pt idx="478">
                  <c:v>-0.241938694277639</c:v>
                </c:pt>
                <c:pt idx="479">
                  <c:v>-0.242515558607998</c:v>
                </c:pt>
                <c:pt idx="480">
                  <c:v>-0.242914222010216</c:v>
                </c:pt>
                <c:pt idx="481">
                  <c:v>-0.242412083744622</c:v>
                </c:pt>
                <c:pt idx="482">
                  <c:v>-0.241591584540449</c:v>
                </c:pt>
                <c:pt idx="483">
                  <c:v>-0.241163272606672</c:v>
                </c:pt>
                <c:pt idx="484">
                  <c:v>-0.238993139490564</c:v>
                </c:pt>
                <c:pt idx="485">
                  <c:v>-0.239320212049291</c:v>
                </c:pt>
                <c:pt idx="486">
                  <c:v>-0.238907079899694</c:v>
                </c:pt>
                <c:pt idx="487">
                  <c:v>-0.238493074244445</c:v>
                </c:pt>
                <c:pt idx="488">
                  <c:v>-0.240986595019903</c:v>
                </c:pt>
                <c:pt idx="489">
                  <c:v>-0.237151293230042</c:v>
                </c:pt>
                <c:pt idx="490">
                  <c:v>-0.235047783896847</c:v>
                </c:pt>
                <c:pt idx="491">
                  <c:v>-0.235909480899262</c:v>
                </c:pt>
                <c:pt idx="492">
                  <c:v>-0.234617927654147</c:v>
                </c:pt>
                <c:pt idx="493">
                  <c:v>-0.235656711494661</c:v>
                </c:pt>
                <c:pt idx="494">
                  <c:v>-0.235462128097875</c:v>
                </c:pt>
                <c:pt idx="495">
                  <c:v>-0.235368922146193</c:v>
                </c:pt>
                <c:pt idx="496">
                  <c:v>-0.234732397747892</c:v>
                </c:pt>
                <c:pt idx="497">
                  <c:v>-0.231650540712743</c:v>
                </c:pt>
                <c:pt idx="498">
                  <c:v>-0.233550373992187</c:v>
                </c:pt>
                <c:pt idx="499">
                  <c:v>-0.234454490863339</c:v>
                </c:pt>
                <c:pt idx="500">
                  <c:v>-0.235533140450496</c:v>
                </c:pt>
                <c:pt idx="501">
                  <c:v>-0.235257718868738</c:v>
                </c:pt>
                <c:pt idx="502">
                  <c:v>-0.235725956355442</c:v>
                </c:pt>
                <c:pt idx="503">
                  <c:v>-0.238524590707058</c:v>
                </c:pt>
                <c:pt idx="504">
                  <c:v>-0.240247987948359</c:v>
                </c:pt>
                <c:pt idx="505">
                  <c:v>-0.241158203349649</c:v>
                </c:pt>
                <c:pt idx="506">
                  <c:v>-0.243654879033111</c:v>
                </c:pt>
                <c:pt idx="507">
                  <c:v>-0.24452614585767</c:v>
                </c:pt>
                <c:pt idx="508">
                  <c:v>-0.243384348977831</c:v>
                </c:pt>
                <c:pt idx="509">
                  <c:v>-0.244104952396265</c:v>
                </c:pt>
                <c:pt idx="510">
                  <c:v>-0.244134609346832</c:v>
                </c:pt>
                <c:pt idx="511">
                  <c:v>-0.24320425172086</c:v>
                </c:pt>
                <c:pt idx="512">
                  <c:v>-0.243046676267514</c:v>
                </c:pt>
                <c:pt idx="513">
                  <c:v>-0.245102002476903</c:v>
                </c:pt>
                <c:pt idx="514">
                  <c:v>-0.245327379378929</c:v>
                </c:pt>
                <c:pt idx="515">
                  <c:v>-0.245172754684203</c:v>
                </c:pt>
                <c:pt idx="516">
                  <c:v>-0.245264867109598</c:v>
                </c:pt>
                <c:pt idx="517">
                  <c:v>-0.245509159076774</c:v>
                </c:pt>
                <c:pt idx="518">
                  <c:v>-0.244027997893234</c:v>
                </c:pt>
                <c:pt idx="519">
                  <c:v>-0.242623956878466</c:v>
                </c:pt>
                <c:pt idx="520">
                  <c:v>-0.244722485084643</c:v>
                </c:pt>
                <c:pt idx="521">
                  <c:v>-0.245455908623681</c:v>
                </c:pt>
                <c:pt idx="522">
                  <c:v>-0.2442574637677</c:v>
                </c:pt>
                <c:pt idx="523">
                  <c:v>-0.243347980714839</c:v>
                </c:pt>
                <c:pt idx="524">
                  <c:v>-0.242480812515716</c:v>
                </c:pt>
                <c:pt idx="525">
                  <c:v>-0.244681380555887</c:v>
                </c:pt>
                <c:pt idx="526">
                  <c:v>-0.241963765712406</c:v>
                </c:pt>
                <c:pt idx="527">
                  <c:v>-0.243012385710818</c:v>
                </c:pt>
                <c:pt idx="528">
                  <c:v>-0.243342782670889</c:v>
                </c:pt>
                <c:pt idx="529">
                  <c:v>-0.243165941677738</c:v>
                </c:pt>
                <c:pt idx="530">
                  <c:v>-0.248912505022298</c:v>
                </c:pt>
                <c:pt idx="531">
                  <c:v>-0.250297520734293</c:v>
                </c:pt>
                <c:pt idx="532">
                  <c:v>-0.243070362695614</c:v>
                </c:pt>
                <c:pt idx="533">
                  <c:v>-0.239700141398386</c:v>
                </c:pt>
                <c:pt idx="534">
                  <c:v>-0.24443347237696</c:v>
                </c:pt>
                <c:pt idx="535">
                  <c:v>-0.246373742326567</c:v>
                </c:pt>
                <c:pt idx="536">
                  <c:v>-0.24366313680633</c:v>
                </c:pt>
                <c:pt idx="537">
                  <c:v>-0.241335783488815</c:v>
                </c:pt>
                <c:pt idx="538">
                  <c:v>-0.237572128872968</c:v>
                </c:pt>
                <c:pt idx="539">
                  <c:v>-0.237368427694428</c:v>
                </c:pt>
              </c:numCache>
            </c:numRef>
          </c:yVal>
          <c:smooth val="0"/>
        </c:ser>
        <c:ser>
          <c:idx val="0"/>
          <c:order val="0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Resultats!$N$7</c:f>
              <c:numCache/>
            </c:numRef>
          </c:xVal>
          <c:yVal>
            <c:numRef>
              <c:f>Resultats!$N$8</c:f>
              <c:numCache/>
            </c:numRef>
          </c:yVal>
          <c:smooth val="0"/>
        </c:ser>
        <c:ser>
          <c:idx val="2"/>
          <c:order val="2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Resultats!$S$7</c:f>
              <c:numCache/>
            </c:numRef>
          </c:xVal>
          <c:yVal>
            <c:numRef>
              <c:f>Resultats!$S$8</c:f>
              <c:numCache/>
            </c:numRef>
          </c:yVal>
          <c:smooth val="0"/>
        </c:ser>
        <c:axId val="47096010"/>
        <c:axId val="21210914"/>
      </c:scatterChart>
      <c:valAx>
        <c:axId val="47096010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EYY (-)</a:t>
                </a:r>
              </a:p>
            </c:rich>
          </c:tx>
          <c:layout>
            <c:manualLayout>
              <c:xMode val="factor"/>
              <c:yMode val="factor"/>
              <c:x val="0.0205"/>
              <c:y val="0.022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21210914"/>
        <c:crosses val="autoZero"/>
        <c:crossBetween val="midCat"/>
      </c:valAx>
      <c:valAx>
        <c:axId val="2121091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EXX / EYY (-)</a:t>
                </a:r>
              </a:p>
            </c:rich>
          </c:tx>
          <c:layout>
            <c:manualLayout>
              <c:xMode val="edge"/>
              <c:yMode val="edge"/>
              <c:x val="0.01525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7096010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535"/>
          <c:y val="0.695"/>
          <c:w val="0.35475"/>
          <c:h val="0.09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925"/>
          <c:y val="0"/>
          <c:w val="0.8845"/>
          <c:h val="0.9625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xVal>
          <c:yVal>
            <c:numRef>
              <c:f>Donnees_bilan!$D$2:$D$10000</c:f>
              <c:numCache>
                <c:ptCount val="9999"/>
                <c:pt idx="0">
                  <c:v>4.68834061470115</c:v>
                </c:pt>
                <c:pt idx="1">
                  <c:v>4.57486702925874</c:v>
                </c:pt>
                <c:pt idx="2">
                  <c:v>6.9801206095308</c:v>
                </c:pt>
                <c:pt idx="3">
                  <c:v>6.95025586894977</c:v>
                </c:pt>
                <c:pt idx="4">
                  <c:v>9.14213059378672</c:v>
                </c:pt>
                <c:pt idx="5">
                  <c:v>8.78736900769701</c:v>
                </c:pt>
                <c:pt idx="6">
                  <c:v>10.4039139155199</c:v>
                </c:pt>
                <c:pt idx="7">
                  <c:v>11.4823028438527</c:v>
                </c:pt>
                <c:pt idx="8">
                  <c:v>12.6460166825331</c:v>
                </c:pt>
                <c:pt idx="9">
                  <c:v>14.9176327665649</c:v>
                </c:pt>
                <c:pt idx="10">
                  <c:v>15.125341008606</c:v>
                </c:pt>
                <c:pt idx="11">
                  <c:v>17.6421451511888</c:v>
                </c:pt>
                <c:pt idx="12">
                  <c:v>18.1148974701369</c:v>
                </c:pt>
                <c:pt idx="13">
                  <c:v>21.2044663551883</c:v>
                </c:pt>
                <c:pt idx="14">
                  <c:v>22.3798774973957</c:v>
                </c:pt>
                <c:pt idx="15">
                  <c:v>23.8415607696878</c:v>
                </c:pt>
                <c:pt idx="16">
                  <c:v>25.3014884462352</c:v>
                </c:pt>
                <c:pt idx="17">
                  <c:v>26.25935618332</c:v>
                </c:pt>
                <c:pt idx="18">
                  <c:v>28.913379898474</c:v>
                </c:pt>
                <c:pt idx="19">
                  <c:v>28.896875471994</c:v>
                </c:pt>
                <c:pt idx="20">
                  <c:v>30.7420840075766</c:v>
                </c:pt>
                <c:pt idx="21">
                  <c:v>30.3508175107339</c:v>
                </c:pt>
                <c:pt idx="22">
                  <c:v>32.2137698703373</c:v>
                </c:pt>
                <c:pt idx="23">
                  <c:v>33.5539430426067</c:v>
                </c:pt>
                <c:pt idx="24">
                  <c:v>34.7044862167536</c:v>
                </c:pt>
                <c:pt idx="25">
                  <c:v>36.4230044054693</c:v>
                </c:pt>
                <c:pt idx="26">
                  <c:v>36.4809242792466</c:v>
                </c:pt>
                <c:pt idx="27">
                  <c:v>38.8386680553314</c:v>
                </c:pt>
                <c:pt idx="28">
                  <c:v>38.9965973084948</c:v>
                </c:pt>
                <c:pt idx="29">
                  <c:v>41.3162159115959</c:v>
                </c:pt>
                <c:pt idx="30">
                  <c:v>41.6974311118209</c:v>
                </c:pt>
                <c:pt idx="31">
                  <c:v>42.6224874297995</c:v>
                </c:pt>
                <c:pt idx="32">
                  <c:v>43.5963407859025</c:v>
                </c:pt>
                <c:pt idx="33">
                  <c:v>44.3729133646075</c:v>
                </c:pt>
                <c:pt idx="34">
                  <c:v>46.9136561445333</c:v>
                </c:pt>
                <c:pt idx="35">
                  <c:v>46.7566923168228</c:v>
                </c:pt>
                <c:pt idx="36">
                  <c:v>48.4892417903293</c:v>
                </c:pt>
                <c:pt idx="37">
                  <c:v>48.4142699807724</c:v>
                </c:pt>
                <c:pt idx="38">
                  <c:v>50.5885820510677</c:v>
                </c:pt>
                <c:pt idx="39">
                  <c:v>52.072839318779</c:v>
                </c:pt>
                <c:pt idx="40">
                  <c:v>53.1166377489392</c:v>
                </c:pt>
                <c:pt idx="41">
                  <c:v>54.5379270984334</c:v>
                </c:pt>
                <c:pt idx="42">
                  <c:v>54.6055512375169</c:v>
                </c:pt>
                <c:pt idx="43">
                  <c:v>57.2077968373037</c:v>
                </c:pt>
                <c:pt idx="44">
                  <c:v>57.6102379163247</c:v>
                </c:pt>
                <c:pt idx="45">
                  <c:v>59.5752335719101</c:v>
                </c:pt>
                <c:pt idx="46">
                  <c:v>59.5438998625736</c:v>
                </c:pt>
                <c:pt idx="47">
                  <c:v>60.4745052025243</c:v>
                </c:pt>
                <c:pt idx="48">
                  <c:v>62.1250026449436</c:v>
                </c:pt>
                <c:pt idx="49">
                  <c:v>63.1876647056745</c:v>
                </c:pt>
                <c:pt idx="50">
                  <c:v>65.4408385542994</c:v>
                </c:pt>
                <c:pt idx="51">
                  <c:v>65.4850619980601</c:v>
                </c:pt>
                <c:pt idx="52">
                  <c:v>67.0706858941838</c:v>
                </c:pt>
                <c:pt idx="53">
                  <c:v>66.6401526739909</c:v>
                </c:pt>
                <c:pt idx="54">
                  <c:v>68.2509519957405</c:v>
                </c:pt>
                <c:pt idx="55">
                  <c:v>68.9080705697116</c:v>
                </c:pt>
                <c:pt idx="56">
                  <c:v>68.9697990903878</c:v>
                </c:pt>
                <c:pt idx="57">
                  <c:v>69.4621969475483</c:v>
                </c:pt>
                <c:pt idx="58">
                  <c:v>69.054238157651</c:v>
                </c:pt>
                <c:pt idx="59">
                  <c:v>69.7828830160155</c:v>
                </c:pt>
                <c:pt idx="60">
                  <c:v>66.5449869471695</c:v>
                </c:pt>
                <c:pt idx="61">
                  <c:v>64.468747317086</c:v>
                </c:pt>
                <c:pt idx="62">
                  <c:v>60.7984363181667</c:v>
                </c:pt>
                <c:pt idx="63">
                  <c:v>59.0066849554619</c:v>
                </c:pt>
                <c:pt idx="64">
                  <c:v>57.0721106386723</c:v>
                </c:pt>
                <c:pt idx="65">
                  <c:v>54.4971291755249</c:v>
                </c:pt>
                <c:pt idx="66">
                  <c:v>52.6597623299267</c:v>
                </c:pt>
                <c:pt idx="67">
                  <c:v>48.4988451643269</c:v>
                </c:pt>
                <c:pt idx="68">
                  <c:v>47.780789109724</c:v>
                </c:pt>
                <c:pt idx="69">
                  <c:v>45.100388405644</c:v>
                </c:pt>
                <c:pt idx="70">
                  <c:v>44.3296353419884</c:v>
                </c:pt>
                <c:pt idx="71">
                  <c:v>41.4184753411139</c:v>
                </c:pt>
                <c:pt idx="72">
                  <c:v>38.6863874108197</c:v>
                </c:pt>
                <c:pt idx="73">
                  <c:v>37.5161273787423</c:v>
                </c:pt>
                <c:pt idx="74">
                  <c:v>35.2676501944825</c:v>
                </c:pt>
                <c:pt idx="75">
                  <c:v>35.5851299197679</c:v>
                </c:pt>
                <c:pt idx="76">
                  <c:v>33.4739279722496</c:v>
                </c:pt>
                <c:pt idx="77">
                  <c:v>33.6692474573988</c:v>
                </c:pt>
                <c:pt idx="78">
                  <c:v>32.2445043200909</c:v>
                </c:pt>
                <c:pt idx="79">
                  <c:v>32.5920618318714</c:v>
                </c:pt>
                <c:pt idx="80">
                  <c:v>32.8856281426408</c:v>
                </c:pt>
                <c:pt idx="81">
                  <c:v>31.8897726534927</c:v>
                </c:pt>
                <c:pt idx="82">
                  <c:v>32.1240040029067</c:v>
                </c:pt>
                <c:pt idx="83">
                  <c:v>29.9739819500293</c:v>
                </c:pt>
                <c:pt idx="84">
                  <c:v>30.6400154887674</c:v>
                </c:pt>
                <c:pt idx="85">
                  <c:v>29.308099748254</c:v>
                </c:pt>
                <c:pt idx="86">
                  <c:v>29.6242604936302</c:v>
                </c:pt>
                <c:pt idx="87">
                  <c:v>28.7630918573068</c:v>
                </c:pt>
                <c:pt idx="88">
                  <c:v>28.2824674070312</c:v>
                </c:pt>
                <c:pt idx="89">
                  <c:v>29.3205459088215</c:v>
                </c:pt>
                <c:pt idx="90">
                  <c:v>28.6520683651082</c:v>
                </c:pt>
                <c:pt idx="91">
                  <c:v>29.4926221238794</c:v>
                </c:pt>
                <c:pt idx="92">
                  <c:v>27.4734113059729</c:v>
                </c:pt>
                <c:pt idx="93">
                  <c:v>27.6518715055567</c:v>
                </c:pt>
                <c:pt idx="94">
                  <c:v>26.2302807867657</c:v>
                </c:pt>
                <c:pt idx="95">
                  <c:v>26.0542445878459</c:v>
                </c:pt>
                <c:pt idx="96">
                  <c:v>25.6228846677495</c:v>
                </c:pt>
                <c:pt idx="97">
                  <c:v>24.0823004782581</c:v>
                </c:pt>
                <c:pt idx="98">
                  <c:v>24.1254828280845</c:v>
                </c:pt>
                <c:pt idx="99">
                  <c:v>22.5091457911474</c:v>
                </c:pt>
                <c:pt idx="100">
                  <c:v>23.6729083359767</c:v>
                </c:pt>
                <c:pt idx="101">
                  <c:v>22.2780946923354</c:v>
                </c:pt>
                <c:pt idx="102">
                  <c:v>22.6797229874954</c:v>
                </c:pt>
                <c:pt idx="103">
                  <c:v>23.2461672373823</c:v>
                </c:pt>
                <c:pt idx="104">
                  <c:v>25.2761695114203</c:v>
                </c:pt>
                <c:pt idx="105">
                  <c:v>29.1363770876525</c:v>
                </c:pt>
                <c:pt idx="106">
                  <c:v>31.4926744650633</c:v>
                </c:pt>
                <c:pt idx="107">
                  <c:v>35.6256221246163</c:v>
                </c:pt>
                <c:pt idx="108">
                  <c:v>37.3789247663479</c:v>
                </c:pt>
                <c:pt idx="109">
                  <c:v>41.867286413461</c:v>
                </c:pt>
                <c:pt idx="110">
                  <c:v>44.5292335753495</c:v>
                </c:pt>
                <c:pt idx="111">
                  <c:v>46.9670567834882</c:v>
                </c:pt>
                <c:pt idx="112">
                  <c:v>49.1108909810646</c:v>
                </c:pt>
                <c:pt idx="113">
                  <c:v>50.6345541325517</c:v>
                </c:pt>
                <c:pt idx="114">
                  <c:v>55.7856712206267</c:v>
                </c:pt>
                <c:pt idx="115">
                  <c:v>60.1309659480339</c:v>
                </c:pt>
                <c:pt idx="116">
                  <c:v>66.6323527321342</c:v>
                </c:pt>
                <c:pt idx="117">
                  <c:v>70.5458613606416</c:v>
                </c:pt>
                <c:pt idx="118">
                  <c:v>75.0404734852472</c:v>
                </c:pt>
                <c:pt idx="119">
                  <c:v>79.7647964198155</c:v>
                </c:pt>
                <c:pt idx="120">
                  <c:v>84.8601071330774</c:v>
                </c:pt>
                <c:pt idx="121">
                  <c:v>90.8737627179156</c:v>
                </c:pt>
                <c:pt idx="122">
                  <c:v>94.8602261995608</c:v>
                </c:pt>
                <c:pt idx="123">
                  <c:v>100.691996063963</c:v>
                </c:pt>
                <c:pt idx="124">
                  <c:v>104.739098701077</c:v>
                </c:pt>
                <c:pt idx="125">
                  <c:v>110.619896522935</c:v>
                </c:pt>
                <c:pt idx="126">
                  <c:v>115.901082512086</c:v>
                </c:pt>
                <c:pt idx="127">
                  <c:v>121.357758495485</c:v>
                </c:pt>
                <c:pt idx="128">
                  <c:v>126.524032763169</c:v>
                </c:pt>
                <c:pt idx="129">
                  <c:v>130.88971710219</c:v>
                </c:pt>
                <c:pt idx="130">
                  <c:v>137.352266385878</c:v>
                </c:pt>
                <c:pt idx="131">
                  <c:v>142.028861208341</c:v>
                </c:pt>
                <c:pt idx="132">
                  <c:v>147.724588710397</c:v>
                </c:pt>
                <c:pt idx="133">
                  <c:v>151.474414237018</c:v>
                </c:pt>
                <c:pt idx="134">
                  <c:v>156.636300602531</c:v>
                </c:pt>
                <c:pt idx="135">
                  <c:v>162.399381750594</c:v>
                </c:pt>
                <c:pt idx="136">
                  <c:v>168.060484399248</c:v>
                </c:pt>
                <c:pt idx="137">
                  <c:v>173.424062057899</c:v>
                </c:pt>
                <c:pt idx="138">
                  <c:v>176.739728800362</c:v>
                </c:pt>
                <c:pt idx="139">
                  <c:v>181.799684502863</c:v>
                </c:pt>
                <c:pt idx="140">
                  <c:v>185.664852278517</c:v>
                </c:pt>
                <c:pt idx="141">
                  <c:v>191.516939565061</c:v>
                </c:pt>
                <c:pt idx="142">
                  <c:v>195.72001494673</c:v>
                </c:pt>
                <c:pt idx="143">
                  <c:v>199.763403739986</c:v>
                </c:pt>
                <c:pt idx="144">
                  <c:v>204.023926284861</c:v>
                </c:pt>
                <c:pt idx="145">
                  <c:v>208.148997899199</c:v>
                </c:pt>
                <c:pt idx="146">
                  <c:v>213.978162854384</c:v>
                </c:pt>
                <c:pt idx="147">
                  <c:v>217.515907892341</c:v>
                </c:pt>
                <c:pt idx="148">
                  <c:v>222.067062637386</c:v>
                </c:pt>
                <c:pt idx="149">
                  <c:v>225.083643183822</c:v>
                </c:pt>
                <c:pt idx="150">
                  <c:v>229.439982030509</c:v>
                </c:pt>
                <c:pt idx="151">
                  <c:v>233.47361654768</c:v>
                </c:pt>
                <c:pt idx="152">
                  <c:v>237.226507952428</c:v>
                </c:pt>
                <c:pt idx="153">
                  <c:v>240.766488254721</c:v>
                </c:pt>
                <c:pt idx="154">
                  <c:v>243.035098908435</c:v>
                </c:pt>
                <c:pt idx="155">
                  <c:v>247.637251600712</c:v>
                </c:pt>
                <c:pt idx="156">
                  <c:v>250.940363463525</c:v>
                </c:pt>
                <c:pt idx="157">
                  <c:v>255.227230816478</c:v>
                </c:pt>
                <c:pt idx="158">
                  <c:v>257.870065598535</c:v>
                </c:pt>
                <c:pt idx="159">
                  <c:v>261.088202626446</c:v>
                </c:pt>
                <c:pt idx="160">
                  <c:v>264.521412092173</c:v>
                </c:pt>
                <c:pt idx="161">
                  <c:v>267.475166055199</c:v>
                </c:pt>
                <c:pt idx="162">
                  <c:v>271.359642339909</c:v>
                </c:pt>
                <c:pt idx="163">
                  <c:v>273.596428743787</c:v>
                </c:pt>
                <c:pt idx="164">
                  <c:v>277.264875862755</c:v>
                </c:pt>
                <c:pt idx="165">
                  <c:v>279.363145457969</c:v>
                </c:pt>
                <c:pt idx="166">
                  <c:v>282.612537047725</c:v>
                </c:pt>
                <c:pt idx="167">
                  <c:v>285.370683637471</c:v>
                </c:pt>
                <c:pt idx="168">
                  <c:v>287.976701789422</c:v>
                </c:pt>
                <c:pt idx="169">
                  <c:v>290.934095667331</c:v>
                </c:pt>
                <c:pt idx="170">
                  <c:v>292.726447159372</c:v>
                </c:pt>
                <c:pt idx="171">
                  <c:v>296.654376286985</c:v>
                </c:pt>
                <c:pt idx="172">
                  <c:v>298.983039013123</c:v>
                </c:pt>
                <c:pt idx="173">
                  <c:v>301.825582052253</c:v>
                </c:pt>
                <c:pt idx="174">
                  <c:v>303.061357073213</c:v>
                </c:pt>
                <c:pt idx="175">
                  <c:v>305.34173548042</c:v>
                </c:pt>
                <c:pt idx="176">
                  <c:v>308.136516052214</c:v>
                </c:pt>
                <c:pt idx="177">
                  <c:v>309.752755676853</c:v>
                </c:pt>
                <c:pt idx="178">
                  <c:v>312.178334941918</c:v>
                </c:pt>
                <c:pt idx="179">
                  <c:v>313.012510369555</c:v>
                </c:pt>
                <c:pt idx="180">
                  <c:v>315.722511800797</c:v>
                </c:pt>
                <c:pt idx="181">
                  <c:v>317.927626161553</c:v>
                </c:pt>
                <c:pt idx="182">
                  <c:v>321.115982858379</c:v>
                </c:pt>
                <c:pt idx="183">
                  <c:v>322.877427689639</c:v>
                </c:pt>
                <c:pt idx="184">
                  <c:v>323.605519385312</c:v>
                </c:pt>
                <c:pt idx="185">
                  <c:v>324.922411888125</c:v>
                </c:pt>
                <c:pt idx="186">
                  <c:v>326.176586526612</c:v>
                </c:pt>
                <c:pt idx="187">
                  <c:v>329.6011028145</c:v>
                </c:pt>
                <c:pt idx="188">
                  <c:v>331.162704577025</c:v>
                </c:pt>
                <c:pt idx="189">
                  <c:v>332.979409143551</c:v>
                </c:pt>
                <c:pt idx="190">
                  <c:v>333.817376692787</c:v>
                </c:pt>
                <c:pt idx="191">
                  <c:v>335.364423144544</c:v>
                </c:pt>
                <c:pt idx="192">
                  <c:v>337.147763999025</c:v>
                </c:pt>
                <c:pt idx="193">
                  <c:v>338.438098604359</c:v>
                </c:pt>
                <c:pt idx="194">
                  <c:v>340.442908927471</c:v>
                </c:pt>
                <c:pt idx="195">
                  <c:v>341.042920846402</c:v>
                </c:pt>
                <c:pt idx="196">
                  <c:v>343.629539165266</c:v>
                </c:pt>
                <c:pt idx="197">
                  <c:v>345.343856448633</c:v>
                </c:pt>
                <c:pt idx="198">
                  <c:v>347.517855407971</c:v>
                </c:pt>
                <c:pt idx="199">
                  <c:v>348.348830145819</c:v>
                </c:pt>
                <c:pt idx="200">
                  <c:v>348.640558234341</c:v>
                </c:pt>
                <c:pt idx="201">
                  <c:v>350.266630412804</c:v>
                </c:pt>
                <c:pt idx="202">
                  <c:v>351.375721610042</c:v>
                </c:pt>
                <c:pt idx="203">
                  <c:v>353.524145492406</c:v>
                </c:pt>
                <c:pt idx="204">
                  <c:v>354.189197515267</c:v>
                </c:pt>
                <c:pt idx="205">
                  <c:v>355.817965926977</c:v>
                </c:pt>
                <c:pt idx="206">
                  <c:v>356.210137401462</c:v>
                </c:pt>
                <c:pt idx="207">
                  <c:v>357.619902093332</c:v>
                </c:pt>
                <c:pt idx="208">
                  <c:v>358.724253138572</c:v>
                </c:pt>
                <c:pt idx="209">
                  <c:v>358.566775721916</c:v>
                </c:pt>
                <c:pt idx="210">
                  <c:v>359.886268785184</c:v>
                </c:pt>
                <c:pt idx="211">
                  <c:v>360.381875594784</c:v>
                </c:pt>
                <c:pt idx="212">
                  <c:v>363.078021866148</c:v>
                </c:pt>
                <c:pt idx="213">
                  <c:v>364.266673687978</c:v>
                </c:pt>
                <c:pt idx="214">
                  <c:v>365.469150228342</c:v>
                </c:pt>
                <c:pt idx="215">
                  <c:v>365.991084450967</c:v>
                </c:pt>
                <c:pt idx="216">
                  <c:v>366.51944614575</c:v>
                </c:pt>
                <c:pt idx="217">
                  <c:v>368.101700185192</c:v>
                </c:pt>
                <c:pt idx="218">
                  <c:v>368.93984168496</c:v>
                </c:pt>
                <c:pt idx="219">
                  <c:v>370.510441038755</c:v>
                </c:pt>
                <c:pt idx="220">
                  <c:v>369.838561457511</c:v>
                </c:pt>
                <c:pt idx="221">
                  <c:v>370.605183196031</c:v>
                </c:pt>
                <c:pt idx="222">
                  <c:v>371.215679983281</c:v>
                </c:pt>
                <c:pt idx="223">
                  <c:v>372.998555520088</c:v>
                </c:pt>
                <c:pt idx="224">
                  <c:v>374.630124535364</c:v>
                </c:pt>
                <c:pt idx="225">
                  <c:v>374.52882444303</c:v>
                </c:pt>
                <c:pt idx="226">
                  <c:v>375.523782347433</c:v>
                </c:pt>
                <c:pt idx="227">
                  <c:v>376.089169412961</c:v>
                </c:pt>
                <c:pt idx="228">
                  <c:v>378.231139730587</c:v>
                </c:pt>
                <c:pt idx="229">
                  <c:v>378.662354401989</c:v>
                </c:pt>
                <c:pt idx="230">
                  <c:v>379.428045505162</c:v>
                </c:pt>
                <c:pt idx="231">
                  <c:v>379.331933487446</c:v>
                </c:pt>
                <c:pt idx="232">
                  <c:v>379.459021746155</c:v>
                </c:pt>
                <c:pt idx="233">
                  <c:v>380.494771050321</c:v>
                </c:pt>
                <c:pt idx="234">
                  <c:v>380.375075689224</c:v>
                </c:pt>
                <c:pt idx="235">
                  <c:v>381.677647714488</c:v>
                </c:pt>
                <c:pt idx="236">
                  <c:v>381.808941227309</c:v>
                </c:pt>
                <c:pt idx="237">
                  <c:v>383.357496699931</c:v>
                </c:pt>
                <c:pt idx="238">
                  <c:v>383.886797727587</c:v>
                </c:pt>
                <c:pt idx="239">
                  <c:v>384.350793376753</c:v>
                </c:pt>
                <c:pt idx="240">
                  <c:v>384.530262489422</c:v>
                </c:pt>
                <c:pt idx="241">
                  <c:v>384.643652143733</c:v>
                </c:pt>
                <c:pt idx="242">
                  <c:v>386.097056675329</c:v>
                </c:pt>
                <c:pt idx="243">
                  <c:v>386.304223061463</c:v>
                </c:pt>
                <c:pt idx="244">
                  <c:v>388.121723451673</c:v>
                </c:pt>
                <c:pt idx="245">
                  <c:v>387.996218142806</c:v>
                </c:pt>
                <c:pt idx="246">
                  <c:v>388.350577120389</c:v>
                </c:pt>
                <c:pt idx="247">
                  <c:v>388.63978727496</c:v>
                </c:pt>
                <c:pt idx="248">
                  <c:v>389.530309628688</c:v>
                </c:pt>
                <c:pt idx="249">
                  <c:v>390.873703495059</c:v>
                </c:pt>
                <c:pt idx="250">
                  <c:v>390.096370752529</c:v>
                </c:pt>
                <c:pt idx="251">
                  <c:v>390.467529002744</c:v>
                </c:pt>
                <c:pt idx="252">
                  <c:v>389.980628417272</c:v>
                </c:pt>
                <c:pt idx="253">
                  <c:v>391.677533252382</c:v>
                </c:pt>
                <c:pt idx="254">
                  <c:v>392.531708642441</c:v>
                </c:pt>
                <c:pt idx="255">
                  <c:v>392.76642879285</c:v>
                </c:pt>
                <c:pt idx="256">
                  <c:v>392.426625126035</c:v>
                </c:pt>
                <c:pt idx="257">
                  <c:v>392.101459396491</c:v>
                </c:pt>
                <c:pt idx="258">
                  <c:v>393.870284079073</c:v>
                </c:pt>
                <c:pt idx="259">
                  <c:v>394.367752159366</c:v>
                </c:pt>
                <c:pt idx="260">
                  <c:v>395.830719621461</c:v>
                </c:pt>
                <c:pt idx="261">
                  <c:v>395.268955075763</c:v>
                </c:pt>
                <c:pt idx="262">
                  <c:v>395.609032714665</c:v>
                </c:pt>
                <c:pt idx="263">
                  <c:v>395.895320500298</c:v>
                </c:pt>
                <c:pt idx="264">
                  <c:v>396.108035908404</c:v>
                </c:pt>
                <c:pt idx="265">
                  <c:v>396.838415053573</c:v>
                </c:pt>
                <c:pt idx="266">
                  <c:v>396.328261630731</c:v>
                </c:pt>
                <c:pt idx="267">
                  <c:v>396.951695988801</c:v>
                </c:pt>
                <c:pt idx="268">
                  <c:v>396.733079308896</c:v>
                </c:pt>
                <c:pt idx="269">
                  <c:v>398.460573345065</c:v>
                </c:pt>
                <c:pt idx="270">
                  <c:v>398.436220270579</c:v>
                </c:pt>
                <c:pt idx="271">
                  <c:v>398.163748505954</c:v>
                </c:pt>
                <c:pt idx="272">
                  <c:v>398.481864890186</c:v>
                </c:pt>
                <c:pt idx="273">
                  <c:v>399.185538279924</c:v>
                </c:pt>
                <c:pt idx="274">
                  <c:v>401.026900334367</c:v>
                </c:pt>
                <c:pt idx="275">
                  <c:v>400.602800239725</c:v>
                </c:pt>
                <c:pt idx="276">
                  <c:v>400.693032729458</c:v>
                </c:pt>
                <c:pt idx="277">
                  <c:v>399.397310006393</c:v>
                </c:pt>
                <c:pt idx="278">
                  <c:v>399.89793094008</c:v>
                </c:pt>
                <c:pt idx="279">
                  <c:v>400.643274179768</c:v>
                </c:pt>
                <c:pt idx="280">
                  <c:v>401.265938806734</c:v>
                </c:pt>
                <c:pt idx="281">
                  <c:v>402.034804507117</c:v>
                </c:pt>
                <c:pt idx="282">
                  <c:v>401.293853518363</c:v>
                </c:pt>
                <c:pt idx="283">
                  <c:v>401.795605130508</c:v>
                </c:pt>
                <c:pt idx="284">
                  <c:v>401.562254840538</c:v>
                </c:pt>
                <c:pt idx="285">
                  <c:v>402.718269193794</c:v>
                </c:pt>
                <c:pt idx="286">
                  <c:v>402.317591538292</c:v>
                </c:pt>
                <c:pt idx="287">
                  <c:v>402.348237273274</c:v>
                </c:pt>
                <c:pt idx="288">
                  <c:v>402.933728671543</c:v>
                </c:pt>
                <c:pt idx="289">
                  <c:v>403.032797848304</c:v>
                </c:pt>
                <c:pt idx="290">
                  <c:v>403.947660230228</c:v>
                </c:pt>
                <c:pt idx="291">
                  <c:v>403.095015604851</c:v>
                </c:pt>
                <c:pt idx="292">
                  <c:v>403.32081644173</c:v>
                </c:pt>
                <c:pt idx="293">
                  <c:v>402.973741642676</c:v>
                </c:pt>
                <c:pt idx="294">
                  <c:v>404.742605464127</c:v>
                </c:pt>
                <c:pt idx="295">
                  <c:v>405.524169553349</c:v>
                </c:pt>
                <c:pt idx="296">
                  <c:v>404.965536117227</c:v>
                </c:pt>
                <c:pt idx="297">
                  <c:v>404.900452525664</c:v>
                </c:pt>
                <c:pt idx="298">
                  <c:v>404.017018656116</c:v>
                </c:pt>
                <c:pt idx="299">
                  <c:v>405.072650506095</c:v>
                </c:pt>
                <c:pt idx="300">
                  <c:v>404.98443149377</c:v>
                </c:pt>
                <c:pt idx="301">
                  <c:v>405.937371647159</c:v>
                </c:pt>
                <c:pt idx="302">
                  <c:v>405.595210950635</c:v>
                </c:pt>
                <c:pt idx="303">
                  <c:v>405.534906649939</c:v>
                </c:pt>
                <c:pt idx="304">
                  <c:v>405.995727701895</c:v>
                </c:pt>
                <c:pt idx="305">
                  <c:v>406.389647379228</c:v>
                </c:pt>
                <c:pt idx="306">
                  <c:v>407.384087780797</c:v>
                </c:pt>
                <c:pt idx="307">
                  <c:v>406.314096314399</c:v>
                </c:pt>
                <c:pt idx="308">
                  <c:v>406.948985315004</c:v>
                </c:pt>
                <c:pt idx="309">
                  <c:v>406.566107147693</c:v>
                </c:pt>
                <c:pt idx="310">
                  <c:v>407.565109401966</c:v>
                </c:pt>
                <c:pt idx="311">
                  <c:v>407.937050429575</c:v>
                </c:pt>
                <c:pt idx="312">
                  <c:v>407.379051912895</c:v>
                </c:pt>
                <c:pt idx="313">
                  <c:v>407.713080422046</c:v>
                </c:pt>
                <c:pt idx="314">
                  <c:v>407.53001923089</c:v>
                </c:pt>
                <c:pt idx="315">
                  <c:v>408.478949824515</c:v>
                </c:pt>
                <c:pt idx="316">
                  <c:v>407.092129207821</c:v>
                </c:pt>
                <c:pt idx="317">
                  <c:v>406.968132919819</c:v>
                </c:pt>
                <c:pt idx="318">
                  <c:v>406.437783840207</c:v>
                </c:pt>
                <c:pt idx="319">
                  <c:v>406.96788504031</c:v>
                </c:pt>
                <c:pt idx="320">
                  <c:v>408.199533084898</c:v>
                </c:pt>
                <c:pt idx="321">
                  <c:v>408.269948260268</c:v>
                </c:pt>
                <c:pt idx="322">
                  <c:v>408.880801646108</c:v>
                </c:pt>
                <c:pt idx="323">
                  <c:v>408.010518436782</c:v>
                </c:pt>
                <c:pt idx="324">
                  <c:v>408.714604959033</c:v>
                </c:pt>
                <c:pt idx="325">
                  <c:v>408.494048730696</c:v>
                </c:pt>
                <c:pt idx="326">
                  <c:v>409.204654049135</c:v>
                </c:pt>
                <c:pt idx="327">
                  <c:v>408.911543053883</c:v>
                </c:pt>
                <c:pt idx="328">
                  <c:v>408.358880469774</c:v>
                </c:pt>
                <c:pt idx="329">
                  <c:v>408.88825977517</c:v>
                </c:pt>
                <c:pt idx="330">
                  <c:v>408.787068401918</c:v>
                </c:pt>
                <c:pt idx="331">
                  <c:v>409.865926996687</c:v>
                </c:pt>
                <c:pt idx="332">
                  <c:v>408.887650948307</c:v>
                </c:pt>
                <c:pt idx="333">
                  <c:v>409.065354463077</c:v>
                </c:pt>
                <c:pt idx="334">
                  <c:v>408.185664878731</c:v>
                </c:pt>
                <c:pt idx="335">
                  <c:v>408.1928968721</c:v>
                </c:pt>
                <c:pt idx="336">
                  <c:v>408.290665768634</c:v>
                </c:pt>
                <c:pt idx="337">
                  <c:v>407.185040535747</c:v>
                </c:pt>
                <c:pt idx="338">
                  <c:v>407.265079524302</c:v>
                </c:pt>
                <c:pt idx="339">
                  <c:v>406.704536981091</c:v>
                </c:pt>
                <c:pt idx="340">
                  <c:v>407.912723447669</c:v>
                </c:pt>
                <c:pt idx="341">
                  <c:v>407.488479843838</c:v>
                </c:pt>
                <c:pt idx="342">
                  <c:v>408.146830422453</c:v>
                </c:pt>
                <c:pt idx="343">
                  <c:v>408.299354597709</c:v>
                </c:pt>
                <c:pt idx="344">
                  <c:v>408.204864668705</c:v>
                </c:pt>
                <c:pt idx="345">
                  <c:v>409.346484615434</c:v>
                </c:pt>
                <c:pt idx="346">
                  <c:v>409.203632089759</c:v>
                </c:pt>
                <c:pt idx="347">
                  <c:v>409.477008397151</c:v>
                </c:pt>
                <c:pt idx="348">
                  <c:v>407.864321712129</c:v>
                </c:pt>
                <c:pt idx="349">
                  <c:v>407.453889780542</c:v>
                </c:pt>
                <c:pt idx="350">
                  <c:v>406.992338136352</c:v>
                </c:pt>
                <c:pt idx="351">
                  <c:v>407.645939865442</c:v>
                </c:pt>
                <c:pt idx="352">
                  <c:v>408.07090536398</c:v>
                </c:pt>
                <c:pt idx="353">
                  <c:v>407.120396169277</c:v>
                </c:pt>
                <c:pt idx="354">
                  <c:v>406.965254038513</c:v>
                </c:pt>
                <c:pt idx="355">
                  <c:v>405.825099625016</c:v>
                </c:pt>
                <c:pt idx="356">
                  <c:v>406.737387539067</c:v>
                </c:pt>
                <c:pt idx="357">
                  <c:v>406.606185350275</c:v>
                </c:pt>
                <c:pt idx="358">
                  <c:v>406.715713302774</c:v>
                </c:pt>
                <c:pt idx="359">
                  <c:v>405.952648852635</c:v>
                </c:pt>
                <c:pt idx="360">
                  <c:v>405.473910895879</c:v>
                </c:pt>
                <c:pt idx="361">
                  <c:v>406.184568399478</c:v>
                </c:pt>
                <c:pt idx="362">
                  <c:v>405.708709324028</c:v>
                </c:pt>
                <c:pt idx="363">
                  <c:v>406.116923386331</c:v>
                </c:pt>
                <c:pt idx="364">
                  <c:v>404.716873831675</c:v>
                </c:pt>
                <c:pt idx="365">
                  <c:v>404.59558682321</c:v>
                </c:pt>
                <c:pt idx="366">
                  <c:v>404.380510036631</c:v>
                </c:pt>
                <c:pt idx="367">
                  <c:v>404.950554627655</c:v>
                </c:pt>
                <c:pt idx="368">
                  <c:v>404.708563345007</c:v>
                </c:pt>
                <c:pt idx="369">
                  <c:v>403.218055164927</c:v>
                </c:pt>
                <c:pt idx="370">
                  <c:v>403.468209076291</c:v>
                </c:pt>
                <c:pt idx="371">
                  <c:v>403.038112037057</c:v>
                </c:pt>
                <c:pt idx="372">
                  <c:v>403.678558757161</c:v>
                </c:pt>
                <c:pt idx="373">
                  <c:v>402.419356948299</c:v>
                </c:pt>
                <c:pt idx="374">
                  <c:v>402.434064465783</c:v>
                </c:pt>
                <c:pt idx="375">
                  <c:v>402.367428365721</c:v>
                </c:pt>
                <c:pt idx="376">
                  <c:v>402.258670144326</c:v>
                </c:pt>
                <c:pt idx="377">
                  <c:v>402.658760716783</c:v>
                </c:pt>
                <c:pt idx="378">
                  <c:v>401.300263595469</c:v>
                </c:pt>
                <c:pt idx="379">
                  <c:v>401.564616219011</c:v>
                </c:pt>
                <c:pt idx="380">
                  <c:v>401.096824099484</c:v>
                </c:pt>
                <c:pt idx="381">
                  <c:v>401.763367748157</c:v>
                </c:pt>
                <c:pt idx="382">
                  <c:v>400.822056187836</c:v>
                </c:pt>
                <c:pt idx="383">
                  <c:v>399.852155857573</c:v>
                </c:pt>
                <c:pt idx="384">
                  <c:v>399.174957738812</c:v>
                </c:pt>
                <c:pt idx="385">
                  <c:v>398.726026205722</c:v>
                </c:pt>
                <c:pt idx="386">
                  <c:v>400.125732208077</c:v>
                </c:pt>
                <c:pt idx="387">
                  <c:v>399.803423616022</c:v>
                </c:pt>
                <c:pt idx="388">
                  <c:v>399.995112753568</c:v>
                </c:pt>
                <c:pt idx="389">
                  <c:v>398.157690678675</c:v>
                </c:pt>
                <c:pt idx="390">
                  <c:v>397.583188605268</c:v>
                </c:pt>
                <c:pt idx="391">
                  <c:v>397.820522362421</c:v>
                </c:pt>
                <c:pt idx="392">
                  <c:v>398.401199679716</c:v>
                </c:pt>
                <c:pt idx="393">
                  <c:v>398.760985913899</c:v>
                </c:pt>
                <c:pt idx="394">
                  <c:v>397.006294712045</c:v>
                </c:pt>
                <c:pt idx="395">
                  <c:v>397.012465607169</c:v>
                </c:pt>
                <c:pt idx="396">
                  <c:v>396.418863765344</c:v>
                </c:pt>
                <c:pt idx="397">
                  <c:v>397.012174240028</c:v>
                </c:pt>
                <c:pt idx="398">
                  <c:v>396.460577102927</c:v>
                </c:pt>
                <c:pt idx="399">
                  <c:v>396.198120540184</c:v>
                </c:pt>
                <c:pt idx="400">
                  <c:v>395.453225223117</c:v>
                </c:pt>
                <c:pt idx="401">
                  <c:v>394.331544356122</c:v>
                </c:pt>
                <c:pt idx="402">
                  <c:v>395.130586125051</c:v>
                </c:pt>
                <c:pt idx="403">
                  <c:v>394.330800717598</c:v>
                </c:pt>
                <c:pt idx="404">
                  <c:v>394.967268319281</c:v>
                </c:pt>
                <c:pt idx="405">
                  <c:v>394.050161975493</c:v>
                </c:pt>
                <c:pt idx="406">
                  <c:v>393.79088000996</c:v>
                </c:pt>
                <c:pt idx="407">
                  <c:v>393.465757768049</c:v>
                </c:pt>
                <c:pt idx="408">
                  <c:v>392.975778258161</c:v>
                </c:pt>
                <c:pt idx="409">
                  <c:v>392.621354049128</c:v>
                </c:pt>
                <c:pt idx="410">
                  <c:v>391.061265656231</c:v>
                </c:pt>
                <c:pt idx="411">
                  <c:v>391.543095583694</c:v>
                </c:pt>
                <c:pt idx="412">
                  <c:v>390.624241037059</c:v>
                </c:pt>
                <c:pt idx="413">
                  <c:v>391.204466082971</c:v>
                </c:pt>
                <c:pt idx="414">
                  <c:v>390.62641541871</c:v>
                </c:pt>
                <c:pt idx="415">
                  <c:v>389.833835912046</c:v>
                </c:pt>
                <c:pt idx="416">
                  <c:v>389.608796108745</c:v>
                </c:pt>
                <c:pt idx="417">
                  <c:v>389.085413747941</c:v>
                </c:pt>
                <c:pt idx="418">
                  <c:v>389.659798404739</c:v>
                </c:pt>
                <c:pt idx="419">
                  <c:v>388.663583707743</c:v>
                </c:pt>
                <c:pt idx="420">
                  <c:v>388.672529113853</c:v>
                </c:pt>
                <c:pt idx="421">
                  <c:v>387.085217462692</c:v>
                </c:pt>
                <c:pt idx="422">
                  <c:v>386.792236930339</c:v>
                </c:pt>
                <c:pt idx="423">
                  <c:v>386.488388838497</c:v>
                </c:pt>
                <c:pt idx="424">
                  <c:v>385.738779462011</c:v>
                </c:pt>
                <c:pt idx="425">
                  <c:v>385.358914987668</c:v>
                </c:pt>
                <c:pt idx="426">
                  <c:v>384.070824344196</c:v>
                </c:pt>
                <c:pt idx="427">
                  <c:v>384.615572179098</c:v>
                </c:pt>
                <c:pt idx="428">
                  <c:v>383.445354764901</c:v>
                </c:pt>
                <c:pt idx="429">
                  <c:v>383.36970802728</c:v>
                </c:pt>
                <c:pt idx="430">
                  <c:v>382.574884558753</c:v>
                </c:pt>
                <c:pt idx="431">
                  <c:v>381.973028764183</c:v>
                </c:pt>
                <c:pt idx="432">
                  <c:v>381.880252247919</c:v>
                </c:pt>
                <c:pt idx="433">
                  <c:v>381.62039624563</c:v>
                </c:pt>
                <c:pt idx="434">
                  <c:v>381.850041389267</c:v>
                </c:pt>
                <c:pt idx="435">
                  <c:v>380.167443985417</c:v>
                </c:pt>
                <c:pt idx="436">
                  <c:v>380.292410047635</c:v>
                </c:pt>
                <c:pt idx="437">
                  <c:v>379.388367388803</c:v>
                </c:pt>
                <c:pt idx="438">
                  <c:v>379.281357370255</c:v>
                </c:pt>
                <c:pt idx="439">
                  <c:v>378.505420580745</c:v>
                </c:pt>
                <c:pt idx="440">
                  <c:v>377.309114935505</c:v>
                </c:pt>
                <c:pt idx="441">
                  <c:v>376.393904652516</c:v>
                </c:pt>
                <c:pt idx="442">
                  <c:v>374.844896908511</c:v>
                </c:pt>
                <c:pt idx="443">
                  <c:v>375.468692213935</c:v>
                </c:pt>
                <c:pt idx="444">
                  <c:v>374.608559018154</c:v>
                </c:pt>
                <c:pt idx="445">
                  <c:v>374.617874069145</c:v>
                </c:pt>
                <c:pt idx="446">
                  <c:v>373.580398305948</c:v>
                </c:pt>
                <c:pt idx="447">
                  <c:v>373.264156238698</c:v>
                </c:pt>
                <c:pt idx="448">
                  <c:v>373.188787821928</c:v>
                </c:pt>
                <c:pt idx="449">
                  <c:v>371.973686821701</c:v>
                </c:pt>
                <c:pt idx="450">
                  <c:v>371.331709336915</c:v>
                </c:pt>
                <c:pt idx="451">
                  <c:v>369.145768673553</c:v>
                </c:pt>
                <c:pt idx="452">
                  <c:v>369.025638436126</c:v>
                </c:pt>
                <c:pt idx="453">
                  <c:v>368.371932336717</c:v>
                </c:pt>
                <c:pt idx="454">
                  <c:v>368.337477085083</c:v>
                </c:pt>
                <c:pt idx="455">
                  <c:v>367.181088738183</c:v>
                </c:pt>
                <c:pt idx="456">
                  <c:v>365.753885505476</c:v>
                </c:pt>
                <c:pt idx="457">
                  <c:v>365.585340486219</c:v>
                </c:pt>
                <c:pt idx="458">
                  <c:v>364.424416379196</c:v>
                </c:pt>
                <c:pt idx="459">
                  <c:v>364.490943760175</c:v>
                </c:pt>
                <c:pt idx="460">
                  <c:v>363.027641443306</c:v>
                </c:pt>
                <c:pt idx="461">
                  <c:v>363.005545376973</c:v>
                </c:pt>
                <c:pt idx="462">
                  <c:v>361.938063146999</c:v>
                </c:pt>
                <c:pt idx="463">
                  <c:v>361.334106899754</c:v>
                </c:pt>
                <c:pt idx="464">
                  <c:v>360.885375409776</c:v>
                </c:pt>
                <c:pt idx="465">
                  <c:v>358.928166649757</c:v>
                </c:pt>
                <c:pt idx="466">
                  <c:v>358.327702459443</c:v>
                </c:pt>
                <c:pt idx="467">
                  <c:v>356.931636371971</c:v>
                </c:pt>
                <c:pt idx="468">
                  <c:v>357.578775838795</c:v>
                </c:pt>
                <c:pt idx="469">
                  <c:v>356.549806256615</c:v>
                </c:pt>
                <c:pt idx="470">
                  <c:v>355.560784414118</c:v>
                </c:pt>
                <c:pt idx="471">
                  <c:v>354.375333282077</c:v>
                </c:pt>
                <c:pt idx="472">
                  <c:v>353.299370963666</c:v>
                </c:pt>
                <c:pt idx="473">
                  <c:v>353.407424685407</c:v>
                </c:pt>
                <c:pt idx="474">
                  <c:v>352.309483717273</c:v>
                </c:pt>
                <c:pt idx="475">
                  <c:v>352.294767502262</c:v>
                </c:pt>
                <c:pt idx="476">
                  <c:v>350.264460379917</c:v>
                </c:pt>
                <c:pt idx="477">
                  <c:v>349.393724899207</c:v>
                </c:pt>
                <c:pt idx="478">
                  <c:v>348.175518881984</c:v>
                </c:pt>
                <c:pt idx="479">
                  <c:v>347.65075361445</c:v>
                </c:pt>
                <c:pt idx="480">
                  <c:v>347.286305506008</c:v>
                </c:pt>
                <c:pt idx="481">
                  <c:v>345.475097776295</c:v>
                </c:pt>
                <c:pt idx="482">
                  <c:v>344.865131538168</c:v>
                </c:pt>
                <c:pt idx="483">
                  <c:v>343.086648252294</c:v>
                </c:pt>
                <c:pt idx="484">
                  <c:v>343.066570012133</c:v>
                </c:pt>
                <c:pt idx="485">
                  <c:v>341.477931988166</c:v>
                </c:pt>
                <c:pt idx="486">
                  <c:v>340.246257850999</c:v>
                </c:pt>
                <c:pt idx="487">
                  <c:v>339.374104673453</c:v>
                </c:pt>
                <c:pt idx="488">
                  <c:v>338.960659048899</c:v>
                </c:pt>
                <c:pt idx="489">
                  <c:v>339.186364212985</c:v>
                </c:pt>
                <c:pt idx="490">
                  <c:v>337.776482104506</c:v>
                </c:pt>
                <c:pt idx="491">
                  <c:v>337.255117569874</c:v>
                </c:pt>
                <c:pt idx="492">
                  <c:v>335.205432358259</c:v>
                </c:pt>
                <c:pt idx="493">
                  <c:v>335.224197271903</c:v>
                </c:pt>
                <c:pt idx="494">
                  <c:v>334.238480489515</c:v>
                </c:pt>
                <c:pt idx="495">
                  <c:v>333.042370538623</c:v>
                </c:pt>
                <c:pt idx="496">
                  <c:v>331.795084341206</c:v>
                </c:pt>
                <c:pt idx="497">
                  <c:v>329.750365417281</c:v>
                </c:pt>
                <c:pt idx="498">
                  <c:v>329.518463265491</c:v>
                </c:pt>
                <c:pt idx="499">
                  <c:v>328.116978618946</c:v>
                </c:pt>
                <c:pt idx="500">
                  <c:v>328.186998056855</c:v>
                </c:pt>
                <c:pt idx="501">
                  <c:v>326.375216290386</c:v>
                </c:pt>
                <c:pt idx="502">
                  <c:v>325.266577364531</c:v>
                </c:pt>
                <c:pt idx="503">
                  <c:v>324.288253479755</c:v>
                </c:pt>
                <c:pt idx="504">
                  <c:v>323.314961114118</c:v>
                </c:pt>
                <c:pt idx="505">
                  <c:v>322.665377642318</c:v>
                </c:pt>
                <c:pt idx="506">
                  <c:v>320.252788133234</c:v>
                </c:pt>
                <c:pt idx="507">
                  <c:v>319.794224089432</c:v>
                </c:pt>
                <c:pt idx="508">
                  <c:v>318.255644679822</c:v>
                </c:pt>
                <c:pt idx="509">
                  <c:v>318.522015129536</c:v>
                </c:pt>
                <c:pt idx="510">
                  <c:v>317.550540546958</c:v>
                </c:pt>
                <c:pt idx="511">
                  <c:v>315.842168023024</c:v>
                </c:pt>
                <c:pt idx="512">
                  <c:v>314.265767418985</c:v>
                </c:pt>
                <c:pt idx="513">
                  <c:v>312.362374604817</c:v>
                </c:pt>
                <c:pt idx="514">
                  <c:v>311.990150907593</c:v>
                </c:pt>
                <c:pt idx="515">
                  <c:v>310.228071156891</c:v>
                </c:pt>
                <c:pt idx="516">
                  <c:v>310.136868892942</c:v>
                </c:pt>
                <c:pt idx="517">
                  <c:v>308.655701856432</c:v>
                </c:pt>
                <c:pt idx="518">
                  <c:v>307.891350172356</c:v>
                </c:pt>
                <c:pt idx="519">
                  <c:v>306.795044339223</c:v>
                </c:pt>
                <c:pt idx="520">
                  <c:v>305.681378242992</c:v>
                </c:pt>
                <c:pt idx="521">
                  <c:v>305.289489438121</c:v>
                </c:pt>
                <c:pt idx="522">
                  <c:v>302.716582769945</c:v>
                </c:pt>
                <c:pt idx="523">
                  <c:v>301.487174338458</c:v>
                </c:pt>
                <c:pt idx="524">
                  <c:v>299.42980486209</c:v>
                </c:pt>
                <c:pt idx="525">
                  <c:v>299.261733858032</c:v>
                </c:pt>
                <c:pt idx="526">
                  <c:v>298.174038576235</c:v>
                </c:pt>
                <c:pt idx="527">
                  <c:v>296.566065950631</c:v>
                </c:pt>
                <c:pt idx="528">
                  <c:v>294.677006660303</c:v>
                </c:pt>
                <c:pt idx="529">
                  <c:v>292.555658178251</c:v>
                </c:pt>
                <c:pt idx="530">
                  <c:v>292.207352679182</c:v>
                </c:pt>
                <c:pt idx="531">
                  <c:v>289.722499770325</c:v>
                </c:pt>
                <c:pt idx="532">
                  <c:v>288.303680953262</c:v>
                </c:pt>
                <c:pt idx="533">
                  <c:v>285.796175336369</c:v>
                </c:pt>
                <c:pt idx="534">
                  <c:v>284.630924209862</c:v>
                </c:pt>
                <c:pt idx="535">
                  <c:v>283.059368128141</c:v>
                </c:pt>
                <c:pt idx="536">
                  <c:v>280.192271971414</c:v>
                </c:pt>
                <c:pt idx="537">
                  <c:v>277.680730702178</c:v>
                </c:pt>
                <c:pt idx="538">
                  <c:v>273.853323238268</c:v>
                </c:pt>
                <c:pt idx="539">
                  <c:v>271.096846573629</c:v>
                </c:pt>
                <c:pt idx="540">
                  <c:v>264.429809742</c:v>
                </c:pt>
                <c:pt idx="541">
                  <c:v>248.805290284495</c:v>
                </c:pt>
              </c:numCache>
            </c:numRef>
          </c:yVal>
          <c:smooth val="0"/>
        </c:ser>
        <c:ser>
          <c:idx val="0"/>
          <c:order val="0"/>
          <c:tx>
            <c:v>Pente élastique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Correlation_traitement!$B$27:$B$28</c:f>
              <c:numCache>
                <c:ptCount val="2"/>
                <c:pt idx="0">
                  <c:v>0.00119714223445142</c:v>
                </c:pt>
                <c:pt idx="1">
                  <c:v>0.0112320940568288</c:v>
                </c:pt>
              </c:numCache>
            </c:numRef>
          </c:xVal>
          <c:yVal>
            <c:numRef>
              <c:f>Correlation_traitement!$C$27:$C$28</c:f>
              <c:numCache>
                <c:ptCount val="2"/>
                <c:pt idx="0">
                  <c:v>0</c:v>
                </c:pt>
                <c:pt idx="1">
                  <c:v>411.09637043384</c:v>
                </c:pt>
              </c:numCache>
            </c:numRef>
          </c:yVal>
          <c:smooth val="0"/>
        </c:ser>
        <c:ser>
          <c:idx val="2"/>
          <c:order val="2"/>
          <c:tx>
            <c:v>Début plasticité d'après données machine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Resultats!$N$7</c:f>
              <c:numCache/>
            </c:numRef>
          </c:xVal>
          <c:yVal>
            <c:numRef>
              <c:f>Resultats!$N$2</c:f>
              <c:numCache/>
            </c:numRef>
          </c:yVal>
          <c:smooth val="0"/>
        </c:ser>
        <c:axId val="56680499"/>
        <c:axId val="40362448"/>
      </c:scatterChart>
      <c:valAx>
        <c:axId val="56680499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EYY (-)</a:t>
                </a:r>
              </a:p>
            </c:rich>
          </c:tx>
          <c:layout>
            <c:manualLayout>
              <c:xMode val="factor"/>
              <c:yMode val="factor"/>
              <c:x val="0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0362448"/>
        <c:crosses val="autoZero"/>
        <c:crossBetween val="midCat"/>
      </c:valAx>
      <c:valAx>
        <c:axId val="40362448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425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56680499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62"/>
          <c:y val="0.56725"/>
          <c:w val="0.53725"/>
          <c:h val="0.2097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1155"/>
          <c:y val="0"/>
          <c:w val="0.8615"/>
          <c:h val="0.96025"/>
        </c:manualLayout>
      </c:layout>
      <c:scatterChart>
        <c:scatterStyle val="lineMarker"/>
        <c:varyColors val="0"/>
        <c:ser>
          <c:idx val="1"/>
          <c:order val="1"/>
          <c:tx>
            <c:v>EXX</c:v>
          </c:tx>
          <c:spPr>
            <a:ln w="2540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Donnees_bilan!$A$2:$A$10000</c:f>
              <c:numCache>
                <c:ptCount val="9999"/>
                <c:pt idx="0">
                  <c:v>0</c:v>
                </c:pt>
                <c:pt idx="1">
                  <c:v>0.00391000000001895</c:v>
                </c:pt>
                <c:pt idx="2">
                  <c:v>0.00782000000003791</c:v>
                </c:pt>
                <c:pt idx="3">
                  <c:v>0.0117199999999684</c:v>
                </c:pt>
                <c:pt idx="4">
                  <c:v>0.0156299999999874</c:v>
                </c:pt>
                <c:pt idx="5">
                  <c:v>0.0195400000000063</c:v>
                </c:pt>
                <c:pt idx="6">
                  <c:v>0.0234400000000505</c:v>
                </c:pt>
                <c:pt idx="7">
                  <c:v>0.0273499999999558</c:v>
                </c:pt>
                <c:pt idx="8">
                  <c:v>0.03125</c:v>
                </c:pt>
                <c:pt idx="9">
                  <c:v>0.035160000000019</c:v>
                </c:pt>
                <c:pt idx="10">
                  <c:v>0.0390700000000379</c:v>
                </c:pt>
                <c:pt idx="11">
                  <c:v>0.0429699999999684</c:v>
                </c:pt>
                <c:pt idx="12">
                  <c:v>0.0468799999999874</c:v>
                </c:pt>
                <c:pt idx="13">
                  <c:v>0.0507900000000063</c:v>
                </c:pt>
                <c:pt idx="14">
                  <c:v>0.0546900000000505</c:v>
                </c:pt>
                <c:pt idx="15">
                  <c:v>0.0585999999999558</c:v>
                </c:pt>
                <c:pt idx="16">
                  <c:v>0.0625</c:v>
                </c:pt>
                <c:pt idx="17">
                  <c:v>0.066410000000019</c:v>
                </c:pt>
                <c:pt idx="18">
                  <c:v>0.0703200000000379</c:v>
                </c:pt>
                <c:pt idx="19">
                  <c:v>0.0742199999999684</c:v>
                </c:pt>
                <c:pt idx="20">
                  <c:v>0.0781299999999874</c:v>
                </c:pt>
                <c:pt idx="21">
                  <c:v>0.0820400000000063</c:v>
                </c:pt>
                <c:pt idx="22">
                  <c:v>0.0859400000000505</c:v>
                </c:pt>
                <c:pt idx="23">
                  <c:v>0.0898499999999558</c:v>
                </c:pt>
                <c:pt idx="24">
                  <c:v>0.09375</c:v>
                </c:pt>
                <c:pt idx="25">
                  <c:v>0.097660000000019</c:v>
                </c:pt>
                <c:pt idx="26">
                  <c:v>0.101570000000038</c:v>
                </c:pt>
                <c:pt idx="27">
                  <c:v>0.105469999999968</c:v>
                </c:pt>
                <c:pt idx="28">
                  <c:v>0.109379999999987</c:v>
                </c:pt>
                <c:pt idx="29">
                  <c:v>0.113290000000006</c:v>
                </c:pt>
                <c:pt idx="30">
                  <c:v>0.117190000000051</c:v>
                </c:pt>
                <c:pt idx="31">
                  <c:v>0.121099999999956</c:v>
                </c:pt>
                <c:pt idx="32">
                  <c:v>0.125</c:v>
                </c:pt>
                <c:pt idx="33">
                  <c:v>0.128910000000019</c:v>
                </c:pt>
                <c:pt idx="34">
                  <c:v>0.132820000000038</c:v>
                </c:pt>
                <c:pt idx="35">
                  <c:v>0.136719999999968</c:v>
                </c:pt>
                <c:pt idx="36">
                  <c:v>0.140629999999987</c:v>
                </c:pt>
                <c:pt idx="37">
                  <c:v>0.144540000000006</c:v>
                </c:pt>
                <c:pt idx="38">
                  <c:v>0.148440000000051</c:v>
                </c:pt>
                <c:pt idx="39">
                  <c:v>0.152349999999956</c:v>
                </c:pt>
                <c:pt idx="40">
                  <c:v>0.15625</c:v>
                </c:pt>
                <c:pt idx="41">
                  <c:v>0.160160000000019</c:v>
                </c:pt>
                <c:pt idx="42">
                  <c:v>0.164070000000038</c:v>
                </c:pt>
                <c:pt idx="43">
                  <c:v>0.167969999999968</c:v>
                </c:pt>
                <c:pt idx="44">
                  <c:v>0.171879999999987</c:v>
                </c:pt>
                <c:pt idx="45">
                  <c:v>0.175790000000006</c:v>
                </c:pt>
                <c:pt idx="46">
                  <c:v>0.179690000000051</c:v>
                </c:pt>
                <c:pt idx="47">
                  <c:v>0.183599999999956</c:v>
                </c:pt>
                <c:pt idx="48">
                  <c:v>0.1875</c:v>
                </c:pt>
                <c:pt idx="49">
                  <c:v>0.191410000000019</c:v>
                </c:pt>
                <c:pt idx="50">
                  <c:v>0.195320000000038</c:v>
                </c:pt>
                <c:pt idx="51">
                  <c:v>0.199219999999968</c:v>
                </c:pt>
                <c:pt idx="52">
                  <c:v>0.203129999999987</c:v>
                </c:pt>
                <c:pt idx="53">
                  <c:v>0.207040000000006</c:v>
                </c:pt>
                <c:pt idx="54">
                  <c:v>0.210940000000051</c:v>
                </c:pt>
                <c:pt idx="55">
                  <c:v>0.214849999999956</c:v>
                </c:pt>
                <c:pt idx="56">
                  <c:v>0.21875</c:v>
                </c:pt>
                <c:pt idx="57">
                  <c:v>0.222660000000019</c:v>
                </c:pt>
                <c:pt idx="58">
                  <c:v>0.226570000000038</c:v>
                </c:pt>
                <c:pt idx="59">
                  <c:v>0.230469999999968</c:v>
                </c:pt>
                <c:pt idx="60">
                  <c:v>0.234379999999987</c:v>
                </c:pt>
                <c:pt idx="61">
                  <c:v>0.238290000000006</c:v>
                </c:pt>
                <c:pt idx="62">
                  <c:v>0.242190000000051</c:v>
                </c:pt>
                <c:pt idx="63">
                  <c:v>0.246099999999956</c:v>
                </c:pt>
                <c:pt idx="64">
                  <c:v>0.25</c:v>
                </c:pt>
                <c:pt idx="65">
                  <c:v>0.253910000000019</c:v>
                </c:pt>
                <c:pt idx="66">
                  <c:v>0.257820000000038</c:v>
                </c:pt>
                <c:pt idx="67">
                  <c:v>0.261719999999968</c:v>
                </c:pt>
                <c:pt idx="68">
                  <c:v>0.265629999999987</c:v>
                </c:pt>
                <c:pt idx="69">
                  <c:v>0.269540000000006</c:v>
                </c:pt>
                <c:pt idx="70">
                  <c:v>0.273440000000051</c:v>
                </c:pt>
                <c:pt idx="71">
                  <c:v>0.277349999999956</c:v>
                </c:pt>
                <c:pt idx="72">
                  <c:v>0.28125</c:v>
                </c:pt>
                <c:pt idx="73">
                  <c:v>0.285160000000019</c:v>
                </c:pt>
                <c:pt idx="74">
                  <c:v>0.289070000000038</c:v>
                </c:pt>
                <c:pt idx="75">
                  <c:v>0.292969999999968</c:v>
                </c:pt>
                <c:pt idx="76">
                  <c:v>0.296879999999987</c:v>
                </c:pt>
                <c:pt idx="77">
                  <c:v>0.300790000000006</c:v>
                </c:pt>
                <c:pt idx="78">
                  <c:v>0.304690000000051</c:v>
                </c:pt>
                <c:pt idx="79">
                  <c:v>0.308599999999956</c:v>
                </c:pt>
                <c:pt idx="80">
                  <c:v>0.3125</c:v>
                </c:pt>
                <c:pt idx="81">
                  <c:v>0.316410000000019</c:v>
                </c:pt>
                <c:pt idx="82">
                  <c:v>0.320320000000038</c:v>
                </c:pt>
                <c:pt idx="83">
                  <c:v>0.324219999999968</c:v>
                </c:pt>
                <c:pt idx="84">
                  <c:v>0.328129999999987</c:v>
                </c:pt>
                <c:pt idx="85">
                  <c:v>0.332040000000006</c:v>
                </c:pt>
                <c:pt idx="86">
                  <c:v>0.335940000000051</c:v>
                </c:pt>
                <c:pt idx="87">
                  <c:v>0.339849999999956</c:v>
                </c:pt>
                <c:pt idx="88">
                  <c:v>0.34375</c:v>
                </c:pt>
                <c:pt idx="89">
                  <c:v>0.347660000000019</c:v>
                </c:pt>
                <c:pt idx="90">
                  <c:v>0.351570000000038</c:v>
                </c:pt>
                <c:pt idx="91">
                  <c:v>0.355469999999968</c:v>
                </c:pt>
                <c:pt idx="92">
                  <c:v>0.359379999999987</c:v>
                </c:pt>
                <c:pt idx="93">
                  <c:v>0.363290000000006</c:v>
                </c:pt>
                <c:pt idx="94">
                  <c:v>0.367190000000051</c:v>
                </c:pt>
                <c:pt idx="95">
                  <c:v>0.371099999999956</c:v>
                </c:pt>
                <c:pt idx="96">
                  <c:v>0.375</c:v>
                </c:pt>
                <c:pt idx="97">
                  <c:v>0.378910000000019</c:v>
                </c:pt>
                <c:pt idx="98">
                  <c:v>0.382820000000038</c:v>
                </c:pt>
                <c:pt idx="99">
                  <c:v>0.386719999999968</c:v>
                </c:pt>
                <c:pt idx="100">
                  <c:v>0.390629999999987</c:v>
                </c:pt>
                <c:pt idx="101">
                  <c:v>0.394540000000006</c:v>
                </c:pt>
                <c:pt idx="102">
                  <c:v>0.398440000000051</c:v>
                </c:pt>
                <c:pt idx="103">
                  <c:v>0.402349999999956</c:v>
                </c:pt>
                <c:pt idx="104">
                  <c:v>0.40625</c:v>
                </c:pt>
                <c:pt idx="105">
                  <c:v>0.410160000000019</c:v>
                </c:pt>
                <c:pt idx="106">
                  <c:v>0.414070000000038</c:v>
                </c:pt>
                <c:pt idx="107">
                  <c:v>0.417969999999968</c:v>
                </c:pt>
                <c:pt idx="108">
                  <c:v>0.421879999999987</c:v>
                </c:pt>
                <c:pt idx="109">
                  <c:v>0.425790000000006</c:v>
                </c:pt>
                <c:pt idx="110">
                  <c:v>0.429690000000051</c:v>
                </c:pt>
                <c:pt idx="111">
                  <c:v>0.433599999999956</c:v>
                </c:pt>
                <c:pt idx="112">
                  <c:v>0.4375</c:v>
                </c:pt>
                <c:pt idx="113">
                  <c:v>0.441410000000019</c:v>
                </c:pt>
                <c:pt idx="114">
                  <c:v>0.445320000000038</c:v>
                </c:pt>
                <c:pt idx="115">
                  <c:v>0.449219999999968</c:v>
                </c:pt>
                <c:pt idx="116">
                  <c:v>0.453129999999987</c:v>
                </c:pt>
                <c:pt idx="117">
                  <c:v>0.457040000000006</c:v>
                </c:pt>
                <c:pt idx="118">
                  <c:v>0.460940000000051</c:v>
                </c:pt>
                <c:pt idx="119">
                  <c:v>0.464849999999956</c:v>
                </c:pt>
                <c:pt idx="120">
                  <c:v>0.46875</c:v>
                </c:pt>
                <c:pt idx="121">
                  <c:v>0.472660000000019</c:v>
                </c:pt>
                <c:pt idx="122">
                  <c:v>0.476570000000038</c:v>
                </c:pt>
                <c:pt idx="123">
                  <c:v>0.480469999999968</c:v>
                </c:pt>
                <c:pt idx="124">
                  <c:v>0.484379999999987</c:v>
                </c:pt>
                <c:pt idx="125">
                  <c:v>0.488290000000006</c:v>
                </c:pt>
                <c:pt idx="126">
                  <c:v>0.492190000000051</c:v>
                </c:pt>
                <c:pt idx="127">
                  <c:v>0.496099999999956</c:v>
                </c:pt>
                <c:pt idx="128">
                  <c:v>0.5</c:v>
                </c:pt>
                <c:pt idx="129">
                  <c:v>0.503910000000019</c:v>
                </c:pt>
                <c:pt idx="130">
                  <c:v>0.507820000000038</c:v>
                </c:pt>
                <c:pt idx="131">
                  <c:v>0.511719999999968</c:v>
                </c:pt>
                <c:pt idx="132">
                  <c:v>0.515629999999987</c:v>
                </c:pt>
                <c:pt idx="133">
                  <c:v>0.519540000000006</c:v>
                </c:pt>
                <c:pt idx="134">
                  <c:v>0.523440000000051</c:v>
                </c:pt>
                <c:pt idx="135">
                  <c:v>0.527349999999956</c:v>
                </c:pt>
                <c:pt idx="136">
                  <c:v>0.53125</c:v>
                </c:pt>
                <c:pt idx="137">
                  <c:v>0.535160000000019</c:v>
                </c:pt>
                <c:pt idx="138">
                  <c:v>0.539070000000038</c:v>
                </c:pt>
                <c:pt idx="139">
                  <c:v>0.542969999999968</c:v>
                </c:pt>
                <c:pt idx="140">
                  <c:v>0.546879999999987</c:v>
                </c:pt>
                <c:pt idx="141">
                  <c:v>0.550790000000006</c:v>
                </c:pt>
                <c:pt idx="142">
                  <c:v>0.554690000000051</c:v>
                </c:pt>
                <c:pt idx="143">
                  <c:v>0.558599999999956</c:v>
                </c:pt>
                <c:pt idx="144">
                  <c:v>0.5625</c:v>
                </c:pt>
                <c:pt idx="145">
                  <c:v>0.566410000000019</c:v>
                </c:pt>
                <c:pt idx="146">
                  <c:v>0.570320000000038</c:v>
                </c:pt>
                <c:pt idx="147">
                  <c:v>0.574219999999968</c:v>
                </c:pt>
                <c:pt idx="148">
                  <c:v>0.578129999999987</c:v>
                </c:pt>
                <c:pt idx="149">
                  <c:v>0.582040000000006</c:v>
                </c:pt>
                <c:pt idx="150">
                  <c:v>0.585940000000051</c:v>
                </c:pt>
                <c:pt idx="151">
                  <c:v>0.589849999999956</c:v>
                </c:pt>
                <c:pt idx="152">
                  <c:v>0.59375</c:v>
                </c:pt>
                <c:pt idx="153">
                  <c:v>0.597660000000019</c:v>
                </c:pt>
                <c:pt idx="154">
                  <c:v>0.601570000000038</c:v>
                </c:pt>
                <c:pt idx="155">
                  <c:v>0.605469999999968</c:v>
                </c:pt>
                <c:pt idx="156">
                  <c:v>0.609379999999987</c:v>
                </c:pt>
                <c:pt idx="157">
                  <c:v>0.613290000000006</c:v>
                </c:pt>
                <c:pt idx="158">
                  <c:v>0.617190000000051</c:v>
                </c:pt>
                <c:pt idx="159">
                  <c:v>0.621099999999956</c:v>
                </c:pt>
                <c:pt idx="160">
                  <c:v>0.625</c:v>
                </c:pt>
                <c:pt idx="161">
                  <c:v>0.628910000000019</c:v>
                </c:pt>
                <c:pt idx="162">
                  <c:v>0.632820000000038</c:v>
                </c:pt>
                <c:pt idx="163">
                  <c:v>0.636719999999968</c:v>
                </c:pt>
                <c:pt idx="164">
                  <c:v>0.640629999999987</c:v>
                </c:pt>
                <c:pt idx="165">
                  <c:v>0.644540000000006</c:v>
                </c:pt>
                <c:pt idx="166">
                  <c:v>0.648440000000051</c:v>
                </c:pt>
                <c:pt idx="167">
                  <c:v>0.652349999999956</c:v>
                </c:pt>
                <c:pt idx="168">
                  <c:v>0.65625</c:v>
                </c:pt>
                <c:pt idx="169">
                  <c:v>0.660160000000019</c:v>
                </c:pt>
                <c:pt idx="170">
                  <c:v>0.664070000000038</c:v>
                </c:pt>
                <c:pt idx="171">
                  <c:v>0.667969999999968</c:v>
                </c:pt>
                <c:pt idx="172">
                  <c:v>0.671879999999987</c:v>
                </c:pt>
                <c:pt idx="173">
                  <c:v>0.675790000000006</c:v>
                </c:pt>
                <c:pt idx="174">
                  <c:v>0.679690000000051</c:v>
                </c:pt>
                <c:pt idx="175">
                  <c:v>0.683599999999956</c:v>
                </c:pt>
                <c:pt idx="176">
                  <c:v>0.6875</c:v>
                </c:pt>
                <c:pt idx="177">
                  <c:v>0.691410000000019</c:v>
                </c:pt>
                <c:pt idx="178">
                  <c:v>0.695320000000038</c:v>
                </c:pt>
                <c:pt idx="179">
                  <c:v>0.699219999999968</c:v>
                </c:pt>
                <c:pt idx="180">
                  <c:v>0.703129999999987</c:v>
                </c:pt>
                <c:pt idx="181">
                  <c:v>0.707040000000006</c:v>
                </c:pt>
                <c:pt idx="182">
                  <c:v>0.710940000000051</c:v>
                </c:pt>
                <c:pt idx="183">
                  <c:v>0.714849999999956</c:v>
                </c:pt>
                <c:pt idx="184">
                  <c:v>0.71875</c:v>
                </c:pt>
                <c:pt idx="185">
                  <c:v>0.722660000000019</c:v>
                </c:pt>
                <c:pt idx="186">
                  <c:v>0.726570000000038</c:v>
                </c:pt>
                <c:pt idx="187">
                  <c:v>0.730469999999968</c:v>
                </c:pt>
                <c:pt idx="188">
                  <c:v>0.734379999999987</c:v>
                </c:pt>
                <c:pt idx="189">
                  <c:v>0.738290000000006</c:v>
                </c:pt>
                <c:pt idx="190">
                  <c:v>0.742190000000051</c:v>
                </c:pt>
                <c:pt idx="191">
                  <c:v>0.746099999999956</c:v>
                </c:pt>
                <c:pt idx="192">
                  <c:v>0.75</c:v>
                </c:pt>
                <c:pt idx="193">
                  <c:v>0.753910000000019</c:v>
                </c:pt>
                <c:pt idx="194">
                  <c:v>0.757820000000038</c:v>
                </c:pt>
                <c:pt idx="195">
                  <c:v>0.761719999999968</c:v>
                </c:pt>
                <c:pt idx="196">
                  <c:v>0.765629999999987</c:v>
                </c:pt>
                <c:pt idx="197">
                  <c:v>0.769540000000006</c:v>
                </c:pt>
                <c:pt idx="198">
                  <c:v>0.773440000000051</c:v>
                </c:pt>
                <c:pt idx="199">
                  <c:v>0.777349999999956</c:v>
                </c:pt>
                <c:pt idx="200">
                  <c:v>0.78125</c:v>
                </c:pt>
                <c:pt idx="201">
                  <c:v>0.785160000000019</c:v>
                </c:pt>
                <c:pt idx="202">
                  <c:v>0.789070000000038</c:v>
                </c:pt>
                <c:pt idx="203">
                  <c:v>0.792969999999968</c:v>
                </c:pt>
                <c:pt idx="204">
                  <c:v>0.796879999999987</c:v>
                </c:pt>
                <c:pt idx="205">
                  <c:v>0.800790000000006</c:v>
                </c:pt>
                <c:pt idx="206">
                  <c:v>0.804690000000051</c:v>
                </c:pt>
                <c:pt idx="207">
                  <c:v>0.808599999999956</c:v>
                </c:pt>
                <c:pt idx="208">
                  <c:v>0.8125</c:v>
                </c:pt>
                <c:pt idx="209">
                  <c:v>0.816410000000019</c:v>
                </c:pt>
                <c:pt idx="210">
                  <c:v>0.820320000000038</c:v>
                </c:pt>
                <c:pt idx="211">
                  <c:v>0.824219999999968</c:v>
                </c:pt>
                <c:pt idx="212">
                  <c:v>0.828129999999987</c:v>
                </c:pt>
                <c:pt idx="213">
                  <c:v>0.832040000000006</c:v>
                </c:pt>
                <c:pt idx="214">
                  <c:v>0.835940000000051</c:v>
                </c:pt>
                <c:pt idx="215">
                  <c:v>0.839849999999956</c:v>
                </c:pt>
                <c:pt idx="216">
                  <c:v>0.84375</c:v>
                </c:pt>
                <c:pt idx="217">
                  <c:v>0.847660000000019</c:v>
                </c:pt>
                <c:pt idx="218">
                  <c:v>0.851570000000038</c:v>
                </c:pt>
                <c:pt idx="219">
                  <c:v>0.855469999999968</c:v>
                </c:pt>
                <c:pt idx="220">
                  <c:v>0.859379999999987</c:v>
                </c:pt>
                <c:pt idx="221">
                  <c:v>0.863290000000006</c:v>
                </c:pt>
                <c:pt idx="222">
                  <c:v>0.867190000000051</c:v>
                </c:pt>
                <c:pt idx="223">
                  <c:v>0.871099999999956</c:v>
                </c:pt>
                <c:pt idx="224">
                  <c:v>0.875</c:v>
                </c:pt>
                <c:pt idx="225">
                  <c:v>0.878910000000019</c:v>
                </c:pt>
                <c:pt idx="226">
                  <c:v>0.882820000000038</c:v>
                </c:pt>
                <c:pt idx="227">
                  <c:v>0.886719999999968</c:v>
                </c:pt>
                <c:pt idx="228">
                  <c:v>0.890629999999987</c:v>
                </c:pt>
                <c:pt idx="229">
                  <c:v>0.894540000000006</c:v>
                </c:pt>
                <c:pt idx="230">
                  <c:v>0.898440000000051</c:v>
                </c:pt>
                <c:pt idx="231">
                  <c:v>0.902349999999956</c:v>
                </c:pt>
                <c:pt idx="232">
                  <c:v>0.90625</c:v>
                </c:pt>
                <c:pt idx="233">
                  <c:v>0.910160000000019</c:v>
                </c:pt>
                <c:pt idx="234">
                  <c:v>0.914070000000038</c:v>
                </c:pt>
                <c:pt idx="235">
                  <c:v>0.917969999999968</c:v>
                </c:pt>
                <c:pt idx="236">
                  <c:v>0.921879999999987</c:v>
                </c:pt>
                <c:pt idx="237">
                  <c:v>0.925790000000006</c:v>
                </c:pt>
                <c:pt idx="238">
                  <c:v>0.929690000000051</c:v>
                </c:pt>
                <c:pt idx="239">
                  <c:v>0.933599999999956</c:v>
                </c:pt>
                <c:pt idx="240">
                  <c:v>0.9375</c:v>
                </c:pt>
                <c:pt idx="241">
                  <c:v>0.941410000000019</c:v>
                </c:pt>
                <c:pt idx="242">
                  <c:v>0.945320000000038</c:v>
                </c:pt>
                <c:pt idx="243">
                  <c:v>0.949219999999968</c:v>
                </c:pt>
                <c:pt idx="244">
                  <c:v>0.953129999999987</c:v>
                </c:pt>
                <c:pt idx="245">
                  <c:v>0.957040000000006</c:v>
                </c:pt>
                <c:pt idx="246">
                  <c:v>0.960940000000051</c:v>
                </c:pt>
                <c:pt idx="247">
                  <c:v>0.964849999999956</c:v>
                </c:pt>
                <c:pt idx="248">
                  <c:v>0.96875</c:v>
                </c:pt>
                <c:pt idx="249">
                  <c:v>0.972660000000019</c:v>
                </c:pt>
                <c:pt idx="250">
                  <c:v>0.976570000000038</c:v>
                </c:pt>
                <c:pt idx="251">
                  <c:v>0.980469999999968</c:v>
                </c:pt>
                <c:pt idx="252">
                  <c:v>0.984379999999987</c:v>
                </c:pt>
                <c:pt idx="253">
                  <c:v>0.988290000000006</c:v>
                </c:pt>
                <c:pt idx="254">
                  <c:v>0.992190000000051</c:v>
                </c:pt>
                <c:pt idx="255">
                  <c:v>0.996099999999956</c:v>
                </c:pt>
                <c:pt idx="256">
                  <c:v>1</c:v>
                </c:pt>
                <c:pt idx="257">
                  <c:v>1.00391000000002</c:v>
                </c:pt>
                <c:pt idx="258">
                  <c:v>1.00782000000004</c:v>
                </c:pt>
                <c:pt idx="259">
                  <c:v>1.01171999999997</c:v>
                </c:pt>
                <c:pt idx="260">
                  <c:v>1.01562999999999</c:v>
                </c:pt>
                <c:pt idx="261">
                  <c:v>1.01954000000001</c:v>
                </c:pt>
                <c:pt idx="262">
                  <c:v>1.02344000000005</c:v>
                </c:pt>
                <c:pt idx="263">
                  <c:v>1.02734999999996</c:v>
                </c:pt>
                <c:pt idx="264">
                  <c:v>1.03125</c:v>
                </c:pt>
                <c:pt idx="265">
                  <c:v>1.03516000000002</c:v>
                </c:pt>
                <c:pt idx="266">
                  <c:v>1.03907000000004</c:v>
                </c:pt>
                <c:pt idx="267">
                  <c:v>1.04296999999997</c:v>
                </c:pt>
                <c:pt idx="268">
                  <c:v>1.04687999999999</c:v>
                </c:pt>
                <c:pt idx="269">
                  <c:v>1.05079000000001</c:v>
                </c:pt>
                <c:pt idx="270">
                  <c:v>1.05469000000005</c:v>
                </c:pt>
                <c:pt idx="271">
                  <c:v>1.05859999999996</c:v>
                </c:pt>
                <c:pt idx="272">
                  <c:v>1.0625</c:v>
                </c:pt>
                <c:pt idx="273">
                  <c:v>1.06641000000002</c:v>
                </c:pt>
                <c:pt idx="274">
                  <c:v>1.07032000000004</c:v>
                </c:pt>
                <c:pt idx="275">
                  <c:v>1.07421999999997</c:v>
                </c:pt>
                <c:pt idx="276">
                  <c:v>1.07812999999999</c:v>
                </c:pt>
                <c:pt idx="277">
                  <c:v>1.08204000000001</c:v>
                </c:pt>
                <c:pt idx="278">
                  <c:v>1.08594000000005</c:v>
                </c:pt>
                <c:pt idx="279">
                  <c:v>1.08984999999996</c:v>
                </c:pt>
                <c:pt idx="280">
                  <c:v>1.09375</c:v>
                </c:pt>
                <c:pt idx="281">
                  <c:v>1.09766000000002</c:v>
                </c:pt>
                <c:pt idx="282">
                  <c:v>1.10157000000004</c:v>
                </c:pt>
                <c:pt idx="283">
                  <c:v>1.10546999999997</c:v>
                </c:pt>
                <c:pt idx="284">
                  <c:v>1.10937999999999</c:v>
                </c:pt>
                <c:pt idx="285">
                  <c:v>1.11329000000001</c:v>
                </c:pt>
                <c:pt idx="286">
                  <c:v>1.11719000000005</c:v>
                </c:pt>
                <c:pt idx="287">
                  <c:v>1.12109999999996</c:v>
                </c:pt>
                <c:pt idx="288">
                  <c:v>1.125</c:v>
                </c:pt>
                <c:pt idx="289">
                  <c:v>1.12891000000002</c:v>
                </c:pt>
                <c:pt idx="290">
                  <c:v>1.13282000000004</c:v>
                </c:pt>
                <c:pt idx="291">
                  <c:v>1.13671999999997</c:v>
                </c:pt>
                <c:pt idx="292">
                  <c:v>1.14062999999999</c:v>
                </c:pt>
                <c:pt idx="293">
                  <c:v>1.14454000000001</c:v>
                </c:pt>
                <c:pt idx="294">
                  <c:v>1.14844000000005</c:v>
                </c:pt>
                <c:pt idx="295">
                  <c:v>1.15234999999996</c:v>
                </c:pt>
                <c:pt idx="296">
                  <c:v>1.15625</c:v>
                </c:pt>
                <c:pt idx="297">
                  <c:v>1.16016000000002</c:v>
                </c:pt>
                <c:pt idx="298">
                  <c:v>1.16407000000004</c:v>
                </c:pt>
                <c:pt idx="299">
                  <c:v>1.16796999999997</c:v>
                </c:pt>
                <c:pt idx="300">
                  <c:v>1.17187999999999</c:v>
                </c:pt>
                <c:pt idx="301">
                  <c:v>1.17579000000001</c:v>
                </c:pt>
                <c:pt idx="302">
                  <c:v>1.17969000000005</c:v>
                </c:pt>
                <c:pt idx="303">
                  <c:v>1.18359999999996</c:v>
                </c:pt>
                <c:pt idx="304">
                  <c:v>1.1875</c:v>
                </c:pt>
                <c:pt idx="305">
                  <c:v>1.19141000000002</c:v>
                </c:pt>
                <c:pt idx="306">
                  <c:v>1.19532000000004</c:v>
                </c:pt>
                <c:pt idx="307">
                  <c:v>1.19921999999997</c:v>
                </c:pt>
                <c:pt idx="308">
                  <c:v>1.20312999999999</c:v>
                </c:pt>
                <c:pt idx="309">
                  <c:v>1.20704000000001</c:v>
                </c:pt>
                <c:pt idx="310">
                  <c:v>1.21094000000005</c:v>
                </c:pt>
                <c:pt idx="311">
                  <c:v>1.21484999999996</c:v>
                </c:pt>
                <c:pt idx="312">
                  <c:v>1.21875</c:v>
                </c:pt>
                <c:pt idx="313">
                  <c:v>1.22266000000002</c:v>
                </c:pt>
                <c:pt idx="314">
                  <c:v>1.22657000000004</c:v>
                </c:pt>
                <c:pt idx="315">
                  <c:v>1.23046999999997</c:v>
                </c:pt>
                <c:pt idx="316">
                  <c:v>1.23437999999999</c:v>
                </c:pt>
                <c:pt idx="317">
                  <c:v>1.23829000000001</c:v>
                </c:pt>
                <c:pt idx="318">
                  <c:v>1.24219000000005</c:v>
                </c:pt>
                <c:pt idx="319">
                  <c:v>1.24609999999996</c:v>
                </c:pt>
                <c:pt idx="320">
                  <c:v>1.25</c:v>
                </c:pt>
                <c:pt idx="321">
                  <c:v>1.25391000000002</c:v>
                </c:pt>
                <c:pt idx="322">
                  <c:v>1.25782000000004</c:v>
                </c:pt>
                <c:pt idx="323">
                  <c:v>1.26171999999997</c:v>
                </c:pt>
                <c:pt idx="324">
                  <c:v>1.26562999999999</c:v>
                </c:pt>
                <c:pt idx="325">
                  <c:v>1.26954000000001</c:v>
                </c:pt>
                <c:pt idx="326">
                  <c:v>1.27344000000005</c:v>
                </c:pt>
                <c:pt idx="327">
                  <c:v>1.27734999999996</c:v>
                </c:pt>
                <c:pt idx="328">
                  <c:v>1.28125</c:v>
                </c:pt>
                <c:pt idx="329">
                  <c:v>1.28516000000002</c:v>
                </c:pt>
                <c:pt idx="330">
                  <c:v>1.28907000000004</c:v>
                </c:pt>
                <c:pt idx="331">
                  <c:v>1.29296999999997</c:v>
                </c:pt>
                <c:pt idx="332">
                  <c:v>1.29687999999999</c:v>
                </c:pt>
                <c:pt idx="333">
                  <c:v>1.30079000000001</c:v>
                </c:pt>
                <c:pt idx="334">
                  <c:v>1.30469000000005</c:v>
                </c:pt>
                <c:pt idx="335">
                  <c:v>1.30859999999996</c:v>
                </c:pt>
                <c:pt idx="336">
                  <c:v>1.3125</c:v>
                </c:pt>
                <c:pt idx="337">
                  <c:v>1.31641000000002</c:v>
                </c:pt>
                <c:pt idx="338">
                  <c:v>1.32032000000004</c:v>
                </c:pt>
                <c:pt idx="339">
                  <c:v>1.32421999999997</c:v>
                </c:pt>
                <c:pt idx="340">
                  <c:v>1.32812999999999</c:v>
                </c:pt>
                <c:pt idx="341">
                  <c:v>1.33204000000001</c:v>
                </c:pt>
                <c:pt idx="342">
                  <c:v>1.33594000000005</c:v>
                </c:pt>
                <c:pt idx="343">
                  <c:v>1.33984999999996</c:v>
                </c:pt>
                <c:pt idx="344">
                  <c:v>1.34375</c:v>
                </c:pt>
                <c:pt idx="345">
                  <c:v>1.34766000000002</c:v>
                </c:pt>
                <c:pt idx="346">
                  <c:v>1.35157000000004</c:v>
                </c:pt>
                <c:pt idx="347">
                  <c:v>1.35546999999997</c:v>
                </c:pt>
                <c:pt idx="348">
                  <c:v>1.35937999999999</c:v>
                </c:pt>
                <c:pt idx="349">
                  <c:v>1.36329000000001</c:v>
                </c:pt>
                <c:pt idx="350">
                  <c:v>1.36719000000005</c:v>
                </c:pt>
                <c:pt idx="351">
                  <c:v>1.37109999999996</c:v>
                </c:pt>
                <c:pt idx="352">
                  <c:v>1.375</c:v>
                </c:pt>
                <c:pt idx="353">
                  <c:v>1.37891000000002</c:v>
                </c:pt>
                <c:pt idx="354">
                  <c:v>1.38282000000004</c:v>
                </c:pt>
                <c:pt idx="355">
                  <c:v>1.38671999999997</c:v>
                </c:pt>
                <c:pt idx="356">
                  <c:v>1.39062999999999</c:v>
                </c:pt>
                <c:pt idx="357">
                  <c:v>1.39454000000001</c:v>
                </c:pt>
                <c:pt idx="358">
                  <c:v>1.39844000000005</c:v>
                </c:pt>
                <c:pt idx="359">
                  <c:v>1.40234999999996</c:v>
                </c:pt>
                <c:pt idx="360">
                  <c:v>1.40625</c:v>
                </c:pt>
                <c:pt idx="361">
                  <c:v>1.41016000000002</c:v>
                </c:pt>
                <c:pt idx="362">
                  <c:v>1.41407000000004</c:v>
                </c:pt>
                <c:pt idx="363">
                  <c:v>1.41796999999997</c:v>
                </c:pt>
                <c:pt idx="364">
                  <c:v>1.42187999999999</c:v>
                </c:pt>
                <c:pt idx="365">
                  <c:v>1.42579000000001</c:v>
                </c:pt>
                <c:pt idx="366">
                  <c:v>1.42969000000005</c:v>
                </c:pt>
                <c:pt idx="367">
                  <c:v>1.43359999999996</c:v>
                </c:pt>
                <c:pt idx="368">
                  <c:v>1.4375</c:v>
                </c:pt>
                <c:pt idx="369">
                  <c:v>1.44141000000002</c:v>
                </c:pt>
                <c:pt idx="370">
                  <c:v>1.44532000000004</c:v>
                </c:pt>
                <c:pt idx="371">
                  <c:v>1.44921999999997</c:v>
                </c:pt>
                <c:pt idx="372">
                  <c:v>1.45312999999999</c:v>
                </c:pt>
                <c:pt idx="373">
                  <c:v>1.45704000000001</c:v>
                </c:pt>
                <c:pt idx="374">
                  <c:v>1.46094000000005</c:v>
                </c:pt>
                <c:pt idx="375">
                  <c:v>1.46484999999996</c:v>
                </c:pt>
                <c:pt idx="376">
                  <c:v>1.46875</c:v>
                </c:pt>
                <c:pt idx="377">
                  <c:v>1.47266000000002</c:v>
                </c:pt>
                <c:pt idx="378">
                  <c:v>1.47657000000004</c:v>
                </c:pt>
                <c:pt idx="379">
                  <c:v>1.48046999999997</c:v>
                </c:pt>
                <c:pt idx="380">
                  <c:v>1.48437999999999</c:v>
                </c:pt>
                <c:pt idx="381">
                  <c:v>1.48829000000001</c:v>
                </c:pt>
                <c:pt idx="382">
                  <c:v>1.49219000000005</c:v>
                </c:pt>
                <c:pt idx="383">
                  <c:v>1.49609999999996</c:v>
                </c:pt>
                <c:pt idx="384">
                  <c:v>1.5</c:v>
                </c:pt>
                <c:pt idx="385">
                  <c:v>1.50391000000002</c:v>
                </c:pt>
                <c:pt idx="386">
                  <c:v>1.50782000000004</c:v>
                </c:pt>
                <c:pt idx="387">
                  <c:v>1.51171999999997</c:v>
                </c:pt>
                <c:pt idx="388">
                  <c:v>1.51562999999999</c:v>
                </c:pt>
                <c:pt idx="389">
                  <c:v>1.51954000000001</c:v>
                </c:pt>
                <c:pt idx="390">
                  <c:v>1.52344000000005</c:v>
                </c:pt>
                <c:pt idx="391">
                  <c:v>1.52734999999996</c:v>
                </c:pt>
                <c:pt idx="392">
                  <c:v>1.53125</c:v>
                </c:pt>
                <c:pt idx="393">
                  <c:v>1.53516000000002</c:v>
                </c:pt>
                <c:pt idx="394">
                  <c:v>1.53907000000004</c:v>
                </c:pt>
                <c:pt idx="395">
                  <c:v>1.54296999999997</c:v>
                </c:pt>
                <c:pt idx="396">
                  <c:v>1.54687999999999</c:v>
                </c:pt>
                <c:pt idx="397">
                  <c:v>1.55079000000001</c:v>
                </c:pt>
                <c:pt idx="398">
                  <c:v>1.55469000000005</c:v>
                </c:pt>
                <c:pt idx="399">
                  <c:v>1.55859999999996</c:v>
                </c:pt>
                <c:pt idx="400">
                  <c:v>1.5625</c:v>
                </c:pt>
                <c:pt idx="401">
                  <c:v>1.56641000000002</c:v>
                </c:pt>
                <c:pt idx="402">
                  <c:v>1.57032000000004</c:v>
                </c:pt>
                <c:pt idx="403">
                  <c:v>1.57421999999997</c:v>
                </c:pt>
                <c:pt idx="404">
                  <c:v>1.57812999999999</c:v>
                </c:pt>
                <c:pt idx="405">
                  <c:v>1.58204000000001</c:v>
                </c:pt>
                <c:pt idx="406">
                  <c:v>1.58594000000005</c:v>
                </c:pt>
                <c:pt idx="407">
                  <c:v>1.58984999999996</c:v>
                </c:pt>
                <c:pt idx="408">
                  <c:v>1.59375</c:v>
                </c:pt>
                <c:pt idx="409">
                  <c:v>1.59766000000002</c:v>
                </c:pt>
                <c:pt idx="410">
                  <c:v>1.60157000000004</c:v>
                </c:pt>
                <c:pt idx="411">
                  <c:v>1.60546999999997</c:v>
                </c:pt>
                <c:pt idx="412">
                  <c:v>1.60937999999999</c:v>
                </c:pt>
                <c:pt idx="413">
                  <c:v>1.61329000000001</c:v>
                </c:pt>
                <c:pt idx="414">
                  <c:v>1.61719000000005</c:v>
                </c:pt>
                <c:pt idx="415">
                  <c:v>1.62109999999996</c:v>
                </c:pt>
                <c:pt idx="416">
                  <c:v>1.625</c:v>
                </c:pt>
                <c:pt idx="417">
                  <c:v>1.62891000000002</c:v>
                </c:pt>
                <c:pt idx="418">
                  <c:v>1.63282000000004</c:v>
                </c:pt>
                <c:pt idx="419">
                  <c:v>1.63671999999997</c:v>
                </c:pt>
                <c:pt idx="420">
                  <c:v>1.64062999999999</c:v>
                </c:pt>
                <c:pt idx="421">
                  <c:v>1.64454000000001</c:v>
                </c:pt>
                <c:pt idx="422">
                  <c:v>1.64844000000005</c:v>
                </c:pt>
                <c:pt idx="423">
                  <c:v>1.65234999999996</c:v>
                </c:pt>
                <c:pt idx="424">
                  <c:v>1.65625</c:v>
                </c:pt>
                <c:pt idx="425">
                  <c:v>1.66016000000002</c:v>
                </c:pt>
                <c:pt idx="426">
                  <c:v>1.66407000000004</c:v>
                </c:pt>
                <c:pt idx="427">
                  <c:v>1.66796999999997</c:v>
                </c:pt>
                <c:pt idx="428">
                  <c:v>1.67187999999999</c:v>
                </c:pt>
                <c:pt idx="429">
                  <c:v>1.67579000000001</c:v>
                </c:pt>
                <c:pt idx="430">
                  <c:v>1.67969000000005</c:v>
                </c:pt>
                <c:pt idx="431">
                  <c:v>1.68359999999996</c:v>
                </c:pt>
                <c:pt idx="432">
                  <c:v>1.6875</c:v>
                </c:pt>
                <c:pt idx="433">
                  <c:v>1.69141000000002</c:v>
                </c:pt>
                <c:pt idx="434">
                  <c:v>1.69532000000004</c:v>
                </c:pt>
                <c:pt idx="435">
                  <c:v>1.69921999999997</c:v>
                </c:pt>
                <c:pt idx="436">
                  <c:v>1.70312999999999</c:v>
                </c:pt>
                <c:pt idx="437">
                  <c:v>1.70704000000001</c:v>
                </c:pt>
                <c:pt idx="438">
                  <c:v>1.71094000000005</c:v>
                </c:pt>
                <c:pt idx="439">
                  <c:v>1.71484999999996</c:v>
                </c:pt>
                <c:pt idx="440">
                  <c:v>1.71875</c:v>
                </c:pt>
                <c:pt idx="441">
                  <c:v>1.72266000000002</c:v>
                </c:pt>
                <c:pt idx="442">
                  <c:v>1.72657000000004</c:v>
                </c:pt>
                <c:pt idx="443">
                  <c:v>1.73046999999997</c:v>
                </c:pt>
                <c:pt idx="444">
                  <c:v>1.73437999999999</c:v>
                </c:pt>
                <c:pt idx="445">
                  <c:v>1.73829000000001</c:v>
                </c:pt>
                <c:pt idx="446">
                  <c:v>1.74219000000005</c:v>
                </c:pt>
                <c:pt idx="447">
                  <c:v>1.74609999999996</c:v>
                </c:pt>
                <c:pt idx="448">
                  <c:v>1.75</c:v>
                </c:pt>
                <c:pt idx="449">
                  <c:v>1.75391000000002</c:v>
                </c:pt>
                <c:pt idx="450">
                  <c:v>1.75782000000004</c:v>
                </c:pt>
                <c:pt idx="451">
                  <c:v>1.76171999999997</c:v>
                </c:pt>
                <c:pt idx="452">
                  <c:v>1.76562999999999</c:v>
                </c:pt>
                <c:pt idx="453">
                  <c:v>1.76954000000001</c:v>
                </c:pt>
                <c:pt idx="454">
                  <c:v>1.77344000000005</c:v>
                </c:pt>
                <c:pt idx="455">
                  <c:v>1.77734999999996</c:v>
                </c:pt>
                <c:pt idx="456">
                  <c:v>1.78125</c:v>
                </c:pt>
                <c:pt idx="457">
                  <c:v>1.78516000000002</c:v>
                </c:pt>
                <c:pt idx="458">
                  <c:v>1.78907000000004</c:v>
                </c:pt>
                <c:pt idx="459">
                  <c:v>1.79296999999997</c:v>
                </c:pt>
                <c:pt idx="460">
                  <c:v>1.79687999999999</c:v>
                </c:pt>
                <c:pt idx="461">
                  <c:v>1.80079000000001</c:v>
                </c:pt>
                <c:pt idx="462">
                  <c:v>1.80469000000005</c:v>
                </c:pt>
                <c:pt idx="463">
                  <c:v>1.80859999999996</c:v>
                </c:pt>
                <c:pt idx="464">
                  <c:v>1.8125</c:v>
                </c:pt>
                <c:pt idx="465">
                  <c:v>1.81641000000002</c:v>
                </c:pt>
                <c:pt idx="466">
                  <c:v>1.82032000000004</c:v>
                </c:pt>
                <c:pt idx="467">
                  <c:v>1.82421999999997</c:v>
                </c:pt>
                <c:pt idx="468">
                  <c:v>1.82812999999999</c:v>
                </c:pt>
                <c:pt idx="469">
                  <c:v>1.83204000000001</c:v>
                </c:pt>
                <c:pt idx="470">
                  <c:v>1.83594000000005</c:v>
                </c:pt>
                <c:pt idx="471">
                  <c:v>1.83984999999996</c:v>
                </c:pt>
                <c:pt idx="472">
                  <c:v>1.84375</c:v>
                </c:pt>
                <c:pt idx="473">
                  <c:v>1.84766000000002</c:v>
                </c:pt>
                <c:pt idx="474">
                  <c:v>1.85157000000004</c:v>
                </c:pt>
                <c:pt idx="475">
                  <c:v>1.85546999999997</c:v>
                </c:pt>
                <c:pt idx="476">
                  <c:v>1.85937999999999</c:v>
                </c:pt>
                <c:pt idx="477">
                  <c:v>1.86329000000001</c:v>
                </c:pt>
                <c:pt idx="478">
                  <c:v>1.86719000000005</c:v>
                </c:pt>
                <c:pt idx="479">
                  <c:v>1.87109999999996</c:v>
                </c:pt>
                <c:pt idx="480">
                  <c:v>1.875</c:v>
                </c:pt>
                <c:pt idx="481">
                  <c:v>1.87891000000002</c:v>
                </c:pt>
                <c:pt idx="482">
                  <c:v>1.88282000000004</c:v>
                </c:pt>
                <c:pt idx="483">
                  <c:v>1.88671999999997</c:v>
                </c:pt>
                <c:pt idx="484">
                  <c:v>1.89062999999999</c:v>
                </c:pt>
                <c:pt idx="485">
                  <c:v>1.89454000000001</c:v>
                </c:pt>
                <c:pt idx="486">
                  <c:v>1.89844000000005</c:v>
                </c:pt>
                <c:pt idx="487">
                  <c:v>1.90234999999996</c:v>
                </c:pt>
                <c:pt idx="488">
                  <c:v>1.90625</c:v>
                </c:pt>
                <c:pt idx="489">
                  <c:v>1.91016000000002</c:v>
                </c:pt>
                <c:pt idx="490">
                  <c:v>1.91407000000004</c:v>
                </c:pt>
                <c:pt idx="491">
                  <c:v>1.91796999999997</c:v>
                </c:pt>
                <c:pt idx="492">
                  <c:v>1.92187999999999</c:v>
                </c:pt>
                <c:pt idx="493">
                  <c:v>1.92579000000001</c:v>
                </c:pt>
                <c:pt idx="494">
                  <c:v>1.92969000000005</c:v>
                </c:pt>
                <c:pt idx="495">
                  <c:v>1.93359999999996</c:v>
                </c:pt>
                <c:pt idx="496">
                  <c:v>1.9375</c:v>
                </c:pt>
                <c:pt idx="497">
                  <c:v>1.94141000000002</c:v>
                </c:pt>
                <c:pt idx="498">
                  <c:v>1.94532000000004</c:v>
                </c:pt>
                <c:pt idx="499">
                  <c:v>1.94921999999997</c:v>
                </c:pt>
                <c:pt idx="500">
                  <c:v>1.95312999999999</c:v>
                </c:pt>
                <c:pt idx="501">
                  <c:v>1.95704000000001</c:v>
                </c:pt>
                <c:pt idx="502">
                  <c:v>1.96094000000005</c:v>
                </c:pt>
                <c:pt idx="503">
                  <c:v>1.96484999999996</c:v>
                </c:pt>
                <c:pt idx="504">
                  <c:v>1.96875</c:v>
                </c:pt>
                <c:pt idx="505">
                  <c:v>1.97266000000002</c:v>
                </c:pt>
                <c:pt idx="506">
                  <c:v>1.97657000000004</c:v>
                </c:pt>
                <c:pt idx="507">
                  <c:v>1.98046999999997</c:v>
                </c:pt>
                <c:pt idx="508">
                  <c:v>1.98437999999999</c:v>
                </c:pt>
                <c:pt idx="509">
                  <c:v>1.98829000000001</c:v>
                </c:pt>
                <c:pt idx="510">
                  <c:v>1.99219000000005</c:v>
                </c:pt>
                <c:pt idx="511">
                  <c:v>1.99609999999996</c:v>
                </c:pt>
                <c:pt idx="512">
                  <c:v>2</c:v>
                </c:pt>
                <c:pt idx="513">
                  <c:v>2.00391000000002</c:v>
                </c:pt>
                <c:pt idx="514">
                  <c:v>2.00782000000004</c:v>
                </c:pt>
                <c:pt idx="515">
                  <c:v>2.01171999999997</c:v>
                </c:pt>
                <c:pt idx="516">
                  <c:v>2.01562999999999</c:v>
                </c:pt>
                <c:pt idx="517">
                  <c:v>2.01954000000001</c:v>
                </c:pt>
                <c:pt idx="518">
                  <c:v>2.02344000000005</c:v>
                </c:pt>
                <c:pt idx="519">
                  <c:v>2.02734999999996</c:v>
                </c:pt>
                <c:pt idx="520">
                  <c:v>2.03125</c:v>
                </c:pt>
                <c:pt idx="521">
                  <c:v>2.03516000000002</c:v>
                </c:pt>
                <c:pt idx="522">
                  <c:v>2.03907000000004</c:v>
                </c:pt>
                <c:pt idx="523">
                  <c:v>2.04296999999997</c:v>
                </c:pt>
                <c:pt idx="524">
                  <c:v>2.04687999999999</c:v>
                </c:pt>
                <c:pt idx="525">
                  <c:v>2.05079000000001</c:v>
                </c:pt>
                <c:pt idx="526">
                  <c:v>2.05469000000005</c:v>
                </c:pt>
                <c:pt idx="527">
                  <c:v>2.05859999999996</c:v>
                </c:pt>
                <c:pt idx="528">
                  <c:v>2.0625</c:v>
                </c:pt>
                <c:pt idx="529">
                  <c:v>2.06641000000002</c:v>
                </c:pt>
                <c:pt idx="530">
                  <c:v>2.07032000000004</c:v>
                </c:pt>
                <c:pt idx="531">
                  <c:v>2.07421999999997</c:v>
                </c:pt>
                <c:pt idx="532">
                  <c:v>2.07812999999999</c:v>
                </c:pt>
                <c:pt idx="533">
                  <c:v>2.08204000000001</c:v>
                </c:pt>
                <c:pt idx="534">
                  <c:v>2.08594000000005</c:v>
                </c:pt>
                <c:pt idx="535">
                  <c:v>2.08984999999996</c:v>
                </c:pt>
                <c:pt idx="536">
                  <c:v>2.09375</c:v>
                </c:pt>
                <c:pt idx="537">
                  <c:v>2.09766000000002</c:v>
                </c:pt>
                <c:pt idx="538">
                  <c:v>2.10157000000004</c:v>
                </c:pt>
                <c:pt idx="539">
                  <c:v>2.10546999999997</c:v>
                </c:pt>
                <c:pt idx="540">
                  <c:v>2.10937999999999</c:v>
                </c:pt>
                <c:pt idx="541">
                  <c:v>2.11329000000001</c:v>
                </c:pt>
              </c:numCache>
            </c:numRef>
          </c:xVal>
          <c:yVal>
            <c:numRef>
              <c:f>Donnees_bilan!$E$2:$E$10000</c:f>
              <c:numCache>
                <c:ptCount val="9999"/>
                <c:pt idx="0">
                  <c:v>-0.000110257</c:v>
                </c:pt>
                <c:pt idx="1">
                  <c:v>-0.000139575157500142</c:v>
                </c:pt>
                <c:pt idx="2">
                  <c:v>-0.000132601149537248</c:v>
                </c:pt>
                <c:pt idx="3">
                  <c:v>-0.000154322575699677</c:v>
                </c:pt>
                <c:pt idx="4">
                  <c:v>-0.000156225090790669</c:v>
                </c:pt>
                <c:pt idx="5">
                  <c:v>-0.000152830870224997</c:v>
                </c:pt>
                <c:pt idx="6">
                  <c:v>-0.000154110802000046</c:v>
                </c:pt>
                <c:pt idx="7">
                  <c:v>-0.000163050001484224</c:v>
                </c:pt>
                <c:pt idx="8">
                  <c:v>-0.000154381857421875</c:v>
                </c:pt>
                <c:pt idx="9">
                  <c:v>-0.000142619422649975</c:v>
                </c:pt>
                <c:pt idx="10">
                  <c:v>-0.000144427985600079</c:v>
                </c:pt>
                <c:pt idx="11">
                  <c:v>-0.000126119188400329</c:v>
                </c:pt>
                <c:pt idx="12">
                  <c:v>-0.000116690023999941</c:v>
                </c:pt>
                <c:pt idx="13">
                  <c:v>-0.000113187242053086</c:v>
                </c:pt>
                <c:pt idx="14">
                  <c:v>-6.64401302869112E-05</c:v>
                </c:pt>
                <c:pt idx="15">
                  <c:v>-2.76094645000329E-05</c:v>
                </c:pt>
                <c:pt idx="16">
                  <c:v>-2.3309053125E-05</c:v>
                </c:pt>
                <c:pt idx="17">
                  <c:v>-4.51788382311843E-07</c:v>
                </c:pt>
                <c:pt idx="18">
                  <c:v>4.63595074205172E-05</c:v>
                </c:pt>
                <c:pt idx="19">
                  <c:v>6.17220241278239E-05</c:v>
                </c:pt>
                <c:pt idx="20">
                  <c:v>2.404055994817E-05</c:v>
                </c:pt>
                <c:pt idx="21">
                  <c:v>1.52965550699897E-05</c:v>
                </c:pt>
                <c:pt idx="22">
                  <c:v>3.30769987132176E-05</c:v>
                </c:pt>
                <c:pt idx="23">
                  <c:v>6.86271790393344E-05</c:v>
                </c:pt>
                <c:pt idx="24">
                  <c:v>3.80577333984375E-05</c:v>
                </c:pt>
                <c:pt idx="25">
                  <c:v>4.48898129163575E-05</c:v>
                </c:pt>
                <c:pt idx="26">
                  <c:v>6.23176809411522E-05</c:v>
                </c:pt>
                <c:pt idx="27">
                  <c:v>5.23469179695575E-05</c:v>
                </c:pt>
                <c:pt idx="28">
                  <c:v>7.82571058061716E-05</c:v>
                </c:pt>
                <c:pt idx="29">
                  <c:v>8.53420413096157E-05</c:v>
                </c:pt>
                <c:pt idx="30">
                  <c:v>3.68530975121518E-05</c:v>
                </c:pt>
                <c:pt idx="31">
                  <c:v>7.67020064064035E-05</c:v>
                </c:pt>
                <c:pt idx="32">
                  <c:v>4.73764375E-05</c:v>
                </c:pt>
                <c:pt idx="33">
                  <c:v>6.05375958120489E-05</c:v>
                </c:pt>
                <c:pt idx="34">
                  <c:v>1.47784354111239E-05</c:v>
                </c:pt>
                <c:pt idx="35">
                  <c:v>1.68259710821258E-05</c:v>
                </c:pt>
                <c:pt idx="36">
                  <c:v>-5.32496521171025E-06</c:v>
                </c:pt>
                <c:pt idx="37">
                  <c:v>-2.59478104596024E-06</c:v>
                </c:pt>
                <c:pt idx="38">
                  <c:v>-8.8712696736726E-05</c:v>
                </c:pt>
                <c:pt idx="39">
                  <c:v>-5.38923475606838E-05</c:v>
                </c:pt>
                <c:pt idx="40">
                  <c:v>4.79497539062511E-06</c:v>
                </c:pt>
                <c:pt idx="41">
                  <c:v>-1.80221552641744E-05</c:v>
                </c:pt>
                <c:pt idx="42">
                  <c:v>-6.83507860567645E-05</c:v>
                </c:pt>
                <c:pt idx="43">
                  <c:v>-0.000124582792259083</c:v>
                </c:pt>
                <c:pt idx="44">
                  <c:v>-0.000142939742397657</c:v>
                </c:pt>
                <c:pt idx="45">
                  <c:v>-0.00015289530559804</c:v>
                </c:pt>
                <c:pt idx="46">
                  <c:v>-0.000164665263218897</c:v>
                </c:pt>
                <c:pt idx="47">
                  <c:v>-0.000172914953000004</c:v>
                </c:pt>
                <c:pt idx="48">
                  <c:v>-0.000160565977539062</c:v>
                </c:pt>
                <c:pt idx="49">
                  <c:v>-0.000121704180471757</c:v>
                </c:pt>
                <c:pt idx="50">
                  <c:v>-1.14878620662527E-05</c:v>
                </c:pt>
                <c:pt idx="51">
                  <c:v>4.96150062148568E-05</c:v>
                </c:pt>
                <c:pt idx="52">
                  <c:v>5.73809805352092E-05</c:v>
                </c:pt>
                <c:pt idx="53">
                  <c:v>9.66395275456807E-05</c:v>
                </c:pt>
                <c:pt idx="54">
                  <c:v>0.000125044357541897</c:v>
                </c:pt>
                <c:pt idx="55">
                  <c:v>0.000173331685065859</c:v>
                </c:pt>
                <c:pt idx="56">
                  <c:v>0.000160021626953125</c:v>
                </c:pt>
                <c:pt idx="57">
                  <c:v>0.000177123025790645</c:v>
                </c:pt>
                <c:pt idx="58">
                  <c:v>0.000168520264803683</c:v>
                </c:pt>
                <c:pt idx="59">
                  <c:v>0.000138974291697229</c:v>
                </c:pt>
                <c:pt idx="60">
                  <c:v>0.000148186580034027</c:v>
                </c:pt>
                <c:pt idx="61">
                  <c:v>0.000141300764179977</c:v>
                </c:pt>
                <c:pt idx="62">
                  <c:v>0.000148183019377193</c:v>
                </c:pt>
                <c:pt idx="63">
                  <c:v>0.000108551368740281</c:v>
                </c:pt>
                <c:pt idx="64">
                  <c:v>5.733911875E-05</c:v>
                </c:pt>
                <c:pt idx="65">
                  <c:v>6.22027622827244E-05</c:v>
                </c:pt>
                <c:pt idx="66">
                  <c:v>2.03360365167045E-05</c:v>
                </c:pt>
                <c:pt idx="67">
                  <c:v>-2.8704938219373E-07</c:v>
                </c:pt>
                <c:pt idx="68">
                  <c:v>2.24916764973878E-05</c:v>
                </c:pt>
                <c:pt idx="69">
                  <c:v>9.89299899265476E-06</c:v>
                </c:pt>
                <c:pt idx="70">
                  <c:v>1.70747733124676E-05</c:v>
                </c:pt>
                <c:pt idx="71">
                  <c:v>-9.30889240677511E-06</c:v>
                </c:pt>
                <c:pt idx="72">
                  <c:v>3.8905821618652E-05</c:v>
                </c:pt>
                <c:pt idx="73">
                  <c:v>7.51922523197504E-05</c:v>
                </c:pt>
                <c:pt idx="74">
                  <c:v>7.29415980145949E-05</c:v>
                </c:pt>
                <c:pt idx="75">
                  <c:v>7.44297857232042E-05</c:v>
                </c:pt>
                <c:pt idx="76">
                  <c:v>0.000127953181975841</c:v>
                </c:pt>
                <c:pt idx="77">
                  <c:v>0.00015132582246583</c:v>
                </c:pt>
                <c:pt idx="78">
                  <c:v>0.000120343993304815</c:v>
                </c:pt>
                <c:pt idx="79">
                  <c:v>0.000145192989437891</c:v>
                </c:pt>
                <c:pt idx="80">
                  <c:v>0.000107068572265625</c:v>
                </c:pt>
                <c:pt idx="81">
                  <c:v>0.000150131390054251</c:v>
                </c:pt>
                <c:pt idx="82">
                  <c:v>0.000166050381311933</c:v>
                </c:pt>
                <c:pt idx="83">
                  <c:v>0.000143431586487389</c:v>
                </c:pt>
                <c:pt idx="84">
                  <c:v>0.000119691909411598</c:v>
                </c:pt>
                <c:pt idx="85">
                  <c:v>0.000134861371807557</c:v>
                </c:pt>
                <c:pt idx="86">
                  <c:v>0.000188713701649968</c:v>
                </c:pt>
                <c:pt idx="87">
                  <c:v>0.000173843649501068</c:v>
                </c:pt>
                <c:pt idx="88">
                  <c:v>0.000179351597900391</c:v>
                </c:pt>
                <c:pt idx="89">
                  <c:v>0.000219403725163242</c:v>
                </c:pt>
                <c:pt idx="90">
                  <c:v>0.000210683863585842</c:v>
                </c:pt>
                <c:pt idx="91">
                  <c:v>0.000188211590662673</c:v>
                </c:pt>
                <c:pt idx="92">
                  <c:v>7.51333821344801E-05</c:v>
                </c:pt>
                <c:pt idx="93">
                  <c:v>-8.04579467998683E-05</c:v>
                </c:pt>
                <c:pt idx="94">
                  <c:v>-0.00014276208963282</c:v>
                </c:pt>
                <c:pt idx="95">
                  <c:v>-0.000122359022746343</c:v>
                </c:pt>
                <c:pt idx="96">
                  <c:v>-2.01750965625E-05</c:v>
                </c:pt>
                <c:pt idx="97">
                  <c:v>2.19924689389885E-06</c:v>
                </c:pt>
                <c:pt idx="98">
                  <c:v>6.7854272865048E-05</c:v>
                </c:pt>
                <c:pt idx="99">
                  <c:v>0.000231772521178728</c:v>
                </c:pt>
                <c:pt idx="100">
                  <c:v>0.000283672737338953</c:v>
                </c:pt>
                <c:pt idx="101">
                  <c:v>0.000232823819324508</c:v>
                </c:pt>
                <c:pt idx="102">
                  <c:v>0.000156156288951804</c:v>
                </c:pt>
                <c:pt idx="103">
                  <c:v>9.07866987334124E-05</c:v>
                </c:pt>
                <c:pt idx="104">
                  <c:v>4.09241068066409E-05</c:v>
                </c:pt>
                <c:pt idx="105">
                  <c:v>6.93016107572951E-06</c:v>
                </c:pt>
                <c:pt idx="106">
                  <c:v>-5.99171388900842E-07</c:v>
                </c:pt>
                <c:pt idx="107">
                  <c:v>-5.57341029070134E-05</c:v>
                </c:pt>
                <c:pt idx="108">
                  <c:v>-0.000102941484294754</c:v>
                </c:pt>
                <c:pt idx="109">
                  <c:v>-9.94786989031854E-05</c:v>
                </c:pt>
                <c:pt idx="110">
                  <c:v>-0.000105257684534833</c:v>
                </c:pt>
                <c:pt idx="111">
                  <c:v>-7.84147312004462E-05</c:v>
                </c:pt>
                <c:pt idx="112">
                  <c:v>-6.1395595996094E-05</c:v>
                </c:pt>
                <c:pt idx="113">
                  <c:v>-6.27524183275476E-05</c:v>
                </c:pt>
                <c:pt idx="114">
                  <c:v>-4.35138429919726E-05</c:v>
                </c:pt>
                <c:pt idx="115">
                  <c:v>-4.98764445592585E-05</c:v>
                </c:pt>
                <c:pt idx="116">
                  <c:v>-6.73711820812982E-05</c:v>
                </c:pt>
                <c:pt idx="117">
                  <c:v>-7.26772436436719E-05</c:v>
                </c:pt>
                <c:pt idx="118">
                  <c:v>-0.000117783295963407</c:v>
                </c:pt>
                <c:pt idx="119">
                  <c:v>-0.000149178534677176</c:v>
                </c:pt>
                <c:pt idx="120">
                  <c:v>-0.00020309057800293</c:v>
                </c:pt>
                <c:pt idx="121">
                  <c:v>-0.000252335129738771</c:v>
                </c:pt>
                <c:pt idx="122">
                  <c:v>-0.000293495143381899</c:v>
                </c:pt>
                <c:pt idx="123">
                  <c:v>-0.000336673582129883</c:v>
                </c:pt>
                <c:pt idx="124">
                  <c:v>-0.000366342443173129</c:v>
                </c:pt>
                <c:pt idx="125">
                  <c:v>-0.000355010915773293</c:v>
                </c:pt>
                <c:pt idx="126">
                  <c:v>-0.000390378609261987</c:v>
                </c:pt>
                <c:pt idx="127">
                  <c:v>-0.00037527119344483</c:v>
                </c:pt>
                <c:pt idx="128">
                  <c:v>-0.000463097</c:v>
                </c:pt>
                <c:pt idx="129">
                  <c:v>-0.000468182578244933</c:v>
                </c:pt>
                <c:pt idx="130">
                  <c:v>-0.000509835764651107</c:v>
                </c:pt>
                <c:pt idx="131">
                  <c:v>-0.000518104432578097</c:v>
                </c:pt>
                <c:pt idx="132">
                  <c:v>-0.000635421371901552</c:v>
                </c:pt>
                <c:pt idx="133">
                  <c:v>-0.000760205406108558</c:v>
                </c:pt>
                <c:pt idx="134">
                  <c:v>-0.000849901524885258</c:v>
                </c:pt>
                <c:pt idx="135">
                  <c:v>-0.000984751069846254</c:v>
                </c:pt>
                <c:pt idx="136">
                  <c:v>-0.00104178622314453</c:v>
                </c:pt>
                <c:pt idx="137">
                  <c:v>-0.00123235905267112</c:v>
                </c:pt>
                <c:pt idx="138">
                  <c:v>-0.00143610800011803</c:v>
                </c:pt>
                <c:pt idx="139">
                  <c:v>-0.0015512384940802</c:v>
                </c:pt>
                <c:pt idx="140">
                  <c:v>-0.00158874023935992</c:v>
                </c:pt>
                <c:pt idx="141">
                  <c:v>-0.001656320654135</c:v>
                </c:pt>
                <c:pt idx="142">
                  <c:v>-0.00177198069315586</c:v>
                </c:pt>
                <c:pt idx="143">
                  <c:v>-0.00187021555812405</c:v>
                </c:pt>
                <c:pt idx="144">
                  <c:v>-0.0019897056640625</c:v>
                </c:pt>
                <c:pt idx="145">
                  <c:v>-0.00202977254239604</c:v>
                </c:pt>
                <c:pt idx="146">
                  <c:v>-0.00204001882248034</c:v>
                </c:pt>
                <c:pt idx="147">
                  <c:v>-0.00207831374120218</c:v>
                </c:pt>
                <c:pt idx="148">
                  <c:v>-0.00206881197826416</c:v>
                </c:pt>
                <c:pt idx="149">
                  <c:v>-0.00200608147531488</c:v>
                </c:pt>
                <c:pt idx="150">
                  <c:v>-0.00199968250186326</c:v>
                </c:pt>
                <c:pt idx="151">
                  <c:v>-0.00203098753501954</c:v>
                </c:pt>
                <c:pt idx="152">
                  <c:v>-0.00208228585327149</c:v>
                </c:pt>
                <c:pt idx="153">
                  <c:v>-0.00215748345577826</c:v>
                </c:pt>
                <c:pt idx="154">
                  <c:v>-0.00215266599025967</c:v>
                </c:pt>
                <c:pt idx="155">
                  <c:v>-0.00211956774166506</c:v>
                </c:pt>
                <c:pt idx="156">
                  <c:v>-0.00211882259945055</c:v>
                </c:pt>
                <c:pt idx="157">
                  <c:v>-0.00213235664596155</c:v>
                </c:pt>
                <c:pt idx="158">
                  <c:v>-0.00213449406487461</c:v>
                </c:pt>
                <c:pt idx="159">
                  <c:v>-0.0021352107623443</c:v>
                </c:pt>
                <c:pt idx="160">
                  <c:v>-0.00209482015625</c:v>
                </c:pt>
                <c:pt idx="161">
                  <c:v>-0.00210672392029593</c:v>
                </c:pt>
                <c:pt idx="162">
                  <c:v>-0.00216538184023151</c:v>
                </c:pt>
                <c:pt idx="163">
                  <c:v>-0.00229008326299857</c:v>
                </c:pt>
                <c:pt idx="164">
                  <c:v>-0.00246036260517528</c:v>
                </c:pt>
                <c:pt idx="165">
                  <c:v>-0.00253144406441257</c:v>
                </c:pt>
                <c:pt idx="166">
                  <c:v>-0.00256260391162033</c:v>
                </c:pt>
                <c:pt idx="167">
                  <c:v>-0.00260517109408077</c:v>
                </c:pt>
                <c:pt idx="168">
                  <c:v>-0.00274811224609375</c:v>
                </c:pt>
                <c:pt idx="169">
                  <c:v>-0.00282083835840017</c:v>
                </c:pt>
                <c:pt idx="170">
                  <c:v>-0.00283002585433665</c:v>
                </c:pt>
                <c:pt idx="171">
                  <c:v>-0.00292905094379001</c:v>
                </c:pt>
                <c:pt idx="172">
                  <c:v>-0.00302120445260984</c:v>
                </c:pt>
                <c:pt idx="173">
                  <c:v>-0.00301891675530926</c:v>
                </c:pt>
                <c:pt idx="174">
                  <c:v>-0.00310119534779411</c:v>
                </c:pt>
                <c:pt idx="175">
                  <c:v>-0.00316260432499915</c:v>
                </c:pt>
                <c:pt idx="176">
                  <c:v>-0.0032752605078125</c:v>
                </c:pt>
                <c:pt idx="177">
                  <c:v>-0.00328014079932431</c:v>
                </c:pt>
                <c:pt idx="178">
                  <c:v>-0.00333897211289572</c:v>
                </c:pt>
                <c:pt idx="179">
                  <c:v>-0.00340221131594202</c:v>
                </c:pt>
                <c:pt idx="180">
                  <c:v>-0.00345551965998323</c:v>
                </c:pt>
                <c:pt idx="181">
                  <c:v>-0.0035637233107202</c:v>
                </c:pt>
                <c:pt idx="182">
                  <c:v>-0.00365206783832166</c:v>
                </c:pt>
                <c:pt idx="183">
                  <c:v>-0.00375306656453962</c:v>
                </c:pt>
                <c:pt idx="184">
                  <c:v>-0.00392588744873047</c:v>
                </c:pt>
                <c:pt idx="185">
                  <c:v>-0.00411985549990466</c:v>
                </c:pt>
                <c:pt idx="186">
                  <c:v>-0.00429806137188508</c:v>
                </c:pt>
                <c:pt idx="187">
                  <c:v>-0.00439807393656533</c:v>
                </c:pt>
                <c:pt idx="188">
                  <c:v>-0.00448533490688716</c:v>
                </c:pt>
                <c:pt idx="189">
                  <c:v>-0.00457012761171472</c:v>
                </c:pt>
                <c:pt idx="190">
                  <c:v>-0.00463089903640021</c:v>
                </c:pt>
                <c:pt idx="191">
                  <c:v>-0.00464726537984392</c:v>
                </c:pt>
                <c:pt idx="192">
                  <c:v>-0.00470843</c:v>
                </c:pt>
                <c:pt idx="193">
                  <c:v>-0.00478987536094536</c:v>
                </c:pt>
                <c:pt idx="194">
                  <c:v>-0.00483054359075555</c:v>
                </c:pt>
                <c:pt idx="195">
                  <c:v>-0.00490185829358432</c:v>
                </c:pt>
                <c:pt idx="196">
                  <c:v>-0.00503745588167614</c:v>
                </c:pt>
                <c:pt idx="197">
                  <c:v>-0.0051447114806162</c:v>
                </c:pt>
                <c:pt idx="198">
                  <c:v>-0.00518586697024213</c:v>
                </c:pt>
                <c:pt idx="199">
                  <c:v>-0.00530324116936499</c:v>
                </c:pt>
                <c:pt idx="200">
                  <c:v>-0.00535150812255859</c:v>
                </c:pt>
                <c:pt idx="201">
                  <c:v>-0.00546383629071047</c:v>
                </c:pt>
                <c:pt idx="202">
                  <c:v>-0.00555593756239176</c:v>
                </c:pt>
                <c:pt idx="203">
                  <c:v>-0.00562675079191117</c:v>
                </c:pt>
                <c:pt idx="204">
                  <c:v>-0.00568676766339946</c:v>
                </c:pt>
                <c:pt idx="205">
                  <c:v>-0.00587239483979236</c:v>
                </c:pt>
                <c:pt idx="206">
                  <c:v>-0.00602484610484714</c:v>
                </c:pt>
                <c:pt idx="207">
                  <c:v>-0.00617475876062403</c:v>
                </c:pt>
                <c:pt idx="208">
                  <c:v>-0.00622223032226563</c:v>
                </c:pt>
                <c:pt idx="209">
                  <c:v>-0.00624558473991965</c:v>
                </c:pt>
                <c:pt idx="210">
                  <c:v>-0.00636106307968073</c:v>
                </c:pt>
                <c:pt idx="211">
                  <c:v>-0.00642618128930716</c:v>
                </c:pt>
                <c:pt idx="212">
                  <c:v>-0.00657319302453462</c:v>
                </c:pt>
                <c:pt idx="213">
                  <c:v>-0.00662256404434011</c:v>
                </c:pt>
                <c:pt idx="214">
                  <c:v>-0.00670679340172843</c:v>
                </c:pt>
                <c:pt idx="215">
                  <c:v>-0.00676503285875925</c:v>
                </c:pt>
                <c:pt idx="216">
                  <c:v>-0.0067963472277832</c:v>
                </c:pt>
                <c:pt idx="217">
                  <c:v>-0.0068723521620572</c:v>
                </c:pt>
                <c:pt idx="218">
                  <c:v>-0.00691363475128929</c:v>
                </c:pt>
                <c:pt idx="219">
                  <c:v>-0.00701001861878234</c:v>
                </c:pt>
                <c:pt idx="220">
                  <c:v>-0.00708129984342979</c:v>
                </c:pt>
                <c:pt idx="221">
                  <c:v>-0.00715630537272753</c:v>
                </c:pt>
                <c:pt idx="222">
                  <c:v>-0.00720634214960239</c:v>
                </c:pt>
                <c:pt idx="223">
                  <c:v>-0.007263630284218</c:v>
                </c:pt>
                <c:pt idx="224">
                  <c:v>-0.00734447921875</c:v>
                </c:pt>
                <c:pt idx="225">
                  <c:v>-0.00739638130144748</c:v>
                </c:pt>
                <c:pt idx="226">
                  <c:v>-0.00747164052891582</c:v>
                </c:pt>
                <c:pt idx="227">
                  <c:v>-0.00752310676159978</c:v>
                </c:pt>
                <c:pt idx="228">
                  <c:v>-0.00751942681644044</c:v>
                </c:pt>
                <c:pt idx="229">
                  <c:v>-0.00756953810429516</c:v>
                </c:pt>
                <c:pt idx="230">
                  <c:v>-0.00767244685552641</c:v>
                </c:pt>
                <c:pt idx="231">
                  <c:v>-0.00774292558308544</c:v>
                </c:pt>
                <c:pt idx="232">
                  <c:v>-0.00782060141723633</c:v>
                </c:pt>
                <c:pt idx="233">
                  <c:v>-0.00794889040300071</c:v>
                </c:pt>
                <c:pt idx="234">
                  <c:v>-0.00802680514801397</c:v>
                </c:pt>
                <c:pt idx="235">
                  <c:v>-0.00806313247319204</c:v>
                </c:pt>
                <c:pt idx="236">
                  <c:v>-0.00810574746961992</c:v>
                </c:pt>
                <c:pt idx="237">
                  <c:v>-0.00816288350548398</c:v>
                </c:pt>
                <c:pt idx="238">
                  <c:v>-0.008236885696249</c:v>
                </c:pt>
                <c:pt idx="239">
                  <c:v>-0.00831232375999875</c:v>
                </c:pt>
                <c:pt idx="240">
                  <c:v>-0.00841041869140625</c:v>
                </c:pt>
                <c:pt idx="241">
                  <c:v>-0.00850961720446098</c:v>
                </c:pt>
                <c:pt idx="242">
                  <c:v>-0.008634996189076</c:v>
                </c:pt>
                <c:pt idx="243">
                  <c:v>-0.00871769874044766</c:v>
                </c:pt>
                <c:pt idx="244">
                  <c:v>-0.00877742281890984</c:v>
                </c:pt>
                <c:pt idx="245">
                  <c:v>-0.00885675107036015</c:v>
                </c:pt>
                <c:pt idx="246">
                  <c:v>-0.00892604984278145</c:v>
                </c:pt>
                <c:pt idx="247">
                  <c:v>-0.00895501234709859</c:v>
                </c:pt>
                <c:pt idx="248">
                  <c:v>-0.00904723544799805</c:v>
                </c:pt>
                <c:pt idx="249">
                  <c:v>-0.00910238296368424</c:v>
                </c:pt>
                <c:pt idx="250">
                  <c:v>-0.00921355538294177</c:v>
                </c:pt>
                <c:pt idx="251">
                  <c:v>-0.00930882596957067</c:v>
                </c:pt>
                <c:pt idx="252">
                  <c:v>-0.00946906450790421</c:v>
                </c:pt>
                <c:pt idx="253">
                  <c:v>-0.00948905073618484</c:v>
                </c:pt>
                <c:pt idx="254">
                  <c:v>-0.00969378569262166</c:v>
                </c:pt>
                <c:pt idx="255">
                  <c:v>-0.00977352734484314</c:v>
                </c:pt>
                <c:pt idx="256">
                  <c:v>-0.0098025</c:v>
                </c:pt>
                <c:pt idx="257">
                  <c:v>-0.00983843493552179</c:v>
                </c:pt>
                <c:pt idx="258">
                  <c:v>-0.00989759474358754</c:v>
                </c:pt>
                <c:pt idx="259">
                  <c:v>-0.00997745510997453</c:v>
                </c:pt>
                <c:pt idx="260">
                  <c:v>-0.0100001139284486</c:v>
                </c:pt>
                <c:pt idx="261">
                  <c:v>-0.0100109243252857</c:v>
                </c:pt>
                <c:pt idx="262">
                  <c:v>-0.0100770025068011</c:v>
                </c:pt>
                <c:pt idx="263">
                  <c:v>-0.0101772663828111</c:v>
                </c:pt>
                <c:pt idx="264">
                  <c:v>-0.0103252076904297</c:v>
                </c:pt>
                <c:pt idx="265">
                  <c:v>-0.0105023210106007</c:v>
                </c:pt>
                <c:pt idx="266">
                  <c:v>-0.0105232308973609</c:v>
                </c:pt>
                <c:pt idx="267">
                  <c:v>-0.0106557578843789</c:v>
                </c:pt>
                <c:pt idx="268">
                  <c:v>-0.0108617897151994</c:v>
                </c:pt>
                <c:pt idx="269">
                  <c:v>-0.0109216135791734</c:v>
                </c:pt>
                <c:pt idx="270">
                  <c:v>-0.0109978380096195</c:v>
                </c:pt>
                <c:pt idx="271">
                  <c:v>-0.0111068804437488</c:v>
                </c:pt>
                <c:pt idx="272">
                  <c:v>-0.0111975213867187</c:v>
                </c:pt>
                <c:pt idx="273">
                  <c:v>-0.0112583750010409</c:v>
                </c:pt>
                <c:pt idx="274">
                  <c:v>-0.0113735786064016</c:v>
                </c:pt>
                <c:pt idx="275">
                  <c:v>-0.0115010640351367</c:v>
                </c:pt>
                <c:pt idx="276">
                  <c:v>-0.0115847319884912</c:v>
                </c:pt>
                <c:pt idx="277">
                  <c:v>-0.0116867942190502</c:v>
                </c:pt>
                <c:pt idx="278">
                  <c:v>-0.0118207441322393</c:v>
                </c:pt>
                <c:pt idx="279">
                  <c:v>-0.0119405971344715</c:v>
                </c:pt>
                <c:pt idx="280">
                  <c:v>-0.0120153862426758</c:v>
                </c:pt>
                <c:pt idx="281">
                  <c:v>-0.0120833745540755</c:v>
                </c:pt>
                <c:pt idx="282">
                  <c:v>-0.0121895965841893</c:v>
                </c:pt>
                <c:pt idx="283">
                  <c:v>-0.0122875539933087</c:v>
                </c:pt>
                <c:pt idx="284">
                  <c:v>-0.0123624967800998</c:v>
                </c:pt>
                <c:pt idx="285">
                  <c:v>-0.0124353757660595</c:v>
                </c:pt>
                <c:pt idx="286">
                  <c:v>-0.0125012681314746</c:v>
                </c:pt>
                <c:pt idx="287">
                  <c:v>-0.0125359174773431</c:v>
                </c:pt>
                <c:pt idx="288">
                  <c:v>-0.01259248359375</c:v>
                </c:pt>
                <c:pt idx="289">
                  <c:v>-0.0126478750194287</c:v>
                </c:pt>
                <c:pt idx="290">
                  <c:v>-0.0127622275822196</c:v>
                </c:pt>
                <c:pt idx="291">
                  <c:v>-0.0128356718703996</c:v>
                </c:pt>
                <c:pt idx="292">
                  <c:v>-0.0129076230147589</c:v>
                </c:pt>
                <c:pt idx="293">
                  <c:v>-0.0130953671946192</c:v>
                </c:pt>
                <c:pt idx="294">
                  <c:v>-0.0133374194420519</c:v>
                </c:pt>
                <c:pt idx="295">
                  <c:v>-0.0134478964425765</c:v>
                </c:pt>
                <c:pt idx="296">
                  <c:v>-0.0136020705566406</c:v>
                </c:pt>
                <c:pt idx="297">
                  <c:v>-0.0136922226176004</c:v>
                </c:pt>
                <c:pt idx="298">
                  <c:v>-0.0137819358542126</c:v>
                </c:pt>
                <c:pt idx="299">
                  <c:v>-0.013863748795547</c:v>
                </c:pt>
                <c:pt idx="300">
                  <c:v>-0.0139522924129498</c:v>
                </c:pt>
                <c:pt idx="301">
                  <c:v>-0.0139856933295188</c:v>
                </c:pt>
                <c:pt idx="302">
                  <c:v>-0.0140484199854709</c:v>
                </c:pt>
                <c:pt idx="303">
                  <c:v>-0.0140617601999999</c:v>
                </c:pt>
                <c:pt idx="304">
                  <c:v>-0.01407526328125</c:v>
                </c:pt>
                <c:pt idx="305">
                  <c:v>-0.0141034290634557</c:v>
                </c:pt>
                <c:pt idx="306">
                  <c:v>-0.0141669925990006</c:v>
                </c:pt>
                <c:pt idx="307">
                  <c:v>-0.0141857019653624</c:v>
                </c:pt>
                <c:pt idx="308">
                  <c:v>-0.0142018536876968</c:v>
                </c:pt>
                <c:pt idx="309">
                  <c:v>-0.0142553399936001</c:v>
                </c:pt>
                <c:pt idx="310">
                  <c:v>-0.0143245098418071</c:v>
                </c:pt>
                <c:pt idx="311">
                  <c:v>-0.0143465855705077</c:v>
                </c:pt>
                <c:pt idx="312">
                  <c:v>-0.0144375567382813</c:v>
                </c:pt>
                <c:pt idx="313">
                  <c:v>-0.0143566364649242</c:v>
                </c:pt>
                <c:pt idx="314">
                  <c:v>-0.0143940968704866</c:v>
                </c:pt>
                <c:pt idx="315">
                  <c:v>-0.0143988575521827</c:v>
                </c:pt>
                <c:pt idx="316">
                  <c:v>-0.0144373503089809</c:v>
                </c:pt>
                <c:pt idx="317">
                  <c:v>-0.0144904560471875</c:v>
                </c:pt>
                <c:pt idx="318">
                  <c:v>-0.0145096428690808</c:v>
                </c:pt>
                <c:pt idx="319">
                  <c:v>-0.0145064324859378</c:v>
                </c:pt>
                <c:pt idx="320">
                  <c:v>-0.0145529875</c:v>
                </c:pt>
                <c:pt idx="321">
                  <c:v>-0.0146650559330911</c:v>
                </c:pt>
                <c:pt idx="322">
                  <c:v>-0.0147916247462952</c:v>
                </c:pt>
                <c:pt idx="323">
                  <c:v>-0.0148531639040004</c:v>
                </c:pt>
                <c:pt idx="324">
                  <c:v>-0.0149384557814655</c:v>
                </c:pt>
                <c:pt idx="325">
                  <c:v>-0.0150709105476686</c:v>
                </c:pt>
                <c:pt idx="326">
                  <c:v>-0.0150384468608007</c:v>
                </c:pt>
                <c:pt idx="327">
                  <c:v>-0.0151074208468741</c:v>
                </c:pt>
                <c:pt idx="328">
                  <c:v>-0.0152024184448242</c:v>
                </c:pt>
                <c:pt idx="329">
                  <c:v>-0.0153055862081003</c:v>
                </c:pt>
                <c:pt idx="330">
                  <c:v>-0.0153729205002346</c:v>
                </c:pt>
                <c:pt idx="331">
                  <c:v>-0.0154775938955281</c:v>
                </c:pt>
                <c:pt idx="332">
                  <c:v>-0.0155841331383996</c:v>
                </c:pt>
                <c:pt idx="333">
                  <c:v>-0.0156917200517509</c:v>
                </c:pt>
                <c:pt idx="334">
                  <c:v>-0.0157552137704782</c:v>
                </c:pt>
                <c:pt idx="335">
                  <c:v>-0.0159015092749985</c:v>
                </c:pt>
                <c:pt idx="336">
                  <c:v>-0.0160140173828125</c:v>
                </c:pt>
                <c:pt idx="337">
                  <c:v>-0.0160598772881715</c:v>
                </c:pt>
                <c:pt idx="338">
                  <c:v>-0.0161454213567999</c:v>
                </c:pt>
                <c:pt idx="339">
                  <c:v>-0.0161059638025181</c:v>
                </c:pt>
                <c:pt idx="340">
                  <c:v>-0.0162585094894848</c:v>
                </c:pt>
                <c:pt idx="341">
                  <c:v>-0.0163523567352</c:v>
                </c:pt>
                <c:pt idx="342">
                  <c:v>-0.0162517398161998</c:v>
                </c:pt>
                <c:pt idx="343">
                  <c:v>-0.0163391119888662</c:v>
                </c:pt>
                <c:pt idx="344">
                  <c:v>-0.0164123543457031</c:v>
                </c:pt>
                <c:pt idx="345">
                  <c:v>-0.0165546272566506</c:v>
                </c:pt>
                <c:pt idx="346">
                  <c:v>-0.0166245613059165</c:v>
                </c:pt>
                <c:pt idx="347">
                  <c:v>-0.0165583388764659</c:v>
                </c:pt>
                <c:pt idx="348">
                  <c:v>-0.0166736717801872</c:v>
                </c:pt>
                <c:pt idx="349">
                  <c:v>-0.0166162349106952</c:v>
                </c:pt>
                <c:pt idx="350">
                  <c:v>-0.0166659416121556</c:v>
                </c:pt>
                <c:pt idx="351">
                  <c:v>-0.0169065043484346</c:v>
                </c:pt>
                <c:pt idx="352">
                  <c:v>-0.01706215625</c:v>
                </c:pt>
                <c:pt idx="353">
                  <c:v>-0.0168941951851622</c:v>
                </c:pt>
                <c:pt idx="354">
                  <c:v>-0.0169462102937205</c:v>
                </c:pt>
                <c:pt idx="355">
                  <c:v>-0.0170219293951999</c:v>
                </c:pt>
                <c:pt idx="356">
                  <c:v>-0.0169436759947371</c:v>
                </c:pt>
                <c:pt idx="357">
                  <c:v>-0.0169838171326627</c:v>
                </c:pt>
                <c:pt idx="358">
                  <c:v>-0.0168887654922469</c:v>
                </c:pt>
                <c:pt idx="359">
                  <c:v>-0.0167848935783205</c:v>
                </c:pt>
                <c:pt idx="360">
                  <c:v>-0.0166718724487305</c:v>
                </c:pt>
                <c:pt idx="361">
                  <c:v>-0.0164891970351992</c:v>
                </c:pt>
                <c:pt idx="362">
                  <c:v>-0.0164869733128328</c:v>
                </c:pt>
                <c:pt idx="363">
                  <c:v>-0.0166194195736312</c:v>
                </c:pt>
                <c:pt idx="364">
                  <c:v>-0.0166497414218502</c:v>
                </c:pt>
                <c:pt idx="365">
                  <c:v>-0.0165563239329451</c:v>
                </c:pt>
                <c:pt idx="366">
                  <c:v>-0.0163591703839589</c:v>
                </c:pt>
                <c:pt idx="367">
                  <c:v>-0.0162323719999993</c:v>
                </c:pt>
                <c:pt idx="368">
                  <c:v>-0.0163373041015625</c:v>
                </c:pt>
                <c:pt idx="369">
                  <c:v>-0.0163969612241473</c:v>
                </c:pt>
                <c:pt idx="370">
                  <c:v>-0.0163592875957503</c:v>
                </c:pt>
                <c:pt idx="371">
                  <c:v>-0.0164574839239046</c:v>
                </c:pt>
                <c:pt idx="372">
                  <c:v>-0.016627406000959</c:v>
                </c:pt>
                <c:pt idx="373">
                  <c:v>-0.0165867006307996</c:v>
                </c:pt>
                <c:pt idx="374">
                  <c:v>-0.0161537793492977</c:v>
                </c:pt>
                <c:pt idx="375">
                  <c:v>-0.0156640230517578</c:v>
                </c:pt>
                <c:pt idx="376">
                  <c:v>-0.0157622243896484</c:v>
                </c:pt>
                <c:pt idx="377">
                  <c:v>-0.0157125014466504</c:v>
                </c:pt>
                <c:pt idx="378">
                  <c:v>-0.0158563807922563</c:v>
                </c:pt>
                <c:pt idx="379">
                  <c:v>-0.0159621012141338</c:v>
                </c:pt>
                <c:pt idx="380">
                  <c:v>-0.0157506982129067</c:v>
                </c:pt>
                <c:pt idx="381">
                  <c:v>-0.0156753595287195</c:v>
                </c:pt>
                <c:pt idx="382">
                  <c:v>-0.0157306733676503</c:v>
                </c:pt>
                <c:pt idx="383">
                  <c:v>-0.0157422737062489</c:v>
                </c:pt>
                <c:pt idx="384">
                  <c:v>-0.0158964</c:v>
                </c:pt>
                <c:pt idx="385">
                  <c:v>-0.0157392887092948</c:v>
                </c:pt>
                <c:pt idx="386">
                  <c:v>-0.0157052270664376</c:v>
                </c:pt>
                <c:pt idx="387">
                  <c:v>-0.0157527028399497</c:v>
                </c:pt>
                <c:pt idx="388">
                  <c:v>-0.0157721205553002</c:v>
                </c:pt>
                <c:pt idx="389">
                  <c:v>-0.0156070688297249</c:v>
                </c:pt>
                <c:pt idx="390">
                  <c:v>-0.0158474102332028</c:v>
                </c:pt>
                <c:pt idx="391">
                  <c:v>-0.0157838850647474</c:v>
                </c:pt>
                <c:pt idx="392">
                  <c:v>-0.0157858062133789</c:v>
                </c:pt>
                <c:pt idx="393">
                  <c:v>-0.0157206194778497</c:v>
                </c:pt>
                <c:pt idx="394">
                  <c:v>-0.015749348128999</c:v>
                </c:pt>
                <c:pt idx="395">
                  <c:v>-0.0157221911867526</c:v>
                </c:pt>
                <c:pt idx="396">
                  <c:v>-0.0158236024831995</c:v>
                </c:pt>
                <c:pt idx="397">
                  <c:v>-0.0159180039543141</c:v>
                </c:pt>
                <c:pt idx="398">
                  <c:v>-0.0158129191851173</c:v>
                </c:pt>
                <c:pt idx="399">
                  <c:v>-0.0158323825374988</c:v>
                </c:pt>
                <c:pt idx="400">
                  <c:v>-0.0156811177734375</c:v>
                </c:pt>
                <c:pt idx="401">
                  <c:v>-0.0156540482155688</c:v>
                </c:pt>
                <c:pt idx="402">
                  <c:v>-0.0158241694796017</c:v>
                </c:pt>
                <c:pt idx="403">
                  <c:v>-0.015860695743482</c:v>
                </c:pt>
                <c:pt idx="404">
                  <c:v>-0.0156917975909071</c:v>
                </c:pt>
                <c:pt idx="405">
                  <c:v>-0.0152164316057989</c:v>
                </c:pt>
                <c:pt idx="406">
                  <c:v>-0.0148546720914182</c:v>
                </c:pt>
                <c:pt idx="407">
                  <c:v>-0.0148863313160144</c:v>
                </c:pt>
                <c:pt idx="408">
                  <c:v>-0.0149464536865234</c:v>
                </c:pt>
                <c:pt idx="409">
                  <c:v>-0.0150505868641262</c:v>
                </c:pt>
                <c:pt idx="410">
                  <c:v>-0.0151166026798146</c:v>
                </c:pt>
                <c:pt idx="411">
                  <c:v>-0.0150484174093435</c:v>
                </c:pt>
                <c:pt idx="412">
                  <c:v>-0.0151079116335627</c:v>
                </c:pt>
                <c:pt idx="413">
                  <c:v>-0.0150368239004413</c:v>
                </c:pt>
                <c:pt idx="414">
                  <c:v>-0.014977982490659</c:v>
                </c:pt>
                <c:pt idx="415">
                  <c:v>-0.0149329959156246</c:v>
                </c:pt>
                <c:pt idx="416">
                  <c:v>-0.0149939046875</c:v>
                </c:pt>
                <c:pt idx="417">
                  <c:v>-0.015045562658806</c:v>
                </c:pt>
                <c:pt idx="418">
                  <c:v>-0.0150180265162069</c:v>
                </c:pt>
                <c:pt idx="419">
                  <c:v>-0.0150732593204004</c:v>
                </c:pt>
                <c:pt idx="420">
                  <c:v>-0.0150182621249796</c:v>
                </c:pt>
                <c:pt idx="421">
                  <c:v>-0.0150194706381622</c:v>
                </c:pt>
                <c:pt idx="422">
                  <c:v>-0.0148674654106017</c:v>
                </c:pt>
                <c:pt idx="423">
                  <c:v>-0.0150863811842771</c:v>
                </c:pt>
                <c:pt idx="424">
                  <c:v>-0.0150101931884766</c:v>
                </c:pt>
                <c:pt idx="425">
                  <c:v>-0.0150151207999998</c:v>
                </c:pt>
                <c:pt idx="426">
                  <c:v>-0.0149406493018079</c:v>
                </c:pt>
                <c:pt idx="427">
                  <c:v>-0.0150273008808228</c:v>
                </c:pt>
                <c:pt idx="428">
                  <c:v>-0.0150983074887999</c:v>
                </c:pt>
                <c:pt idx="429">
                  <c:v>-0.0150546050702664</c:v>
                </c:pt>
                <c:pt idx="430">
                  <c:v>-0.015107906075289</c:v>
                </c:pt>
                <c:pt idx="431">
                  <c:v>-0.0149912020000006</c:v>
                </c:pt>
                <c:pt idx="432">
                  <c:v>-0.0150980778320313</c:v>
                </c:pt>
                <c:pt idx="433">
                  <c:v>-0.0151867509997152</c:v>
                </c:pt>
                <c:pt idx="434">
                  <c:v>-0.0147380886259458</c:v>
                </c:pt>
                <c:pt idx="435">
                  <c:v>-0.014711700537868</c:v>
                </c:pt>
                <c:pt idx="436">
                  <c:v>-0.0146476865539463</c:v>
                </c:pt>
                <c:pt idx="437">
                  <c:v>-0.0147130599936002</c:v>
                </c:pt>
                <c:pt idx="438">
                  <c:v>-0.0146312408814178</c:v>
                </c:pt>
                <c:pt idx="439">
                  <c:v>-0.0149550452610301</c:v>
                </c:pt>
                <c:pt idx="440">
                  <c:v>-0.0149417621826172</c:v>
                </c:pt>
                <c:pt idx="441">
                  <c:v>-0.0148612813572625</c:v>
                </c:pt>
                <c:pt idx="442">
                  <c:v>-0.0148746651086188</c:v>
                </c:pt>
                <c:pt idx="443">
                  <c:v>-0.0147681005619359</c:v>
                </c:pt>
                <c:pt idx="444">
                  <c:v>-0.0145376076368258</c:v>
                </c:pt>
                <c:pt idx="445">
                  <c:v>-0.0146567360524483</c:v>
                </c:pt>
                <c:pt idx="446">
                  <c:v>-0.0146816462117099</c:v>
                </c:pt>
                <c:pt idx="447">
                  <c:v>-0.0146061089398428</c:v>
                </c:pt>
                <c:pt idx="448">
                  <c:v>-0.01454683125</c:v>
                </c:pt>
                <c:pt idx="449">
                  <c:v>-0.0145075590877178</c:v>
                </c:pt>
                <c:pt idx="450">
                  <c:v>-0.0146580231750518</c:v>
                </c:pt>
                <c:pt idx="451">
                  <c:v>-0.0146056957445527</c:v>
                </c:pt>
                <c:pt idx="452">
                  <c:v>-0.0143936478931181</c:v>
                </c:pt>
                <c:pt idx="453">
                  <c:v>-0.014369402358475</c:v>
                </c:pt>
                <c:pt idx="454">
                  <c:v>-0.0143628717952001</c:v>
                </c:pt>
                <c:pt idx="455">
                  <c:v>-0.014420929914354</c:v>
                </c:pt>
                <c:pt idx="456">
                  <c:v>-0.014532093371582</c:v>
                </c:pt>
                <c:pt idx="457">
                  <c:v>-0.0145252265032992</c:v>
                </c:pt>
                <c:pt idx="458">
                  <c:v>-0.0144425242733208</c:v>
                </c:pt>
                <c:pt idx="459">
                  <c:v>-0.0145314615359108</c:v>
                </c:pt>
                <c:pt idx="460">
                  <c:v>-0.0144569975787999</c:v>
                </c:pt>
                <c:pt idx="461">
                  <c:v>-0.0145106178250516</c:v>
                </c:pt>
                <c:pt idx="462">
                  <c:v>-0.0145363969610646</c:v>
                </c:pt>
                <c:pt idx="463">
                  <c:v>-0.0145873730249993</c:v>
                </c:pt>
                <c:pt idx="464">
                  <c:v>-0.0146369233398438</c:v>
                </c:pt>
                <c:pt idx="465">
                  <c:v>-0.014631930394311</c:v>
                </c:pt>
                <c:pt idx="466">
                  <c:v>-0.0146295610175995</c:v>
                </c:pt>
                <c:pt idx="467">
                  <c:v>-0.0145746410304872</c:v>
                </c:pt>
                <c:pt idx="468">
                  <c:v>-0.0146617121829163</c:v>
                </c:pt>
                <c:pt idx="469">
                  <c:v>-0.01464832864295</c:v>
                </c:pt>
                <c:pt idx="470">
                  <c:v>-0.0146460389931684</c:v>
                </c:pt>
                <c:pt idx="471">
                  <c:v>-0.0145884919875002</c:v>
                </c:pt>
                <c:pt idx="472">
                  <c:v>-0.014633518762207</c:v>
                </c:pt>
                <c:pt idx="473">
                  <c:v>-0.0145995832038186</c:v>
                </c:pt>
                <c:pt idx="474">
                  <c:v>-0.0145808363287094</c:v>
                </c:pt>
                <c:pt idx="475">
                  <c:v>-0.0146115935098718</c:v>
                </c:pt>
                <c:pt idx="476">
                  <c:v>-0.0145454193470814</c:v>
                </c:pt>
                <c:pt idx="477">
                  <c:v>-0.0145690118825602</c:v>
                </c:pt>
                <c:pt idx="478">
                  <c:v>-0.0144980680446851</c:v>
                </c:pt>
                <c:pt idx="479">
                  <c:v>-0.0145615649851552</c:v>
                </c:pt>
                <c:pt idx="480">
                  <c:v>-0.01455948671875</c:v>
                </c:pt>
                <c:pt idx="481">
                  <c:v>-0.0145362711813897</c:v>
                </c:pt>
                <c:pt idx="482">
                  <c:v>-0.0145081353291622</c:v>
                </c:pt>
                <c:pt idx="483">
                  <c:v>-0.0144912867328002</c:v>
                </c:pt>
                <c:pt idx="484">
                  <c:v>-0.0143497714897006</c:v>
                </c:pt>
                <c:pt idx="485">
                  <c:v>-0.0143429035748314</c:v>
                </c:pt>
                <c:pt idx="486">
                  <c:v>-0.0143184276189987</c:v>
                </c:pt>
                <c:pt idx="487">
                  <c:v>-0.0142926305161129</c:v>
                </c:pt>
                <c:pt idx="488">
                  <c:v>-0.014433974206543</c:v>
                </c:pt>
                <c:pt idx="489">
                  <c:v>-0.0142010358243971</c:v>
                </c:pt>
                <c:pt idx="490">
                  <c:v>-0.0140669453117723</c:v>
                </c:pt>
                <c:pt idx="491">
                  <c:v>-0.0141111139564391</c:v>
                </c:pt>
                <c:pt idx="492">
                  <c:v>-0.0140378212488998</c:v>
                </c:pt>
                <c:pt idx="493">
                  <c:v>-0.0140935744294126</c:v>
                </c:pt>
                <c:pt idx="494">
                  <c:v>-0.0140769404648439</c:v>
                </c:pt>
                <c:pt idx="495">
                  <c:v>-0.0140980391999976</c:v>
                </c:pt>
                <c:pt idx="496">
                  <c:v>-0.0140589665039063</c:v>
                </c:pt>
                <c:pt idx="497">
                  <c:v>-0.0138634280756618</c:v>
                </c:pt>
                <c:pt idx="498">
                  <c:v>-0.0139878003678496</c:v>
                </c:pt>
                <c:pt idx="499">
                  <c:v>-0.0139975786348489</c:v>
                </c:pt>
                <c:pt idx="500">
                  <c:v>-0.0141019783014875</c:v>
                </c:pt>
                <c:pt idx="501">
                  <c:v>-0.0140810534119999</c:v>
                </c:pt>
                <c:pt idx="502">
                  <c:v>-0.0140762110013454</c:v>
                </c:pt>
                <c:pt idx="503">
                  <c:v>-0.0142243269838854</c:v>
                </c:pt>
                <c:pt idx="504">
                  <c:v>-0.0142994864379883</c:v>
                </c:pt>
                <c:pt idx="505">
                  <c:v>-0.0142985148130942</c:v>
                </c:pt>
                <c:pt idx="506">
                  <c:v>-0.014428155868183</c:v>
                </c:pt>
                <c:pt idx="507">
                  <c:v>-0.0144962423689555</c:v>
                </c:pt>
                <c:pt idx="508">
                  <c:v>-0.0144684438850749</c:v>
                </c:pt>
                <c:pt idx="509">
                  <c:v>-0.0145195234725251</c:v>
                </c:pt>
                <c:pt idx="510">
                  <c:v>-0.0145494219873527</c:v>
                </c:pt>
                <c:pt idx="511">
                  <c:v>-0.0144770951648443</c:v>
                </c:pt>
                <c:pt idx="512">
                  <c:v>-0.0144465</c:v>
                </c:pt>
                <c:pt idx="513">
                  <c:v>-0.0145071499613346</c:v>
                </c:pt>
                <c:pt idx="514">
                  <c:v>-0.0145177424671187</c:v>
                </c:pt>
                <c:pt idx="515">
                  <c:v>-0.0145085333992002</c:v>
                </c:pt>
                <c:pt idx="516">
                  <c:v>-0.014458436021065</c:v>
                </c:pt>
                <c:pt idx="517">
                  <c:v>-0.01445972005555</c:v>
                </c:pt>
                <c:pt idx="518">
                  <c:v>-0.0144145381291993</c:v>
                </c:pt>
                <c:pt idx="519">
                  <c:v>-0.0143571878227541</c:v>
                </c:pt>
                <c:pt idx="520">
                  <c:v>-0.0144302936401367</c:v>
                </c:pt>
                <c:pt idx="521">
                  <c:v>-0.0144433623298999</c:v>
                </c:pt>
                <c:pt idx="522">
                  <c:v>-0.0144148435912871</c:v>
                </c:pt>
                <c:pt idx="523">
                  <c:v>-0.0143545623533679</c:v>
                </c:pt>
                <c:pt idx="524">
                  <c:v>-0.0142083866176004</c:v>
                </c:pt>
                <c:pt idx="525">
                  <c:v>-0.0142753433189752</c:v>
                </c:pt>
                <c:pt idx="526">
                  <c:v>-0.0142136528116722</c:v>
                </c:pt>
                <c:pt idx="527">
                  <c:v>-0.014222299068749</c:v>
                </c:pt>
                <c:pt idx="528">
                  <c:v>-0.0141730634765625</c:v>
                </c:pt>
                <c:pt idx="529">
                  <c:v>-0.0141140396337781</c:v>
                </c:pt>
                <c:pt idx="530">
                  <c:v>-0.0142725239196025</c:v>
                </c:pt>
                <c:pt idx="531">
                  <c:v>-0.0141571594348534</c:v>
                </c:pt>
                <c:pt idx="532">
                  <c:v>-0.0137078878168796</c:v>
                </c:pt>
                <c:pt idx="533">
                  <c:v>-0.0133331811289496</c:v>
                </c:pt>
                <c:pt idx="534">
                  <c:v>-0.0133718429972859</c:v>
                </c:pt>
                <c:pt idx="535">
                  <c:v>-0.013499430387599</c:v>
                </c:pt>
                <c:pt idx="536">
                  <c:v>-0.0133912627563477</c:v>
                </c:pt>
                <c:pt idx="537">
                  <c:v>-0.0132856739265869</c:v>
                </c:pt>
                <c:pt idx="538">
                  <c:v>-0.0129837139568211</c:v>
                </c:pt>
                <c:pt idx="539">
                  <c:v>-0.0128303126450791</c:v>
                </c:pt>
              </c:numCache>
            </c:numRef>
          </c:yVal>
          <c:smooth val="0"/>
        </c:ser>
        <c:ser>
          <c:idx val="0"/>
          <c:order val="0"/>
          <c:tx>
            <c:v>EYY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Donnees_bilan!$A$2:$A$10000</c:f>
              <c:numCache>
                <c:ptCount val="9999"/>
                <c:pt idx="0">
                  <c:v>0</c:v>
                </c:pt>
                <c:pt idx="1">
                  <c:v>0.00391000000001895</c:v>
                </c:pt>
                <c:pt idx="2">
                  <c:v>0.00782000000003791</c:v>
                </c:pt>
                <c:pt idx="3">
                  <c:v>0.0117199999999684</c:v>
                </c:pt>
                <c:pt idx="4">
                  <c:v>0.0156299999999874</c:v>
                </c:pt>
                <c:pt idx="5">
                  <c:v>0.0195400000000063</c:v>
                </c:pt>
                <c:pt idx="6">
                  <c:v>0.0234400000000505</c:v>
                </c:pt>
                <c:pt idx="7">
                  <c:v>0.0273499999999558</c:v>
                </c:pt>
                <c:pt idx="8">
                  <c:v>0.03125</c:v>
                </c:pt>
                <c:pt idx="9">
                  <c:v>0.035160000000019</c:v>
                </c:pt>
                <c:pt idx="10">
                  <c:v>0.0390700000000379</c:v>
                </c:pt>
                <c:pt idx="11">
                  <c:v>0.0429699999999684</c:v>
                </c:pt>
                <c:pt idx="12">
                  <c:v>0.0468799999999874</c:v>
                </c:pt>
                <c:pt idx="13">
                  <c:v>0.0507900000000063</c:v>
                </c:pt>
                <c:pt idx="14">
                  <c:v>0.0546900000000505</c:v>
                </c:pt>
                <c:pt idx="15">
                  <c:v>0.0585999999999558</c:v>
                </c:pt>
                <c:pt idx="16">
                  <c:v>0.0625</c:v>
                </c:pt>
                <c:pt idx="17">
                  <c:v>0.066410000000019</c:v>
                </c:pt>
                <c:pt idx="18">
                  <c:v>0.0703200000000379</c:v>
                </c:pt>
                <c:pt idx="19">
                  <c:v>0.0742199999999684</c:v>
                </c:pt>
                <c:pt idx="20">
                  <c:v>0.0781299999999874</c:v>
                </c:pt>
                <c:pt idx="21">
                  <c:v>0.0820400000000063</c:v>
                </c:pt>
                <c:pt idx="22">
                  <c:v>0.0859400000000505</c:v>
                </c:pt>
                <c:pt idx="23">
                  <c:v>0.0898499999999558</c:v>
                </c:pt>
                <c:pt idx="24">
                  <c:v>0.09375</c:v>
                </c:pt>
                <c:pt idx="25">
                  <c:v>0.097660000000019</c:v>
                </c:pt>
                <c:pt idx="26">
                  <c:v>0.101570000000038</c:v>
                </c:pt>
                <c:pt idx="27">
                  <c:v>0.105469999999968</c:v>
                </c:pt>
                <c:pt idx="28">
                  <c:v>0.109379999999987</c:v>
                </c:pt>
                <c:pt idx="29">
                  <c:v>0.113290000000006</c:v>
                </c:pt>
                <c:pt idx="30">
                  <c:v>0.117190000000051</c:v>
                </c:pt>
                <c:pt idx="31">
                  <c:v>0.121099999999956</c:v>
                </c:pt>
                <c:pt idx="32">
                  <c:v>0.125</c:v>
                </c:pt>
                <c:pt idx="33">
                  <c:v>0.128910000000019</c:v>
                </c:pt>
                <c:pt idx="34">
                  <c:v>0.132820000000038</c:v>
                </c:pt>
                <c:pt idx="35">
                  <c:v>0.136719999999968</c:v>
                </c:pt>
                <c:pt idx="36">
                  <c:v>0.140629999999987</c:v>
                </c:pt>
                <c:pt idx="37">
                  <c:v>0.144540000000006</c:v>
                </c:pt>
                <c:pt idx="38">
                  <c:v>0.148440000000051</c:v>
                </c:pt>
                <c:pt idx="39">
                  <c:v>0.152349999999956</c:v>
                </c:pt>
                <c:pt idx="40">
                  <c:v>0.15625</c:v>
                </c:pt>
                <c:pt idx="41">
                  <c:v>0.160160000000019</c:v>
                </c:pt>
                <c:pt idx="42">
                  <c:v>0.164070000000038</c:v>
                </c:pt>
                <c:pt idx="43">
                  <c:v>0.167969999999968</c:v>
                </c:pt>
                <c:pt idx="44">
                  <c:v>0.171879999999987</c:v>
                </c:pt>
                <c:pt idx="45">
                  <c:v>0.175790000000006</c:v>
                </c:pt>
                <c:pt idx="46">
                  <c:v>0.179690000000051</c:v>
                </c:pt>
                <c:pt idx="47">
                  <c:v>0.183599999999956</c:v>
                </c:pt>
                <c:pt idx="48">
                  <c:v>0.1875</c:v>
                </c:pt>
                <c:pt idx="49">
                  <c:v>0.191410000000019</c:v>
                </c:pt>
                <c:pt idx="50">
                  <c:v>0.195320000000038</c:v>
                </c:pt>
                <c:pt idx="51">
                  <c:v>0.199219999999968</c:v>
                </c:pt>
                <c:pt idx="52">
                  <c:v>0.203129999999987</c:v>
                </c:pt>
                <c:pt idx="53">
                  <c:v>0.207040000000006</c:v>
                </c:pt>
                <c:pt idx="54">
                  <c:v>0.210940000000051</c:v>
                </c:pt>
                <c:pt idx="55">
                  <c:v>0.214849999999956</c:v>
                </c:pt>
                <c:pt idx="56">
                  <c:v>0.21875</c:v>
                </c:pt>
                <c:pt idx="57">
                  <c:v>0.222660000000019</c:v>
                </c:pt>
                <c:pt idx="58">
                  <c:v>0.226570000000038</c:v>
                </c:pt>
                <c:pt idx="59">
                  <c:v>0.230469999999968</c:v>
                </c:pt>
                <c:pt idx="60">
                  <c:v>0.234379999999987</c:v>
                </c:pt>
                <c:pt idx="61">
                  <c:v>0.238290000000006</c:v>
                </c:pt>
                <c:pt idx="62">
                  <c:v>0.242190000000051</c:v>
                </c:pt>
                <c:pt idx="63">
                  <c:v>0.246099999999956</c:v>
                </c:pt>
                <c:pt idx="64">
                  <c:v>0.25</c:v>
                </c:pt>
                <c:pt idx="65">
                  <c:v>0.253910000000019</c:v>
                </c:pt>
                <c:pt idx="66">
                  <c:v>0.257820000000038</c:v>
                </c:pt>
                <c:pt idx="67">
                  <c:v>0.261719999999968</c:v>
                </c:pt>
                <c:pt idx="68">
                  <c:v>0.265629999999987</c:v>
                </c:pt>
                <c:pt idx="69">
                  <c:v>0.269540000000006</c:v>
                </c:pt>
                <c:pt idx="70">
                  <c:v>0.273440000000051</c:v>
                </c:pt>
                <c:pt idx="71">
                  <c:v>0.277349999999956</c:v>
                </c:pt>
                <c:pt idx="72">
                  <c:v>0.28125</c:v>
                </c:pt>
                <c:pt idx="73">
                  <c:v>0.285160000000019</c:v>
                </c:pt>
                <c:pt idx="74">
                  <c:v>0.289070000000038</c:v>
                </c:pt>
                <c:pt idx="75">
                  <c:v>0.292969999999968</c:v>
                </c:pt>
                <c:pt idx="76">
                  <c:v>0.296879999999987</c:v>
                </c:pt>
                <c:pt idx="77">
                  <c:v>0.300790000000006</c:v>
                </c:pt>
                <c:pt idx="78">
                  <c:v>0.304690000000051</c:v>
                </c:pt>
                <c:pt idx="79">
                  <c:v>0.308599999999956</c:v>
                </c:pt>
                <c:pt idx="80">
                  <c:v>0.3125</c:v>
                </c:pt>
                <c:pt idx="81">
                  <c:v>0.316410000000019</c:v>
                </c:pt>
                <c:pt idx="82">
                  <c:v>0.320320000000038</c:v>
                </c:pt>
                <c:pt idx="83">
                  <c:v>0.324219999999968</c:v>
                </c:pt>
                <c:pt idx="84">
                  <c:v>0.328129999999987</c:v>
                </c:pt>
                <c:pt idx="85">
                  <c:v>0.332040000000006</c:v>
                </c:pt>
                <c:pt idx="86">
                  <c:v>0.335940000000051</c:v>
                </c:pt>
                <c:pt idx="87">
                  <c:v>0.339849999999956</c:v>
                </c:pt>
                <c:pt idx="88">
                  <c:v>0.34375</c:v>
                </c:pt>
                <c:pt idx="89">
                  <c:v>0.347660000000019</c:v>
                </c:pt>
                <c:pt idx="90">
                  <c:v>0.351570000000038</c:v>
                </c:pt>
                <c:pt idx="91">
                  <c:v>0.355469999999968</c:v>
                </c:pt>
                <c:pt idx="92">
                  <c:v>0.359379999999987</c:v>
                </c:pt>
                <c:pt idx="93">
                  <c:v>0.363290000000006</c:v>
                </c:pt>
                <c:pt idx="94">
                  <c:v>0.367190000000051</c:v>
                </c:pt>
                <c:pt idx="95">
                  <c:v>0.371099999999956</c:v>
                </c:pt>
                <c:pt idx="96">
                  <c:v>0.375</c:v>
                </c:pt>
                <c:pt idx="97">
                  <c:v>0.378910000000019</c:v>
                </c:pt>
                <c:pt idx="98">
                  <c:v>0.382820000000038</c:v>
                </c:pt>
                <c:pt idx="99">
                  <c:v>0.386719999999968</c:v>
                </c:pt>
                <c:pt idx="100">
                  <c:v>0.390629999999987</c:v>
                </c:pt>
                <c:pt idx="101">
                  <c:v>0.394540000000006</c:v>
                </c:pt>
                <c:pt idx="102">
                  <c:v>0.398440000000051</c:v>
                </c:pt>
                <c:pt idx="103">
                  <c:v>0.402349999999956</c:v>
                </c:pt>
                <c:pt idx="104">
                  <c:v>0.40625</c:v>
                </c:pt>
                <c:pt idx="105">
                  <c:v>0.410160000000019</c:v>
                </c:pt>
                <c:pt idx="106">
                  <c:v>0.414070000000038</c:v>
                </c:pt>
                <c:pt idx="107">
                  <c:v>0.417969999999968</c:v>
                </c:pt>
                <c:pt idx="108">
                  <c:v>0.421879999999987</c:v>
                </c:pt>
                <c:pt idx="109">
                  <c:v>0.425790000000006</c:v>
                </c:pt>
                <c:pt idx="110">
                  <c:v>0.429690000000051</c:v>
                </c:pt>
                <c:pt idx="111">
                  <c:v>0.433599999999956</c:v>
                </c:pt>
                <c:pt idx="112">
                  <c:v>0.4375</c:v>
                </c:pt>
                <c:pt idx="113">
                  <c:v>0.441410000000019</c:v>
                </c:pt>
                <c:pt idx="114">
                  <c:v>0.445320000000038</c:v>
                </c:pt>
                <c:pt idx="115">
                  <c:v>0.449219999999968</c:v>
                </c:pt>
                <c:pt idx="116">
                  <c:v>0.453129999999987</c:v>
                </c:pt>
                <c:pt idx="117">
                  <c:v>0.457040000000006</c:v>
                </c:pt>
                <c:pt idx="118">
                  <c:v>0.460940000000051</c:v>
                </c:pt>
                <c:pt idx="119">
                  <c:v>0.464849999999956</c:v>
                </c:pt>
                <c:pt idx="120">
                  <c:v>0.46875</c:v>
                </c:pt>
                <c:pt idx="121">
                  <c:v>0.472660000000019</c:v>
                </c:pt>
                <c:pt idx="122">
                  <c:v>0.476570000000038</c:v>
                </c:pt>
                <c:pt idx="123">
                  <c:v>0.480469999999968</c:v>
                </c:pt>
                <c:pt idx="124">
                  <c:v>0.484379999999987</c:v>
                </c:pt>
                <c:pt idx="125">
                  <c:v>0.488290000000006</c:v>
                </c:pt>
                <c:pt idx="126">
                  <c:v>0.492190000000051</c:v>
                </c:pt>
                <c:pt idx="127">
                  <c:v>0.496099999999956</c:v>
                </c:pt>
                <c:pt idx="128">
                  <c:v>0.5</c:v>
                </c:pt>
                <c:pt idx="129">
                  <c:v>0.503910000000019</c:v>
                </c:pt>
                <c:pt idx="130">
                  <c:v>0.507820000000038</c:v>
                </c:pt>
                <c:pt idx="131">
                  <c:v>0.511719999999968</c:v>
                </c:pt>
                <c:pt idx="132">
                  <c:v>0.515629999999987</c:v>
                </c:pt>
                <c:pt idx="133">
                  <c:v>0.519540000000006</c:v>
                </c:pt>
                <c:pt idx="134">
                  <c:v>0.523440000000051</c:v>
                </c:pt>
                <c:pt idx="135">
                  <c:v>0.527349999999956</c:v>
                </c:pt>
                <c:pt idx="136">
                  <c:v>0.53125</c:v>
                </c:pt>
                <c:pt idx="137">
                  <c:v>0.535160000000019</c:v>
                </c:pt>
                <c:pt idx="138">
                  <c:v>0.539070000000038</c:v>
                </c:pt>
                <c:pt idx="139">
                  <c:v>0.542969999999968</c:v>
                </c:pt>
                <c:pt idx="140">
                  <c:v>0.546879999999987</c:v>
                </c:pt>
                <c:pt idx="141">
                  <c:v>0.550790000000006</c:v>
                </c:pt>
                <c:pt idx="142">
                  <c:v>0.554690000000051</c:v>
                </c:pt>
                <c:pt idx="143">
                  <c:v>0.558599999999956</c:v>
                </c:pt>
                <c:pt idx="144">
                  <c:v>0.5625</c:v>
                </c:pt>
                <c:pt idx="145">
                  <c:v>0.566410000000019</c:v>
                </c:pt>
                <c:pt idx="146">
                  <c:v>0.570320000000038</c:v>
                </c:pt>
                <c:pt idx="147">
                  <c:v>0.574219999999968</c:v>
                </c:pt>
                <c:pt idx="148">
                  <c:v>0.578129999999987</c:v>
                </c:pt>
                <c:pt idx="149">
                  <c:v>0.582040000000006</c:v>
                </c:pt>
                <c:pt idx="150">
                  <c:v>0.585940000000051</c:v>
                </c:pt>
                <c:pt idx="151">
                  <c:v>0.589849999999956</c:v>
                </c:pt>
                <c:pt idx="152">
                  <c:v>0.59375</c:v>
                </c:pt>
                <c:pt idx="153">
                  <c:v>0.597660000000019</c:v>
                </c:pt>
                <c:pt idx="154">
                  <c:v>0.601570000000038</c:v>
                </c:pt>
                <c:pt idx="155">
                  <c:v>0.605469999999968</c:v>
                </c:pt>
                <c:pt idx="156">
                  <c:v>0.609379999999987</c:v>
                </c:pt>
                <c:pt idx="157">
                  <c:v>0.613290000000006</c:v>
                </c:pt>
                <c:pt idx="158">
                  <c:v>0.617190000000051</c:v>
                </c:pt>
                <c:pt idx="159">
                  <c:v>0.621099999999956</c:v>
                </c:pt>
                <c:pt idx="160">
                  <c:v>0.625</c:v>
                </c:pt>
                <c:pt idx="161">
                  <c:v>0.628910000000019</c:v>
                </c:pt>
                <c:pt idx="162">
                  <c:v>0.632820000000038</c:v>
                </c:pt>
                <c:pt idx="163">
                  <c:v>0.636719999999968</c:v>
                </c:pt>
                <c:pt idx="164">
                  <c:v>0.640629999999987</c:v>
                </c:pt>
                <c:pt idx="165">
                  <c:v>0.644540000000006</c:v>
                </c:pt>
                <c:pt idx="166">
                  <c:v>0.648440000000051</c:v>
                </c:pt>
                <c:pt idx="167">
                  <c:v>0.652349999999956</c:v>
                </c:pt>
                <c:pt idx="168">
                  <c:v>0.65625</c:v>
                </c:pt>
                <c:pt idx="169">
                  <c:v>0.660160000000019</c:v>
                </c:pt>
                <c:pt idx="170">
                  <c:v>0.664070000000038</c:v>
                </c:pt>
                <c:pt idx="171">
                  <c:v>0.667969999999968</c:v>
                </c:pt>
                <c:pt idx="172">
                  <c:v>0.671879999999987</c:v>
                </c:pt>
                <c:pt idx="173">
                  <c:v>0.675790000000006</c:v>
                </c:pt>
                <c:pt idx="174">
                  <c:v>0.679690000000051</c:v>
                </c:pt>
                <c:pt idx="175">
                  <c:v>0.683599999999956</c:v>
                </c:pt>
                <c:pt idx="176">
                  <c:v>0.6875</c:v>
                </c:pt>
                <c:pt idx="177">
                  <c:v>0.691410000000019</c:v>
                </c:pt>
                <c:pt idx="178">
                  <c:v>0.695320000000038</c:v>
                </c:pt>
                <c:pt idx="179">
                  <c:v>0.699219999999968</c:v>
                </c:pt>
                <c:pt idx="180">
                  <c:v>0.703129999999987</c:v>
                </c:pt>
                <c:pt idx="181">
                  <c:v>0.707040000000006</c:v>
                </c:pt>
                <c:pt idx="182">
                  <c:v>0.710940000000051</c:v>
                </c:pt>
                <c:pt idx="183">
                  <c:v>0.714849999999956</c:v>
                </c:pt>
                <c:pt idx="184">
                  <c:v>0.71875</c:v>
                </c:pt>
                <c:pt idx="185">
                  <c:v>0.722660000000019</c:v>
                </c:pt>
                <c:pt idx="186">
                  <c:v>0.726570000000038</c:v>
                </c:pt>
                <c:pt idx="187">
                  <c:v>0.730469999999968</c:v>
                </c:pt>
                <c:pt idx="188">
                  <c:v>0.734379999999987</c:v>
                </c:pt>
                <c:pt idx="189">
                  <c:v>0.738290000000006</c:v>
                </c:pt>
                <c:pt idx="190">
                  <c:v>0.742190000000051</c:v>
                </c:pt>
                <c:pt idx="191">
                  <c:v>0.746099999999956</c:v>
                </c:pt>
                <c:pt idx="192">
                  <c:v>0.75</c:v>
                </c:pt>
                <c:pt idx="193">
                  <c:v>0.753910000000019</c:v>
                </c:pt>
                <c:pt idx="194">
                  <c:v>0.757820000000038</c:v>
                </c:pt>
                <c:pt idx="195">
                  <c:v>0.761719999999968</c:v>
                </c:pt>
                <c:pt idx="196">
                  <c:v>0.765629999999987</c:v>
                </c:pt>
                <c:pt idx="197">
                  <c:v>0.769540000000006</c:v>
                </c:pt>
                <c:pt idx="198">
                  <c:v>0.773440000000051</c:v>
                </c:pt>
                <c:pt idx="199">
                  <c:v>0.777349999999956</c:v>
                </c:pt>
                <c:pt idx="200">
                  <c:v>0.78125</c:v>
                </c:pt>
                <c:pt idx="201">
                  <c:v>0.785160000000019</c:v>
                </c:pt>
                <c:pt idx="202">
                  <c:v>0.789070000000038</c:v>
                </c:pt>
                <c:pt idx="203">
                  <c:v>0.792969999999968</c:v>
                </c:pt>
                <c:pt idx="204">
                  <c:v>0.796879999999987</c:v>
                </c:pt>
                <c:pt idx="205">
                  <c:v>0.800790000000006</c:v>
                </c:pt>
                <c:pt idx="206">
                  <c:v>0.804690000000051</c:v>
                </c:pt>
                <c:pt idx="207">
                  <c:v>0.808599999999956</c:v>
                </c:pt>
                <c:pt idx="208">
                  <c:v>0.8125</c:v>
                </c:pt>
                <c:pt idx="209">
                  <c:v>0.816410000000019</c:v>
                </c:pt>
                <c:pt idx="210">
                  <c:v>0.820320000000038</c:v>
                </c:pt>
                <c:pt idx="211">
                  <c:v>0.824219999999968</c:v>
                </c:pt>
                <c:pt idx="212">
                  <c:v>0.828129999999987</c:v>
                </c:pt>
                <c:pt idx="213">
                  <c:v>0.832040000000006</c:v>
                </c:pt>
                <c:pt idx="214">
                  <c:v>0.835940000000051</c:v>
                </c:pt>
                <c:pt idx="215">
                  <c:v>0.839849999999956</c:v>
                </c:pt>
                <c:pt idx="216">
                  <c:v>0.84375</c:v>
                </c:pt>
                <c:pt idx="217">
                  <c:v>0.847660000000019</c:v>
                </c:pt>
                <c:pt idx="218">
                  <c:v>0.851570000000038</c:v>
                </c:pt>
                <c:pt idx="219">
                  <c:v>0.855469999999968</c:v>
                </c:pt>
                <c:pt idx="220">
                  <c:v>0.859379999999987</c:v>
                </c:pt>
                <c:pt idx="221">
                  <c:v>0.863290000000006</c:v>
                </c:pt>
                <c:pt idx="222">
                  <c:v>0.867190000000051</c:v>
                </c:pt>
                <c:pt idx="223">
                  <c:v>0.871099999999956</c:v>
                </c:pt>
                <c:pt idx="224">
                  <c:v>0.875</c:v>
                </c:pt>
                <c:pt idx="225">
                  <c:v>0.878910000000019</c:v>
                </c:pt>
                <c:pt idx="226">
                  <c:v>0.882820000000038</c:v>
                </c:pt>
                <c:pt idx="227">
                  <c:v>0.886719999999968</c:v>
                </c:pt>
                <c:pt idx="228">
                  <c:v>0.890629999999987</c:v>
                </c:pt>
                <c:pt idx="229">
                  <c:v>0.894540000000006</c:v>
                </c:pt>
                <c:pt idx="230">
                  <c:v>0.898440000000051</c:v>
                </c:pt>
                <c:pt idx="231">
                  <c:v>0.902349999999956</c:v>
                </c:pt>
                <c:pt idx="232">
                  <c:v>0.90625</c:v>
                </c:pt>
                <c:pt idx="233">
                  <c:v>0.910160000000019</c:v>
                </c:pt>
                <c:pt idx="234">
                  <c:v>0.914070000000038</c:v>
                </c:pt>
                <c:pt idx="235">
                  <c:v>0.917969999999968</c:v>
                </c:pt>
                <c:pt idx="236">
                  <c:v>0.921879999999987</c:v>
                </c:pt>
                <c:pt idx="237">
                  <c:v>0.925790000000006</c:v>
                </c:pt>
                <c:pt idx="238">
                  <c:v>0.929690000000051</c:v>
                </c:pt>
                <c:pt idx="239">
                  <c:v>0.933599999999956</c:v>
                </c:pt>
                <c:pt idx="240">
                  <c:v>0.9375</c:v>
                </c:pt>
                <c:pt idx="241">
                  <c:v>0.941410000000019</c:v>
                </c:pt>
                <c:pt idx="242">
                  <c:v>0.945320000000038</c:v>
                </c:pt>
                <c:pt idx="243">
                  <c:v>0.949219999999968</c:v>
                </c:pt>
                <c:pt idx="244">
                  <c:v>0.953129999999987</c:v>
                </c:pt>
                <c:pt idx="245">
                  <c:v>0.957040000000006</c:v>
                </c:pt>
                <c:pt idx="246">
                  <c:v>0.960940000000051</c:v>
                </c:pt>
                <c:pt idx="247">
                  <c:v>0.964849999999956</c:v>
                </c:pt>
                <c:pt idx="248">
                  <c:v>0.96875</c:v>
                </c:pt>
                <c:pt idx="249">
                  <c:v>0.972660000000019</c:v>
                </c:pt>
                <c:pt idx="250">
                  <c:v>0.976570000000038</c:v>
                </c:pt>
                <c:pt idx="251">
                  <c:v>0.980469999999968</c:v>
                </c:pt>
                <c:pt idx="252">
                  <c:v>0.984379999999987</c:v>
                </c:pt>
                <c:pt idx="253">
                  <c:v>0.988290000000006</c:v>
                </c:pt>
                <c:pt idx="254">
                  <c:v>0.992190000000051</c:v>
                </c:pt>
                <c:pt idx="255">
                  <c:v>0.996099999999956</c:v>
                </c:pt>
                <c:pt idx="256">
                  <c:v>1</c:v>
                </c:pt>
                <c:pt idx="257">
                  <c:v>1.00391000000002</c:v>
                </c:pt>
                <c:pt idx="258">
                  <c:v>1.00782000000004</c:v>
                </c:pt>
                <c:pt idx="259">
                  <c:v>1.01171999999997</c:v>
                </c:pt>
                <c:pt idx="260">
                  <c:v>1.01562999999999</c:v>
                </c:pt>
                <c:pt idx="261">
                  <c:v>1.01954000000001</c:v>
                </c:pt>
                <c:pt idx="262">
                  <c:v>1.02344000000005</c:v>
                </c:pt>
                <c:pt idx="263">
                  <c:v>1.02734999999996</c:v>
                </c:pt>
                <c:pt idx="264">
                  <c:v>1.03125</c:v>
                </c:pt>
                <c:pt idx="265">
                  <c:v>1.03516000000002</c:v>
                </c:pt>
                <c:pt idx="266">
                  <c:v>1.03907000000004</c:v>
                </c:pt>
                <c:pt idx="267">
                  <c:v>1.04296999999997</c:v>
                </c:pt>
                <c:pt idx="268">
                  <c:v>1.04687999999999</c:v>
                </c:pt>
                <c:pt idx="269">
                  <c:v>1.05079000000001</c:v>
                </c:pt>
                <c:pt idx="270">
                  <c:v>1.05469000000005</c:v>
                </c:pt>
                <c:pt idx="271">
                  <c:v>1.05859999999996</c:v>
                </c:pt>
                <c:pt idx="272">
                  <c:v>1.0625</c:v>
                </c:pt>
                <c:pt idx="273">
                  <c:v>1.06641000000002</c:v>
                </c:pt>
                <c:pt idx="274">
                  <c:v>1.07032000000004</c:v>
                </c:pt>
                <c:pt idx="275">
                  <c:v>1.07421999999997</c:v>
                </c:pt>
                <c:pt idx="276">
                  <c:v>1.07812999999999</c:v>
                </c:pt>
                <c:pt idx="277">
                  <c:v>1.08204000000001</c:v>
                </c:pt>
                <c:pt idx="278">
                  <c:v>1.08594000000005</c:v>
                </c:pt>
                <c:pt idx="279">
                  <c:v>1.08984999999996</c:v>
                </c:pt>
                <c:pt idx="280">
                  <c:v>1.09375</c:v>
                </c:pt>
                <c:pt idx="281">
                  <c:v>1.09766000000002</c:v>
                </c:pt>
                <c:pt idx="282">
                  <c:v>1.10157000000004</c:v>
                </c:pt>
                <c:pt idx="283">
                  <c:v>1.10546999999997</c:v>
                </c:pt>
                <c:pt idx="284">
                  <c:v>1.10937999999999</c:v>
                </c:pt>
                <c:pt idx="285">
                  <c:v>1.11329000000001</c:v>
                </c:pt>
                <c:pt idx="286">
                  <c:v>1.11719000000005</c:v>
                </c:pt>
                <c:pt idx="287">
                  <c:v>1.12109999999996</c:v>
                </c:pt>
                <c:pt idx="288">
                  <c:v>1.125</c:v>
                </c:pt>
                <c:pt idx="289">
                  <c:v>1.12891000000002</c:v>
                </c:pt>
                <c:pt idx="290">
                  <c:v>1.13282000000004</c:v>
                </c:pt>
                <c:pt idx="291">
                  <c:v>1.13671999999997</c:v>
                </c:pt>
                <c:pt idx="292">
                  <c:v>1.14062999999999</c:v>
                </c:pt>
                <c:pt idx="293">
                  <c:v>1.14454000000001</c:v>
                </c:pt>
                <c:pt idx="294">
                  <c:v>1.14844000000005</c:v>
                </c:pt>
                <c:pt idx="295">
                  <c:v>1.15234999999996</c:v>
                </c:pt>
                <c:pt idx="296">
                  <c:v>1.15625</c:v>
                </c:pt>
                <c:pt idx="297">
                  <c:v>1.16016000000002</c:v>
                </c:pt>
                <c:pt idx="298">
                  <c:v>1.16407000000004</c:v>
                </c:pt>
                <c:pt idx="299">
                  <c:v>1.16796999999997</c:v>
                </c:pt>
                <c:pt idx="300">
                  <c:v>1.17187999999999</c:v>
                </c:pt>
                <c:pt idx="301">
                  <c:v>1.17579000000001</c:v>
                </c:pt>
                <c:pt idx="302">
                  <c:v>1.17969000000005</c:v>
                </c:pt>
                <c:pt idx="303">
                  <c:v>1.18359999999996</c:v>
                </c:pt>
                <c:pt idx="304">
                  <c:v>1.1875</c:v>
                </c:pt>
                <c:pt idx="305">
                  <c:v>1.19141000000002</c:v>
                </c:pt>
                <c:pt idx="306">
                  <c:v>1.19532000000004</c:v>
                </c:pt>
                <c:pt idx="307">
                  <c:v>1.19921999999997</c:v>
                </c:pt>
                <c:pt idx="308">
                  <c:v>1.20312999999999</c:v>
                </c:pt>
                <c:pt idx="309">
                  <c:v>1.20704000000001</c:v>
                </c:pt>
                <c:pt idx="310">
                  <c:v>1.21094000000005</c:v>
                </c:pt>
                <c:pt idx="311">
                  <c:v>1.21484999999996</c:v>
                </c:pt>
                <c:pt idx="312">
                  <c:v>1.21875</c:v>
                </c:pt>
                <c:pt idx="313">
                  <c:v>1.22266000000002</c:v>
                </c:pt>
                <c:pt idx="314">
                  <c:v>1.22657000000004</c:v>
                </c:pt>
                <c:pt idx="315">
                  <c:v>1.23046999999997</c:v>
                </c:pt>
                <c:pt idx="316">
                  <c:v>1.23437999999999</c:v>
                </c:pt>
                <c:pt idx="317">
                  <c:v>1.23829000000001</c:v>
                </c:pt>
                <c:pt idx="318">
                  <c:v>1.24219000000005</c:v>
                </c:pt>
                <c:pt idx="319">
                  <c:v>1.24609999999996</c:v>
                </c:pt>
                <c:pt idx="320">
                  <c:v>1.25</c:v>
                </c:pt>
                <c:pt idx="321">
                  <c:v>1.25391000000002</c:v>
                </c:pt>
                <c:pt idx="322">
                  <c:v>1.25782000000004</c:v>
                </c:pt>
                <c:pt idx="323">
                  <c:v>1.26171999999997</c:v>
                </c:pt>
                <c:pt idx="324">
                  <c:v>1.26562999999999</c:v>
                </c:pt>
                <c:pt idx="325">
                  <c:v>1.26954000000001</c:v>
                </c:pt>
                <c:pt idx="326">
                  <c:v>1.27344000000005</c:v>
                </c:pt>
                <c:pt idx="327">
                  <c:v>1.27734999999996</c:v>
                </c:pt>
                <c:pt idx="328">
                  <c:v>1.28125</c:v>
                </c:pt>
                <c:pt idx="329">
                  <c:v>1.28516000000002</c:v>
                </c:pt>
                <c:pt idx="330">
                  <c:v>1.28907000000004</c:v>
                </c:pt>
                <c:pt idx="331">
                  <c:v>1.29296999999997</c:v>
                </c:pt>
                <c:pt idx="332">
                  <c:v>1.29687999999999</c:v>
                </c:pt>
                <c:pt idx="333">
                  <c:v>1.30079000000001</c:v>
                </c:pt>
                <c:pt idx="334">
                  <c:v>1.30469000000005</c:v>
                </c:pt>
                <c:pt idx="335">
                  <c:v>1.30859999999996</c:v>
                </c:pt>
                <c:pt idx="336">
                  <c:v>1.3125</c:v>
                </c:pt>
                <c:pt idx="337">
                  <c:v>1.31641000000002</c:v>
                </c:pt>
                <c:pt idx="338">
                  <c:v>1.32032000000004</c:v>
                </c:pt>
                <c:pt idx="339">
                  <c:v>1.32421999999997</c:v>
                </c:pt>
                <c:pt idx="340">
                  <c:v>1.32812999999999</c:v>
                </c:pt>
                <c:pt idx="341">
                  <c:v>1.33204000000001</c:v>
                </c:pt>
                <c:pt idx="342">
                  <c:v>1.33594000000005</c:v>
                </c:pt>
                <c:pt idx="343">
                  <c:v>1.33984999999996</c:v>
                </c:pt>
                <c:pt idx="344">
                  <c:v>1.34375</c:v>
                </c:pt>
                <c:pt idx="345">
                  <c:v>1.34766000000002</c:v>
                </c:pt>
                <c:pt idx="346">
                  <c:v>1.35157000000004</c:v>
                </c:pt>
                <c:pt idx="347">
                  <c:v>1.35546999999997</c:v>
                </c:pt>
                <c:pt idx="348">
                  <c:v>1.35937999999999</c:v>
                </c:pt>
                <c:pt idx="349">
                  <c:v>1.36329000000001</c:v>
                </c:pt>
                <c:pt idx="350">
                  <c:v>1.36719000000005</c:v>
                </c:pt>
                <c:pt idx="351">
                  <c:v>1.37109999999996</c:v>
                </c:pt>
                <c:pt idx="352">
                  <c:v>1.375</c:v>
                </c:pt>
                <c:pt idx="353">
                  <c:v>1.37891000000002</c:v>
                </c:pt>
                <c:pt idx="354">
                  <c:v>1.38282000000004</c:v>
                </c:pt>
                <c:pt idx="355">
                  <c:v>1.38671999999997</c:v>
                </c:pt>
                <c:pt idx="356">
                  <c:v>1.39062999999999</c:v>
                </c:pt>
                <c:pt idx="357">
                  <c:v>1.39454000000001</c:v>
                </c:pt>
                <c:pt idx="358">
                  <c:v>1.39844000000005</c:v>
                </c:pt>
                <c:pt idx="359">
                  <c:v>1.40234999999996</c:v>
                </c:pt>
                <c:pt idx="360">
                  <c:v>1.40625</c:v>
                </c:pt>
                <c:pt idx="361">
                  <c:v>1.41016000000002</c:v>
                </c:pt>
                <c:pt idx="362">
                  <c:v>1.41407000000004</c:v>
                </c:pt>
                <c:pt idx="363">
                  <c:v>1.41796999999997</c:v>
                </c:pt>
                <c:pt idx="364">
                  <c:v>1.42187999999999</c:v>
                </c:pt>
                <c:pt idx="365">
                  <c:v>1.42579000000001</c:v>
                </c:pt>
                <c:pt idx="366">
                  <c:v>1.42969000000005</c:v>
                </c:pt>
                <c:pt idx="367">
                  <c:v>1.43359999999996</c:v>
                </c:pt>
                <c:pt idx="368">
                  <c:v>1.4375</c:v>
                </c:pt>
                <c:pt idx="369">
                  <c:v>1.44141000000002</c:v>
                </c:pt>
                <c:pt idx="370">
                  <c:v>1.44532000000004</c:v>
                </c:pt>
                <c:pt idx="371">
                  <c:v>1.44921999999997</c:v>
                </c:pt>
                <c:pt idx="372">
                  <c:v>1.45312999999999</c:v>
                </c:pt>
                <c:pt idx="373">
                  <c:v>1.45704000000001</c:v>
                </c:pt>
                <c:pt idx="374">
                  <c:v>1.46094000000005</c:v>
                </c:pt>
                <c:pt idx="375">
                  <c:v>1.46484999999996</c:v>
                </c:pt>
                <c:pt idx="376">
                  <c:v>1.46875</c:v>
                </c:pt>
                <c:pt idx="377">
                  <c:v>1.47266000000002</c:v>
                </c:pt>
                <c:pt idx="378">
                  <c:v>1.47657000000004</c:v>
                </c:pt>
                <c:pt idx="379">
                  <c:v>1.48046999999997</c:v>
                </c:pt>
                <c:pt idx="380">
                  <c:v>1.48437999999999</c:v>
                </c:pt>
                <c:pt idx="381">
                  <c:v>1.48829000000001</c:v>
                </c:pt>
                <c:pt idx="382">
                  <c:v>1.49219000000005</c:v>
                </c:pt>
                <c:pt idx="383">
                  <c:v>1.49609999999996</c:v>
                </c:pt>
                <c:pt idx="384">
                  <c:v>1.5</c:v>
                </c:pt>
                <c:pt idx="385">
                  <c:v>1.50391000000002</c:v>
                </c:pt>
                <c:pt idx="386">
                  <c:v>1.50782000000004</c:v>
                </c:pt>
                <c:pt idx="387">
                  <c:v>1.51171999999997</c:v>
                </c:pt>
                <c:pt idx="388">
                  <c:v>1.51562999999999</c:v>
                </c:pt>
                <c:pt idx="389">
                  <c:v>1.51954000000001</c:v>
                </c:pt>
                <c:pt idx="390">
                  <c:v>1.52344000000005</c:v>
                </c:pt>
                <c:pt idx="391">
                  <c:v>1.52734999999996</c:v>
                </c:pt>
                <c:pt idx="392">
                  <c:v>1.53125</c:v>
                </c:pt>
                <c:pt idx="393">
                  <c:v>1.53516000000002</c:v>
                </c:pt>
                <c:pt idx="394">
                  <c:v>1.53907000000004</c:v>
                </c:pt>
                <c:pt idx="395">
                  <c:v>1.54296999999997</c:v>
                </c:pt>
                <c:pt idx="396">
                  <c:v>1.54687999999999</c:v>
                </c:pt>
                <c:pt idx="397">
                  <c:v>1.55079000000001</c:v>
                </c:pt>
                <c:pt idx="398">
                  <c:v>1.55469000000005</c:v>
                </c:pt>
                <c:pt idx="399">
                  <c:v>1.55859999999996</c:v>
                </c:pt>
                <c:pt idx="400">
                  <c:v>1.5625</c:v>
                </c:pt>
                <c:pt idx="401">
                  <c:v>1.56641000000002</c:v>
                </c:pt>
                <c:pt idx="402">
                  <c:v>1.57032000000004</c:v>
                </c:pt>
                <c:pt idx="403">
                  <c:v>1.57421999999997</c:v>
                </c:pt>
                <c:pt idx="404">
                  <c:v>1.57812999999999</c:v>
                </c:pt>
                <c:pt idx="405">
                  <c:v>1.58204000000001</c:v>
                </c:pt>
                <c:pt idx="406">
                  <c:v>1.58594000000005</c:v>
                </c:pt>
                <c:pt idx="407">
                  <c:v>1.58984999999996</c:v>
                </c:pt>
                <c:pt idx="408">
                  <c:v>1.59375</c:v>
                </c:pt>
                <c:pt idx="409">
                  <c:v>1.59766000000002</c:v>
                </c:pt>
                <c:pt idx="410">
                  <c:v>1.60157000000004</c:v>
                </c:pt>
                <c:pt idx="411">
                  <c:v>1.60546999999997</c:v>
                </c:pt>
                <c:pt idx="412">
                  <c:v>1.60937999999999</c:v>
                </c:pt>
                <c:pt idx="413">
                  <c:v>1.61329000000001</c:v>
                </c:pt>
                <c:pt idx="414">
                  <c:v>1.61719000000005</c:v>
                </c:pt>
                <c:pt idx="415">
                  <c:v>1.62109999999996</c:v>
                </c:pt>
                <c:pt idx="416">
                  <c:v>1.625</c:v>
                </c:pt>
                <c:pt idx="417">
                  <c:v>1.62891000000002</c:v>
                </c:pt>
                <c:pt idx="418">
                  <c:v>1.63282000000004</c:v>
                </c:pt>
                <c:pt idx="419">
                  <c:v>1.63671999999997</c:v>
                </c:pt>
                <c:pt idx="420">
                  <c:v>1.64062999999999</c:v>
                </c:pt>
                <c:pt idx="421">
                  <c:v>1.64454000000001</c:v>
                </c:pt>
                <c:pt idx="422">
                  <c:v>1.64844000000005</c:v>
                </c:pt>
                <c:pt idx="423">
                  <c:v>1.65234999999996</c:v>
                </c:pt>
                <c:pt idx="424">
                  <c:v>1.65625</c:v>
                </c:pt>
                <c:pt idx="425">
                  <c:v>1.66016000000002</c:v>
                </c:pt>
                <c:pt idx="426">
                  <c:v>1.66407000000004</c:v>
                </c:pt>
                <c:pt idx="427">
                  <c:v>1.66796999999997</c:v>
                </c:pt>
                <c:pt idx="428">
                  <c:v>1.67187999999999</c:v>
                </c:pt>
                <c:pt idx="429">
                  <c:v>1.67579000000001</c:v>
                </c:pt>
                <c:pt idx="430">
                  <c:v>1.67969000000005</c:v>
                </c:pt>
                <c:pt idx="431">
                  <c:v>1.68359999999996</c:v>
                </c:pt>
                <c:pt idx="432">
                  <c:v>1.6875</c:v>
                </c:pt>
                <c:pt idx="433">
                  <c:v>1.69141000000002</c:v>
                </c:pt>
                <c:pt idx="434">
                  <c:v>1.69532000000004</c:v>
                </c:pt>
                <c:pt idx="435">
                  <c:v>1.69921999999997</c:v>
                </c:pt>
                <c:pt idx="436">
                  <c:v>1.70312999999999</c:v>
                </c:pt>
                <c:pt idx="437">
                  <c:v>1.70704000000001</c:v>
                </c:pt>
                <c:pt idx="438">
                  <c:v>1.71094000000005</c:v>
                </c:pt>
                <c:pt idx="439">
                  <c:v>1.71484999999996</c:v>
                </c:pt>
                <c:pt idx="440">
                  <c:v>1.71875</c:v>
                </c:pt>
                <c:pt idx="441">
                  <c:v>1.72266000000002</c:v>
                </c:pt>
                <c:pt idx="442">
                  <c:v>1.72657000000004</c:v>
                </c:pt>
                <c:pt idx="443">
                  <c:v>1.73046999999997</c:v>
                </c:pt>
                <c:pt idx="444">
                  <c:v>1.73437999999999</c:v>
                </c:pt>
                <c:pt idx="445">
                  <c:v>1.73829000000001</c:v>
                </c:pt>
                <c:pt idx="446">
                  <c:v>1.74219000000005</c:v>
                </c:pt>
                <c:pt idx="447">
                  <c:v>1.74609999999996</c:v>
                </c:pt>
                <c:pt idx="448">
                  <c:v>1.75</c:v>
                </c:pt>
                <c:pt idx="449">
                  <c:v>1.75391000000002</c:v>
                </c:pt>
                <c:pt idx="450">
                  <c:v>1.75782000000004</c:v>
                </c:pt>
                <c:pt idx="451">
                  <c:v>1.76171999999997</c:v>
                </c:pt>
                <c:pt idx="452">
                  <c:v>1.76562999999999</c:v>
                </c:pt>
                <c:pt idx="453">
                  <c:v>1.76954000000001</c:v>
                </c:pt>
                <c:pt idx="454">
                  <c:v>1.77344000000005</c:v>
                </c:pt>
                <c:pt idx="455">
                  <c:v>1.77734999999996</c:v>
                </c:pt>
                <c:pt idx="456">
                  <c:v>1.78125</c:v>
                </c:pt>
                <c:pt idx="457">
                  <c:v>1.78516000000002</c:v>
                </c:pt>
                <c:pt idx="458">
                  <c:v>1.78907000000004</c:v>
                </c:pt>
                <c:pt idx="459">
                  <c:v>1.79296999999997</c:v>
                </c:pt>
                <c:pt idx="460">
                  <c:v>1.79687999999999</c:v>
                </c:pt>
                <c:pt idx="461">
                  <c:v>1.80079000000001</c:v>
                </c:pt>
                <c:pt idx="462">
                  <c:v>1.80469000000005</c:v>
                </c:pt>
                <c:pt idx="463">
                  <c:v>1.80859999999996</c:v>
                </c:pt>
                <c:pt idx="464">
                  <c:v>1.8125</c:v>
                </c:pt>
                <c:pt idx="465">
                  <c:v>1.81641000000002</c:v>
                </c:pt>
                <c:pt idx="466">
                  <c:v>1.82032000000004</c:v>
                </c:pt>
                <c:pt idx="467">
                  <c:v>1.82421999999997</c:v>
                </c:pt>
                <c:pt idx="468">
                  <c:v>1.82812999999999</c:v>
                </c:pt>
                <c:pt idx="469">
                  <c:v>1.83204000000001</c:v>
                </c:pt>
                <c:pt idx="470">
                  <c:v>1.83594000000005</c:v>
                </c:pt>
                <c:pt idx="471">
                  <c:v>1.83984999999996</c:v>
                </c:pt>
                <c:pt idx="472">
                  <c:v>1.84375</c:v>
                </c:pt>
                <c:pt idx="473">
                  <c:v>1.84766000000002</c:v>
                </c:pt>
                <c:pt idx="474">
                  <c:v>1.85157000000004</c:v>
                </c:pt>
                <c:pt idx="475">
                  <c:v>1.85546999999997</c:v>
                </c:pt>
                <c:pt idx="476">
                  <c:v>1.85937999999999</c:v>
                </c:pt>
                <c:pt idx="477">
                  <c:v>1.86329000000001</c:v>
                </c:pt>
                <c:pt idx="478">
                  <c:v>1.86719000000005</c:v>
                </c:pt>
                <c:pt idx="479">
                  <c:v>1.87109999999996</c:v>
                </c:pt>
                <c:pt idx="480">
                  <c:v>1.875</c:v>
                </c:pt>
                <c:pt idx="481">
                  <c:v>1.87891000000002</c:v>
                </c:pt>
                <c:pt idx="482">
                  <c:v>1.88282000000004</c:v>
                </c:pt>
                <c:pt idx="483">
                  <c:v>1.88671999999997</c:v>
                </c:pt>
                <c:pt idx="484">
                  <c:v>1.89062999999999</c:v>
                </c:pt>
                <c:pt idx="485">
                  <c:v>1.89454000000001</c:v>
                </c:pt>
                <c:pt idx="486">
                  <c:v>1.89844000000005</c:v>
                </c:pt>
                <c:pt idx="487">
                  <c:v>1.90234999999996</c:v>
                </c:pt>
                <c:pt idx="488">
                  <c:v>1.90625</c:v>
                </c:pt>
                <c:pt idx="489">
                  <c:v>1.91016000000002</c:v>
                </c:pt>
                <c:pt idx="490">
                  <c:v>1.91407000000004</c:v>
                </c:pt>
                <c:pt idx="491">
                  <c:v>1.91796999999997</c:v>
                </c:pt>
                <c:pt idx="492">
                  <c:v>1.92187999999999</c:v>
                </c:pt>
                <c:pt idx="493">
                  <c:v>1.92579000000001</c:v>
                </c:pt>
                <c:pt idx="494">
                  <c:v>1.92969000000005</c:v>
                </c:pt>
                <c:pt idx="495">
                  <c:v>1.93359999999996</c:v>
                </c:pt>
                <c:pt idx="496">
                  <c:v>1.9375</c:v>
                </c:pt>
                <c:pt idx="497">
                  <c:v>1.94141000000002</c:v>
                </c:pt>
                <c:pt idx="498">
                  <c:v>1.94532000000004</c:v>
                </c:pt>
                <c:pt idx="499">
                  <c:v>1.94921999999997</c:v>
                </c:pt>
                <c:pt idx="500">
                  <c:v>1.95312999999999</c:v>
                </c:pt>
                <c:pt idx="501">
                  <c:v>1.95704000000001</c:v>
                </c:pt>
                <c:pt idx="502">
                  <c:v>1.96094000000005</c:v>
                </c:pt>
                <c:pt idx="503">
                  <c:v>1.96484999999996</c:v>
                </c:pt>
                <c:pt idx="504">
                  <c:v>1.96875</c:v>
                </c:pt>
                <c:pt idx="505">
                  <c:v>1.97266000000002</c:v>
                </c:pt>
                <c:pt idx="506">
                  <c:v>1.97657000000004</c:v>
                </c:pt>
                <c:pt idx="507">
                  <c:v>1.98046999999997</c:v>
                </c:pt>
                <c:pt idx="508">
                  <c:v>1.98437999999999</c:v>
                </c:pt>
                <c:pt idx="509">
                  <c:v>1.98829000000001</c:v>
                </c:pt>
                <c:pt idx="510">
                  <c:v>1.99219000000005</c:v>
                </c:pt>
                <c:pt idx="511">
                  <c:v>1.99609999999996</c:v>
                </c:pt>
                <c:pt idx="512">
                  <c:v>2</c:v>
                </c:pt>
                <c:pt idx="513">
                  <c:v>2.00391000000002</c:v>
                </c:pt>
                <c:pt idx="514">
                  <c:v>2.00782000000004</c:v>
                </c:pt>
                <c:pt idx="515">
                  <c:v>2.01171999999997</c:v>
                </c:pt>
                <c:pt idx="516">
                  <c:v>2.01562999999999</c:v>
                </c:pt>
                <c:pt idx="517">
                  <c:v>2.01954000000001</c:v>
                </c:pt>
                <c:pt idx="518">
                  <c:v>2.02344000000005</c:v>
                </c:pt>
                <c:pt idx="519">
                  <c:v>2.02734999999996</c:v>
                </c:pt>
                <c:pt idx="520">
                  <c:v>2.03125</c:v>
                </c:pt>
                <c:pt idx="521">
                  <c:v>2.03516000000002</c:v>
                </c:pt>
                <c:pt idx="522">
                  <c:v>2.03907000000004</c:v>
                </c:pt>
                <c:pt idx="523">
                  <c:v>2.04296999999997</c:v>
                </c:pt>
                <c:pt idx="524">
                  <c:v>2.04687999999999</c:v>
                </c:pt>
                <c:pt idx="525">
                  <c:v>2.05079000000001</c:v>
                </c:pt>
                <c:pt idx="526">
                  <c:v>2.05469000000005</c:v>
                </c:pt>
                <c:pt idx="527">
                  <c:v>2.05859999999996</c:v>
                </c:pt>
                <c:pt idx="528">
                  <c:v>2.0625</c:v>
                </c:pt>
                <c:pt idx="529">
                  <c:v>2.06641000000002</c:v>
                </c:pt>
                <c:pt idx="530">
                  <c:v>2.07032000000004</c:v>
                </c:pt>
                <c:pt idx="531">
                  <c:v>2.07421999999997</c:v>
                </c:pt>
                <c:pt idx="532">
                  <c:v>2.07812999999999</c:v>
                </c:pt>
                <c:pt idx="533">
                  <c:v>2.08204000000001</c:v>
                </c:pt>
                <c:pt idx="534">
                  <c:v>2.08594000000005</c:v>
                </c:pt>
                <c:pt idx="535">
                  <c:v>2.08984999999996</c:v>
                </c:pt>
                <c:pt idx="536">
                  <c:v>2.09375</c:v>
                </c:pt>
                <c:pt idx="537">
                  <c:v>2.09766000000002</c:v>
                </c:pt>
                <c:pt idx="538">
                  <c:v>2.10157000000004</c:v>
                </c:pt>
                <c:pt idx="539">
                  <c:v>2.10546999999997</c:v>
                </c:pt>
                <c:pt idx="540">
                  <c:v>2.10937999999999</c:v>
                </c:pt>
                <c:pt idx="541">
                  <c:v>2.11329000000001</c:v>
                </c:pt>
              </c:numCache>
            </c:numRef>
          </c:xVal>
          <c:y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yVal>
          <c:smooth val="0"/>
        </c:ser>
        <c:ser>
          <c:idx val="6"/>
          <c:order val="6"/>
          <c:tx>
            <c:v>Pente sur son domaine de calcul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Resultats!$W$12:$W$13</c:f>
              <c:numCache/>
            </c:numRef>
          </c:xVal>
          <c:yVal>
            <c:numRef>
              <c:f>Resultats!$X$12:$X$13</c:f>
              <c:numCache/>
            </c:numRef>
          </c:yVal>
          <c:smooth val="0"/>
        </c:ser>
        <c:ser>
          <c:idx val="2"/>
          <c:order val="2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80808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Resultats!$N$5</c:f>
              <c:numCache/>
            </c:numRef>
          </c:xVal>
          <c:yVal>
            <c:numRef>
              <c:f>Resultats!$N$6</c:f>
              <c:numCache/>
            </c:numRef>
          </c:yVal>
          <c:smooth val="0"/>
        </c:ser>
        <c:ser>
          <c:idx val="4"/>
          <c:order val="4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33996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Resultats!$S$5</c:f>
              <c:numCache/>
            </c:numRef>
          </c:xVal>
          <c:yVal>
            <c:numRef>
              <c:f>Resultats!$S$6</c:f>
              <c:numCache/>
            </c:numRef>
          </c:yVal>
          <c:smooth val="0"/>
        </c:ser>
        <c:ser>
          <c:idx val="7"/>
          <c:order val="7"/>
          <c:tx>
            <c:v>Pente sur son domaine de calcul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Resultats!$W$12:$W$13</c:f>
              <c:numCache/>
            </c:numRef>
          </c:xVal>
          <c:yVal>
            <c:numRef>
              <c:f>Resultats!$Y$12:$Y$13</c:f>
              <c:numCache/>
            </c:numRef>
          </c:yVal>
          <c:smooth val="0"/>
        </c:ser>
        <c:ser>
          <c:idx val="3"/>
          <c:order val="3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Resultats!$N$5</c:f>
              <c:numCache/>
            </c:numRef>
          </c:xVal>
          <c:yVal>
            <c:numRef>
              <c:f>Resultats!$N$7</c:f>
              <c:numCache/>
            </c:numRef>
          </c:yVal>
          <c:smooth val="0"/>
        </c:ser>
        <c:ser>
          <c:idx val="5"/>
          <c:order val="5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FF8080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Resultats!$S$5</c:f>
              <c:numCache/>
            </c:numRef>
          </c:xVal>
          <c:yVal>
            <c:numRef>
              <c:f>Resultats!$S$7</c:f>
              <c:numCache/>
            </c:numRef>
          </c:yVal>
          <c:smooth val="0"/>
        </c:ser>
        <c:axId val="27717712"/>
        <c:axId val="48132822"/>
      </c:scatterChart>
      <c:valAx>
        <c:axId val="27717712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Temps (s)</a:t>
                </a:r>
              </a:p>
            </c:rich>
          </c:tx>
          <c:layout>
            <c:manualLayout>
              <c:xMode val="factor"/>
              <c:yMode val="factor"/>
              <c:x val="0.00525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8132822"/>
        <c:crosses val="autoZero"/>
        <c:crossBetween val="midCat"/>
      </c:valAx>
      <c:valAx>
        <c:axId val="4813282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Déformation Lagrange (-)</a:t>
                </a:r>
              </a:p>
            </c:rich>
          </c:tx>
          <c:layout>
            <c:manualLayout>
              <c:xMode val="edge"/>
              <c:yMode val="edge"/>
              <c:x val="0.01425"/>
              <c:y val="0.134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27717712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2"/>
        <c:txPr>
          <a:bodyPr vert="horz" rot="0"/>
          <a:lstStyle/>
          <a:p>
            <a:pPr>
              <a:defRPr lang="en-US" sz="690" b="0" i="0" u="none" baseline="0">
                <a:solidFill>
                  <a:srgbClr val="000000"/>
                </a:solidFill>
              </a:defRPr>
            </a:pPr>
          </a:p>
        </c:txPr>
      </c:legendEntry>
      <c:legendEntry>
        <c:idx val="5"/>
        <c:txPr>
          <a:bodyPr vert="horz" rot="0"/>
          <a:lstStyle/>
          <a:p>
            <a:pPr>
              <a:defRPr lang="en-US" sz="690" b="0" i="0" u="none" baseline="0">
                <a:solidFill>
                  <a:srgbClr val="000000"/>
                </a:solidFill>
              </a:defRPr>
            </a:pPr>
          </a:p>
        </c:txPr>
      </c:legendEntry>
      <c:layout>
        <c:manualLayout>
          <c:xMode val="edge"/>
          <c:yMode val="edge"/>
          <c:x val="0.38225"/>
          <c:y val="0.30175"/>
          <c:w val="0.546"/>
          <c:h val="0.2262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1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10225"/>
          <c:y val="0"/>
          <c:w val="0.883"/>
          <c:h val="0.96025"/>
        </c:manualLayout>
      </c:layout>
      <c:scatterChart>
        <c:scatterStyle val="lineMarker"/>
        <c:varyColors val="0"/>
        <c:ser>
          <c:idx val="1"/>
          <c:order val="1"/>
          <c:tx>
            <c:v>Courbe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xVal>
          <c:yVal>
            <c:numRef>
              <c:f>Donnees_bilan!$D$2:$D$10000</c:f>
              <c:numCache>
                <c:ptCount val="9999"/>
                <c:pt idx="0">
                  <c:v>4.68834061470115</c:v>
                </c:pt>
                <c:pt idx="1">
                  <c:v>4.57486702925874</c:v>
                </c:pt>
                <c:pt idx="2">
                  <c:v>6.9801206095308</c:v>
                </c:pt>
                <c:pt idx="3">
                  <c:v>6.95025586894977</c:v>
                </c:pt>
                <c:pt idx="4">
                  <c:v>9.14213059378672</c:v>
                </c:pt>
                <c:pt idx="5">
                  <c:v>8.78736900769701</c:v>
                </c:pt>
                <c:pt idx="6">
                  <c:v>10.4039139155199</c:v>
                </c:pt>
                <c:pt idx="7">
                  <c:v>11.4823028438527</c:v>
                </c:pt>
                <c:pt idx="8">
                  <c:v>12.6460166825331</c:v>
                </c:pt>
                <c:pt idx="9">
                  <c:v>14.9176327665649</c:v>
                </c:pt>
                <c:pt idx="10">
                  <c:v>15.125341008606</c:v>
                </c:pt>
                <c:pt idx="11">
                  <c:v>17.6421451511888</c:v>
                </c:pt>
                <c:pt idx="12">
                  <c:v>18.1148974701369</c:v>
                </c:pt>
                <c:pt idx="13">
                  <c:v>21.2044663551883</c:v>
                </c:pt>
                <c:pt idx="14">
                  <c:v>22.3798774973957</c:v>
                </c:pt>
                <c:pt idx="15">
                  <c:v>23.8415607696878</c:v>
                </c:pt>
                <c:pt idx="16">
                  <c:v>25.3014884462352</c:v>
                </c:pt>
                <c:pt idx="17">
                  <c:v>26.25935618332</c:v>
                </c:pt>
                <c:pt idx="18">
                  <c:v>28.913379898474</c:v>
                </c:pt>
                <c:pt idx="19">
                  <c:v>28.896875471994</c:v>
                </c:pt>
                <c:pt idx="20">
                  <c:v>30.7420840075766</c:v>
                </c:pt>
                <c:pt idx="21">
                  <c:v>30.3508175107339</c:v>
                </c:pt>
                <c:pt idx="22">
                  <c:v>32.2137698703373</c:v>
                </c:pt>
                <c:pt idx="23">
                  <c:v>33.5539430426067</c:v>
                </c:pt>
                <c:pt idx="24">
                  <c:v>34.7044862167536</c:v>
                </c:pt>
                <c:pt idx="25">
                  <c:v>36.4230044054693</c:v>
                </c:pt>
                <c:pt idx="26">
                  <c:v>36.4809242792466</c:v>
                </c:pt>
                <c:pt idx="27">
                  <c:v>38.8386680553314</c:v>
                </c:pt>
                <c:pt idx="28">
                  <c:v>38.9965973084948</c:v>
                </c:pt>
                <c:pt idx="29">
                  <c:v>41.3162159115959</c:v>
                </c:pt>
                <c:pt idx="30">
                  <c:v>41.6974311118209</c:v>
                </c:pt>
                <c:pt idx="31">
                  <c:v>42.6224874297995</c:v>
                </c:pt>
                <c:pt idx="32">
                  <c:v>43.5963407859025</c:v>
                </c:pt>
                <c:pt idx="33">
                  <c:v>44.3729133646075</c:v>
                </c:pt>
                <c:pt idx="34">
                  <c:v>46.9136561445333</c:v>
                </c:pt>
                <c:pt idx="35">
                  <c:v>46.7566923168228</c:v>
                </c:pt>
                <c:pt idx="36">
                  <c:v>48.4892417903293</c:v>
                </c:pt>
                <c:pt idx="37">
                  <c:v>48.4142699807724</c:v>
                </c:pt>
                <c:pt idx="38">
                  <c:v>50.5885820510677</c:v>
                </c:pt>
                <c:pt idx="39">
                  <c:v>52.072839318779</c:v>
                </c:pt>
                <c:pt idx="40">
                  <c:v>53.1166377489392</c:v>
                </c:pt>
                <c:pt idx="41">
                  <c:v>54.5379270984334</c:v>
                </c:pt>
                <c:pt idx="42">
                  <c:v>54.6055512375169</c:v>
                </c:pt>
                <c:pt idx="43">
                  <c:v>57.2077968373037</c:v>
                </c:pt>
                <c:pt idx="44">
                  <c:v>57.6102379163247</c:v>
                </c:pt>
                <c:pt idx="45">
                  <c:v>59.5752335719101</c:v>
                </c:pt>
                <c:pt idx="46">
                  <c:v>59.5438998625736</c:v>
                </c:pt>
                <c:pt idx="47">
                  <c:v>60.4745052025243</c:v>
                </c:pt>
                <c:pt idx="48">
                  <c:v>62.1250026449436</c:v>
                </c:pt>
                <c:pt idx="49">
                  <c:v>63.1876647056745</c:v>
                </c:pt>
                <c:pt idx="50">
                  <c:v>65.4408385542994</c:v>
                </c:pt>
                <c:pt idx="51">
                  <c:v>65.4850619980601</c:v>
                </c:pt>
                <c:pt idx="52">
                  <c:v>67.0706858941838</c:v>
                </c:pt>
                <c:pt idx="53">
                  <c:v>66.6401526739909</c:v>
                </c:pt>
                <c:pt idx="54">
                  <c:v>68.2509519957405</c:v>
                </c:pt>
                <c:pt idx="55">
                  <c:v>68.9080705697116</c:v>
                </c:pt>
                <c:pt idx="56">
                  <c:v>68.9697990903878</c:v>
                </c:pt>
                <c:pt idx="57">
                  <c:v>69.4621969475483</c:v>
                </c:pt>
                <c:pt idx="58">
                  <c:v>69.054238157651</c:v>
                </c:pt>
                <c:pt idx="59">
                  <c:v>69.7828830160155</c:v>
                </c:pt>
                <c:pt idx="60">
                  <c:v>66.5449869471695</c:v>
                </c:pt>
                <c:pt idx="61">
                  <c:v>64.468747317086</c:v>
                </c:pt>
                <c:pt idx="62">
                  <c:v>60.7984363181667</c:v>
                </c:pt>
                <c:pt idx="63">
                  <c:v>59.0066849554619</c:v>
                </c:pt>
                <c:pt idx="64">
                  <c:v>57.0721106386723</c:v>
                </c:pt>
                <c:pt idx="65">
                  <c:v>54.4971291755249</c:v>
                </c:pt>
                <c:pt idx="66">
                  <c:v>52.6597623299267</c:v>
                </c:pt>
                <c:pt idx="67">
                  <c:v>48.4988451643269</c:v>
                </c:pt>
                <c:pt idx="68">
                  <c:v>47.780789109724</c:v>
                </c:pt>
                <c:pt idx="69">
                  <c:v>45.100388405644</c:v>
                </c:pt>
                <c:pt idx="70">
                  <c:v>44.3296353419884</c:v>
                </c:pt>
                <c:pt idx="71">
                  <c:v>41.4184753411139</c:v>
                </c:pt>
                <c:pt idx="72">
                  <c:v>38.6863874108197</c:v>
                </c:pt>
                <c:pt idx="73">
                  <c:v>37.5161273787423</c:v>
                </c:pt>
                <c:pt idx="74">
                  <c:v>35.2676501944825</c:v>
                </c:pt>
                <c:pt idx="75">
                  <c:v>35.5851299197679</c:v>
                </c:pt>
                <c:pt idx="76">
                  <c:v>33.4739279722496</c:v>
                </c:pt>
                <c:pt idx="77">
                  <c:v>33.6692474573988</c:v>
                </c:pt>
                <c:pt idx="78">
                  <c:v>32.2445043200909</c:v>
                </c:pt>
                <c:pt idx="79">
                  <c:v>32.5920618318714</c:v>
                </c:pt>
                <c:pt idx="80">
                  <c:v>32.8856281426408</c:v>
                </c:pt>
                <c:pt idx="81">
                  <c:v>31.8897726534927</c:v>
                </c:pt>
                <c:pt idx="82">
                  <c:v>32.1240040029067</c:v>
                </c:pt>
                <c:pt idx="83">
                  <c:v>29.9739819500293</c:v>
                </c:pt>
                <c:pt idx="84">
                  <c:v>30.6400154887674</c:v>
                </c:pt>
                <c:pt idx="85">
                  <c:v>29.308099748254</c:v>
                </c:pt>
                <c:pt idx="86">
                  <c:v>29.6242604936302</c:v>
                </c:pt>
                <c:pt idx="87">
                  <c:v>28.7630918573068</c:v>
                </c:pt>
                <c:pt idx="88">
                  <c:v>28.2824674070312</c:v>
                </c:pt>
                <c:pt idx="89">
                  <c:v>29.3205459088215</c:v>
                </c:pt>
                <c:pt idx="90">
                  <c:v>28.6520683651082</c:v>
                </c:pt>
                <c:pt idx="91">
                  <c:v>29.4926221238794</c:v>
                </c:pt>
                <c:pt idx="92">
                  <c:v>27.4734113059729</c:v>
                </c:pt>
                <c:pt idx="93">
                  <c:v>27.6518715055567</c:v>
                </c:pt>
                <c:pt idx="94">
                  <c:v>26.2302807867657</c:v>
                </c:pt>
                <c:pt idx="95">
                  <c:v>26.0542445878459</c:v>
                </c:pt>
                <c:pt idx="96">
                  <c:v>25.6228846677495</c:v>
                </c:pt>
                <c:pt idx="97">
                  <c:v>24.0823004782581</c:v>
                </c:pt>
                <c:pt idx="98">
                  <c:v>24.1254828280845</c:v>
                </c:pt>
                <c:pt idx="99">
                  <c:v>22.5091457911474</c:v>
                </c:pt>
                <c:pt idx="100">
                  <c:v>23.6729083359767</c:v>
                </c:pt>
                <c:pt idx="101">
                  <c:v>22.2780946923354</c:v>
                </c:pt>
                <c:pt idx="102">
                  <c:v>22.6797229874954</c:v>
                </c:pt>
                <c:pt idx="103">
                  <c:v>23.2461672373823</c:v>
                </c:pt>
                <c:pt idx="104">
                  <c:v>25.2761695114203</c:v>
                </c:pt>
                <c:pt idx="105">
                  <c:v>29.1363770876525</c:v>
                </c:pt>
                <c:pt idx="106">
                  <c:v>31.4926744650633</c:v>
                </c:pt>
                <c:pt idx="107">
                  <c:v>35.6256221246163</c:v>
                </c:pt>
                <c:pt idx="108">
                  <c:v>37.3789247663479</c:v>
                </c:pt>
                <c:pt idx="109">
                  <c:v>41.867286413461</c:v>
                </c:pt>
                <c:pt idx="110">
                  <c:v>44.5292335753495</c:v>
                </c:pt>
                <c:pt idx="111">
                  <c:v>46.9670567834882</c:v>
                </c:pt>
                <c:pt idx="112">
                  <c:v>49.1108909810646</c:v>
                </c:pt>
                <c:pt idx="113">
                  <c:v>50.6345541325517</c:v>
                </c:pt>
                <c:pt idx="114">
                  <c:v>55.7856712206267</c:v>
                </c:pt>
                <c:pt idx="115">
                  <c:v>60.1309659480339</c:v>
                </c:pt>
                <c:pt idx="116">
                  <c:v>66.6323527321342</c:v>
                </c:pt>
                <c:pt idx="117">
                  <c:v>70.5458613606416</c:v>
                </c:pt>
                <c:pt idx="118">
                  <c:v>75.0404734852472</c:v>
                </c:pt>
                <c:pt idx="119">
                  <c:v>79.7647964198155</c:v>
                </c:pt>
                <c:pt idx="120">
                  <c:v>84.8601071330774</c:v>
                </c:pt>
                <c:pt idx="121">
                  <c:v>90.8737627179156</c:v>
                </c:pt>
                <c:pt idx="122">
                  <c:v>94.8602261995608</c:v>
                </c:pt>
                <c:pt idx="123">
                  <c:v>100.691996063963</c:v>
                </c:pt>
                <c:pt idx="124">
                  <c:v>104.739098701077</c:v>
                </c:pt>
                <c:pt idx="125">
                  <c:v>110.619896522935</c:v>
                </c:pt>
                <c:pt idx="126">
                  <c:v>115.901082512086</c:v>
                </c:pt>
                <c:pt idx="127">
                  <c:v>121.357758495485</c:v>
                </c:pt>
                <c:pt idx="128">
                  <c:v>126.524032763169</c:v>
                </c:pt>
                <c:pt idx="129">
                  <c:v>130.88971710219</c:v>
                </c:pt>
                <c:pt idx="130">
                  <c:v>137.352266385878</c:v>
                </c:pt>
                <c:pt idx="131">
                  <c:v>142.028861208341</c:v>
                </c:pt>
                <c:pt idx="132">
                  <c:v>147.724588710397</c:v>
                </c:pt>
                <c:pt idx="133">
                  <c:v>151.474414237018</c:v>
                </c:pt>
                <c:pt idx="134">
                  <c:v>156.636300602531</c:v>
                </c:pt>
                <c:pt idx="135">
                  <c:v>162.399381750594</c:v>
                </c:pt>
                <c:pt idx="136">
                  <c:v>168.060484399248</c:v>
                </c:pt>
                <c:pt idx="137">
                  <c:v>173.424062057899</c:v>
                </c:pt>
                <c:pt idx="138">
                  <c:v>176.739728800362</c:v>
                </c:pt>
                <c:pt idx="139">
                  <c:v>181.799684502863</c:v>
                </c:pt>
                <c:pt idx="140">
                  <c:v>185.664852278517</c:v>
                </c:pt>
                <c:pt idx="141">
                  <c:v>191.516939565061</c:v>
                </c:pt>
                <c:pt idx="142">
                  <c:v>195.72001494673</c:v>
                </c:pt>
                <c:pt idx="143">
                  <c:v>199.763403739986</c:v>
                </c:pt>
                <c:pt idx="144">
                  <c:v>204.023926284861</c:v>
                </c:pt>
                <c:pt idx="145">
                  <c:v>208.148997899199</c:v>
                </c:pt>
                <c:pt idx="146">
                  <c:v>213.978162854384</c:v>
                </c:pt>
                <c:pt idx="147">
                  <c:v>217.515907892341</c:v>
                </c:pt>
                <c:pt idx="148">
                  <c:v>222.067062637386</c:v>
                </c:pt>
                <c:pt idx="149">
                  <c:v>225.083643183822</c:v>
                </c:pt>
                <c:pt idx="150">
                  <c:v>229.439982030509</c:v>
                </c:pt>
                <c:pt idx="151">
                  <c:v>233.47361654768</c:v>
                </c:pt>
                <c:pt idx="152">
                  <c:v>237.226507952428</c:v>
                </c:pt>
                <c:pt idx="153">
                  <c:v>240.766488254721</c:v>
                </c:pt>
                <c:pt idx="154">
                  <c:v>243.035098908435</c:v>
                </c:pt>
                <c:pt idx="155">
                  <c:v>247.637251600712</c:v>
                </c:pt>
                <c:pt idx="156">
                  <c:v>250.940363463525</c:v>
                </c:pt>
                <c:pt idx="157">
                  <c:v>255.227230816478</c:v>
                </c:pt>
                <c:pt idx="158">
                  <c:v>257.870065598535</c:v>
                </c:pt>
                <c:pt idx="159">
                  <c:v>261.088202626446</c:v>
                </c:pt>
                <c:pt idx="160">
                  <c:v>264.521412092173</c:v>
                </c:pt>
                <c:pt idx="161">
                  <c:v>267.475166055199</c:v>
                </c:pt>
                <c:pt idx="162">
                  <c:v>271.359642339909</c:v>
                </c:pt>
                <c:pt idx="163">
                  <c:v>273.596428743787</c:v>
                </c:pt>
                <c:pt idx="164">
                  <c:v>277.264875862755</c:v>
                </c:pt>
                <c:pt idx="165">
                  <c:v>279.363145457969</c:v>
                </c:pt>
                <c:pt idx="166">
                  <c:v>282.612537047725</c:v>
                </c:pt>
                <c:pt idx="167">
                  <c:v>285.370683637471</c:v>
                </c:pt>
                <c:pt idx="168">
                  <c:v>287.976701789422</c:v>
                </c:pt>
                <c:pt idx="169">
                  <c:v>290.934095667331</c:v>
                </c:pt>
                <c:pt idx="170">
                  <c:v>292.726447159372</c:v>
                </c:pt>
                <c:pt idx="171">
                  <c:v>296.654376286985</c:v>
                </c:pt>
                <c:pt idx="172">
                  <c:v>298.983039013123</c:v>
                </c:pt>
                <c:pt idx="173">
                  <c:v>301.825582052253</c:v>
                </c:pt>
                <c:pt idx="174">
                  <c:v>303.061357073213</c:v>
                </c:pt>
                <c:pt idx="175">
                  <c:v>305.34173548042</c:v>
                </c:pt>
                <c:pt idx="176">
                  <c:v>308.136516052214</c:v>
                </c:pt>
                <c:pt idx="177">
                  <c:v>309.752755676853</c:v>
                </c:pt>
                <c:pt idx="178">
                  <c:v>312.178334941918</c:v>
                </c:pt>
                <c:pt idx="179">
                  <c:v>313.012510369555</c:v>
                </c:pt>
                <c:pt idx="180">
                  <c:v>315.722511800797</c:v>
                </c:pt>
                <c:pt idx="181">
                  <c:v>317.927626161553</c:v>
                </c:pt>
                <c:pt idx="182">
                  <c:v>321.115982858379</c:v>
                </c:pt>
                <c:pt idx="183">
                  <c:v>322.877427689639</c:v>
                </c:pt>
                <c:pt idx="184">
                  <c:v>323.605519385312</c:v>
                </c:pt>
                <c:pt idx="185">
                  <c:v>324.922411888125</c:v>
                </c:pt>
                <c:pt idx="186">
                  <c:v>326.176586526612</c:v>
                </c:pt>
                <c:pt idx="187">
                  <c:v>329.6011028145</c:v>
                </c:pt>
                <c:pt idx="188">
                  <c:v>331.162704577025</c:v>
                </c:pt>
                <c:pt idx="189">
                  <c:v>332.979409143551</c:v>
                </c:pt>
                <c:pt idx="190">
                  <c:v>333.817376692787</c:v>
                </c:pt>
                <c:pt idx="191">
                  <c:v>335.364423144544</c:v>
                </c:pt>
                <c:pt idx="192">
                  <c:v>337.147763999025</c:v>
                </c:pt>
                <c:pt idx="193">
                  <c:v>338.438098604359</c:v>
                </c:pt>
                <c:pt idx="194">
                  <c:v>340.442908927471</c:v>
                </c:pt>
                <c:pt idx="195">
                  <c:v>341.042920846402</c:v>
                </c:pt>
                <c:pt idx="196">
                  <c:v>343.629539165266</c:v>
                </c:pt>
                <c:pt idx="197">
                  <c:v>345.343856448633</c:v>
                </c:pt>
                <c:pt idx="198">
                  <c:v>347.517855407971</c:v>
                </c:pt>
                <c:pt idx="199">
                  <c:v>348.348830145819</c:v>
                </c:pt>
                <c:pt idx="200">
                  <c:v>348.640558234341</c:v>
                </c:pt>
                <c:pt idx="201">
                  <c:v>350.266630412804</c:v>
                </c:pt>
                <c:pt idx="202">
                  <c:v>351.375721610042</c:v>
                </c:pt>
                <c:pt idx="203">
                  <c:v>353.524145492406</c:v>
                </c:pt>
                <c:pt idx="204">
                  <c:v>354.189197515267</c:v>
                </c:pt>
                <c:pt idx="205">
                  <c:v>355.817965926977</c:v>
                </c:pt>
                <c:pt idx="206">
                  <c:v>356.210137401462</c:v>
                </c:pt>
                <c:pt idx="207">
                  <c:v>357.619902093332</c:v>
                </c:pt>
                <c:pt idx="208">
                  <c:v>358.724253138572</c:v>
                </c:pt>
                <c:pt idx="209">
                  <c:v>358.566775721916</c:v>
                </c:pt>
                <c:pt idx="210">
                  <c:v>359.886268785184</c:v>
                </c:pt>
                <c:pt idx="211">
                  <c:v>360.381875594784</c:v>
                </c:pt>
                <c:pt idx="212">
                  <c:v>363.078021866148</c:v>
                </c:pt>
                <c:pt idx="213">
                  <c:v>364.266673687978</c:v>
                </c:pt>
                <c:pt idx="214">
                  <c:v>365.469150228342</c:v>
                </c:pt>
                <c:pt idx="215">
                  <c:v>365.991084450967</c:v>
                </c:pt>
                <c:pt idx="216">
                  <c:v>366.51944614575</c:v>
                </c:pt>
                <c:pt idx="217">
                  <c:v>368.101700185192</c:v>
                </c:pt>
                <c:pt idx="218">
                  <c:v>368.93984168496</c:v>
                </c:pt>
                <c:pt idx="219">
                  <c:v>370.510441038755</c:v>
                </c:pt>
                <c:pt idx="220">
                  <c:v>369.838561457511</c:v>
                </c:pt>
                <c:pt idx="221">
                  <c:v>370.605183196031</c:v>
                </c:pt>
                <c:pt idx="222">
                  <c:v>371.215679983281</c:v>
                </c:pt>
                <c:pt idx="223">
                  <c:v>372.998555520088</c:v>
                </c:pt>
                <c:pt idx="224">
                  <c:v>374.630124535364</c:v>
                </c:pt>
                <c:pt idx="225">
                  <c:v>374.52882444303</c:v>
                </c:pt>
                <c:pt idx="226">
                  <c:v>375.523782347433</c:v>
                </c:pt>
                <c:pt idx="227">
                  <c:v>376.089169412961</c:v>
                </c:pt>
                <c:pt idx="228">
                  <c:v>378.231139730587</c:v>
                </c:pt>
                <c:pt idx="229">
                  <c:v>378.662354401989</c:v>
                </c:pt>
                <c:pt idx="230">
                  <c:v>379.428045505162</c:v>
                </c:pt>
                <c:pt idx="231">
                  <c:v>379.331933487446</c:v>
                </c:pt>
                <c:pt idx="232">
                  <c:v>379.459021746155</c:v>
                </c:pt>
                <c:pt idx="233">
                  <c:v>380.494771050321</c:v>
                </c:pt>
                <c:pt idx="234">
                  <c:v>380.375075689224</c:v>
                </c:pt>
                <c:pt idx="235">
                  <c:v>381.677647714488</c:v>
                </c:pt>
                <c:pt idx="236">
                  <c:v>381.808941227309</c:v>
                </c:pt>
                <c:pt idx="237">
                  <c:v>383.357496699931</c:v>
                </c:pt>
                <c:pt idx="238">
                  <c:v>383.886797727587</c:v>
                </c:pt>
                <c:pt idx="239">
                  <c:v>384.350793376753</c:v>
                </c:pt>
                <c:pt idx="240">
                  <c:v>384.530262489422</c:v>
                </c:pt>
                <c:pt idx="241">
                  <c:v>384.643652143733</c:v>
                </c:pt>
                <c:pt idx="242">
                  <c:v>386.097056675329</c:v>
                </c:pt>
                <c:pt idx="243">
                  <c:v>386.304223061463</c:v>
                </c:pt>
                <c:pt idx="244">
                  <c:v>388.121723451673</c:v>
                </c:pt>
                <c:pt idx="245">
                  <c:v>387.996218142806</c:v>
                </c:pt>
                <c:pt idx="246">
                  <c:v>388.350577120389</c:v>
                </c:pt>
                <c:pt idx="247">
                  <c:v>388.63978727496</c:v>
                </c:pt>
                <c:pt idx="248">
                  <c:v>389.530309628688</c:v>
                </c:pt>
                <c:pt idx="249">
                  <c:v>390.873703495059</c:v>
                </c:pt>
                <c:pt idx="250">
                  <c:v>390.096370752529</c:v>
                </c:pt>
                <c:pt idx="251">
                  <c:v>390.467529002744</c:v>
                </c:pt>
                <c:pt idx="252">
                  <c:v>389.980628417272</c:v>
                </c:pt>
                <c:pt idx="253">
                  <c:v>391.677533252382</c:v>
                </c:pt>
                <c:pt idx="254">
                  <c:v>392.531708642441</c:v>
                </c:pt>
                <c:pt idx="255">
                  <c:v>392.76642879285</c:v>
                </c:pt>
                <c:pt idx="256">
                  <c:v>392.426625126035</c:v>
                </c:pt>
                <c:pt idx="257">
                  <c:v>392.101459396491</c:v>
                </c:pt>
                <c:pt idx="258">
                  <c:v>393.870284079073</c:v>
                </c:pt>
                <c:pt idx="259">
                  <c:v>394.367752159366</c:v>
                </c:pt>
                <c:pt idx="260">
                  <c:v>395.830719621461</c:v>
                </c:pt>
                <c:pt idx="261">
                  <c:v>395.268955075763</c:v>
                </c:pt>
                <c:pt idx="262">
                  <c:v>395.609032714665</c:v>
                </c:pt>
                <c:pt idx="263">
                  <c:v>395.895320500298</c:v>
                </c:pt>
                <c:pt idx="264">
                  <c:v>396.108035908404</c:v>
                </c:pt>
                <c:pt idx="265">
                  <c:v>396.838415053573</c:v>
                </c:pt>
                <c:pt idx="266">
                  <c:v>396.328261630731</c:v>
                </c:pt>
                <c:pt idx="267">
                  <c:v>396.951695988801</c:v>
                </c:pt>
                <c:pt idx="268">
                  <c:v>396.733079308896</c:v>
                </c:pt>
                <c:pt idx="269">
                  <c:v>398.460573345065</c:v>
                </c:pt>
                <c:pt idx="270">
                  <c:v>398.436220270579</c:v>
                </c:pt>
                <c:pt idx="271">
                  <c:v>398.163748505954</c:v>
                </c:pt>
                <c:pt idx="272">
                  <c:v>398.481864890186</c:v>
                </c:pt>
                <c:pt idx="273">
                  <c:v>399.185538279924</c:v>
                </c:pt>
                <c:pt idx="274">
                  <c:v>401.026900334367</c:v>
                </c:pt>
                <c:pt idx="275">
                  <c:v>400.602800239725</c:v>
                </c:pt>
                <c:pt idx="276">
                  <c:v>400.693032729458</c:v>
                </c:pt>
                <c:pt idx="277">
                  <c:v>399.397310006393</c:v>
                </c:pt>
                <c:pt idx="278">
                  <c:v>399.89793094008</c:v>
                </c:pt>
                <c:pt idx="279">
                  <c:v>400.643274179768</c:v>
                </c:pt>
                <c:pt idx="280">
                  <c:v>401.265938806734</c:v>
                </c:pt>
                <c:pt idx="281">
                  <c:v>402.034804507117</c:v>
                </c:pt>
                <c:pt idx="282">
                  <c:v>401.293853518363</c:v>
                </c:pt>
                <c:pt idx="283">
                  <c:v>401.795605130508</c:v>
                </c:pt>
                <c:pt idx="284">
                  <c:v>401.562254840538</c:v>
                </c:pt>
                <c:pt idx="285">
                  <c:v>402.718269193794</c:v>
                </c:pt>
                <c:pt idx="286">
                  <c:v>402.317591538292</c:v>
                </c:pt>
                <c:pt idx="287">
                  <c:v>402.348237273274</c:v>
                </c:pt>
                <c:pt idx="288">
                  <c:v>402.933728671543</c:v>
                </c:pt>
                <c:pt idx="289">
                  <c:v>403.032797848304</c:v>
                </c:pt>
                <c:pt idx="290">
                  <c:v>403.947660230228</c:v>
                </c:pt>
                <c:pt idx="291">
                  <c:v>403.095015604851</c:v>
                </c:pt>
                <c:pt idx="292">
                  <c:v>403.32081644173</c:v>
                </c:pt>
                <c:pt idx="293">
                  <c:v>402.973741642676</c:v>
                </c:pt>
                <c:pt idx="294">
                  <c:v>404.742605464127</c:v>
                </c:pt>
                <c:pt idx="295">
                  <c:v>405.524169553349</c:v>
                </c:pt>
                <c:pt idx="296">
                  <c:v>404.965536117227</c:v>
                </c:pt>
                <c:pt idx="297">
                  <c:v>404.900452525664</c:v>
                </c:pt>
                <c:pt idx="298">
                  <c:v>404.017018656116</c:v>
                </c:pt>
                <c:pt idx="299">
                  <c:v>405.072650506095</c:v>
                </c:pt>
                <c:pt idx="300">
                  <c:v>404.98443149377</c:v>
                </c:pt>
                <c:pt idx="301">
                  <c:v>405.937371647159</c:v>
                </c:pt>
                <c:pt idx="302">
                  <c:v>405.595210950635</c:v>
                </c:pt>
                <c:pt idx="303">
                  <c:v>405.534906649939</c:v>
                </c:pt>
                <c:pt idx="304">
                  <c:v>405.995727701895</c:v>
                </c:pt>
                <c:pt idx="305">
                  <c:v>406.389647379228</c:v>
                </c:pt>
                <c:pt idx="306">
                  <c:v>407.384087780797</c:v>
                </c:pt>
                <c:pt idx="307">
                  <c:v>406.314096314399</c:v>
                </c:pt>
                <c:pt idx="308">
                  <c:v>406.948985315004</c:v>
                </c:pt>
                <c:pt idx="309">
                  <c:v>406.566107147693</c:v>
                </c:pt>
                <c:pt idx="310">
                  <c:v>407.565109401966</c:v>
                </c:pt>
                <c:pt idx="311">
                  <c:v>407.937050429575</c:v>
                </c:pt>
                <c:pt idx="312">
                  <c:v>407.379051912895</c:v>
                </c:pt>
                <c:pt idx="313">
                  <c:v>407.713080422046</c:v>
                </c:pt>
                <c:pt idx="314">
                  <c:v>407.53001923089</c:v>
                </c:pt>
                <c:pt idx="315">
                  <c:v>408.478949824515</c:v>
                </c:pt>
                <c:pt idx="316">
                  <c:v>407.092129207821</c:v>
                </c:pt>
                <c:pt idx="317">
                  <c:v>406.968132919819</c:v>
                </c:pt>
                <c:pt idx="318">
                  <c:v>406.437783840207</c:v>
                </c:pt>
                <c:pt idx="319">
                  <c:v>406.96788504031</c:v>
                </c:pt>
                <c:pt idx="320">
                  <c:v>408.199533084898</c:v>
                </c:pt>
                <c:pt idx="321">
                  <c:v>408.269948260268</c:v>
                </c:pt>
                <c:pt idx="322">
                  <c:v>408.880801646108</c:v>
                </c:pt>
                <c:pt idx="323">
                  <c:v>408.010518436782</c:v>
                </c:pt>
                <c:pt idx="324">
                  <c:v>408.714604959033</c:v>
                </c:pt>
                <c:pt idx="325">
                  <c:v>408.494048730696</c:v>
                </c:pt>
                <c:pt idx="326">
                  <c:v>409.204654049135</c:v>
                </c:pt>
                <c:pt idx="327">
                  <c:v>408.911543053883</c:v>
                </c:pt>
                <c:pt idx="328">
                  <c:v>408.358880469774</c:v>
                </c:pt>
                <c:pt idx="329">
                  <c:v>408.88825977517</c:v>
                </c:pt>
                <c:pt idx="330">
                  <c:v>408.787068401918</c:v>
                </c:pt>
                <c:pt idx="331">
                  <c:v>409.865926996687</c:v>
                </c:pt>
                <c:pt idx="332">
                  <c:v>408.887650948307</c:v>
                </c:pt>
                <c:pt idx="333">
                  <c:v>409.065354463077</c:v>
                </c:pt>
                <c:pt idx="334">
                  <c:v>408.185664878731</c:v>
                </c:pt>
                <c:pt idx="335">
                  <c:v>408.1928968721</c:v>
                </c:pt>
                <c:pt idx="336">
                  <c:v>408.290665768634</c:v>
                </c:pt>
                <c:pt idx="337">
                  <c:v>407.185040535747</c:v>
                </c:pt>
                <c:pt idx="338">
                  <c:v>407.265079524302</c:v>
                </c:pt>
                <c:pt idx="339">
                  <c:v>406.704536981091</c:v>
                </c:pt>
                <c:pt idx="340">
                  <c:v>407.912723447669</c:v>
                </c:pt>
                <c:pt idx="341">
                  <c:v>407.488479843838</c:v>
                </c:pt>
                <c:pt idx="342">
                  <c:v>408.146830422453</c:v>
                </c:pt>
                <c:pt idx="343">
                  <c:v>408.299354597709</c:v>
                </c:pt>
                <c:pt idx="344">
                  <c:v>408.204864668705</c:v>
                </c:pt>
                <c:pt idx="345">
                  <c:v>409.346484615434</c:v>
                </c:pt>
                <c:pt idx="346">
                  <c:v>409.203632089759</c:v>
                </c:pt>
                <c:pt idx="347">
                  <c:v>409.477008397151</c:v>
                </c:pt>
                <c:pt idx="348">
                  <c:v>407.864321712129</c:v>
                </c:pt>
                <c:pt idx="349">
                  <c:v>407.453889780542</c:v>
                </c:pt>
                <c:pt idx="350">
                  <c:v>406.992338136352</c:v>
                </c:pt>
                <c:pt idx="351">
                  <c:v>407.645939865442</c:v>
                </c:pt>
                <c:pt idx="352">
                  <c:v>408.07090536398</c:v>
                </c:pt>
                <c:pt idx="353">
                  <c:v>407.120396169277</c:v>
                </c:pt>
                <c:pt idx="354">
                  <c:v>406.965254038513</c:v>
                </c:pt>
                <c:pt idx="355">
                  <c:v>405.825099625016</c:v>
                </c:pt>
                <c:pt idx="356">
                  <c:v>406.737387539067</c:v>
                </c:pt>
                <c:pt idx="357">
                  <c:v>406.606185350275</c:v>
                </c:pt>
                <c:pt idx="358">
                  <c:v>406.715713302774</c:v>
                </c:pt>
                <c:pt idx="359">
                  <c:v>405.952648852635</c:v>
                </c:pt>
                <c:pt idx="360">
                  <c:v>405.473910895879</c:v>
                </c:pt>
                <c:pt idx="361">
                  <c:v>406.184568399478</c:v>
                </c:pt>
                <c:pt idx="362">
                  <c:v>405.708709324028</c:v>
                </c:pt>
                <c:pt idx="363">
                  <c:v>406.116923386331</c:v>
                </c:pt>
                <c:pt idx="364">
                  <c:v>404.716873831675</c:v>
                </c:pt>
                <c:pt idx="365">
                  <c:v>404.59558682321</c:v>
                </c:pt>
                <c:pt idx="366">
                  <c:v>404.380510036631</c:v>
                </c:pt>
                <c:pt idx="367">
                  <c:v>404.950554627655</c:v>
                </c:pt>
                <c:pt idx="368">
                  <c:v>404.708563345007</c:v>
                </c:pt>
                <c:pt idx="369">
                  <c:v>403.218055164927</c:v>
                </c:pt>
                <c:pt idx="370">
                  <c:v>403.468209076291</c:v>
                </c:pt>
                <c:pt idx="371">
                  <c:v>403.038112037057</c:v>
                </c:pt>
                <c:pt idx="372">
                  <c:v>403.678558757161</c:v>
                </c:pt>
                <c:pt idx="373">
                  <c:v>402.419356948299</c:v>
                </c:pt>
                <c:pt idx="374">
                  <c:v>402.434064465783</c:v>
                </c:pt>
                <c:pt idx="375">
                  <c:v>402.367428365721</c:v>
                </c:pt>
                <c:pt idx="376">
                  <c:v>402.258670144326</c:v>
                </c:pt>
                <c:pt idx="377">
                  <c:v>402.658760716783</c:v>
                </c:pt>
                <c:pt idx="378">
                  <c:v>401.300263595469</c:v>
                </c:pt>
                <c:pt idx="379">
                  <c:v>401.564616219011</c:v>
                </c:pt>
                <c:pt idx="380">
                  <c:v>401.096824099484</c:v>
                </c:pt>
                <c:pt idx="381">
                  <c:v>401.763367748157</c:v>
                </c:pt>
                <c:pt idx="382">
                  <c:v>400.822056187836</c:v>
                </c:pt>
                <c:pt idx="383">
                  <c:v>399.852155857573</c:v>
                </c:pt>
                <c:pt idx="384">
                  <c:v>399.174957738812</c:v>
                </c:pt>
                <c:pt idx="385">
                  <c:v>398.726026205722</c:v>
                </c:pt>
                <c:pt idx="386">
                  <c:v>400.125732208077</c:v>
                </c:pt>
                <c:pt idx="387">
                  <c:v>399.803423616022</c:v>
                </c:pt>
                <c:pt idx="388">
                  <c:v>399.995112753568</c:v>
                </c:pt>
                <c:pt idx="389">
                  <c:v>398.157690678675</c:v>
                </c:pt>
                <c:pt idx="390">
                  <c:v>397.583188605268</c:v>
                </c:pt>
                <c:pt idx="391">
                  <c:v>397.820522362421</c:v>
                </c:pt>
                <c:pt idx="392">
                  <c:v>398.401199679716</c:v>
                </c:pt>
                <c:pt idx="393">
                  <c:v>398.760985913899</c:v>
                </c:pt>
                <c:pt idx="394">
                  <c:v>397.006294712045</c:v>
                </c:pt>
                <c:pt idx="395">
                  <c:v>397.012465607169</c:v>
                </c:pt>
                <c:pt idx="396">
                  <c:v>396.418863765344</c:v>
                </c:pt>
                <c:pt idx="397">
                  <c:v>397.012174240028</c:v>
                </c:pt>
                <c:pt idx="398">
                  <c:v>396.460577102927</c:v>
                </c:pt>
                <c:pt idx="399">
                  <c:v>396.198120540184</c:v>
                </c:pt>
                <c:pt idx="400">
                  <c:v>395.453225223117</c:v>
                </c:pt>
                <c:pt idx="401">
                  <c:v>394.331544356122</c:v>
                </c:pt>
                <c:pt idx="402">
                  <c:v>395.130586125051</c:v>
                </c:pt>
                <c:pt idx="403">
                  <c:v>394.330800717598</c:v>
                </c:pt>
                <c:pt idx="404">
                  <c:v>394.967268319281</c:v>
                </c:pt>
                <c:pt idx="405">
                  <c:v>394.050161975493</c:v>
                </c:pt>
                <c:pt idx="406">
                  <c:v>393.79088000996</c:v>
                </c:pt>
                <c:pt idx="407">
                  <c:v>393.465757768049</c:v>
                </c:pt>
                <c:pt idx="408">
                  <c:v>392.975778258161</c:v>
                </c:pt>
                <c:pt idx="409">
                  <c:v>392.621354049128</c:v>
                </c:pt>
                <c:pt idx="410">
                  <c:v>391.061265656231</c:v>
                </c:pt>
                <c:pt idx="411">
                  <c:v>391.543095583694</c:v>
                </c:pt>
                <c:pt idx="412">
                  <c:v>390.624241037059</c:v>
                </c:pt>
                <c:pt idx="413">
                  <c:v>391.204466082971</c:v>
                </c:pt>
                <c:pt idx="414">
                  <c:v>390.62641541871</c:v>
                </c:pt>
                <c:pt idx="415">
                  <c:v>389.833835912046</c:v>
                </c:pt>
                <c:pt idx="416">
                  <c:v>389.608796108745</c:v>
                </c:pt>
                <c:pt idx="417">
                  <c:v>389.085413747941</c:v>
                </c:pt>
                <c:pt idx="418">
                  <c:v>389.659798404739</c:v>
                </c:pt>
                <c:pt idx="419">
                  <c:v>388.663583707743</c:v>
                </c:pt>
                <c:pt idx="420">
                  <c:v>388.672529113853</c:v>
                </c:pt>
                <c:pt idx="421">
                  <c:v>387.085217462692</c:v>
                </c:pt>
                <c:pt idx="422">
                  <c:v>386.792236930339</c:v>
                </c:pt>
                <c:pt idx="423">
                  <c:v>386.488388838497</c:v>
                </c:pt>
                <c:pt idx="424">
                  <c:v>385.738779462011</c:v>
                </c:pt>
                <c:pt idx="425">
                  <c:v>385.358914987668</c:v>
                </c:pt>
                <c:pt idx="426">
                  <c:v>384.070824344196</c:v>
                </c:pt>
                <c:pt idx="427">
                  <c:v>384.615572179098</c:v>
                </c:pt>
                <c:pt idx="428">
                  <c:v>383.445354764901</c:v>
                </c:pt>
                <c:pt idx="429">
                  <c:v>383.36970802728</c:v>
                </c:pt>
                <c:pt idx="430">
                  <c:v>382.574884558753</c:v>
                </c:pt>
                <c:pt idx="431">
                  <c:v>381.973028764183</c:v>
                </c:pt>
                <c:pt idx="432">
                  <c:v>381.880252247919</c:v>
                </c:pt>
                <c:pt idx="433">
                  <c:v>381.62039624563</c:v>
                </c:pt>
                <c:pt idx="434">
                  <c:v>381.850041389267</c:v>
                </c:pt>
                <c:pt idx="435">
                  <c:v>380.167443985417</c:v>
                </c:pt>
                <c:pt idx="436">
                  <c:v>380.292410047635</c:v>
                </c:pt>
                <c:pt idx="437">
                  <c:v>379.388367388803</c:v>
                </c:pt>
                <c:pt idx="438">
                  <c:v>379.281357370255</c:v>
                </c:pt>
                <c:pt idx="439">
                  <c:v>378.505420580745</c:v>
                </c:pt>
                <c:pt idx="440">
                  <c:v>377.309114935505</c:v>
                </c:pt>
                <c:pt idx="441">
                  <c:v>376.393904652516</c:v>
                </c:pt>
                <c:pt idx="442">
                  <c:v>374.844896908511</c:v>
                </c:pt>
                <c:pt idx="443">
                  <c:v>375.468692213935</c:v>
                </c:pt>
                <c:pt idx="444">
                  <c:v>374.608559018154</c:v>
                </c:pt>
                <c:pt idx="445">
                  <c:v>374.617874069145</c:v>
                </c:pt>
                <c:pt idx="446">
                  <c:v>373.580398305948</c:v>
                </c:pt>
                <c:pt idx="447">
                  <c:v>373.264156238698</c:v>
                </c:pt>
                <c:pt idx="448">
                  <c:v>373.188787821928</c:v>
                </c:pt>
                <c:pt idx="449">
                  <c:v>371.973686821701</c:v>
                </c:pt>
                <c:pt idx="450">
                  <c:v>371.331709336915</c:v>
                </c:pt>
                <c:pt idx="451">
                  <c:v>369.145768673553</c:v>
                </c:pt>
                <c:pt idx="452">
                  <c:v>369.025638436126</c:v>
                </c:pt>
                <c:pt idx="453">
                  <c:v>368.371932336717</c:v>
                </c:pt>
                <c:pt idx="454">
                  <c:v>368.337477085083</c:v>
                </c:pt>
                <c:pt idx="455">
                  <c:v>367.181088738183</c:v>
                </c:pt>
                <c:pt idx="456">
                  <c:v>365.753885505476</c:v>
                </c:pt>
                <c:pt idx="457">
                  <c:v>365.585340486219</c:v>
                </c:pt>
                <c:pt idx="458">
                  <c:v>364.424416379196</c:v>
                </c:pt>
                <c:pt idx="459">
                  <c:v>364.490943760175</c:v>
                </c:pt>
                <c:pt idx="460">
                  <c:v>363.027641443306</c:v>
                </c:pt>
                <c:pt idx="461">
                  <c:v>363.005545376973</c:v>
                </c:pt>
                <c:pt idx="462">
                  <c:v>361.938063146999</c:v>
                </c:pt>
                <c:pt idx="463">
                  <c:v>361.334106899754</c:v>
                </c:pt>
                <c:pt idx="464">
                  <c:v>360.885375409776</c:v>
                </c:pt>
                <c:pt idx="465">
                  <c:v>358.928166649757</c:v>
                </c:pt>
                <c:pt idx="466">
                  <c:v>358.327702459443</c:v>
                </c:pt>
                <c:pt idx="467">
                  <c:v>356.931636371971</c:v>
                </c:pt>
                <c:pt idx="468">
                  <c:v>357.578775838795</c:v>
                </c:pt>
                <c:pt idx="469">
                  <c:v>356.549806256615</c:v>
                </c:pt>
                <c:pt idx="470">
                  <c:v>355.560784414118</c:v>
                </c:pt>
                <c:pt idx="471">
                  <c:v>354.375333282077</c:v>
                </c:pt>
                <c:pt idx="472">
                  <c:v>353.299370963666</c:v>
                </c:pt>
                <c:pt idx="473">
                  <c:v>353.407424685407</c:v>
                </c:pt>
                <c:pt idx="474">
                  <c:v>352.309483717273</c:v>
                </c:pt>
                <c:pt idx="475">
                  <c:v>352.294767502262</c:v>
                </c:pt>
                <c:pt idx="476">
                  <c:v>350.264460379917</c:v>
                </c:pt>
                <c:pt idx="477">
                  <c:v>349.393724899207</c:v>
                </c:pt>
                <c:pt idx="478">
                  <c:v>348.175518881984</c:v>
                </c:pt>
                <c:pt idx="479">
                  <c:v>347.65075361445</c:v>
                </c:pt>
                <c:pt idx="480">
                  <c:v>347.286305506008</c:v>
                </c:pt>
                <c:pt idx="481">
                  <c:v>345.475097776295</c:v>
                </c:pt>
                <c:pt idx="482">
                  <c:v>344.865131538168</c:v>
                </c:pt>
                <c:pt idx="483">
                  <c:v>343.086648252294</c:v>
                </c:pt>
                <c:pt idx="484">
                  <c:v>343.066570012133</c:v>
                </c:pt>
                <c:pt idx="485">
                  <c:v>341.477931988166</c:v>
                </c:pt>
                <c:pt idx="486">
                  <c:v>340.246257850999</c:v>
                </c:pt>
                <c:pt idx="487">
                  <c:v>339.374104673453</c:v>
                </c:pt>
                <c:pt idx="488">
                  <c:v>338.960659048899</c:v>
                </c:pt>
                <c:pt idx="489">
                  <c:v>339.186364212985</c:v>
                </c:pt>
                <c:pt idx="490">
                  <c:v>337.776482104506</c:v>
                </c:pt>
                <c:pt idx="491">
                  <c:v>337.255117569874</c:v>
                </c:pt>
                <c:pt idx="492">
                  <c:v>335.205432358259</c:v>
                </c:pt>
                <c:pt idx="493">
                  <c:v>335.224197271903</c:v>
                </c:pt>
                <c:pt idx="494">
                  <c:v>334.238480489515</c:v>
                </c:pt>
                <c:pt idx="495">
                  <c:v>333.042370538623</c:v>
                </c:pt>
                <c:pt idx="496">
                  <c:v>331.795084341206</c:v>
                </c:pt>
                <c:pt idx="497">
                  <c:v>329.750365417281</c:v>
                </c:pt>
                <c:pt idx="498">
                  <c:v>329.518463265491</c:v>
                </c:pt>
                <c:pt idx="499">
                  <c:v>328.116978618946</c:v>
                </c:pt>
                <c:pt idx="500">
                  <c:v>328.186998056855</c:v>
                </c:pt>
                <c:pt idx="501">
                  <c:v>326.375216290386</c:v>
                </c:pt>
                <c:pt idx="502">
                  <c:v>325.266577364531</c:v>
                </c:pt>
                <c:pt idx="503">
                  <c:v>324.288253479755</c:v>
                </c:pt>
                <c:pt idx="504">
                  <c:v>323.314961114118</c:v>
                </c:pt>
                <c:pt idx="505">
                  <c:v>322.665377642318</c:v>
                </c:pt>
                <c:pt idx="506">
                  <c:v>320.252788133234</c:v>
                </c:pt>
                <c:pt idx="507">
                  <c:v>319.794224089432</c:v>
                </c:pt>
                <c:pt idx="508">
                  <c:v>318.255644679822</c:v>
                </c:pt>
                <c:pt idx="509">
                  <c:v>318.522015129536</c:v>
                </c:pt>
                <c:pt idx="510">
                  <c:v>317.550540546958</c:v>
                </c:pt>
                <c:pt idx="511">
                  <c:v>315.842168023024</c:v>
                </c:pt>
                <c:pt idx="512">
                  <c:v>314.265767418985</c:v>
                </c:pt>
                <c:pt idx="513">
                  <c:v>312.362374604817</c:v>
                </c:pt>
                <c:pt idx="514">
                  <c:v>311.990150907593</c:v>
                </c:pt>
                <c:pt idx="515">
                  <c:v>310.228071156891</c:v>
                </c:pt>
                <c:pt idx="516">
                  <c:v>310.136868892942</c:v>
                </c:pt>
                <c:pt idx="517">
                  <c:v>308.655701856432</c:v>
                </c:pt>
                <c:pt idx="518">
                  <c:v>307.891350172356</c:v>
                </c:pt>
                <c:pt idx="519">
                  <c:v>306.795044339223</c:v>
                </c:pt>
                <c:pt idx="520">
                  <c:v>305.681378242992</c:v>
                </c:pt>
                <c:pt idx="521">
                  <c:v>305.289489438121</c:v>
                </c:pt>
                <c:pt idx="522">
                  <c:v>302.716582769945</c:v>
                </c:pt>
                <c:pt idx="523">
                  <c:v>301.487174338458</c:v>
                </c:pt>
                <c:pt idx="524">
                  <c:v>299.42980486209</c:v>
                </c:pt>
                <c:pt idx="525">
                  <c:v>299.261733858032</c:v>
                </c:pt>
                <c:pt idx="526">
                  <c:v>298.174038576235</c:v>
                </c:pt>
                <c:pt idx="527">
                  <c:v>296.566065950631</c:v>
                </c:pt>
                <c:pt idx="528">
                  <c:v>294.677006660303</c:v>
                </c:pt>
                <c:pt idx="529">
                  <c:v>292.555658178251</c:v>
                </c:pt>
                <c:pt idx="530">
                  <c:v>292.207352679182</c:v>
                </c:pt>
                <c:pt idx="531">
                  <c:v>289.722499770325</c:v>
                </c:pt>
                <c:pt idx="532">
                  <c:v>288.303680953262</c:v>
                </c:pt>
                <c:pt idx="533">
                  <c:v>285.796175336369</c:v>
                </c:pt>
                <c:pt idx="534">
                  <c:v>284.630924209862</c:v>
                </c:pt>
                <c:pt idx="535">
                  <c:v>283.059368128141</c:v>
                </c:pt>
                <c:pt idx="536">
                  <c:v>280.192271971414</c:v>
                </c:pt>
                <c:pt idx="537">
                  <c:v>277.680730702178</c:v>
                </c:pt>
                <c:pt idx="538">
                  <c:v>273.853323238268</c:v>
                </c:pt>
                <c:pt idx="539">
                  <c:v>271.096846573629</c:v>
                </c:pt>
                <c:pt idx="540">
                  <c:v>264.429809742</c:v>
                </c:pt>
                <c:pt idx="541">
                  <c:v>248.805290284495</c:v>
                </c:pt>
              </c:numCache>
            </c:numRef>
          </c:yVal>
          <c:smooth val="0"/>
        </c:ser>
        <c:ser>
          <c:idx val="0"/>
          <c:order val="0"/>
          <c:tx>
            <c:v>Pente élastique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Correlation_traitement!$B$27:$B$28</c:f>
              <c:numCache>
                <c:ptCount val="2"/>
                <c:pt idx="0">
                  <c:v>0.00119714223445142</c:v>
                </c:pt>
                <c:pt idx="1">
                  <c:v>0.0112320940568288</c:v>
                </c:pt>
              </c:numCache>
            </c:numRef>
          </c:xVal>
          <c:yVal>
            <c:numRef>
              <c:f>Correlation_traitement!$C$27:$C$28</c:f>
              <c:numCache>
                <c:ptCount val="2"/>
                <c:pt idx="0">
                  <c:v>0</c:v>
                </c:pt>
                <c:pt idx="1">
                  <c:v>411.09637043384</c:v>
                </c:pt>
              </c:numCache>
            </c:numRef>
          </c:yVal>
          <c:smooth val="0"/>
        </c:ser>
        <c:axId val="30542218"/>
        <c:axId val="6444509"/>
      </c:scatterChart>
      <c:valAx>
        <c:axId val="30542218"/>
        <c:scaling>
          <c:orientation val="minMax"/>
          <c:max val="0.01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EYY corrélation image (-)</a:t>
                </a:r>
              </a:p>
            </c:rich>
          </c:tx>
          <c:layout>
            <c:manualLayout>
              <c:xMode val="factor"/>
              <c:yMode val="factor"/>
              <c:x val="0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6444509"/>
        <c:crosses val="autoZero"/>
        <c:crossBetween val="midCat"/>
      </c:valAx>
      <c:valAx>
        <c:axId val="644450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425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0542218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487"/>
          <c:y val="0.059"/>
          <c:w val="0.427"/>
          <c:h val="0.088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8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855"/>
          <c:y val="0"/>
          <c:w val="0.88175"/>
          <c:h val="0.96025"/>
        </c:manualLayout>
      </c:layout>
      <c:scatterChart>
        <c:scatterStyle val="lineMarker"/>
        <c:varyColors val="0"/>
        <c:ser>
          <c:idx val="1"/>
          <c:order val="1"/>
          <c:tx>
            <c:v>Courbe brute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Machine_donnees!$K$2:$K$10000</c:f>
              <c:numCach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0.000404118360907993</c:v>
                </c:pt>
                <c:pt idx="154">
                  <c:v>0.000418703072031637</c:v>
                </c:pt>
                <c:pt idx="155">
                  <c:v>0.000461375308871609</c:v>
                </c:pt>
                <c:pt idx="156">
                  <c:v>0.000537017294509778</c:v>
                </c:pt>
                <c:pt idx="157">
                  <c:v>0.000710779880936915</c:v>
                </c:pt>
                <c:pt idx="158">
                  <c:v>0.000640503016231767</c:v>
                </c:pt>
                <c:pt idx="159">
                  <c:v>0.000886187720190237</c:v>
                </c:pt>
                <c:pt idx="160">
                  <c:v>0.00110480780888345</c:v>
                </c:pt>
                <c:pt idx="161">
                  <c:v>0.00109298396809501</c:v>
                </c:pt>
                <c:pt idx="162">
                  <c:v>0.00124875237307619</c:v>
                </c:pt>
                <c:pt idx="163">
                  <c:v>0.00135473612427085</c:v>
                </c:pt>
                <c:pt idx="164">
                  <c:v>0.00142382659046508</c:v>
                </c:pt>
                <c:pt idx="165">
                  <c:v>0.00178045647945758</c:v>
                </c:pt>
                <c:pt idx="166">
                  <c:v>0.00182942530604999</c:v>
                </c:pt>
                <c:pt idx="167">
                  <c:v>0.00202168563943175</c:v>
                </c:pt>
                <c:pt idx="168">
                  <c:v>0.00210083963560678</c:v>
                </c:pt>
                <c:pt idx="169">
                  <c:v>0.00228020795595142</c:v>
                </c:pt>
                <c:pt idx="170">
                  <c:v>0.00232019511838415</c:v>
                </c:pt>
                <c:pt idx="171">
                  <c:v>0.00268293915502826</c:v>
                </c:pt>
                <c:pt idx="172">
                  <c:v>0.00289121624487984</c:v>
                </c:pt>
                <c:pt idx="173">
                  <c:v>0.00301770475609073</c:v>
                </c:pt>
                <c:pt idx="174">
                  <c:v>0.00326812292593634</c:v>
                </c:pt>
                <c:pt idx="175">
                  <c:v>0.00332784540052956</c:v>
                </c:pt>
                <c:pt idx="176">
                  <c:v>0.00390899297508027</c:v>
                </c:pt>
                <c:pt idx="177">
                  <c:v>0.00387269059463868</c:v>
                </c:pt>
                <c:pt idx="178">
                  <c:v>0.00414683442756064</c:v>
                </c:pt>
                <c:pt idx="179">
                  <c:v>0.00435416423634052</c:v>
                </c:pt>
                <c:pt idx="180">
                  <c:v>0.0045714584544992</c:v>
                </c:pt>
                <c:pt idx="181">
                  <c:v>0.00471858528371356</c:v>
                </c:pt>
                <c:pt idx="182">
                  <c:v>0.00491985669612091</c:v>
                </c:pt>
                <c:pt idx="183">
                  <c:v>0.0052004925691293</c:v>
                </c:pt>
                <c:pt idx="184">
                  <c:v>0.00547035578533356</c:v>
                </c:pt>
                <c:pt idx="185">
                  <c:v>0.00579382350197116</c:v>
                </c:pt>
                <c:pt idx="186">
                  <c:v>0.00603473726419135</c:v>
                </c:pt>
                <c:pt idx="187">
                  <c:v>0.00618013738248532</c:v>
                </c:pt>
                <c:pt idx="188">
                  <c:v>0.00637242758453362</c:v>
                </c:pt>
                <c:pt idx="189">
                  <c:v>0.00663904321420436</c:v>
                </c:pt>
                <c:pt idx="190">
                  <c:v>0.00694692194825433</c:v>
                </c:pt>
                <c:pt idx="191">
                  <c:v>0.00722053514072332</c:v>
                </c:pt>
                <c:pt idx="192">
                  <c:v>0.00755017538964101</c:v>
                </c:pt>
                <c:pt idx="193">
                  <c:v>0.00752472158824499</c:v>
                </c:pt>
                <c:pt idx="194">
                  <c:v>0.00794436608313349</c:v>
                </c:pt>
                <c:pt idx="195">
                  <c:v>0.0081469146093779</c:v>
                </c:pt>
                <c:pt idx="196">
                  <c:v>0.0084605934138733</c:v>
                </c:pt>
                <c:pt idx="197">
                  <c:v>0.00867951480830233</c:v>
                </c:pt>
                <c:pt idx="198">
                  <c:v>0.00894721873597318</c:v>
                </c:pt>
                <c:pt idx="199">
                  <c:v>0.00934248867339151</c:v>
                </c:pt>
                <c:pt idx="200">
                  <c:v>0.00962114118846255</c:v>
                </c:pt>
                <c:pt idx="201">
                  <c:v>0.00997981111811881</c:v>
                </c:pt>
                <c:pt idx="202">
                  <c:v>0.0101905739601184</c:v>
                </c:pt>
                <c:pt idx="203">
                  <c:v>0.0106211198686172</c:v>
                </c:pt>
                <c:pt idx="204">
                  <c:v>0.0107167037247062</c:v>
                </c:pt>
                <c:pt idx="205">
                  <c:v>0.0110102337674877</c:v>
                </c:pt>
                <c:pt idx="206">
                  <c:v>0.0113913915224143</c:v>
                </c:pt>
                <c:pt idx="207">
                  <c:v>0.0114960806317103</c:v>
                </c:pt>
                <c:pt idx="208">
                  <c:v>0.0119656995721089</c:v>
                </c:pt>
                <c:pt idx="209">
                  <c:v>0.0123213780127197</c:v>
                </c:pt>
                <c:pt idx="210">
                  <c:v>0.0126619115015661</c:v>
                </c:pt>
                <c:pt idx="211">
                  <c:v>0.012860902897545</c:v>
                </c:pt>
                <c:pt idx="212">
                  <c:v>0.0132224947350192</c:v>
                </c:pt>
                <c:pt idx="213">
                  <c:v>0.0134079896810308</c:v>
                </c:pt>
                <c:pt idx="214">
                  <c:v>0.0137695275161438</c:v>
                </c:pt>
                <c:pt idx="215">
                  <c:v>0.0139727496910877</c:v>
                </c:pt>
                <c:pt idx="216">
                  <c:v>0.0143269918960788</c:v>
                </c:pt>
                <c:pt idx="217">
                  <c:v>0.0149429904015637</c:v>
                </c:pt>
                <c:pt idx="218">
                  <c:v>0.0149509018844453</c:v>
                </c:pt>
                <c:pt idx="219">
                  <c:v>0.0153779760390386</c:v>
                </c:pt>
                <c:pt idx="220">
                  <c:v>0.0157854405595903</c:v>
                </c:pt>
                <c:pt idx="221">
                  <c:v>0.016177924003429</c:v>
                </c:pt>
                <c:pt idx="222">
                  <c:v>0.0165988448306051</c:v>
                </c:pt>
                <c:pt idx="223">
                  <c:v>0.0166740025021444</c:v>
                </c:pt>
                <c:pt idx="224">
                  <c:v>0.0169719487520658</c:v>
                </c:pt>
                <c:pt idx="225">
                  <c:v>0.0172075929971941</c:v>
                </c:pt>
                <c:pt idx="226">
                  <c:v>0.0176553554540921</c:v>
                </c:pt>
                <c:pt idx="227">
                  <c:v>0.0179691994637665</c:v>
                </c:pt>
                <c:pt idx="228">
                  <c:v>0.0183810350074146</c:v>
                </c:pt>
                <c:pt idx="229">
                  <c:v>0.0185889021686911</c:v>
                </c:pt>
                <c:pt idx="230">
                  <c:v>0.0190681904767924</c:v>
                </c:pt>
                <c:pt idx="231">
                  <c:v>0.0193327364066034</c:v>
                </c:pt>
                <c:pt idx="232">
                  <c:v>0.0196705551838595</c:v>
                </c:pt>
                <c:pt idx="233">
                  <c:v>0.020192261611893</c:v>
                </c:pt>
                <c:pt idx="234">
                  <c:v>0.0205035637397222</c:v>
                </c:pt>
                <c:pt idx="235">
                  <c:v>0.0208112482019725</c:v>
                </c:pt>
                <c:pt idx="236">
                  <c:v>0.0210645051323075</c:v>
                </c:pt>
                <c:pt idx="237">
                  <c:v>0.0215001971946967</c:v>
                </c:pt>
                <c:pt idx="238">
                  <c:v>0.0218177906650429</c:v>
                </c:pt>
                <c:pt idx="239">
                  <c:v>0.0221610133659992</c:v>
                </c:pt>
                <c:pt idx="240">
                  <c:v>0.02246853123643</c:v>
                </c:pt>
                <c:pt idx="241">
                  <c:v>0.0227103480091517</c:v>
                </c:pt>
                <c:pt idx="242">
                  <c:v>0.0230968224198945</c:v>
                </c:pt>
                <c:pt idx="243">
                  <c:v>0.0235040571082336</c:v>
                </c:pt>
                <c:pt idx="244">
                  <c:v>0.0238337887002013</c:v>
                </c:pt>
                <c:pt idx="245">
                  <c:v>0.02408571571097</c:v>
                </c:pt>
                <c:pt idx="246">
                  <c:v>0.0243961065382678</c:v>
                </c:pt>
                <c:pt idx="247">
                  <c:v>0.0248428596307882</c:v>
                </c:pt>
                <c:pt idx="248">
                  <c:v>0.0252486702586948</c:v>
                </c:pt>
                <c:pt idx="249">
                  <c:v>0.0255217672579762</c:v>
                </c:pt>
                <c:pt idx="250">
                  <c:v>0.0259512923498377</c:v>
                </c:pt>
                <c:pt idx="251">
                  <c:v>0.026192085904856</c:v>
                </c:pt>
                <c:pt idx="252">
                  <c:v>0.0265309332895333</c:v>
                </c:pt>
                <c:pt idx="253">
                  <c:v>0.0271446763563817</c:v>
                </c:pt>
                <c:pt idx="254">
                  <c:v>0.0272126229754075</c:v>
                </c:pt>
                <c:pt idx="255">
                  <c:v>0.0276399031888107</c:v>
                </c:pt>
                <c:pt idx="256">
                  <c:v>0.0281693236812718</c:v>
                </c:pt>
                <c:pt idx="257">
                  <c:v>0.0283889709695045</c:v>
                </c:pt>
                <c:pt idx="258">
                  <c:v>0.0286960994704994</c:v>
                </c:pt>
                <c:pt idx="259">
                  <c:v>0.0289631296298282</c:v>
                </c:pt>
                <c:pt idx="260">
                  <c:v>0.0293923712620327</c:v>
                </c:pt>
                <c:pt idx="261">
                  <c:v>0.0297667967181568</c:v>
                </c:pt>
                <c:pt idx="262">
                  <c:v>0.0301585813357478</c:v>
                </c:pt>
                <c:pt idx="263">
                  <c:v>0.0304753494378609</c:v>
                </c:pt>
                <c:pt idx="264">
                  <c:v>0.0308799084020788</c:v>
                </c:pt>
                <c:pt idx="265">
                  <c:v>0.0312166421858125</c:v>
                </c:pt>
                <c:pt idx="266">
                  <c:v>0.0315660003043851</c:v>
                </c:pt>
                <c:pt idx="267">
                  <c:v>0.031916369884264</c:v>
                </c:pt>
                <c:pt idx="268">
                  <c:v>0.0322974459888002</c:v>
                </c:pt>
                <c:pt idx="269">
                  <c:v>0.0327487134399987</c:v>
                </c:pt>
                <c:pt idx="270">
                  <c:v>0.0328924289985873</c:v>
                </c:pt>
                <c:pt idx="271">
                  <c:v>0.0333309943011815</c:v>
                </c:pt>
                <c:pt idx="272">
                  <c:v>0.0337135828786882</c:v>
                </c:pt>
                <c:pt idx="273">
                  <c:v>0.034177423262605</c:v>
                </c:pt>
                <c:pt idx="274">
                  <c:v>0.0343843865460402</c:v>
                </c:pt>
                <c:pt idx="275">
                  <c:v>0.0348474754112135</c:v>
                </c:pt>
                <c:pt idx="276">
                  <c:v>0.0353414004539972</c:v>
                </c:pt>
                <c:pt idx="277">
                  <c:v>0.0357506061569389</c:v>
                </c:pt>
                <c:pt idx="278">
                  <c:v>0.0361360589852494</c:v>
                </c:pt>
                <c:pt idx="279">
                  <c:v>0.0365255586809572</c:v>
                </c:pt>
                <c:pt idx="280">
                  <c:v>0.0367224591912751</c:v>
                </c:pt>
                <c:pt idx="281">
                  <c:v>0.037208647413411</c:v>
                </c:pt>
                <c:pt idx="282">
                  <c:v>0.037455799651991</c:v>
                </c:pt>
                <c:pt idx="283">
                  <c:v>0.0379119696853125</c:v>
                </c:pt>
                <c:pt idx="284">
                  <c:v>0.0382939156348285</c:v>
                </c:pt>
                <c:pt idx="285">
                  <c:v>0.0386033220940965</c:v>
                </c:pt>
                <c:pt idx="286">
                  <c:v>0.0389727187856325</c:v>
                </c:pt>
                <c:pt idx="287">
                  <c:v>0.0394237786284569</c:v>
                </c:pt>
                <c:pt idx="288">
                  <c:v>0.0396306555057103</c:v>
                </c:pt>
                <c:pt idx="289">
                  <c:v>0.0401101686218775</c:v>
                </c:pt>
                <c:pt idx="290">
                  <c:v>0.040567836200735</c:v>
                </c:pt>
                <c:pt idx="291">
                  <c:v>0.0409283689502629</c:v>
                </c:pt>
                <c:pt idx="292">
                  <c:v>0.0413235152035537</c:v>
                </c:pt>
                <c:pt idx="293">
                  <c:v>0.04154445548809</c:v>
                </c:pt>
                <c:pt idx="294">
                  <c:v>0.0419703270595258</c:v>
                </c:pt>
                <c:pt idx="295">
                  <c:v>0.0422053290603327</c:v>
                </c:pt>
                <c:pt idx="296">
                  <c:v>0.0425453315339885</c:v>
                </c:pt>
                <c:pt idx="297">
                  <c:v>0.0431283384698175</c:v>
                </c:pt>
                <c:pt idx="298">
                  <c:v>0.0437572032410004</c:v>
                </c:pt>
                <c:pt idx="299">
                  <c:v>0.0439112091982853</c:v>
                </c:pt>
                <c:pt idx="300">
                  <c:v>0.0443132817969252</c:v>
                </c:pt>
                <c:pt idx="301">
                  <c:v>0.0446169386055725</c:v>
                </c:pt>
                <c:pt idx="302">
                  <c:v>0.0450004734641157</c:v>
                </c:pt>
                <c:pt idx="303">
                  <c:v>0.0453976359655638</c:v>
                </c:pt>
                <c:pt idx="304">
                  <c:v>0.0458108025461126</c:v>
                </c:pt>
                <c:pt idx="305">
                  <c:v>0.0462273516077744</c:v>
                </c:pt>
                <c:pt idx="306">
                  <c:v>0.04654201213642</c:v>
                </c:pt>
                <c:pt idx="307">
                  <c:v>0.0467776604087745</c:v>
                </c:pt>
                <c:pt idx="308">
                  <c:v>0.0473117966367715</c:v>
                </c:pt>
                <c:pt idx="309">
                  <c:v>0.0476092483471945</c:v>
                </c:pt>
                <c:pt idx="310">
                  <c:v>0.0481199592643907</c:v>
                </c:pt>
                <c:pt idx="311">
                  <c:v>0.0483917518934557</c:v>
                </c:pt>
                <c:pt idx="312">
                  <c:v>0.0486724236076925</c:v>
                </c:pt>
                <c:pt idx="313">
                  <c:v>0.0492650793052752</c:v>
                </c:pt>
                <c:pt idx="314">
                  <c:v>0.0495257105745148</c:v>
                </c:pt>
                <c:pt idx="315">
                  <c:v>0.0499182336839258</c:v>
                </c:pt>
                <c:pt idx="316">
                  <c:v>0.0502365296155032</c:v>
                </c:pt>
                <c:pt idx="317">
                  <c:v>0.0508453965793035</c:v>
                </c:pt>
                <c:pt idx="318">
                  <c:v>0.0513292656280299</c:v>
                </c:pt>
                <c:pt idx="319">
                  <c:v>0.0516149525052744</c:v>
                </c:pt>
                <c:pt idx="320">
                  <c:v>0.0519551356320027</c:v>
                </c:pt>
                <c:pt idx="321">
                  <c:v>0.0522558411551962</c:v>
                </c:pt>
                <c:pt idx="322">
                  <c:v>0.052509433623124</c:v>
                </c:pt>
                <c:pt idx="323">
                  <c:v>0.052967525017018</c:v>
                </c:pt>
                <c:pt idx="324">
                  <c:v>0.0533149197109022</c:v>
                </c:pt>
                <c:pt idx="325">
                  <c:v>0.0536484996543826</c:v>
                </c:pt>
                <c:pt idx="326">
                  <c:v>0.0540976986278949</c:v>
                </c:pt>
                <c:pt idx="327">
                  <c:v>0.0545976525019845</c:v>
                </c:pt>
                <c:pt idx="328">
                  <c:v>0.0549036816734398</c:v>
                </c:pt>
                <c:pt idx="329">
                  <c:v>0.0554623692591863</c:v>
                </c:pt>
                <c:pt idx="330">
                  <c:v>0.0557131981430986</c:v>
                </c:pt>
                <c:pt idx="331">
                  <c:v>0.0561296643263242</c:v>
                </c:pt>
                <c:pt idx="332">
                  <c:v>0.0564888875176149</c:v>
                </c:pt>
                <c:pt idx="333">
                  <c:v>0.0569776222756634</c:v>
                </c:pt>
                <c:pt idx="334">
                  <c:v>0.0574021190328232</c:v>
                </c:pt>
                <c:pt idx="335">
                  <c:v>0.0578031603248343</c:v>
                </c:pt>
                <c:pt idx="336">
                  <c:v>0.0582853767001532</c:v>
                </c:pt>
                <c:pt idx="337">
                  <c:v>0.0583855242121313</c:v>
                </c:pt>
                <c:pt idx="338">
                  <c:v>0.0590566360989598</c:v>
                </c:pt>
                <c:pt idx="339">
                  <c:v>0.059291576921416</c:v>
                </c:pt>
                <c:pt idx="340">
                  <c:v>0.0599023129229304</c:v>
                </c:pt>
                <c:pt idx="341">
                  <c:v>0.0602376868046053</c:v>
                </c:pt>
                <c:pt idx="342">
                  <c:v>0.0603583484286365</c:v>
                </c:pt>
                <c:pt idx="343">
                  <c:v>0.0607239442805782</c:v>
                </c:pt>
                <c:pt idx="344">
                  <c:v>0.0611698480202415</c:v>
                </c:pt>
                <c:pt idx="345">
                  <c:v>0.0615865108943069</c:v>
                </c:pt>
                <c:pt idx="346">
                  <c:v>0.0617111942200548</c:v>
                </c:pt>
                <c:pt idx="347">
                  <c:v>0.0622442599745041</c:v>
                </c:pt>
                <c:pt idx="348">
                  <c:v>0.0626766859000438</c:v>
                </c:pt>
                <c:pt idx="349">
                  <c:v>0.0632493928435112</c:v>
                </c:pt>
                <c:pt idx="350">
                  <c:v>0.0636245023602139</c:v>
                </c:pt>
                <c:pt idx="351">
                  <c:v>0.06403726225763</c:v>
                </c:pt>
                <c:pt idx="352">
                  <c:v>0.0644591163435775</c:v>
                </c:pt>
                <c:pt idx="353">
                  <c:v>0.0647347589623624</c:v>
                </c:pt>
                <c:pt idx="354">
                  <c:v>0.0653955904245067</c:v>
                </c:pt>
                <c:pt idx="355">
                  <c:v>0.0656949604548722</c:v>
                </c:pt>
                <c:pt idx="356">
                  <c:v>0.0660939338600217</c:v>
                </c:pt>
                <c:pt idx="357">
                  <c:v>0.0665872993701096</c:v>
                </c:pt>
                <c:pt idx="358">
                  <c:v>0.0669450874378357</c:v>
                </c:pt>
                <c:pt idx="359">
                  <c:v>0.0672096859894184</c:v>
                </c:pt>
                <c:pt idx="360">
                  <c:v>0.0676929655876848</c:v>
                </c:pt>
                <c:pt idx="361">
                  <c:v>0.0681354249272172</c:v>
                </c:pt>
                <c:pt idx="362">
                  <c:v>0.0683216745899442</c:v>
                </c:pt>
                <c:pt idx="363">
                  <c:v>0.0689300766026343</c:v>
                </c:pt>
                <c:pt idx="364">
                  <c:v>0.0692510085688464</c:v>
                </c:pt>
                <c:pt idx="365">
                  <c:v>0.0697134556130915</c:v>
                </c:pt>
                <c:pt idx="366">
                  <c:v>0.0701546060219043</c:v>
                </c:pt>
                <c:pt idx="367">
                  <c:v>0.0703656753023328</c:v>
                </c:pt>
                <c:pt idx="368">
                  <c:v>0.0708017599818598</c:v>
                </c:pt>
                <c:pt idx="369">
                  <c:v>0.0713093262726018</c:v>
                </c:pt>
                <c:pt idx="370">
                  <c:v>0.0718587608631436</c:v>
                </c:pt>
                <c:pt idx="371">
                  <c:v>0.0721030358450857</c:v>
                </c:pt>
                <c:pt idx="372">
                  <c:v>0.0724789823436331</c:v>
                </c:pt>
                <c:pt idx="373">
                  <c:v>0.0728363105439285</c:v>
                </c:pt>
                <c:pt idx="374">
                  <c:v>0.0734527911202415</c:v>
                </c:pt>
                <c:pt idx="375">
                  <c:v>0.0739046042178534</c:v>
                </c:pt>
                <c:pt idx="376">
                  <c:v>0.0741022067770767</c:v>
                </c:pt>
                <c:pt idx="377">
                  <c:v>0.0745565211078941</c:v>
                </c:pt>
                <c:pt idx="378">
                  <c:v>0.0750480461429001</c:v>
                </c:pt>
                <c:pt idx="379">
                  <c:v>0.075522689889594</c:v>
                </c:pt>
                <c:pt idx="380">
                  <c:v>0.0758254940299342</c:v>
                </c:pt>
                <c:pt idx="381">
                  <c:v>0.07628494503614</c:v>
                </c:pt>
                <c:pt idx="382">
                  <c:v>0.0766714547041375</c:v>
                </c:pt>
                <c:pt idx="383">
                  <c:v>0.0772063689136057</c:v>
                </c:pt>
                <c:pt idx="384">
                  <c:v>0.0776221902479405</c:v>
                </c:pt>
                <c:pt idx="385">
                  <c:v>0.077904827899828</c:v>
                </c:pt>
                <c:pt idx="386">
                  <c:v>0.0783880818493639</c:v>
                </c:pt>
                <c:pt idx="387">
                  <c:v>0.0786990375299233</c:v>
                </c:pt>
                <c:pt idx="388">
                  <c:v>0.0792011729588102</c:v>
                </c:pt>
                <c:pt idx="389">
                  <c:v>0.0796439410707659</c:v>
                </c:pt>
                <c:pt idx="390">
                  <c:v>0.0800745717477086</c:v>
                </c:pt>
                <c:pt idx="391">
                  <c:v>0.0807125092887457</c:v>
                </c:pt>
                <c:pt idx="392">
                  <c:v>0.0807552313621248</c:v>
                </c:pt>
                <c:pt idx="393">
                  <c:v>0.0811941454765013</c:v>
                </c:pt>
                <c:pt idx="394">
                  <c:v>0.0816105980873006</c:v>
                </c:pt>
                <c:pt idx="395">
                  <c:v>0.0822379773505734</c:v>
                </c:pt>
                <c:pt idx="396">
                  <c:v>0.0823850543569339</c:v>
                </c:pt>
                <c:pt idx="397">
                  <c:v>0.08290008325672</c:v>
                </c:pt>
                <c:pt idx="398">
                  <c:v>0.0832940528703757</c:v>
                </c:pt>
                <c:pt idx="399">
                  <c:v>0.0836715794741336</c:v>
                </c:pt>
                <c:pt idx="400">
                  <c:v>0.0841614348209485</c:v>
                </c:pt>
                <c:pt idx="401">
                  <c:v>0.0846677981631009</c:v>
                </c:pt>
                <c:pt idx="402">
                  <c:v>0.085097293245854</c:v>
                </c:pt>
                <c:pt idx="403">
                  <c:v>0.0853763102639517</c:v>
                </c:pt>
                <c:pt idx="404">
                  <c:v>0.0857023407577725</c:v>
                </c:pt>
                <c:pt idx="405">
                  <c:v>0.0860824025744737</c:v>
                </c:pt>
                <c:pt idx="406">
                  <c:v>0.086650413413542</c:v>
                </c:pt>
                <c:pt idx="407">
                  <c:v>0.0872338250691259</c:v>
                </c:pt>
                <c:pt idx="408">
                  <c:v>0.0873911875606518</c:v>
                </c:pt>
                <c:pt idx="409">
                  <c:v>0.0879463165978997</c:v>
                </c:pt>
                <c:pt idx="410">
                  <c:v>0.0882886187695827</c:v>
                </c:pt>
                <c:pt idx="411">
                  <c:v>0.0889166185103936</c:v>
                </c:pt>
                <c:pt idx="412">
                  <c:v>0.0892450846476211</c:v>
                </c:pt>
                <c:pt idx="413">
                  <c:v>0.0895643865673399</c:v>
                </c:pt>
                <c:pt idx="414">
                  <c:v>0.089892299680193</c:v>
                </c:pt>
                <c:pt idx="415">
                  <c:v>0.0904634735938939</c:v>
                </c:pt>
                <c:pt idx="416">
                  <c:v>0.090848522568715</c:v>
                </c:pt>
                <c:pt idx="417">
                  <c:v>0.0911401458684727</c:v>
                </c:pt>
                <c:pt idx="418">
                  <c:v>0.0915683205287966</c:v>
                </c:pt>
                <c:pt idx="419">
                  <c:v>0.0919600674633255</c:v>
                </c:pt>
                <c:pt idx="420">
                  <c:v>0.0925351748773028</c:v>
                </c:pt>
                <c:pt idx="421">
                  <c:v>0.0930694154795463</c:v>
                </c:pt>
                <c:pt idx="422">
                  <c:v>0.0935134121478999</c:v>
                </c:pt>
                <c:pt idx="423">
                  <c:v>0.0938455057909485</c:v>
                </c:pt>
                <c:pt idx="424">
                  <c:v>0.0941784889502798</c:v>
                </c:pt>
                <c:pt idx="425">
                  <c:v>0.0947701702188627</c:v>
                </c:pt>
                <c:pt idx="426">
                  <c:v>0.0952099004298629</c:v>
                </c:pt>
                <c:pt idx="427">
                  <c:v>0.0957116998463782</c:v>
                </c:pt>
                <c:pt idx="428">
                  <c:v>0.0961572134839749</c:v>
                </c:pt>
                <c:pt idx="429">
                  <c:v>0.0964751754849876</c:v>
                </c:pt>
                <c:pt idx="430">
                  <c:v>0.0968590552061706</c:v>
                </c:pt>
                <c:pt idx="431">
                  <c:v>0.0973836352695879</c:v>
                </c:pt>
                <c:pt idx="432">
                  <c:v>0.0978613677665747</c:v>
                </c:pt>
                <c:pt idx="433">
                  <c:v>0.0980834298675647</c:v>
                </c:pt>
                <c:pt idx="434">
                  <c:v>0.0985685378481382</c:v>
                </c:pt>
                <c:pt idx="435">
                  <c:v>0.0988428428956221</c:v>
                </c:pt>
                <c:pt idx="436">
                  <c:v>0.0994584416613224</c:v>
                </c:pt>
                <c:pt idx="437">
                  <c:v>0.0999550068514391</c:v>
                </c:pt>
                <c:pt idx="438">
                  <c:v>0.100307325946044</c:v>
                </c:pt>
                <c:pt idx="439">
                  <c:v>0.100772711696211</c:v>
                </c:pt>
                <c:pt idx="440">
                  <c:v>0.101227942597277</c:v>
                </c:pt>
                <c:pt idx="441">
                  <c:v>0.101696297428694</c:v>
                </c:pt>
                <c:pt idx="442">
                  <c:v>0.102277517754917</c:v>
                </c:pt>
                <c:pt idx="443">
                  <c:v>0.102748998283048</c:v>
                </c:pt>
                <c:pt idx="444">
                  <c:v>0.102896132758992</c:v>
                </c:pt>
                <c:pt idx="445">
                  <c:v>0.103447570842831</c:v>
                </c:pt>
                <c:pt idx="446">
                  <c:v>0.103820831614588</c:v>
                </c:pt>
                <c:pt idx="447">
                  <c:v>0.104355293812675</c:v>
                </c:pt>
                <c:pt idx="448">
                  <c:v>0.104734027170648</c:v>
                </c:pt>
                <c:pt idx="449">
                  <c:v>0.10496880943123</c:v>
                </c:pt>
                <c:pt idx="450">
                  <c:v>0.105674843555113</c:v>
                </c:pt>
                <c:pt idx="451">
                  <c:v>0.106157288888124</c:v>
                </c:pt>
                <c:pt idx="452">
                  <c:v>0.106660032650871</c:v>
                </c:pt>
                <c:pt idx="453">
                  <c:v>0.10706758970781</c:v>
                </c:pt>
                <c:pt idx="454">
                  <c:v>0.107334919044588</c:v>
                </c:pt>
                <c:pt idx="455">
                  <c:v>0.107865912096812</c:v>
                </c:pt>
                <c:pt idx="456">
                  <c:v>0.108509870586708</c:v>
                </c:pt>
                <c:pt idx="457">
                  <c:v>0.108956558943346</c:v>
                </c:pt>
                <c:pt idx="458">
                  <c:v>0.109418748092032</c:v>
                </c:pt>
                <c:pt idx="459">
                  <c:v>0.110033197619537</c:v>
                </c:pt>
                <c:pt idx="460">
                  <c:v>0.110137328833986</c:v>
                </c:pt>
                <c:pt idx="461">
                  <c:v>0.110681592900773</c:v>
                </c:pt>
                <c:pt idx="462">
                  <c:v>0.11098140106193</c:v>
                </c:pt>
                <c:pt idx="463">
                  <c:v>0.11166513479357</c:v>
                </c:pt>
                <c:pt idx="464">
                  <c:v>0.112169849297906</c:v>
                </c:pt>
                <c:pt idx="465">
                  <c:v>0.112383324603885</c:v>
                </c:pt>
                <c:pt idx="466">
                  <c:v>0.112928709612962</c:v>
                </c:pt>
                <c:pt idx="467">
                  <c:v>0.113361617306944</c:v>
                </c:pt>
                <c:pt idx="468">
                  <c:v>0.113816292883836</c:v>
                </c:pt>
                <c:pt idx="469">
                  <c:v>0.114213368476865</c:v>
                </c:pt>
                <c:pt idx="470">
                  <c:v>0.114674119222831</c:v>
                </c:pt>
                <c:pt idx="471">
                  <c:v>0.115031096170649</c:v>
                </c:pt>
                <c:pt idx="472">
                  <c:v>0.115675125038624</c:v>
                </c:pt>
                <c:pt idx="473">
                  <c:v>0.116118093116704</c:v>
                </c:pt>
                <c:pt idx="474">
                  <c:v>0.116347073139283</c:v>
                </c:pt>
                <c:pt idx="475">
                  <c:v>0.116824539902953</c:v>
                </c:pt>
                <c:pt idx="476">
                  <c:v>0.117394240007235</c:v>
                </c:pt>
                <c:pt idx="477">
                  <c:v>0.117829999082617</c:v>
                </c:pt>
                <c:pt idx="478">
                  <c:v>0.118363755274978</c:v>
                </c:pt>
                <c:pt idx="479">
                  <c:v>0.118804014974942</c:v>
                </c:pt>
                <c:pt idx="480">
                  <c:v>0.119103438736378</c:v>
                </c:pt>
                <c:pt idx="481">
                  <c:v>0.119729612340646</c:v>
                </c:pt>
                <c:pt idx="482">
                  <c:v>0.120354102509725</c:v>
                </c:pt>
                <c:pt idx="483">
                  <c:v>0.120775852022665</c:v>
                </c:pt>
                <c:pt idx="484">
                  <c:v>0.121195051316383</c:v>
                </c:pt>
                <c:pt idx="485">
                  <c:v>0.121629521638182</c:v>
                </c:pt>
                <c:pt idx="486">
                  <c:v>0.122214475345338</c:v>
                </c:pt>
                <c:pt idx="487">
                  <c:v>0.122639496927826</c:v>
                </c:pt>
                <c:pt idx="488">
                  <c:v>0.123029480028873</c:v>
                </c:pt>
                <c:pt idx="489">
                  <c:v>0.123585095251772</c:v>
                </c:pt>
                <c:pt idx="490">
                  <c:v>0.12374271825714</c:v>
                </c:pt>
                <c:pt idx="491">
                  <c:v>0.124570321292308</c:v>
                </c:pt>
                <c:pt idx="492">
                  <c:v>0.124733808113274</c:v>
                </c:pt>
                <c:pt idx="493">
                  <c:v>0.125171193508006</c:v>
                </c:pt>
                <c:pt idx="494">
                  <c:v>0.125727704172168</c:v>
                </c:pt>
                <c:pt idx="495">
                  <c:v>0.126157426900348</c:v>
                </c:pt>
                <c:pt idx="496">
                  <c:v>0.126648828439155</c:v>
                </c:pt>
                <c:pt idx="497">
                  <c:v>0.127174172420984</c:v>
                </c:pt>
                <c:pt idx="498">
                  <c:v>0.127880807034366</c:v>
                </c:pt>
                <c:pt idx="499">
                  <c:v>0.128125309128319</c:v>
                </c:pt>
                <c:pt idx="500">
                  <c:v>0.128646696985038</c:v>
                </c:pt>
                <c:pt idx="501">
                  <c:v>0.129080633889133</c:v>
                </c:pt>
                <c:pt idx="502">
                  <c:v>0.129623207883202</c:v>
                </c:pt>
                <c:pt idx="503">
                  <c:v>0.130098625476226</c:v>
                </c:pt>
                <c:pt idx="504">
                  <c:v>0.13059182659469</c:v>
                </c:pt>
                <c:pt idx="505">
                  <c:v>0.131132309167601</c:v>
                </c:pt>
                <c:pt idx="506">
                  <c:v>0.131658580806725</c:v>
                </c:pt>
                <c:pt idx="507">
                  <c:v>0.13205891521958</c:v>
                </c:pt>
                <c:pt idx="508">
                  <c:v>0.132403609016481</c:v>
                </c:pt>
                <c:pt idx="509">
                  <c:v>0.133122385473965</c:v>
                </c:pt>
                <c:pt idx="510">
                  <c:v>0.133424951774947</c:v>
                </c:pt>
                <c:pt idx="511">
                  <c:v>0.133963087652057</c:v>
                </c:pt>
                <c:pt idx="512">
                  <c:v>0.134401178979985</c:v>
                </c:pt>
                <c:pt idx="513">
                  <c:v>0.134892757622587</c:v>
                </c:pt>
                <c:pt idx="514">
                  <c:v>0.135574587163879</c:v>
                </c:pt>
                <c:pt idx="515">
                  <c:v>0.13587135076119</c:v>
                </c:pt>
                <c:pt idx="516">
                  <c:v>0.136338401283232</c:v>
                </c:pt>
                <c:pt idx="517">
                  <c:v>0.136809186341447</c:v>
                </c:pt>
                <c:pt idx="518">
                  <c:v>0.137271442098065</c:v>
                </c:pt>
                <c:pt idx="519">
                  <c:v>0.137705650576612</c:v>
                </c:pt>
                <c:pt idx="520">
                  <c:v>0.138137572884251</c:v>
                </c:pt>
                <c:pt idx="521">
                  <c:v>0.138544896171882</c:v>
                </c:pt>
                <c:pt idx="522">
                  <c:v>0.139054071751039</c:v>
                </c:pt>
                <c:pt idx="523">
                  <c:v>0.13986966882106</c:v>
                </c:pt>
                <c:pt idx="524">
                  <c:v>0.140210282560217</c:v>
                </c:pt>
                <c:pt idx="525">
                  <c:v>0.140783113078107</c:v>
                </c:pt>
                <c:pt idx="526">
                  <c:v>0.141340576473582</c:v>
                </c:pt>
                <c:pt idx="527">
                  <c:v>0.141699553906375</c:v>
                </c:pt>
                <c:pt idx="528">
                  <c:v>0.142401517923412</c:v>
                </c:pt>
                <c:pt idx="529">
                  <c:v>0.142835603243748</c:v>
                </c:pt>
                <c:pt idx="530">
                  <c:v>0.143321209392311</c:v>
                </c:pt>
                <c:pt idx="531">
                  <c:v>0.143778467781717</c:v>
                </c:pt>
                <c:pt idx="532">
                  <c:v>0.144288233879072</c:v>
                </c:pt>
                <c:pt idx="533">
                  <c:v>0.144785633110103</c:v>
                </c:pt>
                <c:pt idx="534">
                  <c:v>0.145542314789818</c:v>
                </c:pt>
                <c:pt idx="535">
                  <c:v>0.14590981350948</c:v>
                </c:pt>
                <c:pt idx="536">
                  <c:v>0.146573788697244</c:v>
                </c:pt>
                <c:pt idx="537">
                  <c:v>0.14719415197355</c:v>
                </c:pt>
                <c:pt idx="538">
                  <c:v>0.147649371831981</c:v>
                </c:pt>
                <c:pt idx="539">
                  <c:v>0.148481995104725</c:v>
                </c:pt>
                <c:pt idx="540">
                  <c:v>0.148956331344943</c:v>
                </c:pt>
                <c:pt idx="541">
                  <c:v>0.149988313813424</c:v>
                </c:pt>
                <c:pt idx="542">
                  <c:v>0.15162394361789</c:v>
                </c:pt>
                <c:pt idx="543">
                  <c:v>0.155444153509506</c:v>
                </c:pt>
                <c:pt idx="544">
                  <c:v>0.159500638063451</c:v>
                </c:pt>
                <c:pt idx="545">
                  <c:v>0.161704243931677</c:v>
                </c:pt>
                <c:pt idx="546">
                  <c:v>0.165213505519437</c:v>
                </c:pt>
                <c:pt idx="547">
                  <c:v>0.168208763423729</c:v>
                </c:pt>
                <c:pt idx="548">
                  <c:v>0.169795040639227</c:v>
                </c:pt>
                <c:pt idx="549">
                  <c:v>0.170438044476143</c:v>
                </c:pt>
                <c:pt idx="550">
                  <c:v>0.171032879581035</c:v>
                </c:pt>
                <c:pt idx="551">
                  <c:v>0.171994131789404</c:v>
                </c:pt>
                <c:pt idx="552">
                  <c:v>0.172777043071637</c:v>
                </c:pt>
                <c:pt idx="553">
                  <c:v>0.173870300247381</c:v>
                </c:pt>
                <c:pt idx="554">
                  <c:v>0.175431879253456</c:v>
                </c:pt>
                <c:pt idx="555">
                  <c:v>0.176497609680372</c:v>
                </c:pt>
                <c:pt idx="556">
                  <c:v>0.177147107151688</c:v>
                </c:pt>
                <c:pt idx="557">
                  <c:v>0.177720564789477</c:v>
                </c:pt>
                <c:pt idx="558">
                  <c:v>0.177966778979746</c:v>
                </c:pt>
                <c:pt idx="559">
                  <c:v>0.178409347998844</c:v>
                </c:pt>
                <c:pt idx="560">
                  <c:v>0.178957941817427</c:v>
                </c:pt>
                <c:pt idx="561">
                  <c:v>0.179178536720532</c:v>
                </c:pt>
                <c:pt idx="562">
                  <c:v>0.179812227917874</c:v>
                </c:pt>
                <c:pt idx="563">
                  <c:v>0.180148883095802</c:v>
                </c:pt>
                <c:pt idx="564">
                  <c:v>0.180695021824862</c:v>
                </c:pt>
                <c:pt idx="565">
                  <c:v>0.181160489922703</c:v>
                </c:pt>
                <c:pt idx="566">
                  <c:v>0.181555418505339</c:v>
                </c:pt>
                <c:pt idx="567">
                  <c:v>0.181761797189793</c:v>
                </c:pt>
                <c:pt idx="568">
                  <c:v>0.1820334013975</c:v>
                </c:pt>
                <c:pt idx="569">
                  <c:v>0.182609205209436</c:v>
                </c:pt>
                <c:pt idx="570">
                  <c:v>0.182944889952193</c:v>
                </c:pt>
                <c:pt idx="571">
                  <c:v>0.183605389160875</c:v>
                </c:pt>
                <c:pt idx="572">
                  <c:v>0.183678357597613</c:v>
                </c:pt>
                <c:pt idx="573">
                  <c:v>0.184213252024106</c:v>
                </c:pt>
                <c:pt idx="574">
                  <c:v>0.184513138742528</c:v>
                </c:pt>
                <c:pt idx="575">
                  <c:v>0.184975437224158</c:v>
                </c:pt>
                <c:pt idx="576">
                  <c:v>0.185412492622994</c:v>
                </c:pt>
                <c:pt idx="577">
                  <c:v>0.185586405877886</c:v>
                </c:pt>
                <c:pt idx="578">
                  <c:v>0.186130435424535</c:v>
                </c:pt>
                <c:pt idx="579">
                  <c:v>0.186372758185021</c:v>
                </c:pt>
                <c:pt idx="580">
                  <c:v>0.186997432870008</c:v>
                </c:pt>
                <c:pt idx="581">
                  <c:v>0.187117460868553</c:v>
                </c:pt>
                <c:pt idx="582">
                  <c:v>0.187630255082621</c:v>
                </c:pt>
                <c:pt idx="583">
                  <c:v>0.18796038030828</c:v>
                </c:pt>
                <c:pt idx="584">
                  <c:v>0.188259431587713</c:v>
                </c:pt>
                <c:pt idx="585">
                  <c:v>0.188628847932247</c:v>
                </c:pt>
                <c:pt idx="586">
                  <c:v>0.189060641111786</c:v>
                </c:pt>
                <c:pt idx="587">
                  <c:v>0.189434064235314</c:v>
                </c:pt>
                <c:pt idx="588">
                  <c:v>0.189701522376848</c:v>
                </c:pt>
                <c:pt idx="589">
                  <c:v>0.190227520575425</c:v>
                </c:pt>
                <c:pt idx="590">
                  <c:v>0.19057755364375</c:v>
                </c:pt>
                <c:pt idx="591">
                  <c:v>0.191125732104866</c:v>
                </c:pt>
                <c:pt idx="592">
                  <c:v>0.19158823604848</c:v>
                </c:pt>
                <c:pt idx="593">
                  <c:v>0.191707316022615</c:v>
                </c:pt>
                <c:pt idx="594">
                  <c:v>0.1923535538791</c:v>
                </c:pt>
                <c:pt idx="595">
                  <c:v>0.192542119414447</c:v>
                </c:pt>
                <c:pt idx="596">
                  <c:v>0.193076155346648</c:v>
                </c:pt>
                <c:pt idx="597">
                  <c:v>0.193283295347152</c:v>
                </c:pt>
                <c:pt idx="598">
                  <c:v>0.193817372891863</c:v>
                </c:pt>
                <c:pt idx="599">
                  <c:v>0.19405852331514</c:v>
                </c:pt>
                <c:pt idx="600">
                  <c:v>0.194490193403393</c:v>
                </c:pt>
                <c:pt idx="601">
                  <c:v>0.194831975125317</c:v>
                </c:pt>
                <c:pt idx="602">
                  <c:v>0.195155894875523</c:v>
                </c:pt>
                <c:pt idx="603">
                  <c:v>0.195638151245959</c:v>
                </c:pt>
                <c:pt idx="604">
                  <c:v>0.19603856085929</c:v>
                </c:pt>
                <c:pt idx="605">
                  <c:v>0.196575262770967</c:v>
                </c:pt>
                <c:pt idx="606">
                  <c:v>0.19680256000342</c:v>
                </c:pt>
                <c:pt idx="607">
                  <c:v>0.197189055896931</c:v>
                </c:pt>
                <c:pt idx="608">
                  <c:v>0.1977109308926</c:v>
                </c:pt>
                <c:pt idx="609">
                  <c:v>0.197942883181788</c:v>
                </c:pt>
                <c:pt idx="610">
                  <c:v>0.198579791815094</c:v>
                </c:pt>
                <c:pt idx="611">
                  <c:v>0.198820964989682</c:v>
                </c:pt>
                <c:pt idx="612">
                  <c:v>0.199225379130586</c:v>
                </c:pt>
                <c:pt idx="613">
                  <c:v>0.199607924524825</c:v>
                </c:pt>
                <c:pt idx="614">
                  <c:v>0.199990309086471</c:v>
                </c:pt>
                <c:pt idx="615">
                  <c:v>0.200456808890555</c:v>
                </c:pt>
                <c:pt idx="616">
                  <c:v>0.200606486587145</c:v>
                </c:pt>
                <c:pt idx="617">
                  <c:v>0.201121859905059</c:v>
                </c:pt>
                <c:pt idx="618">
                  <c:v>0.201294820756687</c:v>
                </c:pt>
                <c:pt idx="619">
                  <c:v>0.201955017186964</c:v>
                </c:pt>
                <c:pt idx="620">
                  <c:v>0.202198473388829</c:v>
                </c:pt>
                <c:pt idx="621">
                  <c:v>0.202654156158764</c:v>
                </c:pt>
                <c:pt idx="622">
                  <c:v>0.202949582752416</c:v>
                </c:pt>
                <c:pt idx="623">
                  <c:v>0.203543363930188</c:v>
                </c:pt>
                <c:pt idx="624">
                  <c:v>0.204013253380241</c:v>
                </c:pt>
                <c:pt idx="625">
                  <c:v>0.204181340892779</c:v>
                </c:pt>
                <c:pt idx="626">
                  <c:v>0.204744803833405</c:v>
                </c:pt>
                <c:pt idx="627">
                  <c:v>0.204896560079132</c:v>
                </c:pt>
                <c:pt idx="628">
                  <c:v>0.205497869540276</c:v>
                </c:pt>
                <c:pt idx="629">
                  <c:v>0.205824199205871</c:v>
                </c:pt>
                <c:pt idx="630">
                  <c:v>0.206297922967961</c:v>
                </c:pt>
                <c:pt idx="631">
                  <c:v>0.206783116195768</c:v>
                </c:pt>
                <c:pt idx="632">
                  <c:v>0.207056423943302</c:v>
                </c:pt>
                <c:pt idx="633">
                  <c:v>0.207505381836881</c:v>
                </c:pt>
                <c:pt idx="634">
                  <c:v>0.207786808851777</c:v>
                </c:pt>
                <c:pt idx="635">
                  <c:v>0.208229196978711</c:v>
                </c:pt>
                <c:pt idx="636">
                  <c:v>0.208501377647692</c:v>
                </c:pt>
                <c:pt idx="637">
                  <c:v>0.209093646549127</c:v>
                </c:pt>
                <c:pt idx="638">
                  <c:v>0.209236447790115</c:v>
                </c:pt>
                <c:pt idx="639">
                  <c:v>0.209640244288513</c:v>
                </c:pt>
                <c:pt idx="640">
                  <c:v>0.210147477152278</c:v>
                </c:pt>
                <c:pt idx="641">
                  <c:v>0.210351542670887</c:v>
                </c:pt>
                <c:pt idx="642">
                  <c:v>0.2111246361985</c:v>
                </c:pt>
                <c:pt idx="643">
                  <c:v>0.211152490600728</c:v>
                </c:pt>
                <c:pt idx="644">
                  <c:v>0.211668540187089</c:v>
                </c:pt>
                <c:pt idx="645">
                  <c:v>0.212077374853097</c:v>
                </c:pt>
                <c:pt idx="646">
                  <c:v>0.212500611471621</c:v>
                </c:pt>
                <c:pt idx="647">
                  <c:v>0.212928430641169</c:v>
                </c:pt>
                <c:pt idx="648">
                  <c:v>0.213247373967757</c:v>
                </c:pt>
                <c:pt idx="649">
                  <c:v>0.213686931045063</c:v>
                </c:pt>
                <c:pt idx="650">
                  <c:v>0.213861521890191</c:v>
                </c:pt>
                <c:pt idx="651">
                  <c:v>0.214476306089054</c:v>
                </c:pt>
                <c:pt idx="652">
                  <c:v>0.214801103111381</c:v>
                </c:pt>
                <c:pt idx="653">
                  <c:v>0.21527427240098</c:v>
                </c:pt>
                <c:pt idx="654">
                  <c:v>0.21569766462094</c:v>
                </c:pt>
                <c:pt idx="655">
                  <c:v>0.215765166000466</c:v>
                </c:pt>
                <c:pt idx="656">
                  <c:v>0.216529154701267</c:v>
                </c:pt>
                <c:pt idx="657">
                  <c:v>0.216584261475237</c:v>
                </c:pt>
                <c:pt idx="658">
                  <c:v>0.217253716522343</c:v>
                </c:pt>
                <c:pt idx="659">
                  <c:v>0.217418763835923</c:v>
                </c:pt>
                <c:pt idx="660">
                  <c:v>0.217915141223496</c:v>
                </c:pt>
                <c:pt idx="661">
                  <c:v>0.218419240857079</c:v>
                </c:pt>
                <c:pt idx="662">
                  <c:v>0.218800104369482</c:v>
                </c:pt>
                <c:pt idx="663">
                  <c:v>0.219175657285017</c:v>
                </c:pt>
                <c:pt idx="664">
                  <c:v>0.219542693785756</c:v>
                </c:pt>
                <c:pt idx="665">
                  <c:v>0.219990830697672</c:v>
                </c:pt>
                <c:pt idx="666">
                  <c:v>0.219982731330139</c:v>
                </c:pt>
                <c:pt idx="667">
                  <c:v>0.22081994999269</c:v>
                </c:pt>
                <c:pt idx="668">
                  <c:v>0.221065342801228</c:v>
                </c:pt>
                <c:pt idx="669">
                  <c:v>0.221458164490619</c:v>
                </c:pt>
                <c:pt idx="670">
                  <c:v>0.221714023344111</c:v>
                </c:pt>
                <c:pt idx="671">
                  <c:v>0.2223281109947</c:v>
                </c:pt>
                <c:pt idx="672">
                  <c:v>0.222679895679462</c:v>
                </c:pt>
                <c:pt idx="673">
                  <c:v>0.222960838037579</c:v>
                </c:pt>
                <c:pt idx="674">
                  <c:v>0.223545147551142</c:v>
                </c:pt>
                <c:pt idx="675">
                  <c:v>0.223637453326061</c:v>
                </c:pt>
                <c:pt idx="676">
                  <c:v>0.224105967566987</c:v>
                </c:pt>
                <c:pt idx="677">
                  <c:v>0.224516611109004</c:v>
                </c:pt>
                <c:pt idx="678">
                  <c:v>0.224896904052515</c:v>
                </c:pt>
                <c:pt idx="679">
                  <c:v>0.225285680526385</c:v>
                </c:pt>
                <c:pt idx="680">
                  <c:v>0.225726403240385</c:v>
                </c:pt>
                <c:pt idx="681">
                  <c:v>0.226242757780113</c:v>
                </c:pt>
                <c:pt idx="682">
                  <c:v>0.226486432759814</c:v>
                </c:pt>
                <c:pt idx="683">
                  <c:v>0.227186270157615</c:v>
                </c:pt>
                <c:pt idx="684">
                  <c:v>0.227254021035188</c:v>
                </c:pt>
                <c:pt idx="685">
                  <c:v>0.227595265444016</c:v>
                </c:pt>
                <c:pt idx="686">
                  <c:v>0.227966509592644</c:v>
                </c:pt>
                <c:pt idx="687">
                  <c:v>0.228591620555675</c:v>
                </c:pt>
                <c:pt idx="688">
                  <c:v>0.229136849517766</c:v>
                </c:pt>
                <c:pt idx="689">
                  <c:v>0.22921009958192</c:v>
                </c:pt>
                <c:pt idx="690">
                  <c:v>0.229618966393145</c:v>
                </c:pt>
                <c:pt idx="691">
                  <c:v>0.230036801866246</c:v>
                </c:pt>
                <c:pt idx="692">
                  <c:v>0.230553186763827</c:v>
                </c:pt>
                <c:pt idx="693">
                  <c:v>0.230833756475552</c:v>
                </c:pt>
                <c:pt idx="694">
                  <c:v>0.231122571229834</c:v>
                </c:pt>
                <c:pt idx="695">
                  <c:v>0.231568862449427</c:v>
                </c:pt>
                <c:pt idx="696">
                  <c:v>0.231934872274449</c:v>
                </c:pt>
                <c:pt idx="697">
                  <c:v>0.232485543510649</c:v>
                </c:pt>
                <c:pt idx="698">
                  <c:v>0.232670779238119</c:v>
                </c:pt>
                <c:pt idx="699">
                  <c:v>0.233335794888106</c:v>
                </c:pt>
                <c:pt idx="700">
                  <c:v>0.233513895123009</c:v>
                </c:pt>
                <c:pt idx="701">
                  <c:v>0.234018577873469</c:v>
                </c:pt>
                <c:pt idx="702">
                  <c:v>0.234310653647805</c:v>
                </c:pt>
                <c:pt idx="703">
                  <c:v>0.23476190546742</c:v>
                </c:pt>
                <c:pt idx="704">
                  <c:v>0.235392819632139</c:v>
                </c:pt>
                <c:pt idx="705">
                  <c:v>0.235525086683383</c:v>
                </c:pt>
                <c:pt idx="706">
                  <c:v>0.235973502916246</c:v>
                </c:pt>
                <c:pt idx="707">
                  <c:v>0.236359922680179</c:v>
                </c:pt>
                <c:pt idx="708">
                  <c:v>0.236998087576912</c:v>
                </c:pt>
                <c:pt idx="709">
                  <c:v>0.237071341310239</c:v>
                </c:pt>
                <c:pt idx="710">
                  <c:v>0.237597745636777</c:v>
                </c:pt>
                <c:pt idx="711">
                  <c:v>0.238009470775618</c:v>
                </c:pt>
                <c:pt idx="712">
                  <c:v>0.238200362407588</c:v>
                </c:pt>
                <c:pt idx="713">
                  <c:v>0.238794877965128</c:v>
                </c:pt>
                <c:pt idx="714">
                  <c:v>0.239137560941334</c:v>
                </c:pt>
                <c:pt idx="715">
                  <c:v>0.239580209612057</c:v>
                </c:pt>
                <c:pt idx="716">
                  <c:v>0.239655185152691</c:v>
                </c:pt>
                <c:pt idx="717">
                  <c:v>0.240439654624109</c:v>
                </c:pt>
                <c:pt idx="718">
                  <c:v>0.240618779618577</c:v>
                </c:pt>
                <c:pt idx="719">
                  <c:v>0.241014420205353</c:v>
                </c:pt>
                <c:pt idx="720">
                  <c:v>0.241311656617375</c:v>
                </c:pt>
                <c:pt idx="721">
                  <c:v>0.241665730493911</c:v>
                </c:pt>
                <c:pt idx="722">
                  <c:v>0.242203697206355</c:v>
                </c:pt>
                <c:pt idx="723">
                  <c:v>0.242529074824695</c:v>
                </c:pt>
                <c:pt idx="724">
                  <c:v>0.243030632127001</c:v>
                </c:pt>
                <c:pt idx="725">
                  <c:v>0.243335549888659</c:v>
                </c:pt>
                <c:pt idx="726">
                  <c:v>0.243736600003819</c:v>
                </c:pt>
                <c:pt idx="727">
                  <c:v>0.244173366204235</c:v>
                </c:pt>
                <c:pt idx="728">
                  <c:v>0.244642937399027</c:v>
                </c:pt>
                <c:pt idx="729">
                  <c:v>0.245029505951161</c:v>
                </c:pt>
                <c:pt idx="730">
                  <c:v>0.245272495824039</c:v>
                </c:pt>
                <c:pt idx="731">
                  <c:v>0.245765976337821</c:v>
                </c:pt>
                <c:pt idx="732">
                  <c:v>0.245847940875196</c:v>
                </c:pt>
                <c:pt idx="733">
                  <c:v>0.246388866247622</c:v>
                </c:pt>
                <c:pt idx="734">
                  <c:v>0.246388600917631</c:v>
                </c:pt>
                <c:pt idx="735">
                  <c:v>0.246480856173264</c:v>
                </c:pt>
                <c:pt idx="736">
                  <c:v>0.246721649466292</c:v>
                </c:pt>
                <c:pt idx="737">
                  <c:v>0.246601451175152</c:v>
                </c:pt>
                <c:pt idx="738">
                  <c:v>0.246852900945769</c:v>
                </c:pt>
                <c:pt idx="739">
                  <c:v>0.246805687417898</c:v>
                </c:pt>
                <c:pt idx="740">
                  <c:v>0.246818580623372</c:v>
                </c:pt>
                <c:pt idx="741">
                  <c:v>0.246893522028112</c:v>
                </c:pt>
                <c:pt idx="742">
                  <c:v>0.246972843678201</c:v>
                </c:pt>
                <c:pt idx="743">
                  <c:v>0.247146953032973</c:v>
                </c:pt>
                <c:pt idx="744">
                  <c:v>0.24706222206736</c:v>
                </c:pt>
                <c:pt idx="745">
                  <c:v>0.247017980373096</c:v>
                </c:pt>
                <c:pt idx="746">
                  <c:v>0.246716038719924</c:v>
                </c:pt>
                <c:pt idx="747">
                  <c:v>0.246873738724622</c:v>
                </c:pt>
                <c:pt idx="748">
                  <c:v>0.24697754626886</c:v>
                </c:pt>
                <c:pt idx="749">
                  <c:v>0.247007555235864</c:v>
                </c:pt>
                <c:pt idx="750">
                  <c:v>0.246964758189644</c:v>
                </c:pt>
                <c:pt idx="751">
                  <c:v>0.246946584559268</c:v>
                </c:pt>
                <c:pt idx="752">
                  <c:v>0.246901218828977</c:v>
                </c:pt>
                <c:pt idx="753">
                  <c:v>0.24678503839359</c:v>
                </c:pt>
                <c:pt idx="754">
                  <c:v>0.246853138587015</c:v>
                </c:pt>
                <c:pt idx="755">
                  <c:v>0.246969445727633</c:v>
                </c:pt>
                <c:pt idx="756">
                  <c:v>0.24721477907031</c:v>
                </c:pt>
                <c:pt idx="757">
                  <c:v>0.246979697691343</c:v>
                </c:pt>
                <c:pt idx="758">
                  <c:v>0.246975339018921</c:v>
                </c:pt>
                <c:pt idx="759">
                  <c:v>0.246991237458501</c:v>
                </c:pt>
                <c:pt idx="760">
                  <c:v>0.246839173194608</c:v>
                </c:pt>
                <c:pt idx="761">
                  <c:v>0.247091591747271</c:v>
                </c:pt>
                <c:pt idx="762">
                  <c:v>0.246937391829996</c:v>
                </c:pt>
                <c:pt idx="763">
                  <c:v>0.246912223818644</c:v>
                </c:pt>
                <c:pt idx="764">
                  <c:v>0.246931856834455</c:v>
                </c:pt>
                <c:pt idx="765">
                  <c:v>0.247093504174498</c:v>
                </c:pt>
                <c:pt idx="766">
                  <c:v>0.24675970415367</c:v>
                </c:pt>
                <c:pt idx="767">
                  <c:v>0.246810822602714</c:v>
                </c:pt>
                <c:pt idx="768">
                  <c:v>0.246967241148272</c:v>
                </c:pt>
                <c:pt idx="769">
                  <c:v>0.24674560581596</c:v>
                </c:pt>
                <c:pt idx="770">
                  <c:v>0.24720152924261</c:v>
                </c:pt>
                <c:pt idx="771">
                  <c:v>0.246784476918884</c:v>
                </c:pt>
                <c:pt idx="772">
                  <c:v>0.246996738544396</c:v>
                </c:pt>
                <c:pt idx="773">
                  <c:v>0.246759987502593</c:v>
                </c:pt>
                <c:pt idx="774">
                  <c:v>0.246943277457138</c:v>
                </c:pt>
                <c:pt idx="775">
                  <c:v>0.246904166166346</c:v>
                </c:pt>
                <c:pt idx="776">
                  <c:v>0.246823999350628</c:v>
                </c:pt>
                <c:pt idx="777">
                  <c:v>0.247002759700805</c:v>
                </c:pt>
                <c:pt idx="778">
                  <c:v>0.246822279441286</c:v>
                </c:pt>
                <c:pt idx="779">
                  <c:v>0.246943056630126</c:v>
                </c:pt>
                <c:pt idx="780">
                  <c:v>0.246822553155229</c:v>
                </c:pt>
                <c:pt idx="781">
                  <c:v>0.24694408241729</c:v>
                </c:pt>
                <c:pt idx="782">
                  <c:v>0.246752509952102</c:v>
                </c:pt>
                <c:pt idx="783">
                  <c:v>0.246808998946396</c:v>
                </c:pt>
                <c:pt idx="784">
                  <c:v>0.246943626955401</c:v>
                </c:pt>
                <c:pt idx="785">
                  <c:v>0.247068335375324</c:v>
                </c:pt>
                <c:pt idx="786">
                  <c:v>0.246945822479861</c:v>
                </c:pt>
                <c:pt idx="787">
                  <c:v>0.247047486652945</c:v>
                </c:pt>
                <c:pt idx="788">
                  <c:v>0.246876210516616</c:v>
                </c:pt>
                <c:pt idx="789">
                  <c:v>0.246755382197588</c:v>
                </c:pt>
                <c:pt idx="790">
                  <c:v>0.246863158624023</c:v>
                </c:pt>
                <c:pt idx="791">
                  <c:v>0.246974849816501</c:v>
                </c:pt>
                <c:pt idx="792">
                  <c:v>0.246911103157506</c:v>
                </c:pt>
                <c:pt idx="793">
                  <c:v>0.246955239732835</c:v>
                </c:pt>
                <c:pt idx="794">
                  <c:v>0.246837136345041</c:v>
                </c:pt>
                <c:pt idx="795">
                  <c:v>0.246840555925894</c:v>
                </c:pt>
                <c:pt idx="796">
                  <c:v>0.246813594488573</c:v>
                </c:pt>
                <c:pt idx="797">
                  <c:v>0.246784337336971</c:v>
                </c:pt>
                <c:pt idx="798">
                  <c:v>0.246762907823179</c:v>
                </c:pt>
                <c:pt idx="799">
                  <c:v>0.246835853649247</c:v>
                </c:pt>
                <c:pt idx="800">
                  <c:v>0.246866030343011</c:v>
                </c:pt>
                <c:pt idx="801">
                  <c:v>0.246794329640318</c:v>
                </c:pt>
                <c:pt idx="802">
                  <c:v>0.246898914417122</c:v>
                </c:pt>
                <c:pt idx="803">
                  <c:v>0.246785022387322</c:v>
                </c:pt>
                <c:pt idx="804">
                  <c:v>0.246970286779258</c:v>
                </c:pt>
                <c:pt idx="805">
                  <c:v>0.246745398760883</c:v>
                </c:pt>
                <c:pt idx="806">
                  <c:v>0.246884392708673</c:v>
                </c:pt>
                <c:pt idx="807">
                  <c:v>0.246873333112705</c:v>
                </c:pt>
                <c:pt idx="808">
                  <c:v>0.24682723657405</c:v>
                </c:pt>
                <c:pt idx="809">
                  <c:v>0.247032751965323</c:v>
                </c:pt>
                <c:pt idx="810">
                  <c:v>0.24686428843274</c:v>
                </c:pt>
                <c:pt idx="811">
                  <c:v>0.246688688253974</c:v>
                </c:pt>
                <c:pt idx="812">
                  <c:v>0.246746778088181</c:v>
                </c:pt>
                <c:pt idx="813">
                  <c:v>0.246937103321512</c:v>
                </c:pt>
                <c:pt idx="814">
                  <c:v>0.246821446713978</c:v>
                </c:pt>
                <c:pt idx="815">
                  <c:v>0.24690369101863</c:v>
                </c:pt>
                <c:pt idx="816">
                  <c:v>0.246865541907137</c:v>
                </c:pt>
                <c:pt idx="817">
                  <c:v>0.246798150693997</c:v>
                </c:pt>
                <c:pt idx="818">
                  <c:v>0.246803033753286</c:v>
                </c:pt>
                <c:pt idx="819">
                  <c:v>0.246744340349375</c:v>
                </c:pt>
                <c:pt idx="820">
                  <c:v>0.24668468809214</c:v>
                </c:pt>
                <c:pt idx="821">
                  <c:v>0.246874206868179</c:v>
                </c:pt>
                <c:pt idx="822">
                  <c:v>0.246848766096908</c:v>
                </c:pt>
                <c:pt idx="823">
                  <c:v>0.24679797918959</c:v>
                </c:pt>
                <c:pt idx="824">
                  <c:v>0.246742967959093</c:v>
                </c:pt>
                <c:pt idx="825">
                  <c:v>0.24682430735182</c:v>
                </c:pt>
                <c:pt idx="826">
                  <c:v>0.246800719850141</c:v>
                </c:pt>
                <c:pt idx="827">
                  <c:v>0.246806112887603</c:v>
                </c:pt>
                <c:pt idx="828">
                  <c:v>0.246766493207062</c:v>
                </c:pt>
                <c:pt idx="829">
                  <c:v>0.246701800450446</c:v>
                </c:pt>
                <c:pt idx="830">
                  <c:v>0.246880156381389</c:v>
                </c:pt>
                <c:pt idx="831">
                  <c:v>0.246790985896029</c:v>
                </c:pt>
                <c:pt idx="832">
                  <c:v>0.246895272800104</c:v>
                </c:pt>
                <c:pt idx="833">
                  <c:v>0.246792454001747</c:v>
                </c:pt>
                <c:pt idx="834">
                  <c:v>0.246948005346985</c:v>
                </c:pt>
                <c:pt idx="835">
                  <c:v>0.246819858429014</c:v>
                </c:pt>
                <c:pt idx="836">
                  <c:v>0.246898218565908</c:v>
                </c:pt>
                <c:pt idx="837">
                  <c:v>0.246843316495577</c:v>
                </c:pt>
                <c:pt idx="838">
                  <c:v>0.246925878154059</c:v>
                </c:pt>
                <c:pt idx="839">
                  <c:v>0.246626329915568</c:v>
                </c:pt>
                <c:pt idx="840">
                  <c:v>0.246784664172754</c:v>
                </c:pt>
                <c:pt idx="841">
                  <c:v>0.246749974376778</c:v>
                </c:pt>
                <c:pt idx="842">
                  <c:v>0.246719252710541</c:v>
                </c:pt>
                <c:pt idx="843">
                  <c:v>0.246881396794344</c:v>
                </c:pt>
                <c:pt idx="844">
                  <c:v>0.246815156032606</c:v>
                </c:pt>
                <c:pt idx="845">
                  <c:v>0.246790979689453</c:v>
                </c:pt>
                <c:pt idx="846">
                  <c:v>0.246586527404039</c:v>
                </c:pt>
                <c:pt idx="847">
                  <c:v>0.246576263866138</c:v>
                </c:pt>
                <c:pt idx="848">
                  <c:v>0.246581332598952</c:v>
                </c:pt>
                <c:pt idx="849">
                  <c:v>0.246780618472959</c:v>
                </c:pt>
                <c:pt idx="850">
                  <c:v>0.246676258202587</c:v>
                </c:pt>
                <c:pt idx="851">
                  <c:v>0.24668473036501</c:v>
                </c:pt>
                <c:pt idx="852">
                  <c:v>0.246744462252783</c:v>
                </c:pt>
                <c:pt idx="853">
                  <c:v>0.246693335600226</c:v>
                </c:pt>
                <c:pt idx="854">
                  <c:v>0.246785937139255</c:v>
                </c:pt>
                <c:pt idx="855">
                  <c:v>0.246756720615981</c:v>
                </c:pt>
                <c:pt idx="856">
                  <c:v>0.246675469989669</c:v>
                </c:pt>
                <c:pt idx="857">
                  <c:v>0.2467658488212</c:v>
                </c:pt>
                <c:pt idx="858">
                  <c:v>0.246611955919844</c:v>
                </c:pt>
                <c:pt idx="859">
                  <c:v>0.246599035366412</c:v>
                </c:pt>
                <c:pt idx="860">
                  <c:v>0.246627180815646</c:v>
                </c:pt>
              </c:numCache>
            </c:numRef>
          </c:xVal>
          <c:yVal>
            <c:numRef>
              <c:f>Machine_donnees!$H$2:$H$10000</c:f>
              <c:numCache>
                <c:ptCount val="9999"/>
                <c:pt idx="0">
                  <c:v>-0.687719351438312</c:v>
                </c:pt>
                <c:pt idx="1">
                  <c:v>7.66496659389571</c:v>
                </c:pt>
                <c:pt idx="2">
                  <c:v>1.71171463550659</c:v>
                </c:pt>
                <c:pt idx="3">
                  <c:v>7.4380194230109</c:v>
                </c:pt>
                <c:pt idx="4">
                  <c:v>6.52222179605071</c:v>
                </c:pt>
                <c:pt idx="5">
                  <c:v>7.37828994184883</c:v>
                </c:pt>
                <c:pt idx="6">
                  <c:v>10.9059712457246</c:v>
                </c:pt>
                <c:pt idx="7">
                  <c:v>6.66876676966941</c:v>
                </c:pt>
                <c:pt idx="8">
                  <c:v>14.1390610613704</c:v>
                </c:pt>
                <c:pt idx="9">
                  <c:v>8.82554462633498</c:v>
                </c:pt>
                <c:pt idx="10">
                  <c:v>16.4664887387311</c:v>
                </c:pt>
                <c:pt idx="11">
                  <c:v>13.3687767943986</c:v>
                </c:pt>
                <c:pt idx="12">
                  <c:v>16.8819052228134</c:v>
                </c:pt>
                <c:pt idx="13">
                  <c:v>18.4023850795642</c:v>
                </c:pt>
                <c:pt idx="14">
                  <c:v>17.8274098607097</c:v>
                </c:pt>
                <c:pt idx="15">
                  <c:v>24.5815228496668</c:v>
                </c:pt>
                <c:pt idx="16">
                  <c:v>20.1782321451246</c:v>
                </c:pt>
                <c:pt idx="17">
                  <c:v>27.504889394251</c:v>
                </c:pt>
                <c:pt idx="18">
                  <c:v>23.0980874982194</c:v>
                </c:pt>
                <c:pt idx="19">
                  <c:v>29.4206248684205</c:v>
                </c:pt>
                <c:pt idx="20">
                  <c:v>28.4061349285275</c:v>
                </c:pt>
                <c:pt idx="21">
                  <c:v>29.3876160154604</c:v>
                </c:pt>
                <c:pt idx="22">
                  <c:v>32.0965519996927</c:v>
                </c:pt>
                <c:pt idx="23">
                  <c:v>28.605083021775</c:v>
                </c:pt>
                <c:pt idx="24">
                  <c:v>35.8224567188996</c:v>
                </c:pt>
                <c:pt idx="25">
                  <c:v>31.2854293663138</c:v>
                </c:pt>
                <c:pt idx="26">
                  <c:v>38.1235430671934</c:v>
                </c:pt>
                <c:pt idx="27">
                  <c:v>34.7224657437453</c:v>
                </c:pt>
                <c:pt idx="28">
                  <c:v>38.2393828147479</c:v>
                </c:pt>
                <c:pt idx="29">
                  <c:v>39.4379532959149</c:v>
                </c:pt>
                <c:pt idx="30">
                  <c:v>38.5552413210746</c:v>
                </c:pt>
                <c:pt idx="31">
                  <c:v>44.0771905021171</c:v>
                </c:pt>
                <c:pt idx="32">
                  <c:v>39.3176717215247</c:v>
                </c:pt>
                <c:pt idx="33">
                  <c:v>45.9273031380743</c:v>
                </c:pt>
                <c:pt idx="34">
                  <c:v>41.2653784337307</c:v>
                </c:pt>
                <c:pt idx="35">
                  <c:v>47.4804482954843</c:v>
                </c:pt>
                <c:pt idx="36">
                  <c:v>46.3468639935824</c:v>
                </c:pt>
                <c:pt idx="37">
                  <c:v>47.1665206400632</c:v>
                </c:pt>
                <c:pt idx="38">
                  <c:v>49.8119629405954</c:v>
                </c:pt>
                <c:pt idx="39">
                  <c:v>47.0165770209495</c:v>
                </c:pt>
                <c:pt idx="40">
                  <c:v>54.1605870811859</c:v>
                </c:pt>
                <c:pt idx="41">
                  <c:v>49.9850915563721</c:v>
                </c:pt>
                <c:pt idx="42">
                  <c:v>56.2481839415062</c:v>
                </c:pt>
                <c:pt idx="43">
                  <c:v>52.8276702553606</c:v>
                </c:pt>
                <c:pt idx="44">
                  <c:v>56.3834322196732</c:v>
                </c:pt>
                <c:pt idx="45">
                  <c:v>58.0321614549342</c:v>
                </c:pt>
                <c:pt idx="46">
                  <c:v>57.1883143777151</c:v>
                </c:pt>
                <c:pt idx="47">
                  <c:v>61.9621527661051</c:v>
                </c:pt>
                <c:pt idx="48">
                  <c:v>57.1256469590422</c:v>
                </c:pt>
                <c:pt idx="49">
                  <c:v>63.8233634460064</c:v>
                </c:pt>
                <c:pt idx="50">
                  <c:v>60.4266418438807</c:v>
                </c:pt>
                <c:pt idx="51">
                  <c:v>65.9486875674684</c:v>
                </c:pt>
                <c:pt idx="52">
                  <c:v>64.9329895411304</c:v>
                </c:pt>
                <c:pt idx="53">
                  <c:v>66.0371344549898</c:v>
                </c:pt>
                <c:pt idx="54">
                  <c:v>68.1042373333778</c:v>
                </c:pt>
                <c:pt idx="55">
                  <c:v>65.176068014604</c:v>
                </c:pt>
                <c:pt idx="56">
                  <c:v>71.325835976877</c:v>
                </c:pt>
                <c:pt idx="57">
                  <c:v>66.4903051625462</c:v>
                </c:pt>
                <c:pt idx="58">
                  <c:v>71.4492930182295</c:v>
                </c:pt>
                <c:pt idx="59">
                  <c:v>67.4751008768671</c:v>
                </c:pt>
                <c:pt idx="60">
                  <c:v>70.6333754384349</c:v>
                </c:pt>
                <c:pt idx="61">
                  <c:v>68.9323905935962</c:v>
                </c:pt>
                <c:pt idx="62">
                  <c:v>64.1575833007427</c:v>
                </c:pt>
                <c:pt idx="63">
                  <c:v>64.7799113334293</c:v>
                </c:pt>
                <c:pt idx="64">
                  <c:v>56.8169613029041</c:v>
                </c:pt>
                <c:pt idx="65">
                  <c:v>61.1964086080196</c:v>
                </c:pt>
                <c:pt idx="66">
                  <c:v>52.9478126693251</c:v>
                </c:pt>
                <c:pt idx="67">
                  <c:v>56.0464456817247</c:v>
                </c:pt>
                <c:pt idx="68">
                  <c:v>49.2730789781287</c:v>
                </c:pt>
                <c:pt idx="69">
                  <c:v>47.7246113505252</c:v>
                </c:pt>
                <c:pt idx="70">
                  <c:v>47.8369668689229</c:v>
                </c:pt>
                <c:pt idx="71">
                  <c:v>42.3638099423652</c:v>
                </c:pt>
                <c:pt idx="72">
                  <c:v>46.2954607416117</c:v>
                </c:pt>
                <c:pt idx="73">
                  <c:v>36.5414899406162</c:v>
                </c:pt>
                <c:pt idx="74">
                  <c:v>40.8312848810232</c:v>
                </c:pt>
                <c:pt idx="75">
                  <c:v>34.2009698764614</c:v>
                </c:pt>
                <c:pt idx="76">
                  <c:v>36.3343305125037</c:v>
                </c:pt>
                <c:pt idx="77">
                  <c:v>34.8359293270321</c:v>
                </c:pt>
                <c:pt idx="78">
                  <c:v>32.1119266174671</c:v>
                </c:pt>
                <c:pt idx="79">
                  <c:v>35.2265682973305</c:v>
                </c:pt>
                <c:pt idx="80">
                  <c:v>29.2624403428513</c:v>
                </c:pt>
                <c:pt idx="81">
                  <c:v>35.9216833208915</c:v>
                </c:pt>
                <c:pt idx="82">
                  <c:v>29.8495729643901</c:v>
                </c:pt>
                <c:pt idx="83">
                  <c:v>33.9299723425953</c:v>
                </c:pt>
                <c:pt idx="84">
                  <c:v>30.3180356632182</c:v>
                </c:pt>
                <c:pt idx="85">
                  <c:v>29.6299282368404</c:v>
                </c:pt>
                <c:pt idx="86">
                  <c:v>31.6501027406944</c:v>
                </c:pt>
                <c:pt idx="87">
                  <c:v>26.9660967558136</c:v>
                </c:pt>
                <c:pt idx="88">
                  <c:v>32.2824242314468</c:v>
                </c:pt>
                <c:pt idx="89">
                  <c:v>25.2437594831669</c:v>
                </c:pt>
                <c:pt idx="90">
                  <c:v>31.3211753308955</c:v>
                </c:pt>
                <c:pt idx="91">
                  <c:v>27.3199164867476</c:v>
                </c:pt>
                <c:pt idx="92">
                  <c:v>29.9842202434689</c:v>
                </c:pt>
                <c:pt idx="93">
                  <c:v>29.00102400429</c:v>
                </c:pt>
                <c:pt idx="94">
                  <c:v>25.9457986076558</c:v>
                </c:pt>
                <c:pt idx="95">
                  <c:v>29.3579444034576</c:v>
                </c:pt>
                <c:pt idx="96">
                  <c:v>23.1026171700738</c:v>
                </c:pt>
                <c:pt idx="97">
                  <c:v>29.005872005618</c:v>
                </c:pt>
                <c:pt idx="98">
                  <c:v>22.2398973298809</c:v>
                </c:pt>
                <c:pt idx="99">
                  <c:v>25.9247036266352</c:v>
                </c:pt>
                <c:pt idx="100">
                  <c:v>22.3262620295338</c:v>
                </c:pt>
                <c:pt idx="101">
                  <c:v>22.692029552761</c:v>
                </c:pt>
                <c:pt idx="102">
                  <c:v>24.6537871191925</c:v>
                </c:pt>
                <c:pt idx="103">
                  <c:v>19.9024022654783</c:v>
                </c:pt>
                <c:pt idx="104">
                  <c:v>25.4570437095125</c:v>
                </c:pt>
                <c:pt idx="105">
                  <c:v>21.0352907652521</c:v>
                </c:pt>
                <c:pt idx="106">
                  <c:v>29.5170482575886</c:v>
                </c:pt>
                <c:pt idx="107">
                  <c:v>28.7557059177164</c:v>
                </c:pt>
                <c:pt idx="108">
                  <c:v>34.2296430124103</c:v>
                </c:pt>
                <c:pt idx="109">
                  <c:v>37.0216012368223</c:v>
                </c:pt>
                <c:pt idx="110">
                  <c:v>37.7362482958735</c:v>
                </c:pt>
                <c:pt idx="111">
                  <c:v>45.9983245310485</c:v>
                </c:pt>
                <c:pt idx="112">
                  <c:v>43.0601426196505</c:v>
                </c:pt>
                <c:pt idx="113">
                  <c:v>50.8739709473259</c:v>
                </c:pt>
                <c:pt idx="114">
                  <c:v>47.3478110148033</c:v>
                </c:pt>
                <c:pt idx="115">
                  <c:v>53.9212972503001</c:v>
                </c:pt>
                <c:pt idx="116">
                  <c:v>57.6500451909532</c:v>
                </c:pt>
                <c:pt idx="117">
                  <c:v>62.6118867051147</c:v>
                </c:pt>
                <c:pt idx="118">
                  <c:v>70.6528187591537</c:v>
                </c:pt>
                <c:pt idx="119">
                  <c:v>70.4389039621294</c:v>
                </c:pt>
                <c:pt idx="120">
                  <c:v>79.642043008365</c:v>
                </c:pt>
                <c:pt idx="121">
                  <c:v>79.8875498312659</c:v>
                </c:pt>
                <c:pt idx="122">
                  <c:v>89.832664434889</c:v>
                </c:pt>
                <c:pt idx="123">
                  <c:v>91.9148610009421</c:v>
                </c:pt>
                <c:pt idx="124">
                  <c:v>97.8055913981794</c:v>
                </c:pt>
                <c:pt idx="125">
                  <c:v>103.578400729746</c:v>
                </c:pt>
                <c:pt idx="126">
                  <c:v>105.899796672409</c:v>
                </c:pt>
                <c:pt idx="127">
                  <c:v>115.339996373462</c:v>
                </c:pt>
                <c:pt idx="128">
                  <c:v>116.462168650709</c:v>
                </c:pt>
                <c:pt idx="129">
                  <c:v>126.253348340261</c:v>
                </c:pt>
                <c:pt idx="130">
                  <c:v>126.794717186078</c:v>
                </c:pt>
                <c:pt idx="131">
                  <c:v>134.984717018302</c:v>
                </c:pt>
                <c:pt idx="132">
                  <c:v>139.719815753454</c:v>
                </c:pt>
                <c:pt idx="133">
                  <c:v>144.337906663228</c:v>
                </c:pt>
                <c:pt idx="134">
                  <c:v>151.111270757566</c:v>
                </c:pt>
                <c:pt idx="135">
                  <c:v>151.837557716469</c:v>
                </c:pt>
                <c:pt idx="136">
                  <c:v>161.435043488594</c:v>
                </c:pt>
                <c:pt idx="137">
                  <c:v>163.363720012594</c:v>
                </c:pt>
                <c:pt idx="138">
                  <c:v>172.757248785901</c:v>
                </c:pt>
                <c:pt idx="139">
                  <c:v>174.090875329897</c:v>
                </c:pt>
                <c:pt idx="140">
                  <c:v>179.388582270828</c:v>
                </c:pt>
                <c:pt idx="141">
                  <c:v>184.210786734899</c:v>
                </c:pt>
                <c:pt idx="142">
                  <c:v>187.118917822134</c:v>
                </c:pt>
                <c:pt idx="143">
                  <c:v>195.914961307988</c:v>
                </c:pt>
                <c:pt idx="144">
                  <c:v>195.525068585472</c:v>
                </c:pt>
                <c:pt idx="145">
                  <c:v>204.001738894499</c:v>
                </c:pt>
                <c:pt idx="146">
                  <c:v>204.046113675223</c:v>
                </c:pt>
                <c:pt idx="147">
                  <c:v>212.251882123176</c:v>
                </c:pt>
                <c:pt idx="148">
                  <c:v>215.704443585592</c:v>
                </c:pt>
                <c:pt idx="149">
                  <c:v>219.327372199089</c:v>
                </c:pt>
                <c:pt idx="150">
                  <c:v>224.806753075683</c:v>
                </c:pt>
                <c:pt idx="151">
                  <c:v>225.360533291961</c:v>
                </c:pt>
                <c:pt idx="152">
                  <c:v>233.519430769056</c:v>
                </c:pt>
                <c:pt idx="153">
                  <c:v>233.427802326304</c:v>
                </c:pt>
                <c:pt idx="154">
                  <c:v>241.025213578551</c:v>
                </c:pt>
                <c:pt idx="155">
                  <c:v>240.50776293089</c:v>
                </c:pt>
                <c:pt idx="156">
                  <c:v>245.56243488598</c:v>
                </c:pt>
                <c:pt idx="157">
                  <c:v>249.712068315443</c:v>
                </c:pt>
                <c:pt idx="158">
                  <c:v>252.168658611607</c:v>
                </c:pt>
                <c:pt idx="159">
                  <c:v>258.285803021349</c:v>
                </c:pt>
                <c:pt idx="160">
                  <c:v>257.454328175721</c:v>
                </c:pt>
                <c:pt idx="161">
                  <c:v>264.722077077172</c:v>
                </c:pt>
                <c:pt idx="162">
                  <c:v>264.320747107174</c:v>
                </c:pt>
                <c:pt idx="163">
                  <c:v>270.629585003224</c:v>
                </c:pt>
                <c:pt idx="164">
                  <c:v>272.089699676594</c:v>
                </c:pt>
                <c:pt idx="165">
                  <c:v>275.10315781098</c:v>
                </c:pt>
                <c:pt idx="166">
                  <c:v>279.426593914531</c:v>
                </c:pt>
                <c:pt idx="167">
                  <c:v>279.299697001407</c:v>
                </c:pt>
                <c:pt idx="168">
                  <c:v>285.925377094043</c:v>
                </c:pt>
                <c:pt idx="169">
                  <c:v>284.8159901809</c:v>
                </c:pt>
                <c:pt idx="170">
                  <c:v>291.137413397944</c:v>
                </c:pt>
                <c:pt idx="171">
                  <c:v>290.730777936719</c:v>
                </c:pt>
                <c:pt idx="172">
                  <c:v>294.722116382024</c:v>
                </c:pt>
                <c:pt idx="173">
                  <c:v>298.586636191946</c:v>
                </c:pt>
                <c:pt idx="174">
                  <c:v>299.379441834301</c:v>
                </c:pt>
                <c:pt idx="175">
                  <c:v>304.271722270205</c:v>
                </c:pt>
                <c:pt idx="176">
                  <c:v>301.850991876221</c:v>
                </c:pt>
                <c:pt idx="177">
                  <c:v>308.832479084619</c:v>
                </c:pt>
                <c:pt idx="178">
                  <c:v>307.440553019809</c:v>
                </c:pt>
                <c:pt idx="179">
                  <c:v>312.064958333897</c:v>
                </c:pt>
                <c:pt idx="180">
                  <c:v>312.291711549939</c:v>
                </c:pt>
                <c:pt idx="181">
                  <c:v>313.733309189172</c:v>
                </c:pt>
                <c:pt idx="182">
                  <c:v>317.711714412421</c:v>
                </c:pt>
                <c:pt idx="183">
                  <c:v>318.143537910685</c:v>
                </c:pt>
                <c:pt idx="184">
                  <c:v>324.088427806073</c:v>
                </c:pt>
                <c:pt idx="185">
                  <c:v>321.666427573205</c:v>
                </c:pt>
                <c:pt idx="186">
                  <c:v>325.544611197418</c:v>
                </c:pt>
                <c:pt idx="187">
                  <c:v>324.300212578833</c:v>
                </c:pt>
                <c:pt idx="188">
                  <c:v>328.052960474391</c:v>
                </c:pt>
                <c:pt idx="189">
                  <c:v>331.149245154608</c:v>
                </c:pt>
                <c:pt idx="190">
                  <c:v>331.176163999442</c:v>
                </c:pt>
                <c:pt idx="191">
                  <c:v>334.782654287661</c:v>
                </c:pt>
                <c:pt idx="192">
                  <c:v>332.852099097914</c:v>
                </c:pt>
                <c:pt idx="193">
                  <c:v>337.876747191174</c:v>
                </c:pt>
                <c:pt idx="194">
                  <c:v>336.418780806875</c:v>
                </c:pt>
                <c:pt idx="195">
                  <c:v>340.457416401843</c:v>
                </c:pt>
                <c:pt idx="196">
                  <c:v>340.428401453099</c:v>
                </c:pt>
                <c:pt idx="197">
                  <c:v>341.657440239705</c:v>
                </c:pt>
                <c:pt idx="198">
                  <c:v>345.601638090828</c:v>
                </c:pt>
                <c:pt idx="199">
                  <c:v>345.086074806439</c:v>
                </c:pt>
                <c:pt idx="200">
                  <c:v>349.949636009503</c:v>
                </c:pt>
                <c:pt idx="201">
                  <c:v>346.748024282135</c:v>
                </c:pt>
                <c:pt idx="202">
                  <c:v>350.533092186547</c:v>
                </c:pt>
                <c:pt idx="203">
                  <c:v>350.000168639061</c:v>
                </c:pt>
                <c:pt idx="204">
                  <c:v>352.751274581023</c:v>
                </c:pt>
                <c:pt idx="205">
                  <c:v>354.297016403789</c:v>
                </c:pt>
                <c:pt idx="206">
                  <c:v>354.081378626745</c:v>
                </c:pt>
                <c:pt idx="207">
                  <c:v>357.554553227208</c:v>
                </c:pt>
                <c:pt idx="208">
                  <c:v>354.865721575716</c:v>
                </c:pt>
                <c:pt idx="209">
                  <c:v>360.374082610949</c:v>
                </c:pt>
                <c:pt idx="210">
                  <c:v>357.074423666196</c:v>
                </c:pt>
                <c:pt idx="211">
                  <c:v>360.059127777636</c:v>
                </c:pt>
                <c:pt idx="212">
                  <c:v>359.713409792732</c:v>
                </c:pt>
                <c:pt idx="213">
                  <c:v>361.050341396836</c:v>
                </c:pt>
                <c:pt idx="214">
                  <c:v>365.10570233546</c:v>
                </c:pt>
                <c:pt idx="215">
                  <c:v>363.427645040496</c:v>
                </c:pt>
                <c:pt idx="216">
                  <c:v>367.510655416187</c:v>
                </c:pt>
                <c:pt idx="217">
                  <c:v>364.471513485746</c:v>
                </c:pt>
                <c:pt idx="218">
                  <c:v>368.567378805755</c:v>
                </c:pt>
                <c:pt idx="219">
                  <c:v>367.636021564629</c:v>
                </c:pt>
                <c:pt idx="220">
                  <c:v>370.243661805291</c:v>
                </c:pt>
                <c:pt idx="221">
                  <c:v>370.777220272219</c:v>
                </c:pt>
                <c:pt idx="222">
                  <c:v>368.899902642804</c:v>
                </c:pt>
                <c:pt idx="223">
                  <c:v>372.310463749258</c:v>
                </c:pt>
                <c:pt idx="224">
                  <c:v>370.120896217303</c:v>
                </c:pt>
                <c:pt idx="225">
                  <c:v>375.876214822873</c:v>
                </c:pt>
                <c:pt idx="226">
                  <c:v>373.384034247854</c:v>
                </c:pt>
                <c:pt idx="227">
                  <c:v>375.673614638206</c:v>
                </c:pt>
                <c:pt idx="228">
                  <c:v>375.373950056659</c:v>
                </c:pt>
                <c:pt idx="229">
                  <c:v>376.804388769263</c:v>
                </c:pt>
                <c:pt idx="230">
                  <c:v>379.657890691911</c:v>
                </c:pt>
                <c:pt idx="231">
                  <c:v>377.666818112067</c:v>
                </c:pt>
                <c:pt idx="232">
                  <c:v>381.189272898257</c:v>
                </c:pt>
                <c:pt idx="233">
                  <c:v>377.474594076635</c:v>
                </c:pt>
                <c:pt idx="234">
                  <c:v>381.443449415675</c:v>
                </c:pt>
                <c:pt idx="235">
                  <c:v>379.546092684968</c:v>
                </c:pt>
                <c:pt idx="236">
                  <c:v>381.20405869348</c:v>
                </c:pt>
                <c:pt idx="237">
                  <c:v>382.151236735495</c:v>
                </c:pt>
                <c:pt idx="238">
                  <c:v>381.466645719122</c:v>
                </c:pt>
                <c:pt idx="239">
                  <c:v>385.248347680739</c:v>
                </c:pt>
                <c:pt idx="240">
                  <c:v>382.525247774436</c:v>
                </c:pt>
                <c:pt idx="241">
                  <c:v>386.17633897907</c:v>
                </c:pt>
                <c:pt idx="242">
                  <c:v>382.884185999775</c:v>
                </c:pt>
                <c:pt idx="243">
                  <c:v>386.403118287691</c:v>
                </c:pt>
                <c:pt idx="244">
                  <c:v>385.790995062967</c:v>
                </c:pt>
                <c:pt idx="245">
                  <c:v>386.817451059959</c:v>
                </c:pt>
                <c:pt idx="246">
                  <c:v>389.425995843387</c:v>
                </c:pt>
                <c:pt idx="247">
                  <c:v>386.566440442224</c:v>
                </c:pt>
                <c:pt idx="248">
                  <c:v>390.134713798554</c:v>
                </c:pt>
                <c:pt idx="249">
                  <c:v>387.144860751366</c:v>
                </c:pt>
                <c:pt idx="250">
                  <c:v>391.915758506011</c:v>
                </c:pt>
                <c:pt idx="251">
                  <c:v>389.831648484106</c:v>
                </c:pt>
                <c:pt idx="252">
                  <c:v>390.361093020951</c:v>
                </c:pt>
                <c:pt idx="253">
                  <c:v>390.573964984536</c:v>
                </c:pt>
                <c:pt idx="254">
                  <c:v>389.387291850008</c:v>
                </c:pt>
                <c:pt idx="255">
                  <c:v>393.967774654755</c:v>
                </c:pt>
                <c:pt idx="256">
                  <c:v>391.095642630126</c:v>
                </c:pt>
                <c:pt idx="257">
                  <c:v>394.437214955574</c:v>
                </c:pt>
                <c:pt idx="258">
                  <c:v>390.416035296496</c:v>
                </c:pt>
                <c:pt idx="259">
                  <c:v>393.786883496486</c:v>
                </c:pt>
                <c:pt idx="260">
                  <c:v>393.95368466166</c:v>
                </c:pt>
                <c:pt idx="261">
                  <c:v>394.781819657073</c:v>
                </c:pt>
                <c:pt idx="262">
                  <c:v>396.87961958585</c:v>
                </c:pt>
                <c:pt idx="263">
                  <c:v>393.658290565675</c:v>
                </c:pt>
                <c:pt idx="264">
                  <c:v>397.559774863655</c:v>
                </c:pt>
                <c:pt idx="265">
                  <c:v>394.23086613694</c:v>
                </c:pt>
                <c:pt idx="266">
                  <c:v>397.985205679867</c:v>
                </c:pt>
                <c:pt idx="267">
                  <c:v>395.691624427278</c:v>
                </c:pt>
                <c:pt idx="268">
                  <c:v>396.964898834183</c:v>
                </c:pt>
                <c:pt idx="269">
                  <c:v>396.938493143419</c:v>
                </c:pt>
                <c:pt idx="270">
                  <c:v>396.527665474372</c:v>
                </c:pt>
                <c:pt idx="271">
                  <c:v>400.393481215757</c:v>
                </c:pt>
                <c:pt idx="272">
                  <c:v>396.478959325401</c:v>
                </c:pt>
                <c:pt idx="273">
                  <c:v>399.848537686507</c:v>
                </c:pt>
                <c:pt idx="274">
                  <c:v>397.115192093866</c:v>
                </c:pt>
                <c:pt idx="275">
                  <c:v>401.255884465982</c:v>
                </c:pt>
                <c:pt idx="276">
                  <c:v>400.797916202752</c:v>
                </c:pt>
                <c:pt idx="277">
                  <c:v>400.407684276698</c:v>
                </c:pt>
                <c:pt idx="278">
                  <c:v>400.978381182217</c:v>
                </c:pt>
                <c:pt idx="279">
                  <c:v>397.81623883057</c:v>
                </c:pt>
                <c:pt idx="280">
                  <c:v>401.97962304959</c:v>
                </c:pt>
                <c:pt idx="281">
                  <c:v>399.306925309945</c:v>
                </c:pt>
                <c:pt idx="282">
                  <c:v>403.224952303522</c:v>
                </c:pt>
                <c:pt idx="283">
                  <c:v>400.844656710711</c:v>
                </c:pt>
                <c:pt idx="284">
                  <c:v>401.743050326015</c:v>
                </c:pt>
                <c:pt idx="285">
                  <c:v>401.848159935</c:v>
                </c:pt>
                <c:pt idx="286">
                  <c:v>401.276349746076</c:v>
                </c:pt>
                <c:pt idx="287">
                  <c:v>404.160188641512</c:v>
                </c:pt>
                <c:pt idx="288">
                  <c:v>400.474994435071</c:v>
                </c:pt>
                <c:pt idx="289">
                  <c:v>404.221480111477</c:v>
                </c:pt>
                <c:pt idx="290">
                  <c:v>401.645977231609</c:v>
                </c:pt>
                <c:pt idx="291">
                  <c:v>404.419618464998</c:v>
                </c:pt>
                <c:pt idx="292">
                  <c:v>403.475701995459</c:v>
                </c:pt>
                <c:pt idx="293">
                  <c:v>402.714329214243</c:v>
                </c:pt>
                <c:pt idx="294">
                  <c:v>403.927303669216</c:v>
                </c:pt>
                <c:pt idx="295">
                  <c:v>402.020179616135</c:v>
                </c:pt>
                <c:pt idx="296">
                  <c:v>407.465031312119</c:v>
                </c:pt>
                <c:pt idx="297">
                  <c:v>403.583307794579</c:v>
                </c:pt>
                <c:pt idx="298">
                  <c:v>406.347764439876</c:v>
                </c:pt>
                <c:pt idx="299">
                  <c:v>403.453140611453</c:v>
                </c:pt>
                <c:pt idx="300">
                  <c:v>404.580896700779</c:v>
                </c:pt>
                <c:pt idx="301">
                  <c:v>405.56440431141</c:v>
                </c:pt>
                <c:pt idx="302">
                  <c:v>404.40445867613</c:v>
                </c:pt>
                <c:pt idx="303">
                  <c:v>407.470284618187</c:v>
                </c:pt>
                <c:pt idx="304">
                  <c:v>403.720137283082</c:v>
                </c:pt>
                <c:pt idx="305">
                  <c:v>407.349676016797</c:v>
                </c:pt>
                <c:pt idx="306">
                  <c:v>404.641779386993</c:v>
                </c:pt>
                <c:pt idx="307">
                  <c:v>408.137515371462</c:v>
                </c:pt>
                <c:pt idx="308">
                  <c:v>406.630660190133</c:v>
                </c:pt>
                <c:pt idx="309">
                  <c:v>405.997532438665</c:v>
                </c:pt>
                <c:pt idx="310">
                  <c:v>407.900438191344</c:v>
                </c:pt>
                <c:pt idx="311">
                  <c:v>405.231776104042</c:v>
                </c:pt>
                <c:pt idx="312">
                  <c:v>409.898442699889</c:v>
                </c:pt>
                <c:pt idx="313">
                  <c:v>405.975658159261</c:v>
                </c:pt>
                <c:pt idx="314">
                  <c:v>408.782445666529</c:v>
                </c:pt>
                <c:pt idx="315">
                  <c:v>406.643715177563</c:v>
                </c:pt>
                <c:pt idx="316">
                  <c:v>408.416323284217</c:v>
                </c:pt>
                <c:pt idx="317">
                  <c:v>408.541576364813</c:v>
                </c:pt>
                <c:pt idx="318">
                  <c:v>405.642682050829</c:v>
                </c:pt>
                <c:pt idx="319">
                  <c:v>408.293583788809</c:v>
                </c:pt>
                <c:pt idx="320">
                  <c:v>404.581983891604</c:v>
                </c:pt>
                <c:pt idx="321">
                  <c:v>409.353786189017</c:v>
                </c:pt>
                <c:pt idx="322">
                  <c:v>407.045279980779</c:v>
                </c:pt>
                <c:pt idx="323">
                  <c:v>409.494616539757</c:v>
                </c:pt>
                <c:pt idx="324">
                  <c:v>408.26698675246</c:v>
                </c:pt>
                <c:pt idx="325">
                  <c:v>407.754050121105</c:v>
                </c:pt>
                <c:pt idx="326">
                  <c:v>409.675159796962</c:v>
                </c:pt>
                <c:pt idx="327">
                  <c:v>407.31293766443</c:v>
                </c:pt>
                <c:pt idx="328">
                  <c:v>411.09637043384</c:v>
                </c:pt>
                <c:pt idx="329">
                  <c:v>406.726715673926</c:v>
                </c:pt>
                <c:pt idx="330">
                  <c:v>409.991045265621</c:v>
                </c:pt>
                <c:pt idx="331">
                  <c:v>407.785474284718</c:v>
                </c:pt>
                <c:pt idx="332">
                  <c:v>409.788662519118</c:v>
                </c:pt>
                <c:pt idx="333">
                  <c:v>409.943191474257</c:v>
                </c:pt>
                <c:pt idx="334">
                  <c:v>407.832110422358</c:v>
                </c:pt>
                <c:pt idx="335">
                  <c:v>410.298598503795</c:v>
                </c:pt>
                <c:pt idx="336">
                  <c:v>406.072731253666</c:v>
                </c:pt>
                <c:pt idx="337">
                  <c:v>410.313062490535</c:v>
                </c:pt>
                <c:pt idx="338">
                  <c:v>406.268269046733</c:v>
                </c:pt>
                <c:pt idx="339">
                  <c:v>408.101812024761</c:v>
                </c:pt>
                <c:pt idx="340">
                  <c:v>406.428347023843</c:v>
                </c:pt>
                <c:pt idx="341">
                  <c:v>406.980726938338</c:v>
                </c:pt>
                <c:pt idx="342">
                  <c:v>408.844719957</c:v>
                </c:pt>
                <c:pt idx="343">
                  <c:v>406.132239730677</c:v>
                </c:pt>
                <c:pt idx="344">
                  <c:v>410.161421114228</c:v>
                </c:pt>
                <c:pt idx="345">
                  <c:v>406.43728808119</c:v>
                </c:pt>
                <c:pt idx="346">
                  <c:v>409.972441256219</c:v>
                </c:pt>
                <c:pt idx="347">
                  <c:v>408.720527974649</c:v>
                </c:pt>
                <c:pt idx="348">
                  <c:v>409.686736204869</c:v>
                </c:pt>
                <c:pt idx="349">
                  <c:v>409.267280589433</c:v>
                </c:pt>
                <c:pt idx="350">
                  <c:v>406.461362834825</c:v>
                </c:pt>
                <c:pt idx="351">
                  <c:v>408.44641672626</c:v>
                </c:pt>
                <c:pt idx="352">
                  <c:v>405.538259546445</c:v>
                </c:pt>
                <c:pt idx="353">
                  <c:v>409.753620184439</c:v>
                </c:pt>
                <c:pt idx="354">
                  <c:v>406.388190543522</c:v>
                </c:pt>
                <c:pt idx="355">
                  <c:v>407.852601795033</c:v>
                </c:pt>
                <c:pt idx="356">
                  <c:v>406.077906281994</c:v>
                </c:pt>
                <c:pt idx="357">
                  <c:v>405.572292968038</c:v>
                </c:pt>
                <c:pt idx="358">
                  <c:v>407.902482110095</c:v>
                </c:pt>
                <c:pt idx="359">
                  <c:v>405.309888590455</c:v>
                </c:pt>
                <c:pt idx="360">
                  <c:v>408.121538015094</c:v>
                </c:pt>
                <c:pt idx="361">
                  <c:v>403.783759690176</c:v>
                </c:pt>
                <c:pt idx="362">
                  <c:v>407.164062101583</c:v>
                </c:pt>
                <c:pt idx="363">
                  <c:v>405.205074697374</c:v>
                </c:pt>
                <c:pt idx="364">
                  <c:v>406.212343950682</c:v>
                </c:pt>
                <c:pt idx="365">
                  <c:v>406.02150282198</c:v>
                </c:pt>
                <c:pt idx="366">
                  <c:v>403.41224484137</c:v>
                </c:pt>
                <c:pt idx="367">
                  <c:v>405.778928805049</c:v>
                </c:pt>
                <c:pt idx="368">
                  <c:v>402.982091268214</c:v>
                </c:pt>
                <c:pt idx="369">
                  <c:v>406.919017987097</c:v>
                </c:pt>
                <c:pt idx="370">
                  <c:v>402.498108702917</c:v>
                </c:pt>
                <c:pt idx="371">
                  <c:v>403.938001626937</c:v>
                </c:pt>
                <c:pt idx="372">
                  <c:v>402.998416525646</c:v>
                </c:pt>
                <c:pt idx="373">
                  <c:v>403.077807548469</c:v>
                </c:pt>
                <c:pt idx="374">
                  <c:v>404.279309965854</c:v>
                </c:pt>
                <c:pt idx="375">
                  <c:v>400.559403930744</c:v>
                </c:pt>
                <c:pt idx="376">
                  <c:v>404.308725000822</c:v>
                </c:pt>
                <c:pt idx="377">
                  <c:v>400.426131730621</c:v>
                </c:pt>
                <c:pt idx="378">
                  <c:v>404.091208558031</c:v>
                </c:pt>
                <c:pt idx="379">
                  <c:v>401.226312875535</c:v>
                </c:pt>
                <c:pt idx="380">
                  <c:v>401.374214315402</c:v>
                </c:pt>
                <c:pt idx="381">
                  <c:v>401.755018122619</c:v>
                </c:pt>
                <c:pt idx="382">
                  <c:v>400.438630076348</c:v>
                </c:pt>
                <c:pt idx="383">
                  <c:v>403.088105419966</c:v>
                </c:pt>
                <c:pt idx="384">
                  <c:v>398.556006955705</c:v>
                </c:pt>
                <c:pt idx="385">
                  <c:v>401.148304759441</c:v>
                </c:pt>
                <c:pt idx="386">
                  <c:v>397.201610718184</c:v>
                </c:pt>
                <c:pt idx="387">
                  <c:v>400.25044169326</c:v>
                </c:pt>
                <c:pt idx="388">
                  <c:v>400.001022722894</c:v>
                </c:pt>
                <c:pt idx="389">
                  <c:v>399.60582450915</c:v>
                </c:pt>
                <c:pt idx="390">
                  <c:v>400.384400997985</c:v>
                </c:pt>
                <c:pt idx="391">
                  <c:v>395.930980359366</c:v>
                </c:pt>
                <c:pt idx="392">
                  <c:v>399.23539685117</c:v>
                </c:pt>
                <c:pt idx="393">
                  <c:v>396.405647873672</c:v>
                </c:pt>
                <c:pt idx="394">
                  <c:v>400.39675148576</c:v>
                </c:pt>
                <c:pt idx="395">
                  <c:v>397.125220342038</c:v>
                </c:pt>
                <c:pt idx="396">
                  <c:v>396.887369082052</c:v>
                </c:pt>
                <c:pt idx="397">
                  <c:v>397.137562132286</c:v>
                </c:pt>
                <c:pt idx="398">
                  <c:v>395.700165398401</c:v>
                </c:pt>
                <c:pt idx="399">
                  <c:v>398.324183081655</c:v>
                </c:pt>
                <c:pt idx="400">
                  <c:v>394.5969711242</c:v>
                </c:pt>
                <c:pt idx="401">
                  <c:v>397.799269956169</c:v>
                </c:pt>
                <c:pt idx="402">
                  <c:v>393.107180490064</c:v>
                </c:pt>
                <c:pt idx="403">
                  <c:v>395.55590822218</c:v>
                </c:pt>
                <c:pt idx="404">
                  <c:v>394.705264027922</c:v>
                </c:pt>
                <c:pt idx="405">
                  <c:v>393.956337407274</c:v>
                </c:pt>
                <c:pt idx="406">
                  <c:v>395.978199231289</c:v>
                </c:pt>
                <c:pt idx="407">
                  <c:v>392.122124719698</c:v>
                </c:pt>
                <c:pt idx="408">
                  <c:v>395.459635300222</c:v>
                </c:pt>
                <c:pt idx="409">
                  <c:v>391.471880235877</c:v>
                </c:pt>
                <c:pt idx="410">
                  <c:v>394.479676280445</c:v>
                </c:pt>
                <c:pt idx="411">
                  <c:v>390.763031817811</c:v>
                </c:pt>
                <c:pt idx="412">
                  <c:v>391.359499494652</c:v>
                </c:pt>
                <c:pt idx="413">
                  <c:v>391.726691672736</c:v>
                </c:pt>
                <c:pt idx="414">
                  <c:v>389.521790401382</c:v>
                </c:pt>
                <c:pt idx="415">
                  <c:v>392.887141764559</c:v>
                </c:pt>
                <c:pt idx="416">
                  <c:v>388.36568907286</c:v>
                </c:pt>
                <c:pt idx="417">
                  <c:v>391.301982751233</c:v>
                </c:pt>
                <c:pt idx="418">
                  <c:v>387.915609466258</c:v>
                </c:pt>
                <c:pt idx="419">
                  <c:v>390.255218029625</c:v>
                </c:pt>
                <c:pt idx="420">
                  <c:v>389.064378779854</c:v>
                </c:pt>
                <c:pt idx="421">
                  <c:v>388.262788635631</c:v>
                </c:pt>
                <c:pt idx="422">
                  <c:v>389.082269592075</c:v>
                </c:pt>
                <c:pt idx="423">
                  <c:v>385.08816533331</c:v>
                </c:pt>
                <c:pt idx="424">
                  <c:v>388.496308527369</c:v>
                </c:pt>
                <c:pt idx="425">
                  <c:v>384.480469149626</c:v>
                </c:pt>
                <c:pt idx="426">
                  <c:v>386.997089774397</c:v>
                </c:pt>
                <c:pt idx="427">
                  <c:v>383.720740200938</c:v>
                </c:pt>
                <c:pt idx="428">
                  <c:v>384.420908487455</c:v>
                </c:pt>
                <c:pt idx="429">
                  <c:v>384.810235870742</c:v>
                </c:pt>
                <c:pt idx="430">
                  <c:v>382.080473659061</c:v>
                </c:pt>
                <c:pt idx="431">
                  <c:v>384.658942395499</c:v>
                </c:pt>
                <c:pt idx="432">
                  <c:v>380.490826722007</c:v>
                </c:pt>
                <c:pt idx="433">
                  <c:v>383.455230806358</c:v>
                </c:pt>
                <c:pt idx="434">
                  <c:v>380.30527368948</c:v>
                </c:pt>
                <c:pt idx="435">
                  <c:v>382.93551880178</c:v>
                </c:pt>
                <c:pt idx="436">
                  <c:v>380.764563976753</c:v>
                </c:pt>
                <c:pt idx="437">
                  <c:v>379.570323994081</c:v>
                </c:pt>
                <c:pt idx="438">
                  <c:v>381.014496101189</c:v>
                </c:pt>
                <c:pt idx="439">
                  <c:v>377.762238676418</c:v>
                </c:pt>
                <c:pt idx="440">
                  <c:v>380.800476064093</c:v>
                </c:pt>
                <c:pt idx="441">
                  <c:v>376.210365097397</c:v>
                </c:pt>
                <c:pt idx="442">
                  <c:v>378.407864773613</c:v>
                </c:pt>
                <c:pt idx="443">
                  <c:v>374.379944531419</c:v>
                </c:pt>
                <c:pt idx="444">
                  <c:v>375.309849285602</c:v>
                </c:pt>
                <c:pt idx="445">
                  <c:v>375.627535142268</c:v>
                </c:pt>
                <c:pt idx="446">
                  <c:v>373.58958289404</c:v>
                </c:pt>
                <c:pt idx="447">
                  <c:v>375.64616524425</c:v>
                </c:pt>
                <c:pt idx="448">
                  <c:v>371.514631367646</c:v>
                </c:pt>
                <c:pt idx="449">
                  <c:v>375.01368110975</c:v>
                </c:pt>
                <c:pt idx="450">
                  <c:v>371.363894534106</c:v>
                </c:pt>
                <c:pt idx="451">
                  <c:v>372.583479109296</c:v>
                </c:pt>
                <c:pt idx="452">
                  <c:v>370.079939564534</c:v>
                </c:pt>
                <c:pt idx="453">
                  <c:v>368.211597782572</c:v>
                </c:pt>
                <c:pt idx="454">
                  <c:v>369.83967908968</c:v>
                </c:pt>
                <c:pt idx="455">
                  <c:v>366.904185583754</c:v>
                </c:pt>
                <c:pt idx="456">
                  <c:v>369.770768586412</c:v>
                </c:pt>
                <c:pt idx="457">
                  <c:v>364.591408889955</c:v>
                </c:pt>
                <c:pt idx="458">
                  <c:v>366.916362120997</c:v>
                </c:pt>
                <c:pt idx="459">
                  <c:v>364.25431885144</c:v>
                </c:pt>
                <c:pt idx="460">
                  <c:v>364.594513906952</c:v>
                </c:pt>
                <c:pt idx="461">
                  <c:v>364.387373613398</c:v>
                </c:pt>
                <c:pt idx="462">
                  <c:v>361.667909273214</c:v>
                </c:pt>
                <c:pt idx="463">
                  <c:v>364.343181480733</c:v>
                </c:pt>
                <c:pt idx="464">
                  <c:v>359.532944813266</c:v>
                </c:pt>
                <c:pt idx="465">
                  <c:v>363.135268986243</c:v>
                </c:pt>
                <c:pt idx="466">
                  <c:v>358.635481833309</c:v>
                </c:pt>
                <c:pt idx="467">
                  <c:v>359.220851466205</c:v>
                </c:pt>
                <c:pt idx="468">
                  <c:v>357.43455345268</c:v>
                </c:pt>
                <c:pt idx="469">
                  <c:v>356.428719291261</c:v>
                </c:pt>
                <c:pt idx="470">
                  <c:v>358.728832386328</c:v>
                </c:pt>
                <c:pt idx="471">
                  <c:v>354.370780126901</c:v>
                </c:pt>
                <c:pt idx="472">
                  <c:v>356.750788701334</c:v>
                </c:pt>
                <c:pt idx="473">
                  <c:v>351.99987786282</c:v>
                </c:pt>
                <c:pt idx="474">
                  <c:v>354.598864064513</c:v>
                </c:pt>
                <c:pt idx="475">
                  <c:v>352.215985306301</c:v>
                </c:pt>
                <c:pt idx="476">
                  <c:v>352.402982128245</c:v>
                </c:pt>
                <c:pt idx="477">
                  <c:v>352.18655287628</c:v>
                </c:pt>
                <c:pt idx="478">
                  <c:v>348.342367883554</c:v>
                </c:pt>
                <c:pt idx="479">
                  <c:v>350.445081914861</c:v>
                </c:pt>
                <c:pt idx="480">
                  <c:v>345.905955849106</c:v>
                </c:pt>
                <c:pt idx="481">
                  <c:v>349.395551379794</c:v>
                </c:pt>
                <c:pt idx="482">
                  <c:v>345.177059632223</c:v>
                </c:pt>
                <c:pt idx="483">
                  <c:v>345.773135920367</c:v>
                </c:pt>
                <c:pt idx="484">
                  <c:v>343.957127155969</c:v>
                </c:pt>
                <c:pt idx="485">
                  <c:v>342.21616934862</c:v>
                </c:pt>
                <c:pt idx="486">
                  <c:v>343.916970675647</c:v>
                </c:pt>
                <c:pt idx="487">
                  <c:v>339.038893300684</c:v>
                </c:pt>
                <c:pt idx="488">
                  <c:v>341.453622401313</c:v>
                </c:pt>
                <c:pt idx="489">
                  <c:v>337.294586945594</c:v>
                </c:pt>
                <c:pt idx="490">
                  <c:v>340.626731152205</c:v>
                </c:pt>
                <c:pt idx="491">
                  <c:v>337.745997273766</c:v>
                </c:pt>
                <c:pt idx="492">
                  <c:v>337.806966935246</c:v>
                </c:pt>
                <c:pt idx="493">
                  <c:v>336.703268204501</c:v>
                </c:pt>
                <c:pt idx="494">
                  <c:v>333.707596512016</c:v>
                </c:pt>
                <c:pt idx="495">
                  <c:v>336.740798031789</c:v>
                </c:pt>
                <c:pt idx="496">
                  <c:v>331.73616294724</c:v>
                </c:pt>
                <c:pt idx="497">
                  <c:v>334.348578130006</c:v>
                </c:pt>
                <c:pt idx="498">
                  <c:v>329.241590552405</c:v>
                </c:pt>
                <c:pt idx="499">
                  <c:v>330.259140282156</c:v>
                </c:pt>
                <c:pt idx="500">
                  <c:v>328.777786248825</c:v>
                </c:pt>
                <c:pt idx="501">
                  <c:v>327.456170989066</c:v>
                </c:pt>
                <c:pt idx="502">
                  <c:v>328.917825124644</c:v>
                </c:pt>
                <c:pt idx="503">
                  <c:v>323.832607456128</c:v>
                </c:pt>
                <c:pt idx="504">
                  <c:v>326.700547272935</c:v>
                </c:pt>
                <c:pt idx="505">
                  <c:v>321.875959686575</c:v>
                </c:pt>
                <c:pt idx="506">
                  <c:v>324.753962541661</c:v>
                </c:pt>
                <c:pt idx="507">
                  <c:v>320.576792742976</c:v>
                </c:pt>
                <c:pt idx="508">
                  <c:v>319.928783523492</c:v>
                </c:pt>
                <c:pt idx="509">
                  <c:v>319.659664655371</c:v>
                </c:pt>
                <c:pt idx="510">
                  <c:v>316.851624704272</c:v>
                </c:pt>
                <c:pt idx="511">
                  <c:v>320.192405554799</c:v>
                </c:pt>
                <c:pt idx="512">
                  <c:v>314.908675539118</c:v>
                </c:pt>
                <c:pt idx="513">
                  <c:v>316.77566050693</c:v>
                </c:pt>
                <c:pt idx="514">
                  <c:v>311.755874331041</c:v>
                </c:pt>
                <c:pt idx="515">
                  <c:v>312.968874878593</c:v>
                </c:pt>
                <c:pt idx="516">
                  <c:v>311.011426936593</c:v>
                </c:pt>
                <c:pt idx="517">
                  <c:v>309.444715377189</c:v>
                </c:pt>
                <c:pt idx="518">
                  <c:v>310.829022408695</c:v>
                </c:pt>
                <c:pt idx="519">
                  <c:v>306.48238130417</c:v>
                </c:pt>
                <c:pt idx="520">
                  <c:v>309.300319040542</c:v>
                </c:pt>
                <c:pt idx="521">
                  <c:v>304.289769637904</c:v>
                </c:pt>
                <c:pt idx="522">
                  <c:v>307.072986848081</c:v>
                </c:pt>
                <c:pt idx="523">
                  <c:v>303.505992028162</c:v>
                </c:pt>
                <c:pt idx="524">
                  <c:v>301.927173511728</c:v>
                </c:pt>
                <c:pt idx="525">
                  <c:v>301.047175165187</c:v>
                </c:pt>
                <c:pt idx="526">
                  <c:v>297.812434558992</c:v>
                </c:pt>
                <c:pt idx="527">
                  <c:v>300.711033157072</c:v>
                </c:pt>
                <c:pt idx="528">
                  <c:v>295.637043995399</c:v>
                </c:pt>
                <c:pt idx="529">
                  <c:v>297.495087905864</c:v>
                </c:pt>
                <c:pt idx="530">
                  <c:v>291.858925414742</c:v>
                </c:pt>
                <c:pt idx="531">
                  <c:v>293.25239094176</c:v>
                </c:pt>
                <c:pt idx="532">
                  <c:v>291.162314416605</c:v>
                </c:pt>
                <c:pt idx="533">
                  <c:v>288.282685124045</c:v>
                </c:pt>
                <c:pt idx="534">
                  <c:v>288.324676782479</c:v>
                </c:pt>
                <c:pt idx="535">
                  <c:v>283.26767389026</c:v>
                </c:pt>
                <c:pt idx="536">
                  <c:v>285.994174529465</c:v>
                </c:pt>
                <c:pt idx="537">
                  <c:v>280.124561726817</c:v>
                </c:pt>
                <c:pt idx="538">
                  <c:v>280.259982216011</c:v>
                </c:pt>
                <c:pt idx="539">
                  <c:v>275.101479188345</c:v>
                </c:pt>
                <c:pt idx="540">
                  <c:v>272.60516728819</c:v>
                </c:pt>
                <c:pt idx="541">
                  <c:v>269.588525859067</c:v>
                </c:pt>
                <c:pt idx="542">
                  <c:v>259.271093624933</c:v>
                </c:pt>
                <c:pt idx="543">
                  <c:v>238.339486944057</c:v>
                </c:pt>
                <c:pt idx="544">
                  <c:v>173.624731391661</c:v>
                </c:pt>
                <c:pt idx="545">
                  <c:v>152.800939250543</c:v>
                </c:pt>
                <c:pt idx="546">
                  <c:v>123.776623270013</c:v>
                </c:pt>
                <c:pt idx="547">
                  <c:v>80.30719766204</c:v>
                </c:pt>
                <c:pt idx="548">
                  <c:v>58.3343639747431</c:v>
                </c:pt>
                <c:pt idx="549">
                  <c:v>52.6464955577243</c:v>
                </c:pt>
                <c:pt idx="550">
                  <c:v>51.7968159191659</c:v>
                </c:pt>
                <c:pt idx="551">
                  <c:v>43.7023601561706</c:v>
                </c:pt>
                <c:pt idx="552">
                  <c:v>43.2261705747093</c:v>
                </c:pt>
                <c:pt idx="553">
                  <c:v>30.4298397584293</c:v>
                </c:pt>
                <c:pt idx="554">
                  <c:v>26.4159747192244</c:v>
                </c:pt>
                <c:pt idx="555">
                  <c:v>1.73873889436229</c:v>
                </c:pt>
                <c:pt idx="556">
                  <c:v>3.30814503448276</c:v>
                </c:pt>
                <c:pt idx="557">
                  <c:v>3.66382325290106</c:v>
                </c:pt>
                <c:pt idx="558">
                  <c:v>-0.0656339223402356</c:v>
                </c:pt>
                <c:pt idx="559">
                  <c:v>4.63465647986673</c:v>
                </c:pt>
                <c:pt idx="560">
                  <c:v>-2.74391143493231</c:v>
                </c:pt>
                <c:pt idx="561">
                  <c:v>3.59485186694694</c:v>
                </c:pt>
                <c:pt idx="562">
                  <c:v>-2.37606694235256</c:v>
                </c:pt>
                <c:pt idx="563">
                  <c:v>0.854067140642904</c:v>
                </c:pt>
                <c:pt idx="564">
                  <c:v>-1.48710414211868</c:v>
                </c:pt>
                <c:pt idx="565">
                  <c:v>-3.50467834644452</c:v>
                </c:pt>
                <c:pt idx="566">
                  <c:v>1.04744130220217</c:v>
                </c:pt>
                <c:pt idx="567">
                  <c:v>-5.03914634825409</c:v>
                </c:pt>
                <c:pt idx="568">
                  <c:v>2.93147968437376</c:v>
                </c:pt>
                <c:pt idx="569">
                  <c:v>-4.86453028147785</c:v>
                </c:pt>
                <c:pt idx="570">
                  <c:v>0.645770467439529</c:v>
                </c:pt>
                <c:pt idx="571">
                  <c:v>-3.5274175948692</c:v>
                </c:pt>
                <c:pt idx="572">
                  <c:v>-1.57941603651148</c:v>
                </c:pt>
                <c:pt idx="573">
                  <c:v>0.38846346666692</c:v>
                </c:pt>
                <c:pt idx="574">
                  <c:v>-4.44078826400636</c:v>
                </c:pt>
                <c:pt idx="575">
                  <c:v>1.76456045923947</c:v>
                </c:pt>
                <c:pt idx="576">
                  <c:v>-6.49836152342229</c:v>
                </c:pt>
                <c:pt idx="577">
                  <c:v>2.0296050579981</c:v>
                </c:pt>
                <c:pt idx="578">
                  <c:v>-3.79207358813925</c:v>
                </c:pt>
                <c:pt idx="579">
                  <c:v>-0.0048844223075941</c:v>
                </c:pt>
                <c:pt idx="580">
                  <c:v>-1.63620444905306</c:v>
                </c:pt>
                <c:pt idx="581">
                  <c:v>-3.83540336104159</c:v>
                </c:pt>
                <c:pt idx="582">
                  <c:v>1.42783284665801</c:v>
                </c:pt>
                <c:pt idx="583">
                  <c:v>-5.8346307418273</c:v>
                </c:pt>
                <c:pt idx="584">
                  <c:v>2.93959195441074</c:v>
                </c:pt>
                <c:pt idx="585">
                  <c:v>-5.61905010753289</c:v>
                </c:pt>
                <c:pt idx="586">
                  <c:v>0.633745719430942</c:v>
                </c:pt>
                <c:pt idx="587">
                  <c:v>-2.46988759668501</c:v>
                </c:pt>
                <c:pt idx="588">
                  <c:v>-2.15956480511466</c:v>
                </c:pt>
                <c:pt idx="589">
                  <c:v>0.467938585874986</c:v>
                </c:pt>
                <c:pt idx="590">
                  <c:v>-5.0222696676355</c:v>
                </c:pt>
                <c:pt idx="591">
                  <c:v>1.96649223898785</c:v>
                </c:pt>
                <c:pt idx="592">
                  <c:v>-6.3826338869857</c:v>
                </c:pt>
                <c:pt idx="593">
                  <c:v>2.28330747324082</c:v>
                </c:pt>
                <c:pt idx="594">
                  <c:v>-4.32917351394934</c:v>
                </c:pt>
                <c:pt idx="595">
                  <c:v>-0.529265237334613</c:v>
                </c:pt>
                <c:pt idx="596">
                  <c:v>-1.74654744677033</c:v>
                </c:pt>
                <c:pt idx="597">
                  <c:v>-3.46074879210771</c:v>
                </c:pt>
                <c:pt idx="598">
                  <c:v>1.66818203628389</c:v>
                </c:pt>
                <c:pt idx="599">
                  <c:v>-5.5986577996865</c:v>
                </c:pt>
                <c:pt idx="600">
                  <c:v>2.61519299881239</c:v>
                </c:pt>
                <c:pt idx="601">
                  <c:v>-5.86340468210954</c:v>
                </c:pt>
                <c:pt idx="602">
                  <c:v>0.976868266724286</c:v>
                </c:pt>
                <c:pt idx="603">
                  <c:v>-3.10771166461738</c:v>
                </c:pt>
                <c:pt idx="604">
                  <c:v>-1.35537253488276</c:v>
                </c:pt>
                <c:pt idx="605">
                  <c:v>0.2634712422889</c:v>
                </c:pt>
                <c:pt idx="606">
                  <c:v>-5.25719786288087</c:v>
                </c:pt>
                <c:pt idx="607">
                  <c:v>1.92338312233541</c:v>
                </c:pt>
                <c:pt idx="608">
                  <c:v>-6.17499748651432</c:v>
                </c:pt>
                <c:pt idx="609">
                  <c:v>2.92988394916808</c:v>
                </c:pt>
                <c:pt idx="610">
                  <c:v>-4.7946395669619</c:v>
                </c:pt>
                <c:pt idx="611">
                  <c:v>-0.61306384483139</c:v>
                </c:pt>
                <c:pt idx="612">
                  <c:v>-2.03717268891926</c:v>
                </c:pt>
                <c:pt idx="613">
                  <c:v>-3.37981978565532</c:v>
                </c:pt>
                <c:pt idx="614">
                  <c:v>1.85077895347015</c:v>
                </c:pt>
                <c:pt idx="615">
                  <c:v>-6.00519897972295</c:v>
                </c:pt>
                <c:pt idx="616">
                  <c:v>2.34613457850219</c:v>
                </c:pt>
                <c:pt idx="617">
                  <c:v>-6.24318287698941</c:v>
                </c:pt>
                <c:pt idx="618">
                  <c:v>1.50169459089465</c:v>
                </c:pt>
                <c:pt idx="619">
                  <c:v>-2.9026996558229</c:v>
                </c:pt>
                <c:pt idx="620">
                  <c:v>-1.5477685204152</c:v>
                </c:pt>
                <c:pt idx="621">
                  <c:v>-0.331614214926753</c:v>
                </c:pt>
                <c:pt idx="622">
                  <c:v>-5.36206907266227</c:v>
                </c:pt>
                <c:pt idx="623">
                  <c:v>2.53946006870259</c:v>
                </c:pt>
                <c:pt idx="624">
                  <c:v>-5.86129040036785</c:v>
                </c:pt>
                <c:pt idx="625">
                  <c:v>2.69368608898935</c:v>
                </c:pt>
                <c:pt idx="626">
                  <c:v>-4.91272031922067</c:v>
                </c:pt>
                <c:pt idx="627">
                  <c:v>-0.468019612032811</c:v>
                </c:pt>
                <c:pt idx="628">
                  <c:v>-1.85960607321856</c:v>
                </c:pt>
                <c:pt idx="629">
                  <c:v>-3.09184737609528</c:v>
                </c:pt>
                <c:pt idx="630">
                  <c:v>2.03586049308081</c:v>
                </c:pt>
                <c:pt idx="631">
                  <c:v>-6.13455294411168</c:v>
                </c:pt>
                <c:pt idx="632">
                  <c:v>2.32815826959531</c:v>
                </c:pt>
                <c:pt idx="633">
                  <c:v>-6.07743419950975</c:v>
                </c:pt>
                <c:pt idx="634">
                  <c:v>1.63496722589392</c:v>
                </c:pt>
                <c:pt idx="635">
                  <c:v>-3.02638361564449</c:v>
                </c:pt>
                <c:pt idx="636">
                  <c:v>-2.09055697652408</c:v>
                </c:pt>
                <c:pt idx="637">
                  <c:v>-0.391778459351072</c:v>
                </c:pt>
                <c:pt idx="638">
                  <c:v>-5.26449213054093</c:v>
                </c:pt>
                <c:pt idx="639">
                  <c:v>2.73425996361257</c:v>
                </c:pt>
                <c:pt idx="640">
                  <c:v>-5.74395693959473</c:v>
                </c:pt>
                <c:pt idx="641">
                  <c:v>2.42396743943479</c:v>
                </c:pt>
                <c:pt idx="642">
                  <c:v>-5.51881598405936</c:v>
                </c:pt>
                <c:pt idx="643">
                  <c:v>-0.394941575825699</c:v>
                </c:pt>
                <c:pt idx="644">
                  <c:v>-1.70388773131742</c:v>
                </c:pt>
                <c:pt idx="645">
                  <c:v>-2.99157307004885</c:v>
                </c:pt>
                <c:pt idx="646">
                  <c:v>1.58860775657504</c:v>
                </c:pt>
                <c:pt idx="647">
                  <c:v>-6.50237691052865</c:v>
                </c:pt>
                <c:pt idx="648">
                  <c:v>2.1386256837708</c:v>
                </c:pt>
                <c:pt idx="649">
                  <c:v>-5.59825058149099</c:v>
                </c:pt>
                <c:pt idx="650">
                  <c:v>1.58516918943292</c:v>
                </c:pt>
                <c:pt idx="651">
                  <c:v>-3.16680866164495</c:v>
                </c:pt>
                <c:pt idx="652">
                  <c:v>-2.51603032364097</c:v>
                </c:pt>
                <c:pt idx="653">
                  <c:v>-0.156836130624976</c:v>
                </c:pt>
                <c:pt idx="654">
                  <c:v>-4.58620099361202</c:v>
                </c:pt>
                <c:pt idx="655">
                  <c:v>2.7380143379456</c:v>
                </c:pt>
                <c:pt idx="656">
                  <c:v>-6.20456690257958</c:v>
                </c:pt>
                <c:pt idx="657">
                  <c:v>1.9734281685519</c:v>
                </c:pt>
                <c:pt idx="658">
                  <c:v>-5.22425624180147</c:v>
                </c:pt>
                <c:pt idx="659">
                  <c:v>-0.104444013367287</c:v>
                </c:pt>
                <c:pt idx="660">
                  <c:v>-1.35710795236566</c:v>
                </c:pt>
                <c:pt idx="661">
                  <c:v>-3.37617265182529</c:v>
                </c:pt>
                <c:pt idx="662">
                  <c:v>1.34549031818226</c:v>
                </c:pt>
                <c:pt idx="663">
                  <c:v>-6.36998750935581</c:v>
                </c:pt>
                <c:pt idx="664">
                  <c:v>2.74751786433784</c:v>
                </c:pt>
                <c:pt idx="665">
                  <c:v>-5.45825710676053</c:v>
                </c:pt>
                <c:pt idx="666">
                  <c:v>2.03780847811387</c:v>
                </c:pt>
                <c:pt idx="667">
                  <c:v>-3.59706738789828</c:v>
                </c:pt>
                <c:pt idx="668">
                  <c:v>-2.36907639232144</c:v>
                </c:pt>
                <c:pt idx="669">
                  <c:v>0.033824421769011</c:v>
                </c:pt>
                <c:pt idx="670">
                  <c:v>-4.73608329516319</c:v>
                </c:pt>
                <c:pt idx="671">
                  <c:v>2.73898228568114</c:v>
                </c:pt>
                <c:pt idx="672">
                  <c:v>-6.66017935375416</c:v>
                </c:pt>
                <c:pt idx="673">
                  <c:v>2.14518875036942</c:v>
                </c:pt>
                <c:pt idx="674">
                  <c:v>-4.85144850566627</c:v>
                </c:pt>
                <c:pt idx="675">
                  <c:v>0.294280369005907</c:v>
                </c:pt>
                <c:pt idx="676">
                  <c:v>-1.17410007704746</c:v>
                </c:pt>
                <c:pt idx="677">
                  <c:v>-3.69180302202926</c:v>
                </c:pt>
                <c:pt idx="678">
                  <c:v>1.13119135140792</c:v>
                </c:pt>
                <c:pt idx="679">
                  <c:v>-6.11788656968633</c:v>
                </c:pt>
                <c:pt idx="680">
                  <c:v>3.18380910806708</c:v>
                </c:pt>
                <c:pt idx="681">
                  <c:v>-5.50073252162475</c:v>
                </c:pt>
                <c:pt idx="682">
                  <c:v>1.43029737779596</c:v>
                </c:pt>
                <c:pt idx="683">
                  <c:v>-3.655945381206</c:v>
                </c:pt>
                <c:pt idx="684">
                  <c:v>-2.15673358625516</c:v>
                </c:pt>
                <c:pt idx="685">
                  <c:v>0.609191966913963</c:v>
                </c:pt>
                <c:pt idx="686">
                  <c:v>-4.3164358992654</c:v>
                </c:pt>
                <c:pt idx="687">
                  <c:v>2.61583287584451</c:v>
                </c:pt>
                <c:pt idx="688">
                  <c:v>-6.79005377813476</c:v>
                </c:pt>
                <c:pt idx="689">
                  <c:v>2.28735956390944</c:v>
                </c:pt>
                <c:pt idx="690">
                  <c:v>-4.6348613066182</c:v>
                </c:pt>
                <c:pt idx="691">
                  <c:v>0.278898097408085</c:v>
                </c:pt>
                <c:pt idx="692">
                  <c:v>-1.6215046723677</c:v>
                </c:pt>
                <c:pt idx="693">
                  <c:v>-3.97039732353067</c:v>
                </c:pt>
                <c:pt idx="694">
                  <c:v>1.32223052279045</c:v>
                </c:pt>
                <c:pt idx="695">
                  <c:v>-5.68172126614229</c:v>
                </c:pt>
                <c:pt idx="696">
                  <c:v>3.35403683779626</c:v>
                </c:pt>
                <c:pt idx="697">
                  <c:v>-5.79627647599293</c:v>
                </c:pt>
                <c:pt idx="698">
                  <c:v>1.19026199492988</c:v>
                </c:pt>
                <c:pt idx="699">
                  <c:v>-3.77486683638612</c:v>
                </c:pt>
                <c:pt idx="700">
                  <c:v>-1.8485250764265</c:v>
                </c:pt>
                <c:pt idx="701">
                  <c:v>0.709616235714062</c:v>
                </c:pt>
                <c:pt idx="702">
                  <c:v>-5.03054814740585</c:v>
                </c:pt>
                <c:pt idx="703">
                  <c:v>2.46268647953486</c:v>
                </c:pt>
                <c:pt idx="704">
                  <c:v>-7.03615977364326</c:v>
                </c:pt>
                <c:pt idx="705">
                  <c:v>2.37404589809604</c:v>
                </c:pt>
                <c:pt idx="706">
                  <c:v>-4.22061081295224</c:v>
                </c:pt>
                <c:pt idx="707">
                  <c:v>0.143171089981933</c:v>
                </c:pt>
                <c:pt idx="708">
                  <c:v>-1.83201673605951</c:v>
                </c:pt>
                <c:pt idx="709">
                  <c:v>-4.15054788740957</c:v>
                </c:pt>
                <c:pt idx="710">
                  <c:v>1.81812095873325</c:v>
                </c:pt>
                <c:pt idx="711">
                  <c:v>-5.37896393111145</c:v>
                </c:pt>
                <c:pt idx="712">
                  <c:v>3.08019321230015</c:v>
                </c:pt>
                <c:pt idx="713">
                  <c:v>-6.25142891498553</c:v>
                </c:pt>
                <c:pt idx="714">
                  <c:v>0.866993048080254</c:v>
                </c:pt>
                <c:pt idx="715">
                  <c:v>-3.482123224658</c:v>
                </c:pt>
                <c:pt idx="716">
                  <c:v>-1.46164926496304</c:v>
                </c:pt>
                <c:pt idx="717">
                  <c:v>0.420880479034265</c:v>
                </c:pt>
                <c:pt idx="718">
                  <c:v>-5.0974922268843</c:v>
                </c:pt>
                <c:pt idx="719">
                  <c:v>2.22415568179566</c:v>
                </c:pt>
                <c:pt idx="720">
                  <c:v>-6.52104389002299</c:v>
                </c:pt>
                <c:pt idx="721">
                  <c:v>2.52126919181444</c:v>
                </c:pt>
                <c:pt idx="722">
                  <c:v>-4.4562800374641</c:v>
                </c:pt>
                <c:pt idx="723">
                  <c:v>-0.14022261106879</c:v>
                </c:pt>
                <c:pt idx="724">
                  <c:v>-2.01273837953511</c:v>
                </c:pt>
                <c:pt idx="725">
                  <c:v>-3.87427652131304</c:v>
                </c:pt>
                <c:pt idx="726">
                  <c:v>2.04566182278391</c:v>
                </c:pt>
                <c:pt idx="727">
                  <c:v>-5.37427213736125</c:v>
                </c:pt>
                <c:pt idx="728">
                  <c:v>2.85256746038985</c:v>
                </c:pt>
                <c:pt idx="729">
                  <c:v>-6.30230222666034</c:v>
                </c:pt>
                <c:pt idx="730">
                  <c:v>1.17522605884135</c:v>
                </c:pt>
                <c:pt idx="731">
                  <c:v>-2.97957657160667</c:v>
                </c:pt>
                <c:pt idx="732">
                  <c:v>-1.63902340440005</c:v>
                </c:pt>
                <c:pt idx="733">
                  <c:v>0.178350262847551</c:v>
                </c:pt>
                <c:pt idx="734">
                  <c:v>-5.05475345091457</c:v>
                </c:pt>
                <c:pt idx="735">
                  <c:v>2.03157130783702</c:v>
                </c:pt>
                <c:pt idx="736">
                  <c:v>-5.36622048908469</c:v>
                </c:pt>
                <c:pt idx="737">
                  <c:v>1.8796316933434</c:v>
                </c:pt>
                <c:pt idx="738">
                  <c:v>-4.01218015435156</c:v>
                </c:pt>
                <c:pt idx="739">
                  <c:v>-1.21142577338587</c:v>
                </c:pt>
                <c:pt idx="740">
                  <c:v>-1.58651582747672</c:v>
                </c:pt>
                <c:pt idx="741">
                  <c:v>-3.82060043169073</c:v>
                </c:pt>
                <c:pt idx="742">
                  <c:v>1.55928300193309</c:v>
                </c:pt>
                <c:pt idx="743">
                  <c:v>-4.99306441700907</c:v>
                </c:pt>
                <c:pt idx="744">
                  <c:v>1.51041447014005</c:v>
                </c:pt>
                <c:pt idx="745">
                  <c:v>-4.92445345655735</c:v>
                </c:pt>
                <c:pt idx="746">
                  <c:v>0.0765104663744548</c:v>
                </c:pt>
                <c:pt idx="747">
                  <c:v>-1.90825603616809</c:v>
                </c:pt>
                <c:pt idx="748">
                  <c:v>-1.9501217544175</c:v>
                </c:pt>
                <c:pt idx="749">
                  <c:v>-0.251697591873315</c:v>
                </c:pt>
                <c:pt idx="750">
                  <c:v>-5.07641316233741</c:v>
                </c:pt>
                <c:pt idx="751">
                  <c:v>1.60354862869781</c:v>
                </c:pt>
                <c:pt idx="752">
                  <c:v>-4.62601557416287</c:v>
                </c:pt>
                <c:pt idx="753">
                  <c:v>1.41620703679961</c:v>
                </c:pt>
                <c:pt idx="754">
                  <c:v>-4.01714774667032</c:v>
                </c:pt>
                <c:pt idx="755">
                  <c:v>-1.6203382470751</c:v>
                </c:pt>
                <c:pt idx="756">
                  <c:v>-0.823721783439371</c:v>
                </c:pt>
                <c:pt idx="757">
                  <c:v>-3.56446375270263</c:v>
                </c:pt>
                <c:pt idx="758">
                  <c:v>1.32853248964048</c:v>
                </c:pt>
                <c:pt idx="759">
                  <c:v>-4.85978160590368</c:v>
                </c:pt>
                <c:pt idx="760">
                  <c:v>1.00856031415677</c:v>
                </c:pt>
                <c:pt idx="761">
                  <c:v>-4.48861204890397</c:v>
                </c:pt>
                <c:pt idx="762">
                  <c:v>0.420742762398048</c:v>
                </c:pt>
                <c:pt idx="763">
                  <c:v>-2.01588749299191</c:v>
                </c:pt>
                <c:pt idx="764">
                  <c:v>-2.29688944380728</c:v>
                </c:pt>
                <c:pt idx="765">
                  <c:v>-0.230468990751558</c:v>
                </c:pt>
                <c:pt idx="766">
                  <c:v>-4.84513836314123</c:v>
                </c:pt>
                <c:pt idx="767">
                  <c:v>1.96654694643017</c:v>
                </c:pt>
                <c:pt idx="768">
                  <c:v>-4.74398517203167</c:v>
                </c:pt>
                <c:pt idx="769">
                  <c:v>0.877183044154615</c:v>
                </c:pt>
                <c:pt idx="770">
                  <c:v>-3.99714039135133</c:v>
                </c:pt>
                <c:pt idx="771">
                  <c:v>-1.46601324893561</c:v>
                </c:pt>
                <c:pt idx="772">
                  <c:v>-0.918720952626399</c:v>
                </c:pt>
                <c:pt idx="773">
                  <c:v>-3.32874590901707</c:v>
                </c:pt>
                <c:pt idx="774">
                  <c:v>1.20087332528543</c:v>
                </c:pt>
                <c:pt idx="775">
                  <c:v>-5.39695041612446</c:v>
                </c:pt>
                <c:pt idx="776">
                  <c:v>1.30152440818425</c:v>
                </c:pt>
                <c:pt idx="777">
                  <c:v>-4.51797533358876</c:v>
                </c:pt>
                <c:pt idx="778">
                  <c:v>0.50975994673873</c:v>
                </c:pt>
                <c:pt idx="779">
                  <c:v>-2.38960246812697</c:v>
                </c:pt>
                <c:pt idx="780">
                  <c:v>-2.79789915693277</c:v>
                </c:pt>
                <c:pt idx="781">
                  <c:v>0.00576329432443956</c:v>
                </c:pt>
                <c:pt idx="782">
                  <c:v>-4.40642329269854</c:v>
                </c:pt>
                <c:pt idx="783">
                  <c:v>1.94683113220289</c:v>
                </c:pt>
                <c:pt idx="784">
                  <c:v>-4.66141572508687</c:v>
                </c:pt>
                <c:pt idx="785">
                  <c:v>0.678175320664684</c:v>
                </c:pt>
                <c:pt idx="786">
                  <c:v>-4.07674493845276</c:v>
                </c:pt>
                <c:pt idx="787">
                  <c:v>-0.957804506066356</c:v>
                </c:pt>
                <c:pt idx="788">
                  <c:v>-0.576803291088288</c:v>
                </c:pt>
                <c:pt idx="789">
                  <c:v>-3.54512445440195</c:v>
                </c:pt>
                <c:pt idx="790">
                  <c:v>0.940619846030794</c:v>
                </c:pt>
                <c:pt idx="791">
                  <c:v>-5.07148453493784</c:v>
                </c:pt>
                <c:pt idx="792">
                  <c:v>1.55235933588155</c:v>
                </c:pt>
                <c:pt idx="793">
                  <c:v>-4.00868522723707</c:v>
                </c:pt>
                <c:pt idx="794">
                  <c:v>0.439314512673628</c:v>
                </c:pt>
                <c:pt idx="795">
                  <c:v>-2.57800098345785</c:v>
                </c:pt>
                <c:pt idx="796">
                  <c:v>-2.89510758485198</c:v>
                </c:pt>
                <c:pt idx="797">
                  <c:v>0.103496296078623</c:v>
                </c:pt>
                <c:pt idx="798">
                  <c:v>-4.31189996519191</c:v>
                </c:pt>
                <c:pt idx="799">
                  <c:v>1.85328992940016</c:v>
                </c:pt>
                <c:pt idx="800">
                  <c:v>-5.34431942129864</c:v>
                </c:pt>
                <c:pt idx="801">
                  <c:v>0.459822210605448</c:v>
                </c:pt>
                <c:pt idx="802">
                  <c:v>-3.82727091274289</c:v>
                </c:pt>
                <c:pt idx="803">
                  <c:v>-0.876535078422764</c:v>
                </c:pt>
                <c:pt idx="804">
                  <c:v>-0.468438798024922</c:v>
                </c:pt>
                <c:pt idx="805">
                  <c:v>-3.71454844569784</c:v>
                </c:pt>
                <c:pt idx="806">
                  <c:v>0.821220861850116</c:v>
                </c:pt>
                <c:pt idx="807">
                  <c:v>-5.34821956617753</c:v>
                </c:pt>
                <c:pt idx="808">
                  <c:v>1.88867781681165</c:v>
                </c:pt>
                <c:pt idx="809">
                  <c:v>-3.98430945220695</c:v>
                </c:pt>
                <c:pt idx="810">
                  <c:v>0.0819234303286579</c:v>
                </c:pt>
                <c:pt idx="811">
                  <c:v>-2.68968044311279</c:v>
                </c:pt>
                <c:pt idx="812">
                  <c:v>-2.63893881199073</c:v>
                </c:pt>
                <c:pt idx="813">
                  <c:v>0.543207694286155</c:v>
                </c:pt>
                <c:pt idx="814">
                  <c:v>-4.43850220611428</c:v>
                </c:pt>
                <c:pt idx="815">
                  <c:v>1.72861975703716</c:v>
                </c:pt>
                <c:pt idx="816">
                  <c:v>-5.12825859656053</c:v>
                </c:pt>
                <c:pt idx="817">
                  <c:v>0.864599427876688</c:v>
                </c:pt>
                <c:pt idx="818">
                  <c:v>-3.34719623312376</c:v>
                </c:pt>
                <c:pt idx="819">
                  <c:v>-0.974500973933745</c:v>
                </c:pt>
                <c:pt idx="820">
                  <c:v>-0.913356579144064</c:v>
                </c:pt>
                <c:pt idx="821">
                  <c:v>-3.98217525312934</c:v>
                </c:pt>
                <c:pt idx="822">
                  <c:v>0.667645059954598</c:v>
                </c:pt>
                <c:pt idx="823">
                  <c:v>-5.01492686777701</c:v>
                </c:pt>
                <c:pt idx="824">
                  <c:v>2.01954454200226</c:v>
                </c:pt>
                <c:pt idx="825">
                  <c:v>-4.35325148566861</c:v>
                </c:pt>
                <c:pt idx="826">
                  <c:v>-0.218099994640063</c:v>
                </c:pt>
                <c:pt idx="827">
                  <c:v>-2.90003664712789</c:v>
                </c:pt>
                <c:pt idx="828">
                  <c:v>-2.19809136895102</c:v>
                </c:pt>
                <c:pt idx="829">
                  <c:v>0.702354409828227</c:v>
                </c:pt>
                <c:pt idx="830">
                  <c:v>-4.69268263741905</c:v>
                </c:pt>
                <c:pt idx="831">
                  <c:v>1.37847429621621</c:v>
                </c:pt>
                <c:pt idx="832">
                  <c:v>-5.32785961313009</c:v>
                </c:pt>
                <c:pt idx="833">
                  <c:v>1.45283814866359</c:v>
                </c:pt>
                <c:pt idx="834">
                  <c:v>-3.31439229389047</c:v>
                </c:pt>
                <c:pt idx="835">
                  <c:v>-0.998856222801086</c:v>
                </c:pt>
                <c:pt idx="836">
                  <c:v>-1.17259549192057</c:v>
                </c:pt>
                <c:pt idx="837">
                  <c:v>-3.97492951766772</c:v>
                </c:pt>
                <c:pt idx="838">
                  <c:v>0.982959666455286</c:v>
                </c:pt>
                <c:pt idx="839">
                  <c:v>-4.54398893985331</c:v>
                </c:pt>
                <c:pt idx="840">
                  <c:v>1.9249808579722</c:v>
                </c:pt>
                <c:pt idx="841">
                  <c:v>-4.75735240066633</c:v>
                </c:pt>
                <c:pt idx="842">
                  <c:v>-0.224270333122503</c:v>
                </c:pt>
                <c:pt idx="843">
                  <c:v>-2.46438536740603</c:v>
                </c:pt>
                <c:pt idx="844">
                  <c:v>-2.06209501652106</c:v>
                </c:pt>
                <c:pt idx="845">
                  <c:v>0.580290442614</c:v>
                </c:pt>
                <c:pt idx="846">
                  <c:v>-4.75102025339899</c:v>
                </c:pt>
                <c:pt idx="847">
                  <c:v>1.01343049417758</c:v>
                </c:pt>
                <c:pt idx="848">
                  <c:v>-5.27236747995327</c:v>
                </c:pt>
                <c:pt idx="849">
                  <c:v>1.44171262053533</c:v>
                </c:pt>
                <c:pt idx="850">
                  <c:v>-3.24910274489752</c:v>
                </c:pt>
                <c:pt idx="851">
                  <c:v>-1.21601258798999</c:v>
                </c:pt>
                <c:pt idx="852">
                  <c:v>-1.52103580265119</c:v>
                </c:pt>
                <c:pt idx="853">
                  <c:v>-3.80415097357883</c:v>
                </c:pt>
                <c:pt idx="854">
                  <c:v>1.55550827538781</c:v>
                </c:pt>
                <c:pt idx="855">
                  <c:v>-4.80666259286022</c:v>
                </c:pt>
                <c:pt idx="856">
                  <c:v>1.67115885173871</c:v>
                </c:pt>
                <c:pt idx="857">
                  <c:v>-4.71340092856248</c:v>
                </c:pt>
                <c:pt idx="858">
                  <c:v>-0.255506734531361</c:v>
                </c:pt>
                <c:pt idx="859">
                  <c:v>-1.93354070272812</c:v>
                </c:pt>
                <c:pt idx="860">
                  <c:v>-2.07716948265243</c:v>
                </c:pt>
              </c:numCache>
            </c:numRef>
          </c:yVal>
          <c:smooth val="0"/>
        </c:ser>
        <c:ser>
          <c:idx val="0"/>
          <c:order val="0"/>
          <c:tx>
            <c:v>Courbe lissée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Machine_donnees!$K$2:$K$10000</c:f>
              <c:numCach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0.000404118360907993</c:v>
                </c:pt>
                <c:pt idx="154">
                  <c:v>0.000418703072031637</c:v>
                </c:pt>
                <c:pt idx="155">
                  <c:v>0.000461375308871609</c:v>
                </c:pt>
                <c:pt idx="156">
                  <c:v>0.000537017294509778</c:v>
                </c:pt>
                <c:pt idx="157">
                  <c:v>0.000710779880936915</c:v>
                </c:pt>
                <c:pt idx="158">
                  <c:v>0.000640503016231767</c:v>
                </c:pt>
                <c:pt idx="159">
                  <c:v>0.000886187720190237</c:v>
                </c:pt>
                <c:pt idx="160">
                  <c:v>0.00110480780888345</c:v>
                </c:pt>
                <c:pt idx="161">
                  <c:v>0.00109298396809501</c:v>
                </c:pt>
                <c:pt idx="162">
                  <c:v>0.00124875237307619</c:v>
                </c:pt>
                <c:pt idx="163">
                  <c:v>0.00135473612427085</c:v>
                </c:pt>
                <c:pt idx="164">
                  <c:v>0.00142382659046508</c:v>
                </c:pt>
                <c:pt idx="165">
                  <c:v>0.00178045647945758</c:v>
                </c:pt>
                <c:pt idx="166">
                  <c:v>0.00182942530604999</c:v>
                </c:pt>
                <c:pt idx="167">
                  <c:v>0.00202168563943175</c:v>
                </c:pt>
                <c:pt idx="168">
                  <c:v>0.00210083963560678</c:v>
                </c:pt>
                <c:pt idx="169">
                  <c:v>0.00228020795595142</c:v>
                </c:pt>
                <c:pt idx="170">
                  <c:v>0.00232019511838415</c:v>
                </c:pt>
                <c:pt idx="171">
                  <c:v>0.00268293915502826</c:v>
                </c:pt>
                <c:pt idx="172">
                  <c:v>0.00289121624487984</c:v>
                </c:pt>
                <c:pt idx="173">
                  <c:v>0.00301770475609073</c:v>
                </c:pt>
                <c:pt idx="174">
                  <c:v>0.00326812292593634</c:v>
                </c:pt>
                <c:pt idx="175">
                  <c:v>0.00332784540052956</c:v>
                </c:pt>
                <c:pt idx="176">
                  <c:v>0.00390899297508027</c:v>
                </c:pt>
                <c:pt idx="177">
                  <c:v>0.00387269059463868</c:v>
                </c:pt>
                <c:pt idx="178">
                  <c:v>0.00414683442756064</c:v>
                </c:pt>
                <c:pt idx="179">
                  <c:v>0.00435416423634052</c:v>
                </c:pt>
                <c:pt idx="180">
                  <c:v>0.0045714584544992</c:v>
                </c:pt>
                <c:pt idx="181">
                  <c:v>0.00471858528371356</c:v>
                </c:pt>
                <c:pt idx="182">
                  <c:v>0.00491985669612091</c:v>
                </c:pt>
                <c:pt idx="183">
                  <c:v>0.0052004925691293</c:v>
                </c:pt>
                <c:pt idx="184">
                  <c:v>0.00547035578533356</c:v>
                </c:pt>
                <c:pt idx="185">
                  <c:v>0.00579382350197116</c:v>
                </c:pt>
                <c:pt idx="186">
                  <c:v>0.00603473726419135</c:v>
                </c:pt>
                <c:pt idx="187">
                  <c:v>0.00618013738248532</c:v>
                </c:pt>
                <c:pt idx="188">
                  <c:v>0.00637242758453362</c:v>
                </c:pt>
                <c:pt idx="189">
                  <c:v>0.00663904321420436</c:v>
                </c:pt>
                <c:pt idx="190">
                  <c:v>0.00694692194825433</c:v>
                </c:pt>
                <c:pt idx="191">
                  <c:v>0.00722053514072332</c:v>
                </c:pt>
                <c:pt idx="192">
                  <c:v>0.00755017538964101</c:v>
                </c:pt>
                <c:pt idx="193">
                  <c:v>0.00752472158824499</c:v>
                </c:pt>
                <c:pt idx="194">
                  <c:v>0.00794436608313349</c:v>
                </c:pt>
                <c:pt idx="195">
                  <c:v>0.0081469146093779</c:v>
                </c:pt>
                <c:pt idx="196">
                  <c:v>0.0084605934138733</c:v>
                </c:pt>
                <c:pt idx="197">
                  <c:v>0.00867951480830233</c:v>
                </c:pt>
                <c:pt idx="198">
                  <c:v>0.00894721873597318</c:v>
                </c:pt>
                <c:pt idx="199">
                  <c:v>0.00934248867339151</c:v>
                </c:pt>
                <c:pt idx="200">
                  <c:v>0.00962114118846255</c:v>
                </c:pt>
                <c:pt idx="201">
                  <c:v>0.00997981111811881</c:v>
                </c:pt>
                <c:pt idx="202">
                  <c:v>0.0101905739601184</c:v>
                </c:pt>
                <c:pt idx="203">
                  <c:v>0.0106211198686172</c:v>
                </c:pt>
                <c:pt idx="204">
                  <c:v>0.0107167037247062</c:v>
                </c:pt>
                <c:pt idx="205">
                  <c:v>0.0110102337674877</c:v>
                </c:pt>
                <c:pt idx="206">
                  <c:v>0.0113913915224143</c:v>
                </c:pt>
                <c:pt idx="207">
                  <c:v>0.0114960806317103</c:v>
                </c:pt>
                <c:pt idx="208">
                  <c:v>0.0119656995721089</c:v>
                </c:pt>
                <c:pt idx="209">
                  <c:v>0.0123213780127197</c:v>
                </c:pt>
                <c:pt idx="210">
                  <c:v>0.0126619115015661</c:v>
                </c:pt>
                <c:pt idx="211">
                  <c:v>0.012860902897545</c:v>
                </c:pt>
                <c:pt idx="212">
                  <c:v>0.0132224947350192</c:v>
                </c:pt>
                <c:pt idx="213">
                  <c:v>0.0134079896810308</c:v>
                </c:pt>
                <c:pt idx="214">
                  <c:v>0.0137695275161438</c:v>
                </c:pt>
                <c:pt idx="215">
                  <c:v>0.0139727496910877</c:v>
                </c:pt>
                <c:pt idx="216">
                  <c:v>0.0143269918960788</c:v>
                </c:pt>
                <c:pt idx="217">
                  <c:v>0.0149429904015637</c:v>
                </c:pt>
                <c:pt idx="218">
                  <c:v>0.0149509018844453</c:v>
                </c:pt>
                <c:pt idx="219">
                  <c:v>0.0153779760390386</c:v>
                </c:pt>
                <c:pt idx="220">
                  <c:v>0.0157854405595903</c:v>
                </c:pt>
                <c:pt idx="221">
                  <c:v>0.016177924003429</c:v>
                </c:pt>
                <c:pt idx="222">
                  <c:v>0.0165988448306051</c:v>
                </c:pt>
                <c:pt idx="223">
                  <c:v>0.0166740025021444</c:v>
                </c:pt>
                <c:pt idx="224">
                  <c:v>0.0169719487520658</c:v>
                </c:pt>
                <c:pt idx="225">
                  <c:v>0.0172075929971941</c:v>
                </c:pt>
                <c:pt idx="226">
                  <c:v>0.0176553554540921</c:v>
                </c:pt>
                <c:pt idx="227">
                  <c:v>0.0179691994637665</c:v>
                </c:pt>
                <c:pt idx="228">
                  <c:v>0.0183810350074146</c:v>
                </c:pt>
                <c:pt idx="229">
                  <c:v>0.0185889021686911</c:v>
                </c:pt>
                <c:pt idx="230">
                  <c:v>0.0190681904767924</c:v>
                </c:pt>
                <c:pt idx="231">
                  <c:v>0.0193327364066034</c:v>
                </c:pt>
                <c:pt idx="232">
                  <c:v>0.0196705551838595</c:v>
                </c:pt>
                <c:pt idx="233">
                  <c:v>0.020192261611893</c:v>
                </c:pt>
                <c:pt idx="234">
                  <c:v>0.0205035637397222</c:v>
                </c:pt>
                <c:pt idx="235">
                  <c:v>0.0208112482019725</c:v>
                </c:pt>
                <c:pt idx="236">
                  <c:v>0.0210645051323075</c:v>
                </c:pt>
                <c:pt idx="237">
                  <c:v>0.0215001971946967</c:v>
                </c:pt>
                <c:pt idx="238">
                  <c:v>0.0218177906650429</c:v>
                </c:pt>
                <c:pt idx="239">
                  <c:v>0.0221610133659992</c:v>
                </c:pt>
                <c:pt idx="240">
                  <c:v>0.02246853123643</c:v>
                </c:pt>
                <c:pt idx="241">
                  <c:v>0.0227103480091517</c:v>
                </c:pt>
                <c:pt idx="242">
                  <c:v>0.0230968224198945</c:v>
                </c:pt>
                <c:pt idx="243">
                  <c:v>0.0235040571082336</c:v>
                </c:pt>
                <c:pt idx="244">
                  <c:v>0.0238337887002013</c:v>
                </c:pt>
                <c:pt idx="245">
                  <c:v>0.02408571571097</c:v>
                </c:pt>
                <c:pt idx="246">
                  <c:v>0.0243961065382678</c:v>
                </c:pt>
                <c:pt idx="247">
                  <c:v>0.0248428596307882</c:v>
                </c:pt>
                <c:pt idx="248">
                  <c:v>0.0252486702586948</c:v>
                </c:pt>
                <c:pt idx="249">
                  <c:v>0.0255217672579762</c:v>
                </c:pt>
                <c:pt idx="250">
                  <c:v>0.0259512923498377</c:v>
                </c:pt>
                <c:pt idx="251">
                  <c:v>0.026192085904856</c:v>
                </c:pt>
                <c:pt idx="252">
                  <c:v>0.0265309332895333</c:v>
                </c:pt>
                <c:pt idx="253">
                  <c:v>0.0271446763563817</c:v>
                </c:pt>
                <c:pt idx="254">
                  <c:v>0.0272126229754075</c:v>
                </c:pt>
                <c:pt idx="255">
                  <c:v>0.0276399031888107</c:v>
                </c:pt>
                <c:pt idx="256">
                  <c:v>0.0281693236812718</c:v>
                </c:pt>
                <c:pt idx="257">
                  <c:v>0.0283889709695045</c:v>
                </c:pt>
                <c:pt idx="258">
                  <c:v>0.0286960994704994</c:v>
                </c:pt>
                <c:pt idx="259">
                  <c:v>0.0289631296298282</c:v>
                </c:pt>
                <c:pt idx="260">
                  <c:v>0.0293923712620327</c:v>
                </c:pt>
                <c:pt idx="261">
                  <c:v>0.0297667967181568</c:v>
                </c:pt>
                <c:pt idx="262">
                  <c:v>0.0301585813357478</c:v>
                </c:pt>
                <c:pt idx="263">
                  <c:v>0.0304753494378609</c:v>
                </c:pt>
                <c:pt idx="264">
                  <c:v>0.0308799084020788</c:v>
                </c:pt>
                <c:pt idx="265">
                  <c:v>0.0312166421858125</c:v>
                </c:pt>
                <c:pt idx="266">
                  <c:v>0.0315660003043851</c:v>
                </c:pt>
                <c:pt idx="267">
                  <c:v>0.031916369884264</c:v>
                </c:pt>
                <c:pt idx="268">
                  <c:v>0.0322974459888002</c:v>
                </c:pt>
                <c:pt idx="269">
                  <c:v>0.0327487134399987</c:v>
                </c:pt>
                <c:pt idx="270">
                  <c:v>0.0328924289985873</c:v>
                </c:pt>
                <c:pt idx="271">
                  <c:v>0.0333309943011815</c:v>
                </c:pt>
                <c:pt idx="272">
                  <c:v>0.0337135828786882</c:v>
                </c:pt>
                <c:pt idx="273">
                  <c:v>0.034177423262605</c:v>
                </c:pt>
                <c:pt idx="274">
                  <c:v>0.0343843865460402</c:v>
                </c:pt>
                <c:pt idx="275">
                  <c:v>0.0348474754112135</c:v>
                </c:pt>
                <c:pt idx="276">
                  <c:v>0.0353414004539972</c:v>
                </c:pt>
                <c:pt idx="277">
                  <c:v>0.0357506061569389</c:v>
                </c:pt>
                <c:pt idx="278">
                  <c:v>0.0361360589852494</c:v>
                </c:pt>
                <c:pt idx="279">
                  <c:v>0.0365255586809572</c:v>
                </c:pt>
                <c:pt idx="280">
                  <c:v>0.0367224591912751</c:v>
                </c:pt>
                <c:pt idx="281">
                  <c:v>0.037208647413411</c:v>
                </c:pt>
                <c:pt idx="282">
                  <c:v>0.037455799651991</c:v>
                </c:pt>
                <c:pt idx="283">
                  <c:v>0.0379119696853125</c:v>
                </c:pt>
                <c:pt idx="284">
                  <c:v>0.0382939156348285</c:v>
                </c:pt>
                <c:pt idx="285">
                  <c:v>0.0386033220940965</c:v>
                </c:pt>
                <c:pt idx="286">
                  <c:v>0.0389727187856325</c:v>
                </c:pt>
                <c:pt idx="287">
                  <c:v>0.0394237786284569</c:v>
                </c:pt>
                <c:pt idx="288">
                  <c:v>0.0396306555057103</c:v>
                </c:pt>
                <c:pt idx="289">
                  <c:v>0.0401101686218775</c:v>
                </c:pt>
                <c:pt idx="290">
                  <c:v>0.040567836200735</c:v>
                </c:pt>
                <c:pt idx="291">
                  <c:v>0.0409283689502629</c:v>
                </c:pt>
                <c:pt idx="292">
                  <c:v>0.0413235152035537</c:v>
                </c:pt>
                <c:pt idx="293">
                  <c:v>0.04154445548809</c:v>
                </c:pt>
                <c:pt idx="294">
                  <c:v>0.0419703270595258</c:v>
                </c:pt>
                <c:pt idx="295">
                  <c:v>0.0422053290603327</c:v>
                </c:pt>
                <c:pt idx="296">
                  <c:v>0.0425453315339885</c:v>
                </c:pt>
                <c:pt idx="297">
                  <c:v>0.0431283384698175</c:v>
                </c:pt>
                <c:pt idx="298">
                  <c:v>0.0437572032410004</c:v>
                </c:pt>
                <c:pt idx="299">
                  <c:v>0.0439112091982853</c:v>
                </c:pt>
                <c:pt idx="300">
                  <c:v>0.0443132817969252</c:v>
                </c:pt>
                <c:pt idx="301">
                  <c:v>0.0446169386055725</c:v>
                </c:pt>
                <c:pt idx="302">
                  <c:v>0.0450004734641157</c:v>
                </c:pt>
                <c:pt idx="303">
                  <c:v>0.0453976359655638</c:v>
                </c:pt>
                <c:pt idx="304">
                  <c:v>0.0458108025461126</c:v>
                </c:pt>
                <c:pt idx="305">
                  <c:v>0.0462273516077744</c:v>
                </c:pt>
                <c:pt idx="306">
                  <c:v>0.04654201213642</c:v>
                </c:pt>
                <c:pt idx="307">
                  <c:v>0.0467776604087745</c:v>
                </c:pt>
                <c:pt idx="308">
                  <c:v>0.0473117966367715</c:v>
                </c:pt>
                <c:pt idx="309">
                  <c:v>0.0476092483471945</c:v>
                </c:pt>
                <c:pt idx="310">
                  <c:v>0.0481199592643907</c:v>
                </c:pt>
                <c:pt idx="311">
                  <c:v>0.0483917518934557</c:v>
                </c:pt>
                <c:pt idx="312">
                  <c:v>0.0486724236076925</c:v>
                </c:pt>
                <c:pt idx="313">
                  <c:v>0.0492650793052752</c:v>
                </c:pt>
                <c:pt idx="314">
                  <c:v>0.0495257105745148</c:v>
                </c:pt>
                <c:pt idx="315">
                  <c:v>0.0499182336839258</c:v>
                </c:pt>
                <c:pt idx="316">
                  <c:v>0.0502365296155032</c:v>
                </c:pt>
                <c:pt idx="317">
                  <c:v>0.0508453965793035</c:v>
                </c:pt>
                <c:pt idx="318">
                  <c:v>0.0513292656280299</c:v>
                </c:pt>
                <c:pt idx="319">
                  <c:v>0.0516149525052744</c:v>
                </c:pt>
                <c:pt idx="320">
                  <c:v>0.0519551356320027</c:v>
                </c:pt>
                <c:pt idx="321">
                  <c:v>0.0522558411551962</c:v>
                </c:pt>
                <c:pt idx="322">
                  <c:v>0.052509433623124</c:v>
                </c:pt>
                <c:pt idx="323">
                  <c:v>0.052967525017018</c:v>
                </c:pt>
                <c:pt idx="324">
                  <c:v>0.0533149197109022</c:v>
                </c:pt>
                <c:pt idx="325">
                  <c:v>0.0536484996543826</c:v>
                </c:pt>
                <c:pt idx="326">
                  <c:v>0.0540976986278949</c:v>
                </c:pt>
                <c:pt idx="327">
                  <c:v>0.0545976525019845</c:v>
                </c:pt>
                <c:pt idx="328">
                  <c:v>0.0549036816734398</c:v>
                </c:pt>
                <c:pt idx="329">
                  <c:v>0.0554623692591863</c:v>
                </c:pt>
                <c:pt idx="330">
                  <c:v>0.0557131981430986</c:v>
                </c:pt>
                <c:pt idx="331">
                  <c:v>0.0561296643263242</c:v>
                </c:pt>
                <c:pt idx="332">
                  <c:v>0.0564888875176149</c:v>
                </c:pt>
                <c:pt idx="333">
                  <c:v>0.0569776222756634</c:v>
                </c:pt>
                <c:pt idx="334">
                  <c:v>0.0574021190328232</c:v>
                </c:pt>
                <c:pt idx="335">
                  <c:v>0.0578031603248343</c:v>
                </c:pt>
                <c:pt idx="336">
                  <c:v>0.0582853767001532</c:v>
                </c:pt>
                <c:pt idx="337">
                  <c:v>0.0583855242121313</c:v>
                </c:pt>
                <c:pt idx="338">
                  <c:v>0.0590566360989598</c:v>
                </c:pt>
                <c:pt idx="339">
                  <c:v>0.059291576921416</c:v>
                </c:pt>
                <c:pt idx="340">
                  <c:v>0.0599023129229304</c:v>
                </c:pt>
                <c:pt idx="341">
                  <c:v>0.0602376868046053</c:v>
                </c:pt>
                <c:pt idx="342">
                  <c:v>0.0603583484286365</c:v>
                </c:pt>
                <c:pt idx="343">
                  <c:v>0.0607239442805782</c:v>
                </c:pt>
                <c:pt idx="344">
                  <c:v>0.0611698480202415</c:v>
                </c:pt>
                <c:pt idx="345">
                  <c:v>0.0615865108943069</c:v>
                </c:pt>
                <c:pt idx="346">
                  <c:v>0.0617111942200548</c:v>
                </c:pt>
                <c:pt idx="347">
                  <c:v>0.0622442599745041</c:v>
                </c:pt>
                <c:pt idx="348">
                  <c:v>0.0626766859000438</c:v>
                </c:pt>
                <c:pt idx="349">
                  <c:v>0.0632493928435112</c:v>
                </c:pt>
                <c:pt idx="350">
                  <c:v>0.0636245023602139</c:v>
                </c:pt>
                <c:pt idx="351">
                  <c:v>0.06403726225763</c:v>
                </c:pt>
                <c:pt idx="352">
                  <c:v>0.0644591163435775</c:v>
                </c:pt>
                <c:pt idx="353">
                  <c:v>0.0647347589623624</c:v>
                </c:pt>
                <c:pt idx="354">
                  <c:v>0.0653955904245067</c:v>
                </c:pt>
                <c:pt idx="355">
                  <c:v>0.0656949604548722</c:v>
                </c:pt>
                <c:pt idx="356">
                  <c:v>0.0660939338600217</c:v>
                </c:pt>
                <c:pt idx="357">
                  <c:v>0.0665872993701096</c:v>
                </c:pt>
                <c:pt idx="358">
                  <c:v>0.0669450874378357</c:v>
                </c:pt>
                <c:pt idx="359">
                  <c:v>0.0672096859894184</c:v>
                </c:pt>
                <c:pt idx="360">
                  <c:v>0.0676929655876848</c:v>
                </c:pt>
                <c:pt idx="361">
                  <c:v>0.0681354249272172</c:v>
                </c:pt>
                <c:pt idx="362">
                  <c:v>0.0683216745899442</c:v>
                </c:pt>
                <c:pt idx="363">
                  <c:v>0.0689300766026343</c:v>
                </c:pt>
                <c:pt idx="364">
                  <c:v>0.0692510085688464</c:v>
                </c:pt>
                <c:pt idx="365">
                  <c:v>0.0697134556130915</c:v>
                </c:pt>
                <c:pt idx="366">
                  <c:v>0.0701546060219043</c:v>
                </c:pt>
                <c:pt idx="367">
                  <c:v>0.0703656753023328</c:v>
                </c:pt>
                <c:pt idx="368">
                  <c:v>0.0708017599818598</c:v>
                </c:pt>
                <c:pt idx="369">
                  <c:v>0.0713093262726018</c:v>
                </c:pt>
                <c:pt idx="370">
                  <c:v>0.0718587608631436</c:v>
                </c:pt>
                <c:pt idx="371">
                  <c:v>0.0721030358450857</c:v>
                </c:pt>
                <c:pt idx="372">
                  <c:v>0.0724789823436331</c:v>
                </c:pt>
                <c:pt idx="373">
                  <c:v>0.0728363105439285</c:v>
                </c:pt>
                <c:pt idx="374">
                  <c:v>0.0734527911202415</c:v>
                </c:pt>
                <c:pt idx="375">
                  <c:v>0.0739046042178534</c:v>
                </c:pt>
                <c:pt idx="376">
                  <c:v>0.0741022067770767</c:v>
                </c:pt>
                <c:pt idx="377">
                  <c:v>0.0745565211078941</c:v>
                </c:pt>
                <c:pt idx="378">
                  <c:v>0.0750480461429001</c:v>
                </c:pt>
                <c:pt idx="379">
                  <c:v>0.075522689889594</c:v>
                </c:pt>
                <c:pt idx="380">
                  <c:v>0.0758254940299342</c:v>
                </c:pt>
                <c:pt idx="381">
                  <c:v>0.07628494503614</c:v>
                </c:pt>
                <c:pt idx="382">
                  <c:v>0.0766714547041375</c:v>
                </c:pt>
                <c:pt idx="383">
                  <c:v>0.0772063689136057</c:v>
                </c:pt>
                <c:pt idx="384">
                  <c:v>0.0776221902479405</c:v>
                </c:pt>
                <c:pt idx="385">
                  <c:v>0.077904827899828</c:v>
                </c:pt>
                <c:pt idx="386">
                  <c:v>0.0783880818493639</c:v>
                </c:pt>
                <c:pt idx="387">
                  <c:v>0.0786990375299233</c:v>
                </c:pt>
                <c:pt idx="388">
                  <c:v>0.0792011729588102</c:v>
                </c:pt>
                <c:pt idx="389">
                  <c:v>0.0796439410707659</c:v>
                </c:pt>
                <c:pt idx="390">
                  <c:v>0.0800745717477086</c:v>
                </c:pt>
                <c:pt idx="391">
                  <c:v>0.0807125092887457</c:v>
                </c:pt>
                <c:pt idx="392">
                  <c:v>0.0807552313621248</c:v>
                </c:pt>
                <c:pt idx="393">
                  <c:v>0.0811941454765013</c:v>
                </c:pt>
                <c:pt idx="394">
                  <c:v>0.0816105980873006</c:v>
                </c:pt>
                <c:pt idx="395">
                  <c:v>0.0822379773505734</c:v>
                </c:pt>
                <c:pt idx="396">
                  <c:v>0.0823850543569339</c:v>
                </c:pt>
                <c:pt idx="397">
                  <c:v>0.08290008325672</c:v>
                </c:pt>
                <c:pt idx="398">
                  <c:v>0.0832940528703757</c:v>
                </c:pt>
                <c:pt idx="399">
                  <c:v>0.0836715794741336</c:v>
                </c:pt>
                <c:pt idx="400">
                  <c:v>0.0841614348209485</c:v>
                </c:pt>
                <c:pt idx="401">
                  <c:v>0.0846677981631009</c:v>
                </c:pt>
                <c:pt idx="402">
                  <c:v>0.085097293245854</c:v>
                </c:pt>
                <c:pt idx="403">
                  <c:v>0.0853763102639517</c:v>
                </c:pt>
                <c:pt idx="404">
                  <c:v>0.0857023407577725</c:v>
                </c:pt>
                <c:pt idx="405">
                  <c:v>0.0860824025744737</c:v>
                </c:pt>
                <c:pt idx="406">
                  <c:v>0.086650413413542</c:v>
                </c:pt>
                <c:pt idx="407">
                  <c:v>0.0872338250691259</c:v>
                </c:pt>
                <c:pt idx="408">
                  <c:v>0.0873911875606518</c:v>
                </c:pt>
                <c:pt idx="409">
                  <c:v>0.0879463165978997</c:v>
                </c:pt>
                <c:pt idx="410">
                  <c:v>0.0882886187695827</c:v>
                </c:pt>
                <c:pt idx="411">
                  <c:v>0.0889166185103936</c:v>
                </c:pt>
                <c:pt idx="412">
                  <c:v>0.0892450846476211</c:v>
                </c:pt>
                <c:pt idx="413">
                  <c:v>0.0895643865673399</c:v>
                </c:pt>
                <c:pt idx="414">
                  <c:v>0.089892299680193</c:v>
                </c:pt>
                <c:pt idx="415">
                  <c:v>0.0904634735938939</c:v>
                </c:pt>
                <c:pt idx="416">
                  <c:v>0.090848522568715</c:v>
                </c:pt>
                <c:pt idx="417">
                  <c:v>0.0911401458684727</c:v>
                </c:pt>
                <c:pt idx="418">
                  <c:v>0.0915683205287966</c:v>
                </c:pt>
                <c:pt idx="419">
                  <c:v>0.0919600674633255</c:v>
                </c:pt>
                <c:pt idx="420">
                  <c:v>0.0925351748773028</c:v>
                </c:pt>
                <c:pt idx="421">
                  <c:v>0.0930694154795463</c:v>
                </c:pt>
                <c:pt idx="422">
                  <c:v>0.0935134121478999</c:v>
                </c:pt>
                <c:pt idx="423">
                  <c:v>0.0938455057909485</c:v>
                </c:pt>
                <c:pt idx="424">
                  <c:v>0.0941784889502798</c:v>
                </c:pt>
                <c:pt idx="425">
                  <c:v>0.0947701702188627</c:v>
                </c:pt>
                <c:pt idx="426">
                  <c:v>0.0952099004298629</c:v>
                </c:pt>
                <c:pt idx="427">
                  <c:v>0.0957116998463782</c:v>
                </c:pt>
                <c:pt idx="428">
                  <c:v>0.0961572134839749</c:v>
                </c:pt>
                <c:pt idx="429">
                  <c:v>0.0964751754849876</c:v>
                </c:pt>
                <c:pt idx="430">
                  <c:v>0.0968590552061706</c:v>
                </c:pt>
                <c:pt idx="431">
                  <c:v>0.0973836352695879</c:v>
                </c:pt>
                <c:pt idx="432">
                  <c:v>0.0978613677665747</c:v>
                </c:pt>
                <c:pt idx="433">
                  <c:v>0.0980834298675647</c:v>
                </c:pt>
                <c:pt idx="434">
                  <c:v>0.0985685378481382</c:v>
                </c:pt>
                <c:pt idx="435">
                  <c:v>0.0988428428956221</c:v>
                </c:pt>
                <c:pt idx="436">
                  <c:v>0.0994584416613224</c:v>
                </c:pt>
                <c:pt idx="437">
                  <c:v>0.0999550068514391</c:v>
                </c:pt>
                <c:pt idx="438">
                  <c:v>0.100307325946044</c:v>
                </c:pt>
                <c:pt idx="439">
                  <c:v>0.100772711696211</c:v>
                </c:pt>
                <c:pt idx="440">
                  <c:v>0.101227942597277</c:v>
                </c:pt>
                <c:pt idx="441">
                  <c:v>0.101696297428694</c:v>
                </c:pt>
                <c:pt idx="442">
                  <c:v>0.102277517754917</c:v>
                </c:pt>
                <c:pt idx="443">
                  <c:v>0.102748998283048</c:v>
                </c:pt>
                <c:pt idx="444">
                  <c:v>0.102896132758992</c:v>
                </c:pt>
                <c:pt idx="445">
                  <c:v>0.103447570842831</c:v>
                </c:pt>
                <c:pt idx="446">
                  <c:v>0.103820831614588</c:v>
                </c:pt>
                <c:pt idx="447">
                  <c:v>0.104355293812675</c:v>
                </c:pt>
                <c:pt idx="448">
                  <c:v>0.104734027170648</c:v>
                </c:pt>
                <c:pt idx="449">
                  <c:v>0.10496880943123</c:v>
                </c:pt>
                <c:pt idx="450">
                  <c:v>0.105674843555113</c:v>
                </c:pt>
                <c:pt idx="451">
                  <c:v>0.106157288888124</c:v>
                </c:pt>
                <c:pt idx="452">
                  <c:v>0.106660032650871</c:v>
                </c:pt>
                <c:pt idx="453">
                  <c:v>0.10706758970781</c:v>
                </c:pt>
                <c:pt idx="454">
                  <c:v>0.107334919044588</c:v>
                </c:pt>
                <c:pt idx="455">
                  <c:v>0.107865912096812</c:v>
                </c:pt>
                <c:pt idx="456">
                  <c:v>0.108509870586708</c:v>
                </c:pt>
                <c:pt idx="457">
                  <c:v>0.108956558943346</c:v>
                </c:pt>
                <c:pt idx="458">
                  <c:v>0.109418748092032</c:v>
                </c:pt>
                <c:pt idx="459">
                  <c:v>0.110033197619537</c:v>
                </c:pt>
                <c:pt idx="460">
                  <c:v>0.110137328833986</c:v>
                </c:pt>
                <c:pt idx="461">
                  <c:v>0.110681592900773</c:v>
                </c:pt>
                <c:pt idx="462">
                  <c:v>0.11098140106193</c:v>
                </c:pt>
                <c:pt idx="463">
                  <c:v>0.11166513479357</c:v>
                </c:pt>
                <c:pt idx="464">
                  <c:v>0.112169849297906</c:v>
                </c:pt>
                <c:pt idx="465">
                  <c:v>0.112383324603885</c:v>
                </c:pt>
                <c:pt idx="466">
                  <c:v>0.112928709612962</c:v>
                </c:pt>
                <c:pt idx="467">
                  <c:v>0.113361617306944</c:v>
                </c:pt>
                <c:pt idx="468">
                  <c:v>0.113816292883836</c:v>
                </c:pt>
                <c:pt idx="469">
                  <c:v>0.114213368476865</c:v>
                </c:pt>
                <c:pt idx="470">
                  <c:v>0.114674119222831</c:v>
                </c:pt>
                <c:pt idx="471">
                  <c:v>0.115031096170649</c:v>
                </c:pt>
                <c:pt idx="472">
                  <c:v>0.115675125038624</c:v>
                </c:pt>
                <c:pt idx="473">
                  <c:v>0.116118093116704</c:v>
                </c:pt>
                <c:pt idx="474">
                  <c:v>0.116347073139283</c:v>
                </c:pt>
                <c:pt idx="475">
                  <c:v>0.116824539902953</c:v>
                </c:pt>
                <c:pt idx="476">
                  <c:v>0.117394240007235</c:v>
                </c:pt>
                <c:pt idx="477">
                  <c:v>0.117829999082617</c:v>
                </c:pt>
                <c:pt idx="478">
                  <c:v>0.118363755274978</c:v>
                </c:pt>
                <c:pt idx="479">
                  <c:v>0.118804014974942</c:v>
                </c:pt>
                <c:pt idx="480">
                  <c:v>0.119103438736378</c:v>
                </c:pt>
                <c:pt idx="481">
                  <c:v>0.119729612340646</c:v>
                </c:pt>
                <c:pt idx="482">
                  <c:v>0.120354102509725</c:v>
                </c:pt>
                <c:pt idx="483">
                  <c:v>0.120775852022665</c:v>
                </c:pt>
                <c:pt idx="484">
                  <c:v>0.121195051316383</c:v>
                </c:pt>
                <c:pt idx="485">
                  <c:v>0.121629521638182</c:v>
                </c:pt>
                <c:pt idx="486">
                  <c:v>0.122214475345338</c:v>
                </c:pt>
                <c:pt idx="487">
                  <c:v>0.122639496927826</c:v>
                </c:pt>
                <c:pt idx="488">
                  <c:v>0.123029480028873</c:v>
                </c:pt>
                <c:pt idx="489">
                  <c:v>0.123585095251772</c:v>
                </c:pt>
                <c:pt idx="490">
                  <c:v>0.12374271825714</c:v>
                </c:pt>
                <c:pt idx="491">
                  <c:v>0.124570321292308</c:v>
                </c:pt>
                <c:pt idx="492">
                  <c:v>0.124733808113274</c:v>
                </c:pt>
                <c:pt idx="493">
                  <c:v>0.125171193508006</c:v>
                </c:pt>
                <c:pt idx="494">
                  <c:v>0.125727704172168</c:v>
                </c:pt>
                <c:pt idx="495">
                  <c:v>0.126157426900348</c:v>
                </c:pt>
                <c:pt idx="496">
                  <c:v>0.126648828439155</c:v>
                </c:pt>
                <c:pt idx="497">
                  <c:v>0.127174172420984</c:v>
                </c:pt>
                <c:pt idx="498">
                  <c:v>0.127880807034366</c:v>
                </c:pt>
                <c:pt idx="499">
                  <c:v>0.128125309128319</c:v>
                </c:pt>
                <c:pt idx="500">
                  <c:v>0.128646696985038</c:v>
                </c:pt>
                <c:pt idx="501">
                  <c:v>0.129080633889133</c:v>
                </c:pt>
                <c:pt idx="502">
                  <c:v>0.129623207883202</c:v>
                </c:pt>
                <c:pt idx="503">
                  <c:v>0.130098625476226</c:v>
                </c:pt>
                <c:pt idx="504">
                  <c:v>0.13059182659469</c:v>
                </c:pt>
                <c:pt idx="505">
                  <c:v>0.131132309167601</c:v>
                </c:pt>
                <c:pt idx="506">
                  <c:v>0.131658580806725</c:v>
                </c:pt>
                <c:pt idx="507">
                  <c:v>0.13205891521958</c:v>
                </c:pt>
                <c:pt idx="508">
                  <c:v>0.132403609016481</c:v>
                </c:pt>
                <c:pt idx="509">
                  <c:v>0.133122385473965</c:v>
                </c:pt>
                <c:pt idx="510">
                  <c:v>0.133424951774947</c:v>
                </c:pt>
                <c:pt idx="511">
                  <c:v>0.133963087652057</c:v>
                </c:pt>
                <c:pt idx="512">
                  <c:v>0.134401178979985</c:v>
                </c:pt>
                <c:pt idx="513">
                  <c:v>0.134892757622587</c:v>
                </c:pt>
                <c:pt idx="514">
                  <c:v>0.135574587163879</c:v>
                </c:pt>
                <c:pt idx="515">
                  <c:v>0.13587135076119</c:v>
                </c:pt>
                <c:pt idx="516">
                  <c:v>0.136338401283232</c:v>
                </c:pt>
                <c:pt idx="517">
                  <c:v>0.136809186341447</c:v>
                </c:pt>
                <c:pt idx="518">
                  <c:v>0.137271442098065</c:v>
                </c:pt>
                <c:pt idx="519">
                  <c:v>0.137705650576612</c:v>
                </c:pt>
                <c:pt idx="520">
                  <c:v>0.138137572884251</c:v>
                </c:pt>
                <c:pt idx="521">
                  <c:v>0.138544896171882</c:v>
                </c:pt>
                <c:pt idx="522">
                  <c:v>0.139054071751039</c:v>
                </c:pt>
                <c:pt idx="523">
                  <c:v>0.13986966882106</c:v>
                </c:pt>
                <c:pt idx="524">
                  <c:v>0.140210282560217</c:v>
                </c:pt>
                <c:pt idx="525">
                  <c:v>0.140783113078107</c:v>
                </c:pt>
                <c:pt idx="526">
                  <c:v>0.141340576473582</c:v>
                </c:pt>
                <c:pt idx="527">
                  <c:v>0.141699553906375</c:v>
                </c:pt>
                <c:pt idx="528">
                  <c:v>0.142401517923412</c:v>
                </c:pt>
                <c:pt idx="529">
                  <c:v>0.142835603243748</c:v>
                </c:pt>
                <c:pt idx="530">
                  <c:v>0.143321209392311</c:v>
                </c:pt>
                <c:pt idx="531">
                  <c:v>0.143778467781717</c:v>
                </c:pt>
                <c:pt idx="532">
                  <c:v>0.144288233879072</c:v>
                </c:pt>
                <c:pt idx="533">
                  <c:v>0.144785633110103</c:v>
                </c:pt>
                <c:pt idx="534">
                  <c:v>0.145542314789818</c:v>
                </c:pt>
                <c:pt idx="535">
                  <c:v>0.14590981350948</c:v>
                </c:pt>
                <c:pt idx="536">
                  <c:v>0.146573788697244</c:v>
                </c:pt>
                <c:pt idx="537">
                  <c:v>0.14719415197355</c:v>
                </c:pt>
                <c:pt idx="538">
                  <c:v>0.147649371831981</c:v>
                </c:pt>
                <c:pt idx="539">
                  <c:v>0.148481995104725</c:v>
                </c:pt>
                <c:pt idx="540">
                  <c:v>0.148956331344943</c:v>
                </c:pt>
                <c:pt idx="541">
                  <c:v>0.149988313813424</c:v>
                </c:pt>
                <c:pt idx="542">
                  <c:v>0.15162394361789</c:v>
                </c:pt>
                <c:pt idx="543">
                  <c:v>0.155444153509506</c:v>
                </c:pt>
                <c:pt idx="544">
                  <c:v>0.159500638063451</c:v>
                </c:pt>
                <c:pt idx="545">
                  <c:v>0.161704243931677</c:v>
                </c:pt>
                <c:pt idx="546">
                  <c:v>0.165213505519437</c:v>
                </c:pt>
                <c:pt idx="547">
                  <c:v>0.168208763423729</c:v>
                </c:pt>
                <c:pt idx="548">
                  <c:v>0.169795040639227</c:v>
                </c:pt>
                <c:pt idx="549">
                  <c:v>0.170438044476143</c:v>
                </c:pt>
                <c:pt idx="550">
                  <c:v>0.171032879581035</c:v>
                </c:pt>
                <c:pt idx="551">
                  <c:v>0.171994131789404</c:v>
                </c:pt>
                <c:pt idx="552">
                  <c:v>0.172777043071637</c:v>
                </c:pt>
                <c:pt idx="553">
                  <c:v>0.173870300247381</c:v>
                </c:pt>
                <c:pt idx="554">
                  <c:v>0.175431879253456</c:v>
                </c:pt>
                <c:pt idx="555">
                  <c:v>0.176497609680372</c:v>
                </c:pt>
                <c:pt idx="556">
                  <c:v>0.177147107151688</c:v>
                </c:pt>
                <c:pt idx="557">
                  <c:v>0.177720564789477</c:v>
                </c:pt>
                <c:pt idx="558">
                  <c:v>0.177966778979746</c:v>
                </c:pt>
                <c:pt idx="559">
                  <c:v>0.178409347998844</c:v>
                </c:pt>
                <c:pt idx="560">
                  <c:v>0.178957941817427</c:v>
                </c:pt>
                <c:pt idx="561">
                  <c:v>0.179178536720532</c:v>
                </c:pt>
                <c:pt idx="562">
                  <c:v>0.179812227917874</c:v>
                </c:pt>
                <c:pt idx="563">
                  <c:v>0.180148883095802</c:v>
                </c:pt>
                <c:pt idx="564">
                  <c:v>0.180695021824862</c:v>
                </c:pt>
                <c:pt idx="565">
                  <c:v>0.181160489922703</c:v>
                </c:pt>
                <c:pt idx="566">
                  <c:v>0.181555418505339</c:v>
                </c:pt>
                <c:pt idx="567">
                  <c:v>0.181761797189793</c:v>
                </c:pt>
                <c:pt idx="568">
                  <c:v>0.1820334013975</c:v>
                </c:pt>
                <c:pt idx="569">
                  <c:v>0.182609205209436</c:v>
                </c:pt>
                <c:pt idx="570">
                  <c:v>0.182944889952193</c:v>
                </c:pt>
                <c:pt idx="571">
                  <c:v>0.183605389160875</c:v>
                </c:pt>
                <c:pt idx="572">
                  <c:v>0.183678357597613</c:v>
                </c:pt>
                <c:pt idx="573">
                  <c:v>0.184213252024106</c:v>
                </c:pt>
                <c:pt idx="574">
                  <c:v>0.184513138742528</c:v>
                </c:pt>
                <c:pt idx="575">
                  <c:v>0.184975437224158</c:v>
                </c:pt>
                <c:pt idx="576">
                  <c:v>0.185412492622994</c:v>
                </c:pt>
                <c:pt idx="577">
                  <c:v>0.185586405877886</c:v>
                </c:pt>
                <c:pt idx="578">
                  <c:v>0.186130435424535</c:v>
                </c:pt>
                <c:pt idx="579">
                  <c:v>0.186372758185021</c:v>
                </c:pt>
                <c:pt idx="580">
                  <c:v>0.186997432870008</c:v>
                </c:pt>
                <c:pt idx="581">
                  <c:v>0.187117460868553</c:v>
                </c:pt>
                <c:pt idx="582">
                  <c:v>0.187630255082621</c:v>
                </c:pt>
                <c:pt idx="583">
                  <c:v>0.18796038030828</c:v>
                </c:pt>
                <c:pt idx="584">
                  <c:v>0.188259431587713</c:v>
                </c:pt>
                <c:pt idx="585">
                  <c:v>0.188628847932247</c:v>
                </c:pt>
                <c:pt idx="586">
                  <c:v>0.189060641111786</c:v>
                </c:pt>
                <c:pt idx="587">
                  <c:v>0.189434064235314</c:v>
                </c:pt>
                <c:pt idx="588">
                  <c:v>0.189701522376848</c:v>
                </c:pt>
                <c:pt idx="589">
                  <c:v>0.190227520575425</c:v>
                </c:pt>
                <c:pt idx="590">
                  <c:v>0.19057755364375</c:v>
                </c:pt>
                <c:pt idx="591">
                  <c:v>0.191125732104866</c:v>
                </c:pt>
                <c:pt idx="592">
                  <c:v>0.19158823604848</c:v>
                </c:pt>
                <c:pt idx="593">
                  <c:v>0.191707316022615</c:v>
                </c:pt>
                <c:pt idx="594">
                  <c:v>0.1923535538791</c:v>
                </c:pt>
                <c:pt idx="595">
                  <c:v>0.192542119414447</c:v>
                </c:pt>
                <c:pt idx="596">
                  <c:v>0.193076155346648</c:v>
                </c:pt>
                <c:pt idx="597">
                  <c:v>0.193283295347152</c:v>
                </c:pt>
                <c:pt idx="598">
                  <c:v>0.193817372891863</c:v>
                </c:pt>
                <c:pt idx="599">
                  <c:v>0.19405852331514</c:v>
                </c:pt>
                <c:pt idx="600">
                  <c:v>0.194490193403393</c:v>
                </c:pt>
                <c:pt idx="601">
                  <c:v>0.194831975125317</c:v>
                </c:pt>
                <c:pt idx="602">
                  <c:v>0.195155894875523</c:v>
                </c:pt>
                <c:pt idx="603">
                  <c:v>0.195638151245959</c:v>
                </c:pt>
                <c:pt idx="604">
                  <c:v>0.19603856085929</c:v>
                </c:pt>
                <c:pt idx="605">
                  <c:v>0.196575262770967</c:v>
                </c:pt>
                <c:pt idx="606">
                  <c:v>0.19680256000342</c:v>
                </c:pt>
                <c:pt idx="607">
                  <c:v>0.197189055896931</c:v>
                </c:pt>
                <c:pt idx="608">
                  <c:v>0.1977109308926</c:v>
                </c:pt>
                <c:pt idx="609">
                  <c:v>0.197942883181788</c:v>
                </c:pt>
                <c:pt idx="610">
                  <c:v>0.198579791815094</c:v>
                </c:pt>
                <c:pt idx="611">
                  <c:v>0.198820964989682</c:v>
                </c:pt>
                <c:pt idx="612">
                  <c:v>0.199225379130586</c:v>
                </c:pt>
                <c:pt idx="613">
                  <c:v>0.199607924524825</c:v>
                </c:pt>
                <c:pt idx="614">
                  <c:v>0.199990309086471</c:v>
                </c:pt>
                <c:pt idx="615">
                  <c:v>0.200456808890555</c:v>
                </c:pt>
                <c:pt idx="616">
                  <c:v>0.200606486587145</c:v>
                </c:pt>
                <c:pt idx="617">
                  <c:v>0.201121859905059</c:v>
                </c:pt>
                <c:pt idx="618">
                  <c:v>0.201294820756687</c:v>
                </c:pt>
                <c:pt idx="619">
                  <c:v>0.201955017186964</c:v>
                </c:pt>
                <c:pt idx="620">
                  <c:v>0.202198473388829</c:v>
                </c:pt>
                <c:pt idx="621">
                  <c:v>0.202654156158764</c:v>
                </c:pt>
                <c:pt idx="622">
                  <c:v>0.202949582752416</c:v>
                </c:pt>
                <c:pt idx="623">
                  <c:v>0.203543363930188</c:v>
                </c:pt>
                <c:pt idx="624">
                  <c:v>0.204013253380241</c:v>
                </c:pt>
                <c:pt idx="625">
                  <c:v>0.204181340892779</c:v>
                </c:pt>
                <c:pt idx="626">
                  <c:v>0.204744803833405</c:v>
                </c:pt>
                <c:pt idx="627">
                  <c:v>0.204896560079132</c:v>
                </c:pt>
                <c:pt idx="628">
                  <c:v>0.205497869540276</c:v>
                </c:pt>
                <c:pt idx="629">
                  <c:v>0.205824199205871</c:v>
                </c:pt>
                <c:pt idx="630">
                  <c:v>0.206297922967961</c:v>
                </c:pt>
                <c:pt idx="631">
                  <c:v>0.206783116195768</c:v>
                </c:pt>
                <c:pt idx="632">
                  <c:v>0.207056423943302</c:v>
                </c:pt>
                <c:pt idx="633">
                  <c:v>0.207505381836881</c:v>
                </c:pt>
                <c:pt idx="634">
                  <c:v>0.207786808851777</c:v>
                </c:pt>
                <c:pt idx="635">
                  <c:v>0.208229196978711</c:v>
                </c:pt>
                <c:pt idx="636">
                  <c:v>0.208501377647692</c:v>
                </c:pt>
                <c:pt idx="637">
                  <c:v>0.209093646549127</c:v>
                </c:pt>
                <c:pt idx="638">
                  <c:v>0.209236447790115</c:v>
                </c:pt>
                <c:pt idx="639">
                  <c:v>0.209640244288513</c:v>
                </c:pt>
                <c:pt idx="640">
                  <c:v>0.210147477152278</c:v>
                </c:pt>
                <c:pt idx="641">
                  <c:v>0.210351542670887</c:v>
                </c:pt>
                <c:pt idx="642">
                  <c:v>0.2111246361985</c:v>
                </c:pt>
                <c:pt idx="643">
                  <c:v>0.211152490600728</c:v>
                </c:pt>
                <c:pt idx="644">
                  <c:v>0.211668540187089</c:v>
                </c:pt>
                <c:pt idx="645">
                  <c:v>0.212077374853097</c:v>
                </c:pt>
                <c:pt idx="646">
                  <c:v>0.212500611471621</c:v>
                </c:pt>
                <c:pt idx="647">
                  <c:v>0.212928430641169</c:v>
                </c:pt>
                <c:pt idx="648">
                  <c:v>0.213247373967757</c:v>
                </c:pt>
                <c:pt idx="649">
                  <c:v>0.213686931045063</c:v>
                </c:pt>
                <c:pt idx="650">
                  <c:v>0.213861521890191</c:v>
                </c:pt>
                <c:pt idx="651">
                  <c:v>0.214476306089054</c:v>
                </c:pt>
                <c:pt idx="652">
                  <c:v>0.214801103111381</c:v>
                </c:pt>
                <c:pt idx="653">
                  <c:v>0.21527427240098</c:v>
                </c:pt>
                <c:pt idx="654">
                  <c:v>0.21569766462094</c:v>
                </c:pt>
                <c:pt idx="655">
                  <c:v>0.215765166000466</c:v>
                </c:pt>
                <c:pt idx="656">
                  <c:v>0.216529154701267</c:v>
                </c:pt>
                <c:pt idx="657">
                  <c:v>0.216584261475237</c:v>
                </c:pt>
                <c:pt idx="658">
                  <c:v>0.217253716522343</c:v>
                </c:pt>
                <c:pt idx="659">
                  <c:v>0.217418763835923</c:v>
                </c:pt>
                <c:pt idx="660">
                  <c:v>0.217915141223496</c:v>
                </c:pt>
                <c:pt idx="661">
                  <c:v>0.218419240857079</c:v>
                </c:pt>
                <c:pt idx="662">
                  <c:v>0.218800104369482</c:v>
                </c:pt>
                <c:pt idx="663">
                  <c:v>0.219175657285017</c:v>
                </c:pt>
                <c:pt idx="664">
                  <c:v>0.219542693785756</c:v>
                </c:pt>
                <c:pt idx="665">
                  <c:v>0.219990830697672</c:v>
                </c:pt>
                <c:pt idx="666">
                  <c:v>0.219982731330139</c:v>
                </c:pt>
                <c:pt idx="667">
                  <c:v>0.22081994999269</c:v>
                </c:pt>
                <c:pt idx="668">
                  <c:v>0.221065342801228</c:v>
                </c:pt>
                <c:pt idx="669">
                  <c:v>0.221458164490619</c:v>
                </c:pt>
                <c:pt idx="670">
                  <c:v>0.221714023344111</c:v>
                </c:pt>
                <c:pt idx="671">
                  <c:v>0.2223281109947</c:v>
                </c:pt>
                <c:pt idx="672">
                  <c:v>0.222679895679462</c:v>
                </c:pt>
                <c:pt idx="673">
                  <c:v>0.222960838037579</c:v>
                </c:pt>
                <c:pt idx="674">
                  <c:v>0.223545147551142</c:v>
                </c:pt>
                <c:pt idx="675">
                  <c:v>0.223637453326061</c:v>
                </c:pt>
                <c:pt idx="676">
                  <c:v>0.224105967566987</c:v>
                </c:pt>
                <c:pt idx="677">
                  <c:v>0.224516611109004</c:v>
                </c:pt>
                <c:pt idx="678">
                  <c:v>0.224896904052515</c:v>
                </c:pt>
                <c:pt idx="679">
                  <c:v>0.225285680526385</c:v>
                </c:pt>
                <c:pt idx="680">
                  <c:v>0.225726403240385</c:v>
                </c:pt>
                <c:pt idx="681">
                  <c:v>0.226242757780113</c:v>
                </c:pt>
                <c:pt idx="682">
                  <c:v>0.226486432759814</c:v>
                </c:pt>
                <c:pt idx="683">
                  <c:v>0.227186270157615</c:v>
                </c:pt>
                <c:pt idx="684">
                  <c:v>0.227254021035188</c:v>
                </c:pt>
                <c:pt idx="685">
                  <c:v>0.227595265444016</c:v>
                </c:pt>
                <c:pt idx="686">
                  <c:v>0.227966509592644</c:v>
                </c:pt>
                <c:pt idx="687">
                  <c:v>0.228591620555675</c:v>
                </c:pt>
                <c:pt idx="688">
                  <c:v>0.229136849517766</c:v>
                </c:pt>
                <c:pt idx="689">
                  <c:v>0.22921009958192</c:v>
                </c:pt>
                <c:pt idx="690">
                  <c:v>0.229618966393145</c:v>
                </c:pt>
                <c:pt idx="691">
                  <c:v>0.230036801866246</c:v>
                </c:pt>
                <c:pt idx="692">
                  <c:v>0.230553186763827</c:v>
                </c:pt>
                <c:pt idx="693">
                  <c:v>0.230833756475552</c:v>
                </c:pt>
                <c:pt idx="694">
                  <c:v>0.231122571229834</c:v>
                </c:pt>
                <c:pt idx="695">
                  <c:v>0.231568862449427</c:v>
                </c:pt>
                <c:pt idx="696">
                  <c:v>0.231934872274449</c:v>
                </c:pt>
                <c:pt idx="697">
                  <c:v>0.232485543510649</c:v>
                </c:pt>
                <c:pt idx="698">
                  <c:v>0.232670779238119</c:v>
                </c:pt>
                <c:pt idx="699">
                  <c:v>0.233335794888106</c:v>
                </c:pt>
                <c:pt idx="700">
                  <c:v>0.233513895123009</c:v>
                </c:pt>
                <c:pt idx="701">
                  <c:v>0.234018577873469</c:v>
                </c:pt>
                <c:pt idx="702">
                  <c:v>0.234310653647805</c:v>
                </c:pt>
                <c:pt idx="703">
                  <c:v>0.23476190546742</c:v>
                </c:pt>
                <c:pt idx="704">
                  <c:v>0.235392819632139</c:v>
                </c:pt>
                <c:pt idx="705">
                  <c:v>0.235525086683383</c:v>
                </c:pt>
                <c:pt idx="706">
                  <c:v>0.235973502916246</c:v>
                </c:pt>
                <c:pt idx="707">
                  <c:v>0.236359922680179</c:v>
                </c:pt>
                <c:pt idx="708">
                  <c:v>0.236998087576912</c:v>
                </c:pt>
                <c:pt idx="709">
                  <c:v>0.237071341310239</c:v>
                </c:pt>
                <c:pt idx="710">
                  <c:v>0.237597745636777</c:v>
                </c:pt>
                <c:pt idx="711">
                  <c:v>0.238009470775618</c:v>
                </c:pt>
                <c:pt idx="712">
                  <c:v>0.238200362407588</c:v>
                </c:pt>
                <c:pt idx="713">
                  <c:v>0.238794877965128</c:v>
                </c:pt>
                <c:pt idx="714">
                  <c:v>0.239137560941334</c:v>
                </c:pt>
                <c:pt idx="715">
                  <c:v>0.239580209612057</c:v>
                </c:pt>
                <c:pt idx="716">
                  <c:v>0.239655185152691</c:v>
                </c:pt>
                <c:pt idx="717">
                  <c:v>0.240439654624109</c:v>
                </c:pt>
                <c:pt idx="718">
                  <c:v>0.240618779618577</c:v>
                </c:pt>
                <c:pt idx="719">
                  <c:v>0.241014420205353</c:v>
                </c:pt>
                <c:pt idx="720">
                  <c:v>0.241311656617375</c:v>
                </c:pt>
                <c:pt idx="721">
                  <c:v>0.241665730493911</c:v>
                </c:pt>
                <c:pt idx="722">
                  <c:v>0.242203697206355</c:v>
                </c:pt>
                <c:pt idx="723">
                  <c:v>0.242529074824695</c:v>
                </c:pt>
                <c:pt idx="724">
                  <c:v>0.243030632127001</c:v>
                </c:pt>
                <c:pt idx="725">
                  <c:v>0.243335549888659</c:v>
                </c:pt>
                <c:pt idx="726">
                  <c:v>0.243736600003819</c:v>
                </c:pt>
                <c:pt idx="727">
                  <c:v>0.244173366204235</c:v>
                </c:pt>
                <c:pt idx="728">
                  <c:v>0.244642937399027</c:v>
                </c:pt>
                <c:pt idx="729">
                  <c:v>0.245029505951161</c:v>
                </c:pt>
                <c:pt idx="730">
                  <c:v>0.245272495824039</c:v>
                </c:pt>
                <c:pt idx="731">
                  <c:v>0.245765976337821</c:v>
                </c:pt>
                <c:pt idx="732">
                  <c:v>0.245847940875196</c:v>
                </c:pt>
                <c:pt idx="733">
                  <c:v>0.246388866247622</c:v>
                </c:pt>
                <c:pt idx="734">
                  <c:v>0.246388600917631</c:v>
                </c:pt>
                <c:pt idx="735">
                  <c:v>0.246480856173264</c:v>
                </c:pt>
                <c:pt idx="736">
                  <c:v>0.246721649466292</c:v>
                </c:pt>
                <c:pt idx="737">
                  <c:v>0.246601451175152</c:v>
                </c:pt>
                <c:pt idx="738">
                  <c:v>0.246852900945769</c:v>
                </c:pt>
                <c:pt idx="739">
                  <c:v>0.246805687417898</c:v>
                </c:pt>
                <c:pt idx="740">
                  <c:v>0.246818580623372</c:v>
                </c:pt>
                <c:pt idx="741">
                  <c:v>0.246893522028112</c:v>
                </c:pt>
                <c:pt idx="742">
                  <c:v>0.246972843678201</c:v>
                </c:pt>
                <c:pt idx="743">
                  <c:v>0.247146953032973</c:v>
                </c:pt>
                <c:pt idx="744">
                  <c:v>0.24706222206736</c:v>
                </c:pt>
                <c:pt idx="745">
                  <c:v>0.247017980373096</c:v>
                </c:pt>
                <c:pt idx="746">
                  <c:v>0.246716038719924</c:v>
                </c:pt>
                <c:pt idx="747">
                  <c:v>0.246873738724622</c:v>
                </c:pt>
                <c:pt idx="748">
                  <c:v>0.24697754626886</c:v>
                </c:pt>
                <c:pt idx="749">
                  <c:v>0.247007555235864</c:v>
                </c:pt>
                <c:pt idx="750">
                  <c:v>0.246964758189644</c:v>
                </c:pt>
                <c:pt idx="751">
                  <c:v>0.246946584559268</c:v>
                </c:pt>
                <c:pt idx="752">
                  <c:v>0.246901218828977</c:v>
                </c:pt>
                <c:pt idx="753">
                  <c:v>0.24678503839359</c:v>
                </c:pt>
                <c:pt idx="754">
                  <c:v>0.246853138587015</c:v>
                </c:pt>
                <c:pt idx="755">
                  <c:v>0.246969445727633</c:v>
                </c:pt>
                <c:pt idx="756">
                  <c:v>0.24721477907031</c:v>
                </c:pt>
                <c:pt idx="757">
                  <c:v>0.246979697691343</c:v>
                </c:pt>
                <c:pt idx="758">
                  <c:v>0.246975339018921</c:v>
                </c:pt>
                <c:pt idx="759">
                  <c:v>0.246991237458501</c:v>
                </c:pt>
                <c:pt idx="760">
                  <c:v>0.246839173194608</c:v>
                </c:pt>
                <c:pt idx="761">
                  <c:v>0.247091591747271</c:v>
                </c:pt>
                <c:pt idx="762">
                  <c:v>0.246937391829996</c:v>
                </c:pt>
                <c:pt idx="763">
                  <c:v>0.246912223818644</c:v>
                </c:pt>
                <c:pt idx="764">
                  <c:v>0.246931856834455</c:v>
                </c:pt>
                <c:pt idx="765">
                  <c:v>0.247093504174498</c:v>
                </c:pt>
                <c:pt idx="766">
                  <c:v>0.24675970415367</c:v>
                </c:pt>
                <c:pt idx="767">
                  <c:v>0.246810822602714</c:v>
                </c:pt>
                <c:pt idx="768">
                  <c:v>0.246967241148272</c:v>
                </c:pt>
                <c:pt idx="769">
                  <c:v>0.24674560581596</c:v>
                </c:pt>
                <c:pt idx="770">
                  <c:v>0.24720152924261</c:v>
                </c:pt>
                <c:pt idx="771">
                  <c:v>0.246784476918884</c:v>
                </c:pt>
                <c:pt idx="772">
                  <c:v>0.246996738544396</c:v>
                </c:pt>
                <c:pt idx="773">
                  <c:v>0.246759987502593</c:v>
                </c:pt>
                <c:pt idx="774">
                  <c:v>0.246943277457138</c:v>
                </c:pt>
                <c:pt idx="775">
                  <c:v>0.246904166166346</c:v>
                </c:pt>
                <c:pt idx="776">
                  <c:v>0.246823999350628</c:v>
                </c:pt>
                <c:pt idx="777">
                  <c:v>0.247002759700805</c:v>
                </c:pt>
                <c:pt idx="778">
                  <c:v>0.246822279441286</c:v>
                </c:pt>
                <c:pt idx="779">
                  <c:v>0.246943056630126</c:v>
                </c:pt>
                <c:pt idx="780">
                  <c:v>0.246822553155229</c:v>
                </c:pt>
                <c:pt idx="781">
                  <c:v>0.24694408241729</c:v>
                </c:pt>
                <c:pt idx="782">
                  <c:v>0.246752509952102</c:v>
                </c:pt>
                <c:pt idx="783">
                  <c:v>0.246808998946396</c:v>
                </c:pt>
                <c:pt idx="784">
                  <c:v>0.246943626955401</c:v>
                </c:pt>
                <c:pt idx="785">
                  <c:v>0.247068335375324</c:v>
                </c:pt>
                <c:pt idx="786">
                  <c:v>0.246945822479861</c:v>
                </c:pt>
                <c:pt idx="787">
                  <c:v>0.247047486652945</c:v>
                </c:pt>
                <c:pt idx="788">
                  <c:v>0.246876210516616</c:v>
                </c:pt>
                <c:pt idx="789">
                  <c:v>0.246755382197588</c:v>
                </c:pt>
                <c:pt idx="790">
                  <c:v>0.246863158624023</c:v>
                </c:pt>
                <c:pt idx="791">
                  <c:v>0.246974849816501</c:v>
                </c:pt>
                <c:pt idx="792">
                  <c:v>0.246911103157506</c:v>
                </c:pt>
                <c:pt idx="793">
                  <c:v>0.246955239732835</c:v>
                </c:pt>
                <c:pt idx="794">
                  <c:v>0.246837136345041</c:v>
                </c:pt>
                <c:pt idx="795">
                  <c:v>0.246840555925894</c:v>
                </c:pt>
                <c:pt idx="796">
                  <c:v>0.246813594488573</c:v>
                </c:pt>
                <c:pt idx="797">
                  <c:v>0.246784337336971</c:v>
                </c:pt>
                <c:pt idx="798">
                  <c:v>0.246762907823179</c:v>
                </c:pt>
                <c:pt idx="799">
                  <c:v>0.246835853649247</c:v>
                </c:pt>
                <c:pt idx="800">
                  <c:v>0.246866030343011</c:v>
                </c:pt>
                <c:pt idx="801">
                  <c:v>0.246794329640318</c:v>
                </c:pt>
                <c:pt idx="802">
                  <c:v>0.246898914417122</c:v>
                </c:pt>
                <c:pt idx="803">
                  <c:v>0.246785022387322</c:v>
                </c:pt>
                <c:pt idx="804">
                  <c:v>0.246970286779258</c:v>
                </c:pt>
                <c:pt idx="805">
                  <c:v>0.246745398760883</c:v>
                </c:pt>
                <c:pt idx="806">
                  <c:v>0.246884392708673</c:v>
                </c:pt>
                <c:pt idx="807">
                  <c:v>0.246873333112705</c:v>
                </c:pt>
                <c:pt idx="808">
                  <c:v>0.24682723657405</c:v>
                </c:pt>
                <c:pt idx="809">
                  <c:v>0.247032751965323</c:v>
                </c:pt>
                <c:pt idx="810">
                  <c:v>0.24686428843274</c:v>
                </c:pt>
                <c:pt idx="811">
                  <c:v>0.246688688253974</c:v>
                </c:pt>
                <c:pt idx="812">
                  <c:v>0.246746778088181</c:v>
                </c:pt>
                <c:pt idx="813">
                  <c:v>0.246937103321512</c:v>
                </c:pt>
                <c:pt idx="814">
                  <c:v>0.246821446713978</c:v>
                </c:pt>
                <c:pt idx="815">
                  <c:v>0.24690369101863</c:v>
                </c:pt>
                <c:pt idx="816">
                  <c:v>0.246865541907137</c:v>
                </c:pt>
                <c:pt idx="817">
                  <c:v>0.246798150693997</c:v>
                </c:pt>
                <c:pt idx="818">
                  <c:v>0.246803033753286</c:v>
                </c:pt>
                <c:pt idx="819">
                  <c:v>0.246744340349375</c:v>
                </c:pt>
                <c:pt idx="820">
                  <c:v>0.24668468809214</c:v>
                </c:pt>
                <c:pt idx="821">
                  <c:v>0.246874206868179</c:v>
                </c:pt>
                <c:pt idx="822">
                  <c:v>0.246848766096908</c:v>
                </c:pt>
                <c:pt idx="823">
                  <c:v>0.24679797918959</c:v>
                </c:pt>
                <c:pt idx="824">
                  <c:v>0.246742967959093</c:v>
                </c:pt>
                <c:pt idx="825">
                  <c:v>0.24682430735182</c:v>
                </c:pt>
                <c:pt idx="826">
                  <c:v>0.246800719850141</c:v>
                </c:pt>
                <c:pt idx="827">
                  <c:v>0.246806112887603</c:v>
                </c:pt>
                <c:pt idx="828">
                  <c:v>0.246766493207062</c:v>
                </c:pt>
                <c:pt idx="829">
                  <c:v>0.246701800450446</c:v>
                </c:pt>
                <c:pt idx="830">
                  <c:v>0.246880156381389</c:v>
                </c:pt>
                <c:pt idx="831">
                  <c:v>0.246790985896029</c:v>
                </c:pt>
                <c:pt idx="832">
                  <c:v>0.246895272800104</c:v>
                </c:pt>
                <c:pt idx="833">
                  <c:v>0.246792454001747</c:v>
                </c:pt>
                <c:pt idx="834">
                  <c:v>0.246948005346985</c:v>
                </c:pt>
                <c:pt idx="835">
                  <c:v>0.246819858429014</c:v>
                </c:pt>
                <c:pt idx="836">
                  <c:v>0.246898218565908</c:v>
                </c:pt>
                <c:pt idx="837">
                  <c:v>0.246843316495577</c:v>
                </c:pt>
                <c:pt idx="838">
                  <c:v>0.246925878154059</c:v>
                </c:pt>
                <c:pt idx="839">
                  <c:v>0.246626329915568</c:v>
                </c:pt>
                <c:pt idx="840">
                  <c:v>0.246784664172754</c:v>
                </c:pt>
                <c:pt idx="841">
                  <c:v>0.246749974376778</c:v>
                </c:pt>
                <c:pt idx="842">
                  <c:v>0.246719252710541</c:v>
                </c:pt>
                <c:pt idx="843">
                  <c:v>0.246881396794344</c:v>
                </c:pt>
                <c:pt idx="844">
                  <c:v>0.246815156032606</c:v>
                </c:pt>
                <c:pt idx="845">
                  <c:v>0.246790979689453</c:v>
                </c:pt>
                <c:pt idx="846">
                  <c:v>0.246586527404039</c:v>
                </c:pt>
                <c:pt idx="847">
                  <c:v>0.246576263866138</c:v>
                </c:pt>
                <c:pt idx="848">
                  <c:v>0.246581332598952</c:v>
                </c:pt>
                <c:pt idx="849">
                  <c:v>0.246780618472959</c:v>
                </c:pt>
                <c:pt idx="850">
                  <c:v>0.246676258202587</c:v>
                </c:pt>
                <c:pt idx="851">
                  <c:v>0.24668473036501</c:v>
                </c:pt>
                <c:pt idx="852">
                  <c:v>0.246744462252783</c:v>
                </c:pt>
                <c:pt idx="853">
                  <c:v>0.246693335600226</c:v>
                </c:pt>
                <c:pt idx="854">
                  <c:v>0.246785937139255</c:v>
                </c:pt>
                <c:pt idx="855">
                  <c:v>0.246756720615981</c:v>
                </c:pt>
                <c:pt idx="856">
                  <c:v>0.246675469989669</c:v>
                </c:pt>
                <c:pt idx="857">
                  <c:v>0.2467658488212</c:v>
                </c:pt>
                <c:pt idx="858">
                  <c:v>0.246611955919844</c:v>
                </c:pt>
                <c:pt idx="859">
                  <c:v>0.246599035366412</c:v>
                </c:pt>
                <c:pt idx="860">
                  <c:v>0.246627180815646</c:v>
                </c:pt>
              </c:numCache>
            </c:numRef>
          </c:xVal>
          <c:yVal>
            <c:numRef>
              <c:f>Machine_donnees!$L$2:$L$10000</c:f>
              <c:numCache>
                <c:ptCount val="9999"/>
                <c:pt idx="0">
                  <c:v>3.4886236212287</c:v>
                </c:pt>
                <c:pt idx="1">
                  <c:v>4.68834061470115</c:v>
                </c:pt>
                <c:pt idx="2">
                  <c:v>4.57486702925874</c:v>
                </c:pt>
                <c:pt idx="3">
                  <c:v>6.9801206095308</c:v>
                </c:pt>
                <c:pt idx="4">
                  <c:v>6.95025586894977</c:v>
                </c:pt>
                <c:pt idx="5">
                  <c:v>9.14213059378672</c:v>
                </c:pt>
                <c:pt idx="6">
                  <c:v>8.78736900769701</c:v>
                </c:pt>
                <c:pt idx="7">
                  <c:v>10.4039139155199</c:v>
                </c:pt>
                <c:pt idx="8">
                  <c:v>11.4823028438527</c:v>
                </c:pt>
                <c:pt idx="9">
                  <c:v>12.6460166825331</c:v>
                </c:pt>
                <c:pt idx="10">
                  <c:v>14.9176327665649</c:v>
                </c:pt>
                <c:pt idx="11">
                  <c:v>15.125341008606</c:v>
                </c:pt>
                <c:pt idx="12">
                  <c:v>17.6421451511888</c:v>
                </c:pt>
                <c:pt idx="13">
                  <c:v>18.1148974701369</c:v>
                </c:pt>
                <c:pt idx="14">
                  <c:v>21.2044663551883</c:v>
                </c:pt>
                <c:pt idx="15">
                  <c:v>22.3798774973957</c:v>
                </c:pt>
                <c:pt idx="16">
                  <c:v>23.8415607696878</c:v>
                </c:pt>
                <c:pt idx="17">
                  <c:v>25.3014884462352</c:v>
                </c:pt>
                <c:pt idx="18">
                  <c:v>26.25935618332</c:v>
                </c:pt>
                <c:pt idx="19">
                  <c:v>28.913379898474</c:v>
                </c:pt>
                <c:pt idx="20">
                  <c:v>28.896875471994</c:v>
                </c:pt>
                <c:pt idx="21">
                  <c:v>30.7420840075766</c:v>
                </c:pt>
                <c:pt idx="22">
                  <c:v>30.3508175107339</c:v>
                </c:pt>
                <c:pt idx="23">
                  <c:v>32.2137698703373</c:v>
                </c:pt>
                <c:pt idx="24">
                  <c:v>33.5539430426067</c:v>
                </c:pt>
                <c:pt idx="25">
                  <c:v>34.7044862167536</c:v>
                </c:pt>
                <c:pt idx="26">
                  <c:v>36.4230044054693</c:v>
                </c:pt>
                <c:pt idx="27">
                  <c:v>36.4809242792466</c:v>
                </c:pt>
                <c:pt idx="28">
                  <c:v>38.8386680553314</c:v>
                </c:pt>
                <c:pt idx="29">
                  <c:v>38.9965973084948</c:v>
                </c:pt>
                <c:pt idx="30">
                  <c:v>41.3162159115959</c:v>
                </c:pt>
                <c:pt idx="31">
                  <c:v>41.6974311118209</c:v>
                </c:pt>
                <c:pt idx="32">
                  <c:v>42.6224874297995</c:v>
                </c:pt>
                <c:pt idx="33">
                  <c:v>43.5963407859025</c:v>
                </c:pt>
                <c:pt idx="34">
                  <c:v>44.3729133646075</c:v>
                </c:pt>
                <c:pt idx="35">
                  <c:v>46.9136561445333</c:v>
                </c:pt>
                <c:pt idx="36">
                  <c:v>46.7566923168228</c:v>
                </c:pt>
                <c:pt idx="37">
                  <c:v>48.4892417903293</c:v>
                </c:pt>
                <c:pt idx="38">
                  <c:v>48.4142699807724</c:v>
                </c:pt>
                <c:pt idx="39">
                  <c:v>50.5885820510677</c:v>
                </c:pt>
                <c:pt idx="40">
                  <c:v>52.072839318779</c:v>
                </c:pt>
                <c:pt idx="41">
                  <c:v>53.1166377489392</c:v>
                </c:pt>
                <c:pt idx="42">
                  <c:v>54.5379270984334</c:v>
                </c:pt>
                <c:pt idx="43">
                  <c:v>54.6055512375169</c:v>
                </c:pt>
                <c:pt idx="44">
                  <c:v>57.2077968373037</c:v>
                </c:pt>
                <c:pt idx="45">
                  <c:v>57.6102379163247</c:v>
                </c:pt>
                <c:pt idx="46">
                  <c:v>59.5752335719101</c:v>
                </c:pt>
                <c:pt idx="47">
                  <c:v>59.5438998625736</c:v>
                </c:pt>
                <c:pt idx="48">
                  <c:v>60.4745052025243</c:v>
                </c:pt>
                <c:pt idx="49">
                  <c:v>62.1250026449436</c:v>
                </c:pt>
                <c:pt idx="50">
                  <c:v>63.1876647056745</c:v>
                </c:pt>
                <c:pt idx="51">
                  <c:v>65.4408385542994</c:v>
                </c:pt>
                <c:pt idx="52">
                  <c:v>65.4850619980601</c:v>
                </c:pt>
                <c:pt idx="53">
                  <c:v>67.0706858941838</c:v>
                </c:pt>
                <c:pt idx="54">
                  <c:v>66.6401526739909</c:v>
                </c:pt>
                <c:pt idx="55">
                  <c:v>68.2509519957405</c:v>
                </c:pt>
                <c:pt idx="56">
                  <c:v>68.9080705697116</c:v>
                </c:pt>
                <c:pt idx="57">
                  <c:v>68.9697990903878</c:v>
                </c:pt>
                <c:pt idx="58">
                  <c:v>69.4621969475483</c:v>
                </c:pt>
                <c:pt idx="59">
                  <c:v>69.054238157651</c:v>
                </c:pt>
                <c:pt idx="60">
                  <c:v>69.7828830160155</c:v>
                </c:pt>
                <c:pt idx="61">
                  <c:v>66.5449869471695</c:v>
                </c:pt>
                <c:pt idx="62">
                  <c:v>64.468747317086</c:v>
                </c:pt>
                <c:pt idx="63">
                  <c:v>60.7984363181667</c:v>
                </c:pt>
                <c:pt idx="64">
                  <c:v>59.0066849554619</c:v>
                </c:pt>
                <c:pt idx="65">
                  <c:v>57.0721106386723</c:v>
                </c:pt>
                <c:pt idx="66">
                  <c:v>54.4971291755249</c:v>
                </c:pt>
                <c:pt idx="67">
                  <c:v>52.6597623299267</c:v>
                </c:pt>
                <c:pt idx="68">
                  <c:v>48.4988451643269</c:v>
                </c:pt>
                <c:pt idx="69">
                  <c:v>47.780789109724</c:v>
                </c:pt>
                <c:pt idx="70">
                  <c:v>45.100388405644</c:v>
                </c:pt>
                <c:pt idx="71">
                  <c:v>44.3296353419884</c:v>
                </c:pt>
                <c:pt idx="72">
                  <c:v>41.4184753411139</c:v>
                </c:pt>
                <c:pt idx="73">
                  <c:v>38.6863874108197</c:v>
                </c:pt>
                <c:pt idx="74">
                  <c:v>37.5161273787423</c:v>
                </c:pt>
                <c:pt idx="75">
                  <c:v>35.2676501944825</c:v>
                </c:pt>
                <c:pt idx="76">
                  <c:v>35.5851299197679</c:v>
                </c:pt>
                <c:pt idx="77">
                  <c:v>33.4739279722496</c:v>
                </c:pt>
                <c:pt idx="78">
                  <c:v>33.6692474573988</c:v>
                </c:pt>
                <c:pt idx="79">
                  <c:v>32.2445043200909</c:v>
                </c:pt>
                <c:pt idx="80">
                  <c:v>32.5920618318714</c:v>
                </c:pt>
                <c:pt idx="81">
                  <c:v>32.8856281426408</c:v>
                </c:pt>
                <c:pt idx="82">
                  <c:v>31.8897726534927</c:v>
                </c:pt>
                <c:pt idx="83">
                  <c:v>32.1240040029067</c:v>
                </c:pt>
                <c:pt idx="84">
                  <c:v>29.9739819500293</c:v>
                </c:pt>
                <c:pt idx="85">
                  <c:v>30.6400154887674</c:v>
                </c:pt>
                <c:pt idx="86">
                  <c:v>29.308099748254</c:v>
                </c:pt>
                <c:pt idx="87">
                  <c:v>29.6242604936302</c:v>
                </c:pt>
                <c:pt idx="88">
                  <c:v>28.7630918573068</c:v>
                </c:pt>
                <c:pt idx="89">
                  <c:v>28.2824674070312</c:v>
                </c:pt>
                <c:pt idx="90">
                  <c:v>29.3205459088215</c:v>
                </c:pt>
                <c:pt idx="91">
                  <c:v>28.6520683651082</c:v>
                </c:pt>
                <c:pt idx="92">
                  <c:v>29.4926221238794</c:v>
                </c:pt>
                <c:pt idx="93">
                  <c:v>27.4734113059729</c:v>
                </c:pt>
                <c:pt idx="94">
                  <c:v>27.6518715055567</c:v>
                </c:pt>
                <c:pt idx="95">
                  <c:v>26.2302807867657</c:v>
                </c:pt>
                <c:pt idx="96">
                  <c:v>26.0542445878459</c:v>
                </c:pt>
                <c:pt idx="97">
                  <c:v>25.6228846677495</c:v>
                </c:pt>
                <c:pt idx="98">
                  <c:v>24.0823004782581</c:v>
                </c:pt>
                <c:pt idx="99">
                  <c:v>24.1254828280845</c:v>
                </c:pt>
                <c:pt idx="100">
                  <c:v>22.5091457911474</c:v>
                </c:pt>
                <c:pt idx="101">
                  <c:v>23.6729083359767</c:v>
                </c:pt>
                <c:pt idx="102">
                  <c:v>22.2780946923354</c:v>
                </c:pt>
                <c:pt idx="103">
                  <c:v>22.6797229874954</c:v>
                </c:pt>
                <c:pt idx="104">
                  <c:v>23.2461672373823</c:v>
                </c:pt>
                <c:pt idx="105">
                  <c:v>25.2761695114203</c:v>
                </c:pt>
                <c:pt idx="106">
                  <c:v>29.1363770876525</c:v>
                </c:pt>
                <c:pt idx="107">
                  <c:v>31.4926744650633</c:v>
                </c:pt>
                <c:pt idx="108">
                  <c:v>35.6256221246163</c:v>
                </c:pt>
                <c:pt idx="109">
                  <c:v>37.3789247663479</c:v>
                </c:pt>
                <c:pt idx="110">
                  <c:v>41.867286413461</c:v>
                </c:pt>
                <c:pt idx="111">
                  <c:v>44.5292335753495</c:v>
                </c:pt>
                <c:pt idx="112">
                  <c:v>46.9670567834882</c:v>
                </c:pt>
                <c:pt idx="113">
                  <c:v>49.1108909810646</c:v>
                </c:pt>
                <c:pt idx="114">
                  <c:v>50.6345541325517</c:v>
                </c:pt>
                <c:pt idx="115">
                  <c:v>55.7856712206267</c:v>
                </c:pt>
                <c:pt idx="116">
                  <c:v>60.1309659480339</c:v>
                </c:pt>
                <c:pt idx="117">
                  <c:v>66.6323527321342</c:v>
                </c:pt>
                <c:pt idx="118">
                  <c:v>70.5458613606416</c:v>
                </c:pt>
                <c:pt idx="119">
                  <c:v>75.0404734852472</c:v>
                </c:pt>
                <c:pt idx="120">
                  <c:v>79.7647964198155</c:v>
                </c:pt>
                <c:pt idx="121">
                  <c:v>84.8601071330774</c:v>
                </c:pt>
                <c:pt idx="122">
                  <c:v>90.8737627179156</c:v>
                </c:pt>
                <c:pt idx="123">
                  <c:v>94.8602261995608</c:v>
                </c:pt>
                <c:pt idx="124">
                  <c:v>100.691996063963</c:v>
                </c:pt>
                <c:pt idx="125">
                  <c:v>104.739098701077</c:v>
                </c:pt>
                <c:pt idx="126">
                  <c:v>110.619896522935</c:v>
                </c:pt>
                <c:pt idx="127">
                  <c:v>115.901082512086</c:v>
                </c:pt>
                <c:pt idx="128">
                  <c:v>121.357758495485</c:v>
                </c:pt>
                <c:pt idx="129">
                  <c:v>126.524032763169</c:v>
                </c:pt>
                <c:pt idx="130">
                  <c:v>130.88971710219</c:v>
                </c:pt>
                <c:pt idx="131">
                  <c:v>137.352266385878</c:v>
                </c:pt>
                <c:pt idx="132">
                  <c:v>142.028861208341</c:v>
                </c:pt>
                <c:pt idx="133">
                  <c:v>147.724588710397</c:v>
                </c:pt>
                <c:pt idx="134">
                  <c:v>151.474414237018</c:v>
                </c:pt>
                <c:pt idx="135">
                  <c:v>156.636300602531</c:v>
                </c:pt>
                <c:pt idx="136">
                  <c:v>162.399381750594</c:v>
                </c:pt>
                <c:pt idx="137">
                  <c:v>168.060484399248</c:v>
                </c:pt>
                <c:pt idx="138">
                  <c:v>173.424062057899</c:v>
                </c:pt>
                <c:pt idx="139">
                  <c:v>176.739728800362</c:v>
                </c:pt>
                <c:pt idx="140">
                  <c:v>181.799684502863</c:v>
                </c:pt>
                <c:pt idx="141">
                  <c:v>185.664852278517</c:v>
                </c:pt>
                <c:pt idx="142">
                  <c:v>191.516939565061</c:v>
                </c:pt>
                <c:pt idx="143">
                  <c:v>195.72001494673</c:v>
                </c:pt>
                <c:pt idx="144">
                  <c:v>199.763403739986</c:v>
                </c:pt>
                <c:pt idx="145">
                  <c:v>204.023926284861</c:v>
                </c:pt>
                <c:pt idx="146">
                  <c:v>208.148997899199</c:v>
                </c:pt>
                <c:pt idx="147">
                  <c:v>213.978162854384</c:v>
                </c:pt>
                <c:pt idx="148">
                  <c:v>217.515907892341</c:v>
                </c:pt>
                <c:pt idx="149">
                  <c:v>222.067062637386</c:v>
                </c:pt>
                <c:pt idx="150">
                  <c:v>225.083643183822</c:v>
                </c:pt>
                <c:pt idx="151">
                  <c:v>229.439982030509</c:v>
                </c:pt>
                <c:pt idx="152">
                  <c:v>233.47361654768</c:v>
                </c:pt>
                <c:pt idx="153">
                  <c:v>237.226507952428</c:v>
                </c:pt>
                <c:pt idx="154">
                  <c:v>240.766488254721</c:v>
                </c:pt>
                <c:pt idx="155">
                  <c:v>243.035098908435</c:v>
                </c:pt>
                <c:pt idx="156">
                  <c:v>247.637251600712</c:v>
                </c:pt>
                <c:pt idx="157">
                  <c:v>250.940363463525</c:v>
                </c:pt>
                <c:pt idx="158">
                  <c:v>255.227230816478</c:v>
                </c:pt>
                <c:pt idx="159">
                  <c:v>257.870065598535</c:v>
                </c:pt>
                <c:pt idx="160">
                  <c:v>261.088202626446</c:v>
                </c:pt>
                <c:pt idx="161">
                  <c:v>264.521412092173</c:v>
                </c:pt>
                <c:pt idx="162">
                  <c:v>267.475166055199</c:v>
                </c:pt>
                <c:pt idx="163">
                  <c:v>271.359642339909</c:v>
                </c:pt>
                <c:pt idx="164">
                  <c:v>273.596428743787</c:v>
                </c:pt>
                <c:pt idx="165">
                  <c:v>277.264875862755</c:v>
                </c:pt>
                <c:pt idx="166">
                  <c:v>279.363145457969</c:v>
                </c:pt>
                <c:pt idx="167">
                  <c:v>282.612537047725</c:v>
                </c:pt>
                <c:pt idx="168">
                  <c:v>285.370683637471</c:v>
                </c:pt>
                <c:pt idx="169">
                  <c:v>287.976701789422</c:v>
                </c:pt>
                <c:pt idx="170">
                  <c:v>290.934095667331</c:v>
                </c:pt>
                <c:pt idx="171">
                  <c:v>292.726447159372</c:v>
                </c:pt>
                <c:pt idx="172">
                  <c:v>296.654376286985</c:v>
                </c:pt>
                <c:pt idx="173">
                  <c:v>298.983039013123</c:v>
                </c:pt>
                <c:pt idx="174">
                  <c:v>301.825582052253</c:v>
                </c:pt>
                <c:pt idx="175">
                  <c:v>303.061357073213</c:v>
                </c:pt>
                <c:pt idx="176">
                  <c:v>305.34173548042</c:v>
                </c:pt>
                <c:pt idx="177">
                  <c:v>308.136516052214</c:v>
                </c:pt>
                <c:pt idx="178">
                  <c:v>309.752755676853</c:v>
                </c:pt>
                <c:pt idx="179">
                  <c:v>312.178334941918</c:v>
                </c:pt>
                <c:pt idx="180">
                  <c:v>313.012510369555</c:v>
                </c:pt>
                <c:pt idx="181">
                  <c:v>315.722511800797</c:v>
                </c:pt>
                <c:pt idx="182">
                  <c:v>317.927626161553</c:v>
                </c:pt>
                <c:pt idx="183">
                  <c:v>321.115982858379</c:v>
                </c:pt>
                <c:pt idx="184">
                  <c:v>322.877427689639</c:v>
                </c:pt>
                <c:pt idx="185">
                  <c:v>323.605519385312</c:v>
                </c:pt>
                <c:pt idx="186">
                  <c:v>324.922411888125</c:v>
                </c:pt>
                <c:pt idx="187">
                  <c:v>326.176586526612</c:v>
                </c:pt>
                <c:pt idx="188">
                  <c:v>329.6011028145</c:v>
                </c:pt>
                <c:pt idx="189">
                  <c:v>331.162704577025</c:v>
                </c:pt>
                <c:pt idx="190">
                  <c:v>332.979409143551</c:v>
                </c:pt>
                <c:pt idx="191">
                  <c:v>333.817376692787</c:v>
                </c:pt>
                <c:pt idx="192">
                  <c:v>335.364423144544</c:v>
                </c:pt>
                <c:pt idx="193">
                  <c:v>337.147763999025</c:v>
                </c:pt>
                <c:pt idx="194">
                  <c:v>338.438098604359</c:v>
                </c:pt>
                <c:pt idx="195">
                  <c:v>340.442908927471</c:v>
                </c:pt>
                <c:pt idx="196">
                  <c:v>341.042920846402</c:v>
                </c:pt>
                <c:pt idx="197">
                  <c:v>343.629539165266</c:v>
                </c:pt>
                <c:pt idx="198">
                  <c:v>345.343856448633</c:v>
                </c:pt>
                <c:pt idx="199">
                  <c:v>347.517855407971</c:v>
                </c:pt>
                <c:pt idx="200">
                  <c:v>348.348830145819</c:v>
                </c:pt>
                <c:pt idx="201">
                  <c:v>348.640558234341</c:v>
                </c:pt>
                <c:pt idx="202">
                  <c:v>350.266630412804</c:v>
                </c:pt>
                <c:pt idx="203">
                  <c:v>351.375721610042</c:v>
                </c:pt>
                <c:pt idx="204">
                  <c:v>353.524145492406</c:v>
                </c:pt>
                <c:pt idx="205">
                  <c:v>354.189197515267</c:v>
                </c:pt>
                <c:pt idx="206">
                  <c:v>355.817965926977</c:v>
                </c:pt>
                <c:pt idx="207">
                  <c:v>356.210137401462</c:v>
                </c:pt>
                <c:pt idx="208">
                  <c:v>357.619902093332</c:v>
                </c:pt>
                <c:pt idx="209">
                  <c:v>358.724253138572</c:v>
                </c:pt>
                <c:pt idx="210">
                  <c:v>358.566775721916</c:v>
                </c:pt>
                <c:pt idx="211">
                  <c:v>359.886268785184</c:v>
                </c:pt>
                <c:pt idx="212">
                  <c:v>360.381875594784</c:v>
                </c:pt>
                <c:pt idx="213">
                  <c:v>363.078021866148</c:v>
                </c:pt>
                <c:pt idx="214">
                  <c:v>364.266673687978</c:v>
                </c:pt>
                <c:pt idx="215">
                  <c:v>365.469150228342</c:v>
                </c:pt>
                <c:pt idx="216">
                  <c:v>365.991084450967</c:v>
                </c:pt>
                <c:pt idx="217">
                  <c:v>366.51944614575</c:v>
                </c:pt>
                <c:pt idx="218">
                  <c:v>368.101700185192</c:v>
                </c:pt>
                <c:pt idx="219">
                  <c:v>368.93984168496</c:v>
                </c:pt>
                <c:pt idx="220">
                  <c:v>370.510441038755</c:v>
                </c:pt>
                <c:pt idx="221">
                  <c:v>369.838561457511</c:v>
                </c:pt>
                <c:pt idx="222">
                  <c:v>370.605183196031</c:v>
                </c:pt>
                <c:pt idx="223">
                  <c:v>371.215679983281</c:v>
                </c:pt>
                <c:pt idx="224">
                  <c:v>372.998555520088</c:v>
                </c:pt>
                <c:pt idx="225">
                  <c:v>374.630124535364</c:v>
                </c:pt>
                <c:pt idx="226">
                  <c:v>374.52882444303</c:v>
                </c:pt>
                <c:pt idx="227">
                  <c:v>375.523782347433</c:v>
                </c:pt>
                <c:pt idx="228">
                  <c:v>376.089169412961</c:v>
                </c:pt>
                <c:pt idx="229">
                  <c:v>378.231139730587</c:v>
                </c:pt>
                <c:pt idx="230">
                  <c:v>378.662354401989</c:v>
                </c:pt>
                <c:pt idx="231">
                  <c:v>379.428045505162</c:v>
                </c:pt>
                <c:pt idx="232">
                  <c:v>379.331933487446</c:v>
                </c:pt>
                <c:pt idx="233">
                  <c:v>379.459021746155</c:v>
                </c:pt>
                <c:pt idx="234">
                  <c:v>380.494771050321</c:v>
                </c:pt>
                <c:pt idx="235">
                  <c:v>380.375075689224</c:v>
                </c:pt>
                <c:pt idx="236">
                  <c:v>381.677647714488</c:v>
                </c:pt>
                <c:pt idx="237">
                  <c:v>381.808941227309</c:v>
                </c:pt>
                <c:pt idx="238">
                  <c:v>383.357496699931</c:v>
                </c:pt>
                <c:pt idx="239">
                  <c:v>383.886797727587</c:v>
                </c:pt>
                <c:pt idx="240">
                  <c:v>384.350793376753</c:v>
                </c:pt>
                <c:pt idx="241">
                  <c:v>384.530262489422</c:v>
                </c:pt>
                <c:pt idx="242">
                  <c:v>384.643652143733</c:v>
                </c:pt>
                <c:pt idx="243">
                  <c:v>386.097056675329</c:v>
                </c:pt>
                <c:pt idx="244">
                  <c:v>386.304223061463</c:v>
                </c:pt>
                <c:pt idx="245">
                  <c:v>388.121723451673</c:v>
                </c:pt>
                <c:pt idx="246">
                  <c:v>387.996218142806</c:v>
                </c:pt>
                <c:pt idx="247">
                  <c:v>388.350577120389</c:v>
                </c:pt>
                <c:pt idx="248">
                  <c:v>388.63978727496</c:v>
                </c:pt>
                <c:pt idx="249">
                  <c:v>389.530309628688</c:v>
                </c:pt>
                <c:pt idx="250">
                  <c:v>390.873703495059</c:v>
                </c:pt>
                <c:pt idx="251">
                  <c:v>390.096370752529</c:v>
                </c:pt>
                <c:pt idx="252">
                  <c:v>390.467529002744</c:v>
                </c:pt>
                <c:pt idx="253">
                  <c:v>389.980628417272</c:v>
                </c:pt>
                <c:pt idx="254">
                  <c:v>391.677533252382</c:v>
                </c:pt>
                <c:pt idx="255">
                  <c:v>392.531708642441</c:v>
                </c:pt>
                <c:pt idx="256">
                  <c:v>392.76642879285</c:v>
                </c:pt>
                <c:pt idx="257">
                  <c:v>392.426625126035</c:v>
                </c:pt>
                <c:pt idx="258">
                  <c:v>392.101459396491</c:v>
                </c:pt>
                <c:pt idx="259">
                  <c:v>393.870284079073</c:v>
                </c:pt>
                <c:pt idx="260">
                  <c:v>394.367752159366</c:v>
                </c:pt>
                <c:pt idx="261">
                  <c:v>395.830719621461</c:v>
                </c:pt>
                <c:pt idx="262">
                  <c:v>395.268955075763</c:v>
                </c:pt>
                <c:pt idx="263">
                  <c:v>395.609032714665</c:v>
                </c:pt>
                <c:pt idx="264">
                  <c:v>395.895320500298</c:v>
                </c:pt>
                <c:pt idx="265">
                  <c:v>396.108035908404</c:v>
                </c:pt>
                <c:pt idx="266">
                  <c:v>396.838415053573</c:v>
                </c:pt>
                <c:pt idx="267">
                  <c:v>396.328261630731</c:v>
                </c:pt>
                <c:pt idx="268">
                  <c:v>396.951695988801</c:v>
                </c:pt>
                <c:pt idx="269">
                  <c:v>396.733079308896</c:v>
                </c:pt>
                <c:pt idx="270">
                  <c:v>398.460573345065</c:v>
                </c:pt>
                <c:pt idx="271">
                  <c:v>398.436220270579</c:v>
                </c:pt>
                <c:pt idx="272">
                  <c:v>398.163748505954</c:v>
                </c:pt>
                <c:pt idx="273">
                  <c:v>398.481864890186</c:v>
                </c:pt>
                <c:pt idx="274">
                  <c:v>399.185538279924</c:v>
                </c:pt>
                <c:pt idx="275">
                  <c:v>401.026900334367</c:v>
                </c:pt>
                <c:pt idx="276">
                  <c:v>400.602800239725</c:v>
                </c:pt>
                <c:pt idx="277">
                  <c:v>400.693032729458</c:v>
                </c:pt>
                <c:pt idx="278">
                  <c:v>399.397310006393</c:v>
                </c:pt>
                <c:pt idx="279">
                  <c:v>399.89793094008</c:v>
                </c:pt>
                <c:pt idx="280">
                  <c:v>400.643274179768</c:v>
                </c:pt>
                <c:pt idx="281">
                  <c:v>401.265938806734</c:v>
                </c:pt>
                <c:pt idx="282">
                  <c:v>402.034804507117</c:v>
                </c:pt>
                <c:pt idx="283">
                  <c:v>401.293853518363</c:v>
                </c:pt>
                <c:pt idx="284">
                  <c:v>401.795605130508</c:v>
                </c:pt>
                <c:pt idx="285">
                  <c:v>401.562254840538</c:v>
                </c:pt>
                <c:pt idx="286">
                  <c:v>402.718269193794</c:v>
                </c:pt>
                <c:pt idx="287">
                  <c:v>402.317591538292</c:v>
                </c:pt>
                <c:pt idx="288">
                  <c:v>402.348237273274</c:v>
                </c:pt>
                <c:pt idx="289">
                  <c:v>402.933728671543</c:v>
                </c:pt>
                <c:pt idx="290">
                  <c:v>403.032797848304</c:v>
                </c:pt>
                <c:pt idx="291">
                  <c:v>403.947660230228</c:v>
                </c:pt>
                <c:pt idx="292">
                  <c:v>403.095015604851</c:v>
                </c:pt>
                <c:pt idx="293">
                  <c:v>403.32081644173</c:v>
                </c:pt>
                <c:pt idx="294">
                  <c:v>402.973741642676</c:v>
                </c:pt>
                <c:pt idx="295">
                  <c:v>404.742605464127</c:v>
                </c:pt>
                <c:pt idx="296">
                  <c:v>405.524169553349</c:v>
                </c:pt>
                <c:pt idx="297">
                  <c:v>404.965536117227</c:v>
                </c:pt>
                <c:pt idx="298">
                  <c:v>404.900452525664</c:v>
                </c:pt>
                <c:pt idx="299">
                  <c:v>404.017018656116</c:v>
                </c:pt>
                <c:pt idx="300">
                  <c:v>405.072650506095</c:v>
                </c:pt>
                <c:pt idx="301">
                  <c:v>404.98443149377</c:v>
                </c:pt>
                <c:pt idx="302">
                  <c:v>405.937371647159</c:v>
                </c:pt>
                <c:pt idx="303">
                  <c:v>405.595210950635</c:v>
                </c:pt>
                <c:pt idx="304">
                  <c:v>405.534906649939</c:v>
                </c:pt>
                <c:pt idx="305">
                  <c:v>405.995727701895</c:v>
                </c:pt>
                <c:pt idx="306">
                  <c:v>406.389647379228</c:v>
                </c:pt>
                <c:pt idx="307">
                  <c:v>407.384087780797</c:v>
                </c:pt>
                <c:pt idx="308">
                  <c:v>406.314096314399</c:v>
                </c:pt>
                <c:pt idx="309">
                  <c:v>406.948985315004</c:v>
                </c:pt>
                <c:pt idx="310">
                  <c:v>406.566107147693</c:v>
                </c:pt>
                <c:pt idx="311">
                  <c:v>407.565109401966</c:v>
                </c:pt>
                <c:pt idx="312">
                  <c:v>407.937050429575</c:v>
                </c:pt>
                <c:pt idx="313">
                  <c:v>407.379051912895</c:v>
                </c:pt>
                <c:pt idx="314">
                  <c:v>407.713080422046</c:v>
                </c:pt>
                <c:pt idx="315">
                  <c:v>407.53001923089</c:v>
                </c:pt>
                <c:pt idx="316">
                  <c:v>408.478949824515</c:v>
                </c:pt>
                <c:pt idx="317">
                  <c:v>407.092129207821</c:v>
                </c:pt>
                <c:pt idx="318">
                  <c:v>406.968132919819</c:v>
                </c:pt>
                <c:pt idx="319">
                  <c:v>406.437783840207</c:v>
                </c:pt>
                <c:pt idx="320">
                  <c:v>406.96788504031</c:v>
                </c:pt>
                <c:pt idx="321">
                  <c:v>408.199533084898</c:v>
                </c:pt>
                <c:pt idx="322">
                  <c:v>408.269948260268</c:v>
                </c:pt>
                <c:pt idx="323">
                  <c:v>408.880801646108</c:v>
                </c:pt>
                <c:pt idx="324">
                  <c:v>408.010518436782</c:v>
                </c:pt>
                <c:pt idx="325">
                  <c:v>408.714604959033</c:v>
                </c:pt>
                <c:pt idx="326">
                  <c:v>408.494048730696</c:v>
                </c:pt>
                <c:pt idx="327">
                  <c:v>409.204654049135</c:v>
                </c:pt>
                <c:pt idx="328">
                  <c:v>408.911543053883</c:v>
                </c:pt>
                <c:pt idx="329">
                  <c:v>408.358880469774</c:v>
                </c:pt>
                <c:pt idx="330">
                  <c:v>408.88825977517</c:v>
                </c:pt>
                <c:pt idx="331">
                  <c:v>408.787068401918</c:v>
                </c:pt>
                <c:pt idx="332">
                  <c:v>409.865926996687</c:v>
                </c:pt>
                <c:pt idx="333">
                  <c:v>408.887650948307</c:v>
                </c:pt>
                <c:pt idx="334">
                  <c:v>409.065354463077</c:v>
                </c:pt>
                <c:pt idx="335">
                  <c:v>408.185664878731</c:v>
                </c:pt>
                <c:pt idx="336">
                  <c:v>408.1928968721</c:v>
                </c:pt>
                <c:pt idx="337">
                  <c:v>408.290665768634</c:v>
                </c:pt>
                <c:pt idx="338">
                  <c:v>407.185040535747</c:v>
                </c:pt>
                <c:pt idx="339">
                  <c:v>407.265079524302</c:v>
                </c:pt>
                <c:pt idx="340">
                  <c:v>406.704536981091</c:v>
                </c:pt>
                <c:pt idx="341">
                  <c:v>407.912723447669</c:v>
                </c:pt>
                <c:pt idx="342">
                  <c:v>407.488479843838</c:v>
                </c:pt>
                <c:pt idx="343">
                  <c:v>408.146830422453</c:v>
                </c:pt>
                <c:pt idx="344">
                  <c:v>408.299354597709</c:v>
                </c:pt>
                <c:pt idx="345">
                  <c:v>408.204864668705</c:v>
                </c:pt>
                <c:pt idx="346">
                  <c:v>409.346484615434</c:v>
                </c:pt>
                <c:pt idx="347">
                  <c:v>409.203632089759</c:v>
                </c:pt>
                <c:pt idx="348">
                  <c:v>409.477008397151</c:v>
                </c:pt>
                <c:pt idx="349">
                  <c:v>407.864321712129</c:v>
                </c:pt>
                <c:pt idx="350">
                  <c:v>407.453889780542</c:v>
                </c:pt>
                <c:pt idx="351">
                  <c:v>406.992338136352</c:v>
                </c:pt>
                <c:pt idx="352">
                  <c:v>407.645939865442</c:v>
                </c:pt>
                <c:pt idx="353">
                  <c:v>408.07090536398</c:v>
                </c:pt>
                <c:pt idx="354">
                  <c:v>407.120396169277</c:v>
                </c:pt>
                <c:pt idx="355">
                  <c:v>406.965254038513</c:v>
                </c:pt>
                <c:pt idx="356">
                  <c:v>405.825099625016</c:v>
                </c:pt>
                <c:pt idx="357">
                  <c:v>406.737387539067</c:v>
                </c:pt>
                <c:pt idx="358">
                  <c:v>406.606185350275</c:v>
                </c:pt>
                <c:pt idx="359">
                  <c:v>406.715713302774</c:v>
                </c:pt>
                <c:pt idx="360">
                  <c:v>405.952648852635</c:v>
                </c:pt>
                <c:pt idx="361">
                  <c:v>405.473910895879</c:v>
                </c:pt>
                <c:pt idx="362">
                  <c:v>406.184568399478</c:v>
                </c:pt>
                <c:pt idx="363">
                  <c:v>405.708709324028</c:v>
                </c:pt>
                <c:pt idx="364">
                  <c:v>406.116923386331</c:v>
                </c:pt>
                <c:pt idx="365">
                  <c:v>404.716873831675</c:v>
                </c:pt>
                <c:pt idx="366">
                  <c:v>404.59558682321</c:v>
                </c:pt>
                <c:pt idx="367">
                  <c:v>404.380510036631</c:v>
                </c:pt>
                <c:pt idx="368">
                  <c:v>404.950554627655</c:v>
                </c:pt>
                <c:pt idx="369">
                  <c:v>404.708563345007</c:v>
                </c:pt>
                <c:pt idx="370">
                  <c:v>403.218055164927</c:v>
                </c:pt>
                <c:pt idx="371">
                  <c:v>403.468209076291</c:v>
                </c:pt>
                <c:pt idx="372">
                  <c:v>403.038112037057</c:v>
                </c:pt>
                <c:pt idx="373">
                  <c:v>403.678558757161</c:v>
                </c:pt>
                <c:pt idx="374">
                  <c:v>402.419356948299</c:v>
                </c:pt>
                <c:pt idx="375">
                  <c:v>402.434064465783</c:v>
                </c:pt>
                <c:pt idx="376">
                  <c:v>402.367428365721</c:v>
                </c:pt>
                <c:pt idx="377">
                  <c:v>402.258670144326</c:v>
                </c:pt>
                <c:pt idx="378">
                  <c:v>402.658760716783</c:v>
                </c:pt>
                <c:pt idx="379">
                  <c:v>401.300263595469</c:v>
                </c:pt>
                <c:pt idx="380">
                  <c:v>401.564616219011</c:v>
                </c:pt>
                <c:pt idx="381">
                  <c:v>401.096824099484</c:v>
                </c:pt>
                <c:pt idx="382">
                  <c:v>401.763367748157</c:v>
                </c:pt>
                <c:pt idx="383">
                  <c:v>400.822056187836</c:v>
                </c:pt>
                <c:pt idx="384">
                  <c:v>399.852155857573</c:v>
                </c:pt>
                <c:pt idx="385">
                  <c:v>399.174957738812</c:v>
                </c:pt>
                <c:pt idx="386">
                  <c:v>398.726026205722</c:v>
                </c:pt>
                <c:pt idx="387">
                  <c:v>400.125732208077</c:v>
                </c:pt>
                <c:pt idx="388">
                  <c:v>399.803423616022</c:v>
                </c:pt>
                <c:pt idx="389">
                  <c:v>399.995112753568</c:v>
                </c:pt>
                <c:pt idx="390">
                  <c:v>398.157690678675</c:v>
                </c:pt>
                <c:pt idx="391">
                  <c:v>397.583188605268</c:v>
                </c:pt>
                <c:pt idx="392">
                  <c:v>397.820522362421</c:v>
                </c:pt>
                <c:pt idx="393">
                  <c:v>398.401199679716</c:v>
                </c:pt>
                <c:pt idx="394">
                  <c:v>398.760985913899</c:v>
                </c:pt>
                <c:pt idx="395">
                  <c:v>397.006294712045</c:v>
                </c:pt>
                <c:pt idx="396">
                  <c:v>397.012465607169</c:v>
                </c:pt>
                <c:pt idx="397">
                  <c:v>396.418863765344</c:v>
                </c:pt>
                <c:pt idx="398">
                  <c:v>397.012174240028</c:v>
                </c:pt>
                <c:pt idx="399">
                  <c:v>396.460577102927</c:v>
                </c:pt>
                <c:pt idx="400">
                  <c:v>396.198120540184</c:v>
                </c:pt>
                <c:pt idx="401">
                  <c:v>395.453225223117</c:v>
                </c:pt>
                <c:pt idx="402">
                  <c:v>394.331544356122</c:v>
                </c:pt>
                <c:pt idx="403">
                  <c:v>395.130586125051</c:v>
                </c:pt>
                <c:pt idx="404">
                  <c:v>394.330800717598</c:v>
                </c:pt>
                <c:pt idx="405">
                  <c:v>394.967268319281</c:v>
                </c:pt>
                <c:pt idx="406">
                  <c:v>394.050161975493</c:v>
                </c:pt>
                <c:pt idx="407">
                  <c:v>393.79088000996</c:v>
                </c:pt>
                <c:pt idx="408">
                  <c:v>393.465757768049</c:v>
                </c:pt>
                <c:pt idx="409">
                  <c:v>392.975778258161</c:v>
                </c:pt>
                <c:pt idx="410">
                  <c:v>392.621354049128</c:v>
                </c:pt>
                <c:pt idx="411">
                  <c:v>391.061265656231</c:v>
                </c:pt>
                <c:pt idx="412">
                  <c:v>391.543095583694</c:v>
                </c:pt>
                <c:pt idx="413">
                  <c:v>390.624241037059</c:v>
                </c:pt>
                <c:pt idx="414">
                  <c:v>391.204466082971</c:v>
                </c:pt>
                <c:pt idx="415">
                  <c:v>390.62641541871</c:v>
                </c:pt>
                <c:pt idx="416">
                  <c:v>389.833835912046</c:v>
                </c:pt>
                <c:pt idx="417">
                  <c:v>389.608796108745</c:v>
                </c:pt>
                <c:pt idx="418">
                  <c:v>389.085413747941</c:v>
                </c:pt>
                <c:pt idx="419">
                  <c:v>389.659798404739</c:v>
                </c:pt>
                <c:pt idx="420">
                  <c:v>388.663583707743</c:v>
                </c:pt>
                <c:pt idx="421">
                  <c:v>388.672529113853</c:v>
                </c:pt>
                <c:pt idx="422">
                  <c:v>387.085217462692</c:v>
                </c:pt>
                <c:pt idx="423">
                  <c:v>386.792236930339</c:v>
                </c:pt>
                <c:pt idx="424">
                  <c:v>386.488388838497</c:v>
                </c:pt>
                <c:pt idx="425">
                  <c:v>385.738779462011</c:v>
                </c:pt>
                <c:pt idx="426">
                  <c:v>385.358914987668</c:v>
                </c:pt>
                <c:pt idx="427">
                  <c:v>384.070824344196</c:v>
                </c:pt>
                <c:pt idx="428">
                  <c:v>384.615572179098</c:v>
                </c:pt>
                <c:pt idx="429">
                  <c:v>383.445354764901</c:v>
                </c:pt>
                <c:pt idx="430">
                  <c:v>383.36970802728</c:v>
                </c:pt>
                <c:pt idx="431">
                  <c:v>382.574884558753</c:v>
                </c:pt>
                <c:pt idx="432">
                  <c:v>381.973028764183</c:v>
                </c:pt>
                <c:pt idx="433">
                  <c:v>381.880252247919</c:v>
                </c:pt>
                <c:pt idx="434">
                  <c:v>381.62039624563</c:v>
                </c:pt>
                <c:pt idx="435">
                  <c:v>381.850041389267</c:v>
                </c:pt>
                <c:pt idx="436">
                  <c:v>380.167443985417</c:v>
                </c:pt>
                <c:pt idx="437">
                  <c:v>380.292410047635</c:v>
                </c:pt>
                <c:pt idx="438">
                  <c:v>379.388367388803</c:v>
                </c:pt>
                <c:pt idx="439">
                  <c:v>379.281357370255</c:v>
                </c:pt>
                <c:pt idx="440">
                  <c:v>378.505420580745</c:v>
                </c:pt>
                <c:pt idx="441">
                  <c:v>377.309114935505</c:v>
                </c:pt>
                <c:pt idx="442">
                  <c:v>376.393904652516</c:v>
                </c:pt>
                <c:pt idx="443">
                  <c:v>374.844896908511</c:v>
                </c:pt>
                <c:pt idx="444">
                  <c:v>375.468692213935</c:v>
                </c:pt>
                <c:pt idx="445">
                  <c:v>374.608559018154</c:v>
                </c:pt>
                <c:pt idx="446">
                  <c:v>374.617874069145</c:v>
                </c:pt>
                <c:pt idx="447">
                  <c:v>373.580398305948</c:v>
                </c:pt>
                <c:pt idx="448">
                  <c:v>373.264156238698</c:v>
                </c:pt>
                <c:pt idx="449">
                  <c:v>373.188787821928</c:v>
                </c:pt>
                <c:pt idx="450">
                  <c:v>371.973686821701</c:v>
                </c:pt>
                <c:pt idx="451">
                  <c:v>371.331709336915</c:v>
                </c:pt>
                <c:pt idx="452">
                  <c:v>369.145768673553</c:v>
                </c:pt>
                <c:pt idx="453">
                  <c:v>369.025638436126</c:v>
                </c:pt>
                <c:pt idx="454">
                  <c:v>368.371932336717</c:v>
                </c:pt>
                <c:pt idx="455">
                  <c:v>368.337477085083</c:v>
                </c:pt>
                <c:pt idx="456">
                  <c:v>367.181088738183</c:v>
                </c:pt>
                <c:pt idx="457">
                  <c:v>365.753885505476</c:v>
                </c:pt>
                <c:pt idx="458">
                  <c:v>365.585340486219</c:v>
                </c:pt>
                <c:pt idx="459">
                  <c:v>364.424416379196</c:v>
                </c:pt>
                <c:pt idx="460">
                  <c:v>364.490943760175</c:v>
                </c:pt>
                <c:pt idx="461">
                  <c:v>363.027641443306</c:v>
                </c:pt>
                <c:pt idx="462">
                  <c:v>363.005545376973</c:v>
                </c:pt>
                <c:pt idx="463">
                  <c:v>361.938063146999</c:v>
                </c:pt>
                <c:pt idx="464">
                  <c:v>361.334106899754</c:v>
                </c:pt>
                <c:pt idx="465">
                  <c:v>360.885375409776</c:v>
                </c:pt>
                <c:pt idx="466">
                  <c:v>358.928166649757</c:v>
                </c:pt>
                <c:pt idx="467">
                  <c:v>358.327702459443</c:v>
                </c:pt>
                <c:pt idx="468">
                  <c:v>356.931636371971</c:v>
                </c:pt>
                <c:pt idx="469">
                  <c:v>357.578775838795</c:v>
                </c:pt>
                <c:pt idx="470">
                  <c:v>356.549806256615</c:v>
                </c:pt>
                <c:pt idx="471">
                  <c:v>355.560784414118</c:v>
                </c:pt>
                <c:pt idx="472">
                  <c:v>354.375333282077</c:v>
                </c:pt>
                <c:pt idx="473">
                  <c:v>353.299370963666</c:v>
                </c:pt>
                <c:pt idx="474">
                  <c:v>353.407424685407</c:v>
                </c:pt>
                <c:pt idx="475">
                  <c:v>352.309483717273</c:v>
                </c:pt>
                <c:pt idx="476">
                  <c:v>352.294767502262</c:v>
                </c:pt>
                <c:pt idx="477">
                  <c:v>350.264460379917</c:v>
                </c:pt>
                <c:pt idx="478">
                  <c:v>349.393724899207</c:v>
                </c:pt>
                <c:pt idx="479">
                  <c:v>348.175518881984</c:v>
                </c:pt>
                <c:pt idx="480">
                  <c:v>347.65075361445</c:v>
                </c:pt>
                <c:pt idx="481">
                  <c:v>347.286305506008</c:v>
                </c:pt>
                <c:pt idx="482">
                  <c:v>345.475097776295</c:v>
                </c:pt>
                <c:pt idx="483">
                  <c:v>344.865131538168</c:v>
                </c:pt>
                <c:pt idx="484">
                  <c:v>343.086648252294</c:v>
                </c:pt>
                <c:pt idx="485">
                  <c:v>343.066570012133</c:v>
                </c:pt>
                <c:pt idx="486">
                  <c:v>341.477931988166</c:v>
                </c:pt>
                <c:pt idx="487">
                  <c:v>340.246257850999</c:v>
                </c:pt>
                <c:pt idx="488">
                  <c:v>339.374104673453</c:v>
                </c:pt>
                <c:pt idx="489">
                  <c:v>338.960659048899</c:v>
                </c:pt>
                <c:pt idx="490">
                  <c:v>339.186364212985</c:v>
                </c:pt>
                <c:pt idx="491">
                  <c:v>337.776482104506</c:v>
                </c:pt>
                <c:pt idx="492">
                  <c:v>337.255117569874</c:v>
                </c:pt>
                <c:pt idx="493">
                  <c:v>335.205432358259</c:v>
                </c:pt>
                <c:pt idx="494">
                  <c:v>335.224197271903</c:v>
                </c:pt>
                <c:pt idx="495">
                  <c:v>334.238480489515</c:v>
                </c:pt>
                <c:pt idx="496">
                  <c:v>333.042370538623</c:v>
                </c:pt>
                <c:pt idx="497">
                  <c:v>331.795084341206</c:v>
                </c:pt>
                <c:pt idx="498">
                  <c:v>329.750365417281</c:v>
                </c:pt>
                <c:pt idx="499">
                  <c:v>329.518463265491</c:v>
                </c:pt>
                <c:pt idx="500">
                  <c:v>328.116978618946</c:v>
                </c:pt>
                <c:pt idx="501">
                  <c:v>328.186998056855</c:v>
                </c:pt>
                <c:pt idx="502">
                  <c:v>326.375216290386</c:v>
                </c:pt>
                <c:pt idx="503">
                  <c:v>325.266577364531</c:v>
                </c:pt>
                <c:pt idx="504">
                  <c:v>324.288253479755</c:v>
                </c:pt>
                <c:pt idx="505">
                  <c:v>323.314961114118</c:v>
                </c:pt>
                <c:pt idx="506">
                  <c:v>322.665377642318</c:v>
                </c:pt>
                <c:pt idx="507">
                  <c:v>320.252788133234</c:v>
                </c:pt>
                <c:pt idx="508">
                  <c:v>319.794224089432</c:v>
                </c:pt>
                <c:pt idx="509">
                  <c:v>318.255644679822</c:v>
                </c:pt>
                <c:pt idx="510">
                  <c:v>318.522015129536</c:v>
                </c:pt>
                <c:pt idx="511">
                  <c:v>317.550540546958</c:v>
                </c:pt>
                <c:pt idx="512">
                  <c:v>315.842168023024</c:v>
                </c:pt>
                <c:pt idx="513">
                  <c:v>314.265767418985</c:v>
                </c:pt>
                <c:pt idx="514">
                  <c:v>312.362374604817</c:v>
                </c:pt>
                <c:pt idx="515">
                  <c:v>311.990150907593</c:v>
                </c:pt>
                <c:pt idx="516">
                  <c:v>310.228071156891</c:v>
                </c:pt>
                <c:pt idx="517">
                  <c:v>310.136868892942</c:v>
                </c:pt>
                <c:pt idx="518">
                  <c:v>308.655701856432</c:v>
                </c:pt>
                <c:pt idx="519">
                  <c:v>307.891350172356</c:v>
                </c:pt>
                <c:pt idx="520">
                  <c:v>306.795044339223</c:v>
                </c:pt>
                <c:pt idx="521">
                  <c:v>305.681378242992</c:v>
                </c:pt>
                <c:pt idx="522">
                  <c:v>305.289489438121</c:v>
                </c:pt>
                <c:pt idx="523">
                  <c:v>302.716582769945</c:v>
                </c:pt>
                <c:pt idx="524">
                  <c:v>301.487174338458</c:v>
                </c:pt>
                <c:pt idx="525">
                  <c:v>299.42980486209</c:v>
                </c:pt>
                <c:pt idx="526">
                  <c:v>299.261733858032</c:v>
                </c:pt>
                <c:pt idx="527">
                  <c:v>298.174038576235</c:v>
                </c:pt>
                <c:pt idx="528">
                  <c:v>296.566065950631</c:v>
                </c:pt>
                <c:pt idx="529">
                  <c:v>294.677006660303</c:v>
                </c:pt>
                <c:pt idx="530">
                  <c:v>292.555658178251</c:v>
                </c:pt>
                <c:pt idx="531">
                  <c:v>292.207352679182</c:v>
                </c:pt>
                <c:pt idx="532">
                  <c:v>289.722499770325</c:v>
                </c:pt>
                <c:pt idx="533">
                  <c:v>288.303680953262</c:v>
                </c:pt>
                <c:pt idx="534">
                  <c:v>285.796175336369</c:v>
                </c:pt>
                <c:pt idx="535">
                  <c:v>284.630924209862</c:v>
                </c:pt>
                <c:pt idx="536">
                  <c:v>283.059368128141</c:v>
                </c:pt>
                <c:pt idx="537">
                  <c:v>280.192271971414</c:v>
                </c:pt>
                <c:pt idx="538">
                  <c:v>277.680730702178</c:v>
                </c:pt>
                <c:pt idx="539">
                  <c:v>273.853323238268</c:v>
                </c:pt>
                <c:pt idx="540">
                  <c:v>271.096846573629</c:v>
                </c:pt>
                <c:pt idx="541">
                  <c:v>264.429809742</c:v>
                </c:pt>
                <c:pt idx="542">
                  <c:v>248.805290284495</c:v>
                </c:pt>
                <c:pt idx="543">
                  <c:v>205.982109167859</c:v>
                </c:pt>
                <c:pt idx="544">
                  <c:v>163.212835321102</c:v>
                </c:pt>
                <c:pt idx="545">
                  <c:v>138.288781260278</c:v>
                </c:pt>
                <c:pt idx="546">
                  <c:v>102.041910466027</c:v>
                </c:pt>
                <c:pt idx="547">
                  <c:v>69.3207808183916</c:v>
                </c:pt>
                <c:pt idx="548">
                  <c:v>55.4904297662337</c:v>
                </c:pt>
                <c:pt idx="549">
                  <c:v>52.2216557384451</c:v>
                </c:pt>
                <c:pt idx="550">
                  <c:v>47.7495880376682</c:v>
                </c:pt>
                <c:pt idx="551">
                  <c:v>43.46426536544</c:v>
                </c:pt>
                <c:pt idx="552">
                  <c:v>36.8280051665693</c:v>
                </c:pt>
                <c:pt idx="553">
                  <c:v>28.4229072388268</c:v>
                </c:pt>
                <c:pt idx="554">
                  <c:v>14.0773568067933</c:v>
                </c:pt>
                <c:pt idx="555">
                  <c:v>2.52344196442253</c:v>
                </c:pt>
                <c:pt idx="556">
                  <c:v>3.48598414369191</c:v>
                </c:pt>
                <c:pt idx="557">
                  <c:v>1.79909466528041</c:v>
                </c:pt>
                <c:pt idx="558">
                  <c:v>2.28451127876325</c:v>
                </c:pt>
                <c:pt idx="559">
                  <c:v>0.945372522467209</c:v>
                </c:pt>
                <c:pt idx="560">
                  <c:v>0.425470216007316</c:v>
                </c:pt>
                <c:pt idx="561">
                  <c:v>0.609392462297193</c:v>
                </c:pt>
                <c:pt idx="562">
                  <c:v>-0.760999900854826</c:v>
                </c:pt>
                <c:pt idx="563">
                  <c:v>-0.316518500737888</c:v>
                </c:pt>
                <c:pt idx="564">
                  <c:v>-2.4958912442816</c:v>
                </c:pt>
                <c:pt idx="565">
                  <c:v>-1.22861852212118</c:v>
                </c:pt>
                <c:pt idx="566">
                  <c:v>-1.99585252302596</c:v>
                </c:pt>
                <c:pt idx="567">
                  <c:v>-1.05383333194017</c:v>
                </c:pt>
                <c:pt idx="568">
                  <c:v>-0.966525298552049</c:v>
                </c:pt>
                <c:pt idx="569">
                  <c:v>-2.10937990701916</c:v>
                </c:pt>
                <c:pt idx="570">
                  <c:v>-1.44082356371484</c:v>
                </c:pt>
                <c:pt idx="571">
                  <c:v>-2.55341681569034</c:v>
                </c:pt>
                <c:pt idx="572">
                  <c:v>-0.595476284922279</c:v>
                </c:pt>
                <c:pt idx="573">
                  <c:v>-2.02616239866972</c:v>
                </c:pt>
                <c:pt idx="574">
                  <c:v>-1.33811390238344</c:v>
                </c:pt>
                <c:pt idx="575">
                  <c:v>-2.36690053209141</c:v>
                </c:pt>
                <c:pt idx="576">
                  <c:v>-2.23437823271209</c:v>
                </c:pt>
                <c:pt idx="577">
                  <c:v>-0.881234265070576</c:v>
                </c:pt>
                <c:pt idx="578">
                  <c:v>-1.89847900522342</c:v>
                </c:pt>
                <c:pt idx="579">
                  <c:v>-0.820544435680329</c:v>
                </c:pt>
                <c:pt idx="580">
                  <c:v>-2.73580390504733</c:v>
                </c:pt>
                <c:pt idx="581">
                  <c:v>-1.20378525719179</c:v>
                </c:pt>
                <c:pt idx="582">
                  <c:v>-2.20339894758464</c:v>
                </c:pt>
                <c:pt idx="583">
                  <c:v>-1.44751939370828</c:v>
                </c:pt>
                <c:pt idx="584">
                  <c:v>-1.33972907656108</c:v>
                </c:pt>
                <c:pt idx="585">
                  <c:v>-2.49265219405097</c:v>
                </c:pt>
                <c:pt idx="586">
                  <c:v>-0.918070938627033</c:v>
                </c:pt>
                <c:pt idx="587">
                  <c:v>-2.31472620089983</c:v>
                </c:pt>
                <c:pt idx="588">
                  <c:v>-0.845813109619836</c:v>
                </c:pt>
                <c:pt idx="589">
                  <c:v>-2.27716554088026</c:v>
                </c:pt>
                <c:pt idx="590">
                  <c:v>-1.52788871432383</c:v>
                </c:pt>
                <c:pt idx="591">
                  <c:v>-2.20807082399893</c:v>
                </c:pt>
                <c:pt idx="592">
                  <c:v>-2.04966320687244</c:v>
                </c:pt>
                <c:pt idx="593">
                  <c:v>-1.02293302035426</c:v>
                </c:pt>
                <c:pt idx="594">
                  <c:v>-2.42921937564198</c:v>
                </c:pt>
                <c:pt idx="595">
                  <c:v>-1.13790634205247</c:v>
                </c:pt>
                <c:pt idx="596">
                  <c:v>-2.60364811943902</c:v>
                </c:pt>
                <c:pt idx="597">
                  <c:v>-0.896283377911907</c:v>
                </c:pt>
                <c:pt idx="598">
                  <c:v>-1.9652378817013</c:v>
                </c:pt>
                <c:pt idx="599">
                  <c:v>-1.49173240043705</c:v>
                </c:pt>
                <c:pt idx="600">
                  <c:v>-1.62410584164857</c:v>
                </c:pt>
                <c:pt idx="601">
                  <c:v>-2.44326820769263</c:v>
                </c:pt>
                <c:pt idx="602">
                  <c:v>-1.06542169894655</c:v>
                </c:pt>
                <c:pt idx="603">
                  <c:v>-2.23154209975007</c:v>
                </c:pt>
                <c:pt idx="604">
                  <c:v>-0.545950646296928</c:v>
                </c:pt>
                <c:pt idx="605">
                  <c:v>-2.49686331029599</c:v>
                </c:pt>
                <c:pt idx="606">
                  <c:v>-1.66690737027273</c:v>
                </c:pt>
                <c:pt idx="607">
                  <c:v>-2.12580718208946</c:v>
                </c:pt>
                <c:pt idx="608">
                  <c:v>-1.62255676867312</c:v>
                </c:pt>
                <c:pt idx="609">
                  <c:v>-0.93237780889691</c:v>
                </c:pt>
                <c:pt idx="610">
                  <c:v>-2.70385170589665</c:v>
                </c:pt>
                <c:pt idx="611">
                  <c:v>-1.32511826687533</c:v>
                </c:pt>
                <c:pt idx="612">
                  <c:v>-2.70849623728729</c:v>
                </c:pt>
                <c:pt idx="613">
                  <c:v>-0.764520416092583</c:v>
                </c:pt>
                <c:pt idx="614">
                  <c:v>-2.0772100131264</c:v>
                </c:pt>
                <c:pt idx="615">
                  <c:v>-1.82953220061038</c:v>
                </c:pt>
                <c:pt idx="616">
                  <c:v>-1.94852414924361</c:v>
                </c:pt>
                <c:pt idx="617">
                  <c:v>-2.37074414304738</c:v>
                </c:pt>
                <c:pt idx="618">
                  <c:v>-0.700502532464123</c:v>
                </c:pt>
                <c:pt idx="619">
                  <c:v>-2.22523408811905</c:v>
                </c:pt>
                <c:pt idx="620">
                  <c:v>-0.939691367670974</c:v>
                </c:pt>
                <c:pt idx="621">
                  <c:v>-2.84684164379451</c:v>
                </c:pt>
                <c:pt idx="622">
                  <c:v>-1.41130450197984</c:v>
                </c:pt>
                <c:pt idx="623">
                  <c:v>-1.66091516583263</c:v>
                </c:pt>
                <c:pt idx="624">
                  <c:v>-1.58380215568925</c:v>
                </c:pt>
                <c:pt idx="625">
                  <c:v>-1.10951711511566</c:v>
                </c:pt>
                <c:pt idx="626">
                  <c:v>-2.69036996562674</c:v>
                </c:pt>
                <c:pt idx="627">
                  <c:v>-1.16381284262568</c:v>
                </c:pt>
                <c:pt idx="628">
                  <c:v>-2.47572672465692</c:v>
                </c:pt>
                <c:pt idx="629">
                  <c:v>-0.527993441507231</c:v>
                </c:pt>
                <c:pt idx="630">
                  <c:v>-2.04934622551543</c:v>
                </c:pt>
                <c:pt idx="631">
                  <c:v>-1.90319733725818</c:v>
                </c:pt>
                <c:pt idx="632">
                  <c:v>-1.87463796495722</c:v>
                </c:pt>
                <c:pt idx="633">
                  <c:v>-2.22123348680791</c:v>
                </c:pt>
                <c:pt idx="634">
                  <c:v>-0.695708194875284</c:v>
                </c:pt>
                <c:pt idx="635">
                  <c:v>-2.55847029608429</c:v>
                </c:pt>
                <c:pt idx="636">
                  <c:v>-1.24116771793758</c:v>
                </c:pt>
                <c:pt idx="637">
                  <c:v>-2.828135294946</c:v>
                </c:pt>
                <c:pt idx="638">
                  <c:v>-1.26511608346418</c:v>
                </c:pt>
                <c:pt idx="639">
                  <c:v>-1.50484848799108</c:v>
                </c:pt>
                <c:pt idx="640">
                  <c:v>-1.65999475007997</c:v>
                </c:pt>
                <c:pt idx="641">
                  <c:v>-1.54742427231229</c:v>
                </c:pt>
                <c:pt idx="642">
                  <c:v>-2.95687877994253</c:v>
                </c:pt>
                <c:pt idx="643">
                  <c:v>-1.04941465357156</c:v>
                </c:pt>
                <c:pt idx="644">
                  <c:v>-2.34773040068313</c:v>
                </c:pt>
                <c:pt idx="645">
                  <c:v>-0.701482656736906</c:v>
                </c:pt>
                <c:pt idx="646">
                  <c:v>-2.45688457697681</c:v>
                </c:pt>
                <c:pt idx="647">
                  <c:v>-2.18187561337893</c:v>
                </c:pt>
                <c:pt idx="648">
                  <c:v>-1.7298124488601</c:v>
                </c:pt>
                <c:pt idx="649">
                  <c:v>-2.00654069602903</c:v>
                </c:pt>
                <c:pt idx="650">
                  <c:v>-0.790819736106011</c:v>
                </c:pt>
                <c:pt idx="651">
                  <c:v>-2.84141949264296</c:v>
                </c:pt>
                <c:pt idx="652">
                  <c:v>-1.33643322713297</c:v>
                </c:pt>
                <c:pt idx="653">
                  <c:v>-2.3715185621185</c:v>
                </c:pt>
                <c:pt idx="654">
                  <c:v>-0.924093327833209</c:v>
                </c:pt>
                <c:pt idx="655">
                  <c:v>-1.73327628231699</c:v>
                </c:pt>
                <c:pt idx="656">
                  <c:v>-2.11556936701384</c:v>
                </c:pt>
                <c:pt idx="657">
                  <c:v>-1.62541403662478</c:v>
                </c:pt>
                <c:pt idx="658">
                  <c:v>-2.66435012758438</c:v>
                </c:pt>
                <c:pt idx="659">
                  <c:v>-0.730775982866474</c:v>
                </c:pt>
                <c:pt idx="660">
                  <c:v>-2.36664030209548</c:v>
                </c:pt>
                <c:pt idx="661">
                  <c:v>-1.01534116682151</c:v>
                </c:pt>
                <c:pt idx="662">
                  <c:v>-2.51224859558678</c:v>
                </c:pt>
                <c:pt idx="663">
                  <c:v>-1.81123482250899</c:v>
                </c:pt>
                <c:pt idx="664">
                  <c:v>-1.35536962121135</c:v>
                </c:pt>
                <c:pt idx="665">
                  <c:v>-1.71022431432333</c:v>
                </c:pt>
                <c:pt idx="666">
                  <c:v>-0.779629454892203</c:v>
                </c:pt>
                <c:pt idx="667">
                  <c:v>-2.98307189010986</c:v>
                </c:pt>
                <c:pt idx="668">
                  <c:v>-1.16762598527621</c:v>
                </c:pt>
                <c:pt idx="669">
                  <c:v>-2.35112943669709</c:v>
                </c:pt>
                <c:pt idx="670">
                  <c:v>-0.998550504741025</c:v>
                </c:pt>
                <c:pt idx="671">
                  <c:v>-1.96059853403651</c:v>
                </c:pt>
                <c:pt idx="672">
                  <c:v>-2.25749530169237</c:v>
                </c:pt>
                <c:pt idx="673">
                  <c:v>-1.35312987764842</c:v>
                </c:pt>
                <c:pt idx="674">
                  <c:v>-2.27858406833018</c:v>
                </c:pt>
                <c:pt idx="675">
                  <c:v>-0.439909854020774</c:v>
                </c:pt>
                <c:pt idx="676">
                  <c:v>-2.43295154953836</c:v>
                </c:pt>
                <c:pt idx="677">
                  <c:v>-1.28030583531067</c:v>
                </c:pt>
                <c:pt idx="678">
                  <c:v>-2.4933476091392</c:v>
                </c:pt>
                <c:pt idx="679">
                  <c:v>-1.46703873080963</c:v>
                </c:pt>
                <c:pt idx="680">
                  <c:v>-1.15846170677884</c:v>
                </c:pt>
                <c:pt idx="681">
                  <c:v>-2.03521757191439</c:v>
                </c:pt>
                <c:pt idx="682">
                  <c:v>-1.11282400170502</c:v>
                </c:pt>
                <c:pt idx="683">
                  <c:v>-2.90633948373058</c:v>
                </c:pt>
                <c:pt idx="684">
                  <c:v>-0.773770809670601</c:v>
                </c:pt>
                <c:pt idx="685">
                  <c:v>-1.85362196617572</c:v>
                </c:pt>
                <c:pt idx="686">
                  <c:v>-0.850301511710448</c:v>
                </c:pt>
                <c:pt idx="687">
                  <c:v>-2.08711045114512</c:v>
                </c:pt>
                <c:pt idx="688">
                  <c:v>-2.25134710711266</c:v>
                </c:pt>
                <c:pt idx="689">
                  <c:v>-1.17375087135438</c:v>
                </c:pt>
                <c:pt idx="690">
                  <c:v>-2.17798160460506</c:v>
                </c:pt>
                <c:pt idx="691">
                  <c:v>-0.671303287479809</c:v>
                </c:pt>
                <c:pt idx="692">
                  <c:v>-2.79595099794919</c:v>
                </c:pt>
                <c:pt idx="693">
                  <c:v>-1.32408340037011</c:v>
                </c:pt>
                <c:pt idx="694">
                  <c:v>-2.17974537167592</c:v>
                </c:pt>
                <c:pt idx="695">
                  <c:v>-1.16384221417302</c:v>
                </c:pt>
                <c:pt idx="696">
                  <c:v>-1.22111981909834</c:v>
                </c:pt>
                <c:pt idx="697">
                  <c:v>-2.30300724053152</c:v>
                </c:pt>
                <c:pt idx="698">
                  <c:v>-1.29230242072812</c:v>
                </c:pt>
                <c:pt idx="699">
                  <c:v>-2.81169595640631</c:v>
                </c:pt>
                <c:pt idx="700">
                  <c:v>-0.56945442035622</c:v>
                </c:pt>
                <c:pt idx="701">
                  <c:v>-2.16046595584589</c:v>
                </c:pt>
                <c:pt idx="702">
                  <c:v>-1.2839308339355</c:v>
                </c:pt>
                <c:pt idx="703">
                  <c:v>-2.2867366470542</c:v>
                </c:pt>
                <c:pt idx="704">
                  <c:v>-2.33105693777361</c:v>
                </c:pt>
                <c:pt idx="705">
                  <c:v>-0.923282457428101</c:v>
                </c:pt>
                <c:pt idx="706">
                  <c:v>-2.03871986148516</c:v>
                </c:pt>
                <c:pt idx="707">
                  <c:v>-0.844422823038791</c:v>
                </c:pt>
                <c:pt idx="708">
                  <c:v>-2.99128231173454</c:v>
                </c:pt>
                <c:pt idx="709">
                  <c:v>-1.16621346433816</c:v>
                </c:pt>
                <c:pt idx="710">
                  <c:v>-1.7804214861891</c:v>
                </c:pt>
                <c:pt idx="711">
                  <c:v>-1.14938535940565</c:v>
                </c:pt>
                <c:pt idx="712">
                  <c:v>-1.58561785134269</c:v>
                </c:pt>
                <c:pt idx="713">
                  <c:v>-2.69221793345264</c:v>
                </c:pt>
                <c:pt idx="714">
                  <c:v>-1.30756508828887</c:v>
                </c:pt>
                <c:pt idx="715">
                  <c:v>-2.47188624481052</c:v>
                </c:pt>
                <c:pt idx="716">
                  <c:v>-0.52038439296439</c:v>
                </c:pt>
                <c:pt idx="717">
                  <c:v>-2.33830587392502</c:v>
                </c:pt>
                <c:pt idx="718">
                  <c:v>-1.43666827254432</c:v>
                </c:pt>
                <c:pt idx="719">
                  <c:v>-2.14844410411367</c:v>
                </c:pt>
                <c:pt idx="720">
                  <c:v>-1.99988734910428</c:v>
                </c:pt>
                <c:pt idx="721">
                  <c:v>-0.967505422824832</c:v>
                </c:pt>
                <c:pt idx="722">
                  <c:v>-2.29825132426645</c:v>
                </c:pt>
                <c:pt idx="723">
                  <c:v>-1.07648049530195</c:v>
                </c:pt>
                <c:pt idx="724">
                  <c:v>-2.94350745042408</c:v>
                </c:pt>
                <c:pt idx="725">
                  <c:v>-0.914307349264565</c:v>
                </c:pt>
                <c:pt idx="726">
                  <c:v>-1.66430515728867</c:v>
                </c:pt>
                <c:pt idx="727">
                  <c:v>-1.2608523384857</c:v>
                </c:pt>
                <c:pt idx="728">
                  <c:v>-1.72486738313525</c:v>
                </c:pt>
                <c:pt idx="729">
                  <c:v>-2.56353808390949</c:v>
                </c:pt>
                <c:pt idx="730">
                  <c:v>-0.902175256382656</c:v>
                </c:pt>
                <c:pt idx="731">
                  <c:v>-2.30929998800336</c:v>
                </c:pt>
                <c:pt idx="732">
                  <c:v>-0.730336570776249</c:v>
                </c:pt>
                <c:pt idx="733">
                  <c:v>-2.43820159403351</c:v>
                </c:pt>
                <c:pt idx="734">
                  <c:v>-1.51159107153878</c:v>
                </c:pt>
                <c:pt idx="735">
                  <c:v>-1.66732459062383</c:v>
                </c:pt>
                <c:pt idx="736">
                  <c:v>-1.74329439787064</c:v>
                </c:pt>
                <c:pt idx="737">
                  <c:v>-1.06627423050408</c:v>
                </c:pt>
                <c:pt idx="738">
                  <c:v>-2.61180296386872</c:v>
                </c:pt>
                <c:pt idx="739">
                  <c:v>-1.3989708004313</c:v>
                </c:pt>
                <c:pt idx="740">
                  <c:v>-2.70355812958372</c:v>
                </c:pt>
                <c:pt idx="741">
                  <c:v>-1.13065871487882</c:v>
                </c:pt>
                <c:pt idx="742">
                  <c:v>-1.71689070753799</c:v>
                </c:pt>
                <c:pt idx="743">
                  <c:v>-1.74132497343451</c:v>
                </c:pt>
                <c:pt idx="744">
                  <c:v>-1.70701949320865</c:v>
                </c:pt>
                <c:pt idx="745">
                  <c:v>-2.42397149509145</c:v>
                </c:pt>
                <c:pt idx="746">
                  <c:v>-0.915872784896816</c:v>
                </c:pt>
                <c:pt idx="747">
                  <c:v>-1.92918889529279</c:v>
                </c:pt>
                <c:pt idx="748">
                  <c:v>-1.10090967314541</c:v>
                </c:pt>
                <c:pt idx="749">
                  <c:v>-2.66405537710536</c:v>
                </c:pt>
                <c:pt idx="750">
                  <c:v>-1.7364322668198</c:v>
                </c:pt>
                <c:pt idx="751">
                  <c:v>-1.51123347273253</c:v>
                </c:pt>
                <c:pt idx="752">
                  <c:v>-1.60490426868163</c:v>
                </c:pt>
                <c:pt idx="753">
                  <c:v>-1.30047035493535</c:v>
                </c:pt>
                <c:pt idx="754">
                  <c:v>-2.81874299687271</c:v>
                </c:pt>
                <c:pt idx="755">
                  <c:v>-1.22203001525724</c:v>
                </c:pt>
                <c:pt idx="756">
                  <c:v>-2.194092768071</c:v>
                </c:pt>
                <c:pt idx="757">
                  <c:v>-1.11796563153108</c:v>
                </c:pt>
                <c:pt idx="758">
                  <c:v>-1.7656245581316</c:v>
                </c:pt>
                <c:pt idx="759">
                  <c:v>-1.92561064587345</c:v>
                </c:pt>
                <c:pt idx="760">
                  <c:v>-1.7400258673736</c:v>
                </c:pt>
                <c:pt idx="761">
                  <c:v>-2.03393464325296</c:v>
                </c:pt>
                <c:pt idx="762">
                  <c:v>-0.79757236529693</c:v>
                </c:pt>
                <c:pt idx="763">
                  <c:v>-2.1563884683996</c:v>
                </c:pt>
                <c:pt idx="764">
                  <c:v>-1.26367921727942</c:v>
                </c:pt>
                <c:pt idx="765">
                  <c:v>-2.53780367694639</c:v>
                </c:pt>
                <c:pt idx="766">
                  <c:v>-1.43929570835553</c:v>
                </c:pt>
                <c:pt idx="767">
                  <c:v>-1.38871911280075</c:v>
                </c:pt>
                <c:pt idx="768">
                  <c:v>-1.93340106393853</c:v>
                </c:pt>
                <c:pt idx="769">
                  <c:v>-1.55997867359836</c:v>
                </c:pt>
                <c:pt idx="770">
                  <c:v>-2.73157682014347</c:v>
                </c:pt>
                <c:pt idx="771">
                  <c:v>-1.19236710078101</c:v>
                </c:pt>
                <c:pt idx="772">
                  <c:v>-2.12373343082173</c:v>
                </c:pt>
                <c:pt idx="773">
                  <c:v>-1.06393629186582</c:v>
                </c:pt>
                <c:pt idx="774">
                  <c:v>-2.09803854541951</c:v>
                </c:pt>
                <c:pt idx="775">
                  <c:v>-2.0477130039701</c:v>
                </c:pt>
                <c:pt idx="776">
                  <c:v>-1.60822546270225</c:v>
                </c:pt>
                <c:pt idx="777">
                  <c:v>-2.00410769342501</c:v>
                </c:pt>
                <c:pt idx="778">
                  <c:v>-0.939921260694119</c:v>
                </c:pt>
                <c:pt idx="779">
                  <c:v>-2.59375081252987</c:v>
                </c:pt>
                <c:pt idx="780">
                  <c:v>-1.39606793130417</c:v>
                </c:pt>
                <c:pt idx="781">
                  <c:v>-2.20032999918705</c:v>
                </c:pt>
                <c:pt idx="782">
                  <c:v>-1.22979608024783</c:v>
                </c:pt>
                <c:pt idx="783">
                  <c:v>-1.35729229644199</c:v>
                </c:pt>
                <c:pt idx="784">
                  <c:v>-1.99162020221109</c:v>
                </c:pt>
                <c:pt idx="785">
                  <c:v>-1.69928480889404</c:v>
                </c:pt>
                <c:pt idx="786">
                  <c:v>-2.51727472225956</c:v>
                </c:pt>
                <c:pt idx="787">
                  <c:v>-0.767303898577322</c:v>
                </c:pt>
                <c:pt idx="788">
                  <c:v>-2.06096387274512</c:v>
                </c:pt>
                <c:pt idx="789">
                  <c:v>-1.30225230418558</c:v>
                </c:pt>
                <c:pt idx="790">
                  <c:v>-2.06543234445352</c:v>
                </c:pt>
                <c:pt idx="791">
                  <c:v>-1.75956259952815</c:v>
                </c:pt>
                <c:pt idx="792">
                  <c:v>-1.22816294567776</c:v>
                </c:pt>
                <c:pt idx="793">
                  <c:v>-1.78468535728172</c:v>
                </c:pt>
                <c:pt idx="794">
                  <c:v>-1.06934323539211</c:v>
                </c:pt>
                <c:pt idx="795">
                  <c:v>-2.73655428415492</c:v>
                </c:pt>
                <c:pt idx="796">
                  <c:v>-1.39580564438668</c:v>
                </c:pt>
                <c:pt idx="797">
                  <c:v>-2.10420183455664</c:v>
                </c:pt>
                <c:pt idx="798">
                  <c:v>-1.22930501789587</c:v>
                </c:pt>
                <c:pt idx="799">
                  <c:v>-1.74551474594924</c:v>
                </c:pt>
                <c:pt idx="800">
                  <c:v>-2.4422486053466</c:v>
                </c:pt>
                <c:pt idx="801">
                  <c:v>-1.68372435106872</c:v>
                </c:pt>
                <c:pt idx="802">
                  <c:v>-2.35190299558283</c:v>
                </c:pt>
                <c:pt idx="803">
                  <c:v>-0.672486938223843</c:v>
                </c:pt>
                <c:pt idx="804">
                  <c:v>-2.09149362186138</c:v>
                </c:pt>
                <c:pt idx="805">
                  <c:v>-1.44666379192386</c:v>
                </c:pt>
                <c:pt idx="806">
                  <c:v>-2.2634993521637</c:v>
                </c:pt>
                <c:pt idx="807">
                  <c:v>-1.72977087468294</c:v>
                </c:pt>
                <c:pt idx="808">
                  <c:v>-1.04781581769765</c:v>
                </c:pt>
                <c:pt idx="809">
                  <c:v>-1.95119301093914</c:v>
                </c:pt>
                <c:pt idx="810">
                  <c:v>-1.30387850639206</c:v>
                </c:pt>
                <c:pt idx="811">
                  <c:v>-2.66430962755176</c:v>
                </c:pt>
                <c:pt idx="812">
                  <c:v>-1.04786555885229</c:v>
                </c:pt>
                <c:pt idx="813">
                  <c:v>-1.94764725591406</c:v>
                </c:pt>
                <c:pt idx="814">
                  <c:v>-1.35494122453856</c:v>
                </c:pt>
                <c:pt idx="815">
                  <c:v>-1.69981941976169</c:v>
                </c:pt>
                <c:pt idx="816">
                  <c:v>-2.13182958434192</c:v>
                </c:pt>
                <c:pt idx="817">
                  <c:v>-1.24129840262353</c:v>
                </c:pt>
                <c:pt idx="818">
                  <c:v>-2.16084860352875</c:v>
                </c:pt>
                <c:pt idx="819">
                  <c:v>-0.943928776538905</c:v>
                </c:pt>
                <c:pt idx="820">
                  <c:v>-2.4477659161367</c:v>
                </c:pt>
                <c:pt idx="821">
                  <c:v>-1.65726509658737</c:v>
                </c:pt>
                <c:pt idx="822">
                  <c:v>-2.1736409039112</c:v>
                </c:pt>
                <c:pt idx="823">
                  <c:v>-1.49769116288737</c:v>
                </c:pt>
                <c:pt idx="824">
                  <c:v>-1.16685347183317</c:v>
                </c:pt>
                <c:pt idx="825">
                  <c:v>-2.28567574015434</c:v>
                </c:pt>
                <c:pt idx="826">
                  <c:v>-1.55906832088398</c:v>
                </c:pt>
                <c:pt idx="827">
                  <c:v>-2.54906400803945</c:v>
                </c:pt>
                <c:pt idx="828">
                  <c:v>-0.747868479561397</c:v>
                </c:pt>
                <c:pt idx="829">
                  <c:v>-1.99516411379541</c:v>
                </c:pt>
                <c:pt idx="830">
                  <c:v>-1.65710417060142</c:v>
                </c:pt>
                <c:pt idx="831">
                  <c:v>-1.97469265845694</c:v>
                </c:pt>
                <c:pt idx="832">
                  <c:v>-1.93751073223325</c:v>
                </c:pt>
                <c:pt idx="833">
                  <c:v>-0.930777072613439</c:v>
                </c:pt>
                <c:pt idx="834">
                  <c:v>-2.15662425834578</c:v>
                </c:pt>
                <c:pt idx="835">
                  <c:v>-1.08572585736083</c:v>
                </c:pt>
                <c:pt idx="836">
                  <c:v>-2.57376250479414</c:v>
                </c:pt>
                <c:pt idx="837">
                  <c:v>-1.49598492560622</c:v>
                </c:pt>
                <c:pt idx="838">
                  <c:v>-1.78051463669901</c:v>
                </c:pt>
                <c:pt idx="839">
                  <c:v>-1.30950404094055</c:v>
                </c:pt>
                <c:pt idx="840">
                  <c:v>-1.41618577134707</c:v>
                </c:pt>
                <c:pt idx="841">
                  <c:v>-2.49081136689442</c:v>
                </c:pt>
                <c:pt idx="842">
                  <c:v>-1.34432785026427</c:v>
                </c:pt>
                <c:pt idx="843">
                  <c:v>-2.26324019196354</c:v>
                </c:pt>
                <c:pt idx="844">
                  <c:v>-0.740902286953528</c:v>
                </c:pt>
                <c:pt idx="845">
                  <c:v>-2.08536490539249</c:v>
                </c:pt>
                <c:pt idx="846">
                  <c:v>-1.8687948796107</c:v>
                </c:pt>
                <c:pt idx="847">
                  <c:v>-2.12946849288785</c:v>
                </c:pt>
                <c:pt idx="848">
                  <c:v>-1.91532742970897</c:v>
                </c:pt>
                <c:pt idx="849">
                  <c:v>-0.903695062181095</c:v>
                </c:pt>
                <c:pt idx="850">
                  <c:v>-2.23255766644376</c:v>
                </c:pt>
                <c:pt idx="851">
                  <c:v>-1.36852419532059</c:v>
                </c:pt>
                <c:pt idx="852">
                  <c:v>-2.66259338811501</c:v>
                </c:pt>
                <c:pt idx="853">
                  <c:v>-1.12432134909551</c:v>
                </c:pt>
                <c:pt idx="854">
                  <c:v>-1.62557715873621</c:v>
                </c:pt>
                <c:pt idx="855">
                  <c:v>-1.56775187056076</c:v>
                </c:pt>
                <c:pt idx="856">
                  <c:v>-1.52112103841189</c:v>
                </c:pt>
                <c:pt idx="857">
                  <c:v>-2.48445383154692</c:v>
                </c:pt>
                <c:pt idx="858">
                  <c:v>-1.09452371862974</c:v>
                </c:pt>
                <c:pt idx="859">
                  <c:v>-2.00535509269028</c:v>
                </c:pt>
                <c:pt idx="860">
                  <c:v>-2.07716948265243</c:v>
                </c:pt>
              </c:numCache>
            </c:numRef>
          </c:yVal>
          <c:smooth val="0"/>
        </c:ser>
        <c:ser>
          <c:idx val="2"/>
          <c:order val="2"/>
          <c:tx>
            <c:v>Rupture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Machine_traitement!$C$21</c:f>
              <c:numCache/>
            </c:numRef>
          </c:xVal>
          <c:yVal>
            <c:numRef>
              <c:f>Machine_traitement!$D$21</c:f>
              <c:numCache/>
            </c:numRef>
          </c:yVal>
          <c:smooth val="0"/>
        </c:ser>
        <c:axId val="4094363"/>
        <c:axId val="36849274"/>
      </c:scatterChart>
      <c:valAx>
        <c:axId val="4094363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plastique (-)</a:t>
                </a:r>
              </a:p>
            </c:rich>
          </c:tx>
          <c:layout>
            <c:manualLayout>
              <c:xMode val="factor"/>
              <c:yMode val="factor"/>
              <c:x val="0.051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6849274"/>
        <c:crosses val="autoZero"/>
        <c:crossBetween val="midCat"/>
      </c:valAx>
      <c:valAx>
        <c:axId val="36849274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8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094363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48375"/>
          <c:y val="0.63275"/>
          <c:w val="0.4295"/>
          <c:h val="0.154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8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8725"/>
          <c:y val="0"/>
          <c:w val="0.81425"/>
          <c:h val="0.96425"/>
        </c:manualLayout>
      </c:layout>
      <c:scatterChart>
        <c:scatterStyle val="lineMarker"/>
        <c:varyColors val="0"/>
        <c:ser>
          <c:idx val="0"/>
          <c:order val="0"/>
          <c:tx>
            <c:v>Allongement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"/>
                  <c:y val="0"/>
                </c:manualLayout>
              </c:layout>
              <c:txPr>
                <a:bodyPr vert="horz" rot="0"/>
                <a:lstStyle/>
                <a:p>
                  <a:pPr algn="ctr">
                    <a:defRPr lang="en-US" sz="1050" b="0" i="0" u="none" baseline="0">
                      <a:solidFill>
                        <a:srgbClr val="000000"/>
                      </a:solidFill>
                    </a:defRPr>
                  </a:pPr>
                </a:p>
              </c:txPr>
              <c:numFmt formatCode="#,##0.00000"/>
              <c:spPr>
                <a:solidFill>
                  <a:srgbClr val="FFFFFF"/>
                </a:solidFill>
                <a:ln w="3175">
                  <a:noFill/>
                </a:ln>
              </c:spPr>
            </c:trendlineLbl>
          </c:trendline>
          <c:xVal>
            <c:numRef>
              <c:f>Machine_donnees!$A$2:$A$10000</c:f>
              <c:numCache>
                <c:ptCount val="9999"/>
                <c:pt idx="0">
                  <c:v>725.05176</c:v>
                </c:pt>
                <c:pt idx="1">
                  <c:v>725.05566</c:v>
                </c:pt>
                <c:pt idx="2">
                  <c:v>725.05957</c:v>
                </c:pt>
                <c:pt idx="3">
                  <c:v>725.06348</c:v>
                </c:pt>
                <c:pt idx="4">
                  <c:v>725.06738</c:v>
                </c:pt>
                <c:pt idx="5">
                  <c:v>725.07129</c:v>
                </c:pt>
                <c:pt idx="6">
                  <c:v>725.0752</c:v>
                </c:pt>
                <c:pt idx="7">
                  <c:v>725.0791</c:v>
                </c:pt>
                <c:pt idx="8">
                  <c:v>725.08301</c:v>
                </c:pt>
                <c:pt idx="9">
                  <c:v>725.08691</c:v>
                </c:pt>
                <c:pt idx="10">
                  <c:v>725.09082</c:v>
                </c:pt>
                <c:pt idx="11">
                  <c:v>725.09473</c:v>
                </c:pt>
                <c:pt idx="12">
                  <c:v>725.09863</c:v>
                </c:pt>
                <c:pt idx="13">
                  <c:v>725.10254</c:v>
                </c:pt>
                <c:pt idx="14">
                  <c:v>725.10645</c:v>
                </c:pt>
                <c:pt idx="15">
                  <c:v>725.11035</c:v>
                </c:pt>
                <c:pt idx="16">
                  <c:v>725.11426</c:v>
                </c:pt>
                <c:pt idx="17">
                  <c:v>725.11816</c:v>
                </c:pt>
                <c:pt idx="18">
                  <c:v>725.12207</c:v>
                </c:pt>
                <c:pt idx="19">
                  <c:v>725.12598</c:v>
                </c:pt>
                <c:pt idx="20">
                  <c:v>725.12988</c:v>
                </c:pt>
                <c:pt idx="21">
                  <c:v>725.13379</c:v>
                </c:pt>
                <c:pt idx="22">
                  <c:v>725.1377</c:v>
                </c:pt>
                <c:pt idx="23">
                  <c:v>725.1416</c:v>
                </c:pt>
                <c:pt idx="24">
                  <c:v>725.14551</c:v>
                </c:pt>
                <c:pt idx="25">
                  <c:v>725.14941</c:v>
                </c:pt>
                <c:pt idx="26">
                  <c:v>725.15332</c:v>
                </c:pt>
                <c:pt idx="27">
                  <c:v>725.15723</c:v>
                </c:pt>
                <c:pt idx="28">
                  <c:v>725.16113</c:v>
                </c:pt>
                <c:pt idx="29">
                  <c:v>725.16504</c:v>
                </c:pt>
                <c:pt idx="30">
                  <c:v>725.16895</c:v>
                </c:pt>
                <c:pt idx="31">
                  <c:v>725.17285</c:v>
                </c:pt>
                <c:pt idx="32">
                  <c:v>725.17676</c:v>
                </c:pt>
                <c:pt idx="33">
                  <c:v>725.18066</c:v>
                </c:pt>
                <c:pt idx="34">
                  <c:v>725.18457</c:v>
                </c:pt>
                <c:pt idx="35">
                  <c:v>725.18848</c:v>
                </c:pt>
                <c:pt idx="36">
                  <c:v>725.19238</c:v>
                </c:pt>
                <c:pt idx="37">
                  <c:v>725.19629</c:v>
                </c:pt>
                <c:pt idx="38">
                  <c:v>725.2002</c:v>
                </c:pt>
                <c:pt idx="39">
                  <c:v>725.2041</c:v>
                </c:pt>
                <c:pt idx="40">
                  <c:v>725.20801</c:v>
                </c:pt>
                <c:pt idx="41">
                  <c:v>725.21191</c:v>
                </c:pt>
                <c:pt idx="42">
                  <c:v>725.21582</c:v>
                </c:pt>
                <c:pt idx="43">
                  <c:v>725.21973</c:v>
                </c:pt>
                <c:pt idx="44">
                  <c:v>725.22363</c:v>
                </c:pt>
                <c:pt idx="45">
                  <c:v>725.22754</c:v>
                </c:pt>
                <c:pt idx="46">
                  <c:v>725.23145</c:v>
                </c:pt>
                <c:pt idx="47">
                  <c:v>725.23535</c:v>
                </c:pt>
                <c:pt idx="48">
                  <c:v>725.23926</c:v>
                </c:pt>
                <c:pt idx="49">
                  <c:v>725.24316</c:v>
                </c:pt>
                <c:pt idx="50">
                  <c:v>725.24707</c:v>
                </c:pt>
                <c:pt idx="51">
                  <c:v>725.25098</c:v>
                </c:pt>
                <c:pt idx="52">
                  <c:v>725.25488</c:v>
                </c:pt>
                <c:pt idx="53">
                  <c:v>725.25879</c:v>
                </c:pt>
                <c:pt idx="54">
                  <c:v>725.2627</c:v>
                </c:pt>
                <c:pt idx="55">
                  <c:v>725.2666</c:v>
                </c:pt>
                <c:pt idx="56">
                  <c:v>725.27051</c:v>
                </c:pt>
                <c:pt idx="57">
                  <c:v>725.27441</c:v>
                </c:pt>
                <c:pt idx="58">
                  <c:v>725.27832</c:v>
                </c:pt>
                <c:pt idx="59">
                  <c:v>725.28223</c:v>
                </c:pt>
                <c:pt idx="60">
                  <c:v>725.28613</c:v>
                </c:pt>
                <c:pt idx="61">
                  <c:v>725.29004</c:v>
                </c:pt>
                <c:pt idx="62">
                  <c:v>725.29395</c:v>
                </c:pt>
                <c:pt idx="63">
                  <c:v>725.29785</c:v>
                </c:pt>
                <c:pt idx="64">
                  <c:v>725.30176</c:v>
                </c:pt>
                <c:pt idx="65">
                  <c:v>725.30566</c:v>
                </c:pt>
                <c:pt idx="66">
                  <c:v>725.30957</c:v>
                </c:pt>
                <c:pt idx="67">
                  <c:v>725.31348</c:v>
                </c:pt>
                <c:pt idx="68">
                  <c:v>725.31738</c:v>
                </c:pt>
                <c:pt idx="69">
                  <c:v>725.32129</c:v>
                </c:pt>
                <c:pt idx="70">
                  <c:v>725.3252</c:v>
                </c:pt>
                <c:pt idx="71">
                  <c:v>725.3291</c:v>
                </c:pt>
                <c:pt idx="72">
                  <c:v>725.33301</c:v>
                </c:pt>
                <c:pt idx="73">
                  <c:v>725.33691</c:v>
                </c:pt>
                <c:pt idx="74">
                  <c:v>725.34082</c:v>
                </c:pt>
                <c:pt idx="75">
                  <c:v>725.34473</c:v>
                </c:pt>
                <c:pt idx="76">
                  <c:v>725.34863</c:v>
                </c:pt>
                <c:pt idx="77">
                  <c:v>725.35254</c:v>
                </c:pt>
                <c:pt idx="78">
                  <c:v>725.35645</c:v>
                </c:pt>
                <c:pt idx="79">
                  <c:v>725.36035</c:v>
                </c:pt>
                <c:pt idx="80">
                  <c:v>725.36426</c:v>
                </c:pt>
                <c:pt idx="81">
                  <c:v>725.36816</c:v>
                </c:pt>
                <c:pt idx="82">
                  <c:v>725.37207</c:v>
                </c:pt>
                <c:pt idx="83">
                  <c:v>725.37598</c:v>
                </c:pt>
                <c:pt idx="84">
                  <c:v>725.37988</c:v>
                </c:pt>
                <c:pt idx="85">
                  <c:v>725.38379</c:v>
                </c:pt>
                <c:pt idx="86">
                  <c:v>725.3877</c:v>
                </c:pt>
                <c:pt idx="87">
                  <c:v>725.3916</c:v>
                </c:pt>
                <c:pt idx="88">
                  <c:v>725.39551</c:v>
                </c:pt>
                <c:pt idx="89">
                  <c:v>725.39941</c:v>
                </c:pt>
                <c:pt idx="90">
                  <c:v>725.40332</c:v>
                </c:pt>
                <c:pt idx="91">
                  <c:v>725.40723</c:v>
                </c:pt>
                <c:pt idx="92">
                  <c:v>725.41113</c:v>
                </c:pt>
                <c:pt idx="93">
                  <c:v>725.41504</c:v>
                </c:pt>
                <c:pt idx="94">
                  <c:v>725.41895</c:v>
                </c:pt>
                <c:pt idx="95">
                  <c:v>725.42285</c:v>
                </c:pt>
                <c:pt idx="96">
                  <c:v>725.42676</c:v>
                </c:pt>
                <c:pt idx="97">
                  <c:v>725.43066</c:v>
                </c:pt>
                <c:pt idx="98">
                  <c:v>725.43457</c:v>
                </c:pt>
                <c:pt idx="99">
                  <c:v>725.43848</c:v>
                </c:pt>
                <c:pt idx="100">
                  <c:v>725.44238</c:v>
                </c:pt>
                <c:pt idx="101">
                  <c:v>725.44629</c:v>
                </c:pt>
                <c:pt idx="102">
                  <c:v>725.4502</c:v>
                </c:pt>
                <c:pt idx="103">
                  <c:v>725.4541</c:v>
                </c:pt>
                <c:pt idx="104">
                  <c:v>725.45801</c:v>
                </c:pt>
                <c:pt idx="105">
                  <c:v>725.46191</c:v>
                </c:pt>
                <c:pt idx="106">
                  <c:v>725.46582</c:v>
                </c:pt>
                <c:pt idx="107">
                  <c:v>725.46973</c:v>
                </c:pt>
                <c:pt idx="108">
                  <c:v>725.47363</c:v>
                </c:pt>
                <c:pt idx="109">
                  <c:v>725.47754</c:v>
                </c:pt>
                <c:pt idx="110">
                  <c:v>725.48145</c:v>
                </c:pt>
                <c:pt idx="111">
                  <c:v>725.48535</c:v>
                </c:pt>
                <c:pt idx="112">
                  <c:v>725.48926</c:v>
                </c:pt>
                <c:pt idx="113">
                  <c:v>725.49316</c:v>
                </c:pt>
                <c:pt idx="114">
                  <c:v>725.49707</c:v>
                </c:pt>
                <c:pt idx="115">
                  <c:v>725.50098</c:v>
                </c:pt>
                <c:pt idx="116">
                  <c:v>725.50488</c:v>
                </c:pt>
                <c:pt idx="117">
                  <c:v>725.50879</c:v>
                </c:pt>
                <c:pt idx="118">
                  <c:v>725.5127</c:v>
                </c:pt>
                <c:pt idx="119">
                  <c:v>725.5166</c:v>
                </c:pt>
                <c:pt idx="120">
                  <c:v>725.52051</c:v>
                </c:pt>
                <c:pt idx="121">
                  <c:v>725.52441</c:v>
                </c:pt>
                <c:pt idx="122">
                  <c:v>725.52832</c:v>
                </c:pt>
                <c:pt idx="123">
                  <c:v>725.53223</c:v>
                </c:pt>
                <c:pt idx="124">
                  <c:v>725.53613</c:v>
                </c:pt>
                <c:pt idx="125">
                  <c:v>725.54004</c:v>
                </c:pt>
                <c:pt idx="126">
                  <c:v>725.54395</c:v>
                </c:pt>
                <c:pt idx="127">
                  <c:v>725.54785</c:v>
                </c:pt>
                <c:pt idx="128">
                  <c:v>725.55176</c:v>
                </c:pt>
                <c:pt idx="129">
                  <c:v>725.55566</c:v>
                </c:pt>
                <c:pt idx="130">
                  <c:v>725.55957</c:v>
                </c:pt>
                <c:pt idx="131">
                  <c:v>725.56348</c:v>
                </c:pt>
                <c:pt idx="132">
                  <c:v>725.56738</c:v>
                </c:pt>
                <c:pt idx="133">
                  <c:v>725.57129</c:v>
                </c:pt>
                <c:pt idx="134">
                  <c:v>725.5752</c:v>
                </c:pt>
                <c:pt idx="135">
                  <c:v>725.5791</c:v>
                </c:pt>
                <c:pt idx="136">
                  <c:v>725.58301</c:v>
                </c:pt>
                <c:pt idx="137">
                  <c:v>725.58691</c:v>
                </c:pt>
                <c:pt idx="138">
                  <c:v>725.59082</c:v>
                </c:pt>
                <c:pt idx="139">
                  <c:v>725.59473</c:v>
                </c:pt>
                <c:pt idx="140">
                  <c:v>725.59863</c:v>
                </c:pt>
                <c:pt idx="141">
                  <c:v>725.60254</c:v>
                </c:pt>
                <c:pt idx="142">
                  <c:v>725.60645</c:v>
                </c:pt>
                <c:pt idx="143">
                  <c:v>725.61035</c:v>
                </c:pt>
                <c:pt idx="144">
                  <c:v>725.61426</c:v>
                </c:pt>
                <c:pt idx="145">
                  <c:v>725.61816</c:v>
                </c:pt>
                <c:pt idx="146">
                  <c:v>725.62207</c:v>
                </c:pt>
                <c:pt idx="147">
                  <c:v>725.62598</c:v>
                </c:pt>
                <c:pt idx="148">
                  <c:v>725.62988</c:v>
                </c:pt>
                <c:pt idx="149">
                  <c:v>725.63379</c:v>
                </c:pt>
                <c:pt idx="150">
                  <c:v>725.6377</c:v>
                </c:pt>
                <c:pt idx="151">
                  <c:v>725.6416</c:v>
                </c:pt>
                <c:pt idx="152">
                  <c:v>725.64551</c:v>
                </c:pt>
                <c:pt idx="153">
                  <c:v>725.64941</c:v>
                </c:pt>
                <c:pt idx="154">
                  <c:v>725.65332</c:v>
                </c:pt>
                <c:pt idx="155">
                  <c:v>725.65723</c:v>
                </c:pt>
                <c:pt idx="156">
                  <c:v>725.66113</c:v>
                </c:pt>
                <c:pt idx="157">
                  <c:v>725.66504</c:v>
                </c:pt>
                <c:pt idx="158">
                  <c:v>725.66895</c:v>
                </c:pt>
                <c:pt idx="159">
                  <c:v>725.67285</c:v>
                </c:pt>
                <c:pt idx="160">
                  <c:v>725.67676</c:v>
                </c:pt>
                <c:pt idx="161">
                  <c:v>725.68066</c:v>
                </c:pt>
                <c:pt idx="162">
                  <c:v>725.68457</c:v>
                </c:pt>
                <c:pt idx="163">
                  <c:v>725.68848</c:v>
                </c:pt>
                <c:pt idx="164">
                  <c:v>725.69238</c:v>
                </c:pt>
                <c:pt idx="165">
                  <c:v>725.69629</c:v>
                </c:pt>
                <c:pt idx="166">
                  <c:v>725.7002</c:v>
                </c:pt>
                <c:pt idx="167">
                  <c:v>725.7041</c:v>
                </c:pt>
                <c:pt idx="168">
                  <c:v>725.70801</c:v>
                </c:pt>
                <c:pt idx="169">
                  <c:v>725.71191</c:v>
                </c:pt>
                <c:pt idx="170">
                  <c:v>725.71582</c:v>
                </c:pt>
                <c:pt idx="171">
                  <c:v>725.71973</c:v>
                </c:pt>
                <c:pt idx="172">
                  <c:v>725.72363</c:v>
                </c:pt>
                <c:pt idx="173">
                  <c:v>725.72754</c:v>
                </c:pt>
                <c:pt idx="174">
                  <c:v>725.73145</c:v>
                </c:pt>
                <c:pt idx="175">
                  <c:v>725.73535</c:v>
                </c:pt>
                <c:pt idx="176">
                  <c:v>725.73926</c:v>
                </c:pt>
                <c:pt idx="177">
                  <c:v>725.74316</c:v>
                </c:pt>
                <c:pt idx="178">
                  <c:v>725.74707</c:v>
                </c:pt>
                <c:pt idx="179">
                  <c:v>725.75098</c:v>
                </c:pt>
                <c:pt idx="180">
                  <c:v>725.75488</c:v>
                </c:pt>
                <c:pt idx="181">
                  <c:v>725.75879</c:v>
                </c:pt>
                <c:pt idx="182">
                  <c:v>725.7627</c:v>
                </c:pt>
                <c:pt idx="183">
                  <c:v>725.7666</c:v>
                </c:pt>
                <c:pt idx="184">
                  <c:v>725.77051</c:v>
                </c:pt>
                <c:pt idx="185">
                  <c:v>725.77441</c:v>
                </c:pt>
                <c:pt idx="186">
                  <c:v>725.77832</c:v>
                </c:pt>
                <c:pt idx="187">
                  <c:v>725.78223</c:v>
                </c:pt>
                <c:pt idx="188">
                  <c:v>725.78613</c:v>
                </c:pt>
                <c:pt idx="189">
                  <c:v>725.79004</c:v>
                </c:pt>
                <c:pt idx="190">
                  <c:v>725.79395</c:v>
                </c:pt>
                <c:pt idx="191">
                  <c:v>725.79785</c:v>
                </c:pt>
                <c:pt idx="192">
                  <c:v>725.80176</c:v>
                </c:pt>
                <c:pt idx="193">
                  <c:v>725.80566</c:v>
                </c:pt>
                <c:pt idx="194">
                  <c:v>725.80957</c:v>
                </c:pt>
                <c:pt idx="195">
                  <c:v>725.81348</c:v>
                </c:pt>
                <c:pt idx="196">
                  <c:v>725.81738</c:v>
                </c:pt>
                <c:pt idx="197">
                  <c:v>725.82129</c:v>
                </c:pt>
                <c:pt idx="198">
                  <c:v>725.8252</c:v>
                </c:pt>
                <c:pt idx="199">
                  <c:v>725.8291</c:v>
                </c:pt>
                <c:pt idx="200">
                  <c:v>725.83301</c:v>
                </c:pt>
                <c:pt idx="201">
                  <c:v>725.83691</c:v>
                </c:pt>
                <c:pt idx="202">
                  <c:v>725.84082</c:v>
                </c:pt>
                <c:pt idx="203">
                  <c:v>725.84473</c:v>
                </c:pt>
                <c:pt idx="204">
                  <c:v>725.84863</c:v>
                </c:pt>
                <c:pt idx="205">
                  <c:v>725.85254</c:v>
                </c:pt>
                <c:pt idx="206">
                  <c:v>725.85645</c:v>
                </c:pt>
                <c:pt idx="207">
                  <c:v>725.86035</c:v>
                </c:pt>
                <c:pt idx="208">
                  <c:v>725.86426</c:v>
                </c:pt>
                <c:pt idx="209">
                  <c:v>725.86816</c:v>
                </c:pt>
                <c:pt idx="210">
                  <c:v>725.87207</c:v>
                </c:pt>
                <c:pt idx="211">
                  <c:v>725.87598</c:v>
                </c:pt>
                <c:pt idx="212">
                  <c:v>725.87988</c:v>
                </c:pt>
                <c:pt idx="213">
                  <c:v>725.88379</c:v>
                </c:pt>
                <c:pt idx="214">
                  <c:v>725.8877</c:v>
                </c:pt>
                <c:pt idx="215">
                  <c:v>725.8916</c:v>
                </c:pt>
                <c:pt idx="216">
                  <c:v>725.89551</c:v>
                </c:pt>
                <c:pt idx="217">
                  <c:v>725.89941</c:v>
                </c:pt>
                <c:pt idx="218">
                  <c:v>725.90332</c:v>
                </c:pt>
                <c:pt idx="219">
                  <c:v>725.90723</c:v>
                </c:pt>
                <c:pt idx="220">
                  <c:v>725.91113</c:v>
                </c:pt>
                <c:pt idx="221">
                  <c:v>725.91504</c:v>
                </c:pt>
                <c:pt idx="222">
                  <c:v>725.91895</c:v>
                </c:pt>
                <c:pt idx="223">
                  <c:v>725.92285</c:v>
                </c:pt>
                <c:pt idx="224">
                  <c:v>725.92676</c:v>
                </c:pt>
                <c:pt idx="225">
                  <c:v>725.93066</c:v>
                </c:pt>
                <c:pt idx="226">
                  <c:v>725.93457</c:v>
                </c:pt>
                <c:pt idx="227">
                  <c:v>725.93848</c:v>
                </c:pt>
                <c:pt idx="228">
                  <c:v>725.94238</c:v>
                </c:pt>
                <c:pt idx="229">
                  <c:v>725.94629</c:v>
                </c:pt>
                <c:pt idx="230">
                  <c:v>725.9502</c:v>
                </c:pt>
                <c:pt idx="231">
                  <c:v>725.9541</c:v>
                </c:pt>
                <c:pt idx="232">
                  <c:v>725.95801</c:v>
                </c:pt>
                <c:pt idx="233">
                  <c:v>725.96191</c:v>
                </c:pt>
                <c:pt idx="234">
                  <c:v>725.96582</c:v>
                </c:pt>
                <c:pt idx="235">
                  <c:v>725.96973</c:v>
                </c:pt>
                <c:pt idx="236">
                  <c:v>725.97363</c:v>
                </c:pt>
                <c:pt idx="237">
                  <c:v>725.97754</c:v>
                </c:pt>
                <c:pt idx="238">
                  <c:v>725.98145</c:v>
                </c:pt>
                <c:pt idx="239">
                  <c:v>725.98535</c:v>
                </c:pt>
                <c:pt idx="240">
                  <c:v>725.98926</c:v>
                </c:pt>
                <c:pt idx="241">
                  <c:v>725.99316</c:v>
                </c:pt>
                <c:pt idx="242">
                  <c:v>725.99707</c:v>
                </c:pt>
                <c:pt idx="243">
                  <c:v>726.00098</c:v>
                </c:pt>
                <c:pt idx="244">
                  <c:v>726.00488</c:v>
                </c:pt>
                <c:pt idx="245">
                  <c:v>726.00879</c:v>
                </c:pt>
                <c:pt idx="246">
                  <c:v>726.0127</c:v>
                </c:pt>
                <c:pt idx="247">
                  <c:v>726.0166</c:v>
                </c:pt>
                <c:pt idx="248">
                  <c:v>726.02051</c:v>
                </c:pt>
                <c:pt idx="249">
                  <c:v>726.02441</c:v>
                </c:pt>
                <c:pt idx="250">
                  <c:v>726.02832</c:v>
                </c:pt>
                <c:pt idx="251">
                  <c:v>726.03223</c:v>
                </c:pt>
                <c:pt idx="252">
                  <c:v>726.03613</c:v>
                </c:pt>
                <c:pt idx="253">
                  <c:v>726.04004</c:v>
                </c:pt>
                <c:pt idx="254">
                  <c:v>726.04395</c:v>
                </c:pt>
                <c:pt idx="255">
                  <c:v>726.04785</c:v>
                </c:pt>
                <c:pt idx="256">
                  <c:v>726.05176</c:v>
                </c:pt>
                <c:pt idx="257">
                  <c:v>726.05566</c:v>
                </c:pt>
                <c:pt idx="258">
                  <c:v>726.05957</c:v>
                </c:pt>
                <c:pt idx="259">
                  <c:v>726.06348</c:v>
                </c:pt>
                <c:pt idx="260">
                  <c:v>726.06738</c:v>
                </c:pt>
                <c:pt idx="261">
                  <c:v>726.07129</c:v>
                </c:pt>
                <c:pt idx="262">
                  <c:v>726.0752</c:v>
                </c:pt>
                <c:pt idx="263">
                  <c:v>726.0791</c:v>
                </c:pt>
                <c:pt idx="264">
                  <c:v>726.08301</c:v>
                </c:pt>
                <c:pt idx="265">
                  <c:v>726.08691</c:v>
                </c:pt>
                <c:pt idx="266">
                  <c:v>726.09082</c:v>
                </c:pt>
                <c:pt idx="267">
                  <c:v>726.09473</c:v>
                </c:pt>
                <c:pt idx="268">
                  <c:v>726.09863</c:v>
                </c:pt>
                <c:pt idx="269">
                  <c:v>726.10254</c:v>
                </c:pt>
                <c:pt idx="270">
                  <c:v>726.10645</c:v>
                </c:pt>
                <c:pt idx="271">
                  <c:v>726.11035</c:v>
                </c:pt>
                <c:pt idx="272">
                  <c:v>726.11426</c:v>
                </c:pt>
                <c:pt idx="273">
                  <c:v>726.11816</c:v>
                </c:pt>
                <c:pt idx="274">
                  <c:v>726.12207</c:v>
                </c:pt>
                <c:pt idx="275">
                  <c:v>726.12598</c:v>
                </c:pt>
                <c:pt idx="276">
                  <c:v>726.12988</c:v>
                </c:pt>
                <c:pt idx="277">
                  <c:v>726.13379</c:v>
                </c:pt>
                <c:pt idx="278">
                  <c:v>726.1377</c:v>
                </c:pt>
                <c:pt idx="279">
                  <c:v>726.1416</c:v>
                </c:pt>
                <c:pt idx="280">
                  <c:v>726.14551</c:v>
                </c:pt>
                <c:pt idx="281">
                  <c:v>726.14941</c:v>
                </c:pt>
                <c:pt idx="282">
                  <c:v>726.15332</c:v>
                </c:pt>
                <c:pt idx="283">
                  <c:v>726.15723</c:v>
                </c:pt>
                <c:pt idx="284">
                  <c:v>726.16113</c:v>
                </c:pt>
                <c:pt idx="285">
                  <c:v>726.16504</c:v>
                </c:pt>
                <c:pt idx="286">
                  <c:v>726.16895</c:v>
                </c:pt>
                <c:pt idx="287">
                  <c:v>726.17285</c:v>
                </c:pt>
                <c:pt idx="288">
                  <c:v>726.17676</c:v>
                </c:pt>
                <c:pt idx="289">
                  <c:v>726.18066</c:v>
                </c:pt>
                <c:pt idx="290">
                  <c:v>726.18457</c:v>
                </c:pt>
                <c:pt idx="291">
                  <c:v>726.18848</c:v>
                </c:pt>
                <c:pt idx="292">
                  <c:v>726.19238</c:v>
                </c:pt>
                <c:pt idx="293">
                  <c:v>726.19629</c:v>
                </c:pt>
                <c:pt idx="294">
                  <c:v>726.2002</c:v>
                </c:pt>
                <c:pt idx="295">
                  <c:v>726.2041</c:v>
                </c:pt>
                <c:pt idx="296">
                  <c:v>726.20801</c:v>
                </c:pt>
                <c:pt idx="297">
                  <c:v>726.21191</c:v>
                </c:pt>
                <c:pt idx="298">
                  <c:v>726.21582</c:v>
                </c:pt>
                <c:pt idx="299">
                  <c:v>726.21973</c:v>
                </c:pt>
                <c:pt idx="300">
                  <c:v>726.22363</c:v>
                </c:pt>
                <c:pt idx="301">
                  <c:v>726.22754</c:v>
                </c:pt>
                <c:pt idx="302">
                  <c:v>726.23145</c:v>
                </c:pt>
                <c:pt idx="303">
                  <c:v>726.23535</c:v>
                </c:pt>
                <c:pt idx="304">
                  <c:v>726.23926</c:v>
                </c:pt>
                <c:pt idx="305">
                  <c:v>726.24316</c:v>
                </c:pt>
                <c:pt idx="306">
                  <c:v>726.24707</c:v>
                </c:pt>
                <c:pt idx="307">
                  <c:v>726.25098</c:v>
                </c:pt>
                <c:pt idx="308">
                  <c:v>726.25488</c:v>
                </c:pt>
                <c:pt idx="309">
                  <c:v>726.25879</c:v>
                </c:pt>
                <c:pt idx="310">
                  <c:v>726.2627</c:v>
                </c:pt>
                <c:pt idx="311">
                  <c:v>726.2666</c:v>
                </c:pt>
                <c:pt idx="312">
                  <c:v>726.27051</c:v>
                </c:pt>
                <c:pt idx="313">
                  <c:v>726.27441</c:v>
                </c:pt>
                <c:pt idx="314">
                  <c:v>726.27832</c:v>
                </c:pt>
                <c:pt idx="315">
                  <c:v>726.28223</c:v>
                </c:pt>
                <c:pt idx="316">
                  <c:v>726.28613</c:v>
                </c:pt>
                <c:pt idx="317">
                  <c:v>726.29004</c:v>
                </c:pt>
                <c:pt idx="318">
                  <c:v>726.29395</c:v>
                </c:pt>
                <c:pt idx="319">
                  <c:v>726.29785</c:v>
                </c:pt>
                <c:pt idx="320">
                  <c:v>726.30176</c:v>
                </c:pt>
                <c:pt idx="321">
                  <c:v>726.30566</c:v>
                </c:pt>
                <c:pt idx="322">
                  <c:v>726.30957</c:v>
                </c:pt>
                <c:pt idx="323">
                  <c:v>726.31348</c:v>
                </c:pt>
                <c:pt idx="324">
                  <c:v>726.31738</c:v>
                </c:pt>
                <c:pt idx="325">
                  <c:v>726.32129</c:v>
                </c:pt>
                <c:pt idx="326">
                  <c:v>726.3252</c:v>
                </c:pt>
                <c:pt idx="327">
                  <c:v>726.3291</c:v>
                </c:pt>
                <c:pt idx="328">
                  <c:v>726.33301</c:v>
                </c:pt>
                <c:pt idx="329">
                  <c:v>726.33691</c:v>
                </c:pt>
                <c:pt idx="330">
                  <c:v>726.34082</c:v>
                </c:pt>
                <c:pt idx="331">
                  <c:v>726.34473</c:v>
                </c:pt>
                <c:pt idx="332">
                  <c:v>726.34863</c:v>
                </c:pt>
                <c:pt idx="333">
                  <c:v>726.35254</c:v>
                </c:pt>
                <c:pt idx="334">
                  <c:v>726.35645</c:v>
                </c:pt>
                <c:pt idx="335">
                  <c:v>726.36035</c:v>
                </c:pt>
                <c:pt idx="336">
                  <c:v>726.36426</c:v>
                </c:pt>
                <c:pt idx="337">
                  <c:v>726.36816</c:v>
                </c:pt>
                <c:pt idx="338">
                  <c:v>726.37207</c:v>
                </c:pt>
                <c:pt idx="339">
                  <c:v>726.37598</c:v>
                </c:pt>
                <c:pt idx="340">
                  <c:v>726.37988</c:v>
                </c:pt>
                <c:pt idx="341">
                  <c:v>726.38379</c:v>
                </c:pt>
                <c:pt idx="342">
                  <c:v>726.3877</c:v>
                </c:pt>
                <c:pt idx="343">
                  <c:v>726.3916</c:v>
                </c:pt>
                <c:pt idx="344">
                  <c:v>726.39551</c:v>
                </c:pt>
                <c:pt idx="345">
                  <c:v>726.39941</c:v>
                </c:pt>
                <c:pt idx="346">
                  <c:v>726.40332</c:v>
                </c:pt>
                <c:pt idx="347">
                  <c:v>726.40723</c:v>
                </c:pt>
                <c:pt idx="348">
                  <c:v>726.41113</c:v>
                </c:pt>
                <c:pt idx="349">
                  <c:v>726.41504</c:v>
                </c:pt>
                <c:pt idx="350">
                  <c:v>726.41895</c:v>
                </c:pt>
                <c:pt idx="351">
                  <c:v>726.42285</c:v>
                </c:pt>
                <c:pt idx="352">
                  <c:v>726.42676</c:v>
                </c:pt>
                <c:pt idx="353">
                  <c:v>726.43066</c:v>
                </c:pt>
                <c:pt idx="354">
                  <c:v>726.43457</c:v>
                </c:pt>
                <c:pt idx="355">
                  <c:v>726.43848</c:v>
                </c:pt>
                <c:pt idx="356">
                  <c:v>726.44238</c:v>
                </c:pt>
                <c:pt idx="357">
                  <c:v>726.44629</c:v>
                </c:pt>
                <c:pt idx="358">
                  <c:v>726.4502</c:v>
                </c:pt>
                <c:pt idx="359">
                  <c:v>726.4541</c:v>
                </c:pt>
                <c:pt idx="360">
                  <c:v>726.45801</c:v>
                </c:pt>
                <c:pt idx="361">
                  <c:v>726.46191</c:v>
                </c:pt>
                <c:pt idx="362">
                  <c:v>726.46582</c:v>
                </c:pt>
                <c:pt idx="363">
                  <c:v>726.46973</c:v>
                </c:pt>
                <c:pt idx="364">
                  <c:v>726.47363</c:v>
                </c:pt>
                <c:pt idx="365">
                  <c:v>726.47754</c:v>
                </c:pt>
                <c:pt idx="366">
                  <c:v>726.48145</c:v>
                </c:pt>
                <c:pt idx="367">
                  <c:v>726.48535</c:v>
                </c:pt>
                <c:pt idx="368">
                  <c:v>726.48926</c:v>
                </c:pt>
                <c:pt idx="369">
                  <c:v>726.49316</c:v>
                </c:pt>
                <c:pt idx="370">
                  <c:v>726.49707</c:v>
                </c:pt>
                <c:pt idx="371">
                  <c:v>726.50098</c:v>
                </c:pt>
                <c:pt idx="372">
                  <c:v>726.50488</c:v>
                </c:pt>
                <c:pt idx="373">
                  <c:v>726.50879</c:v>
                </c:pt>
                <c:pt idx="374">
                  <c:v>726.5127</c:v>
                </c:pt>
                <c:pt idx="375">
                  <c:v>726.5166</c:v>
                </c:pt>
                <c:pt idx="376">
                  <c:v>726.52051</c:v>
                </c:pt>
                <c:pt idx="377">
                  <c:v>726.52441</c:v>
                </c:pt>
                <c:pt idx="378">
                  <c:v>726.52832</c:v>
                </c:pt>
                <c:pt idx="379">
                  <c:v>726.53223</c:v>
                </c:pt>
                <c:pt idx="380">
                  <c:v>726.53613</c:v>
                </c:pt>
                <c:pt idx="381">
                  <c:v>726.54004</c:v>
                </c:pt>
                <c:pt idx="382">
                  <c:v>726.54395</c:v>
                </c:pt>
                <c:pt idx="383">
                  <c:v>726.54785</c:v>
                </c:pt>
                <c:pt idx="384">
                  <c:v>726.55176</c:v>
                </c:pt>
                <c:pt idx="385">
                  <c:v>726.55566</c:v>
                </c:pt>
                <c:pt idx="386">
                  <c:v>726.55957</c:v>
                </c:pt>
                <c:pt idx="387">
                  <c:v>726.56348</c:v>
                </c:pt>
                <c:pt idx="388">
                  <c:v>726.56738</c:v>
                </c:pt>
                <c:pt idx="389">
                  <c:v>726.57129</c:v>
                </c:pt>
                <c:pt idx="390">
                  <c:v>726.5752</c:v>
                </c:pt>
                <c:pt idx="391">
                  <c:v>726.5791</c:v>
                </c:pt>
                <c:pt idx="392">
                  <c:v>726.58301</c:v>
                </c:pt>
                <c:pt idx="393">
                  <c:v>726.58691</c:v>
                </c:pt>
                <c:pt idx="394">
                  <c:v>726.59082</c:v>
                </c:pt>
                <c:pt idx="395">
                  <c:v>726.59473</c:v>
                </c:pt>
                <c:pt idx="396">
                  <c:v>726.59863</c:v>
                </c:pt>
                <c:pt idx="397">
                  <c:v>726.60254</c:v>
                </c:pt>
                <c:pt idx="398">
                  <c:v>726.60645</c:v>
                </c:pt>
                <c:pt idx="399">
                  <c:v>726.61035</c:v>
                </c:pt>
                <c:pt idx="400">
                  <c:v>726.61426</c:v>
                </c:pt>
                <c:pt idx="401">
                  <c:v>726.61816</c:v>
                </c:pt>
                <c:pt idx="402">
                  <c:v>726.62207</c:v>
                </c:pt>
                <c:pt idx="403">
                  <c:v>726.62598</c:v>
                </c:pt>
                <c:pt idx="404">
                  <c:v>726.62988</c:v>
                </c:pt>
                <c:pt idx="405">
                  <c:v>726.63379</c:v>
                </c:pt>
                <c:pt idx="406">
                  <c:v>726.6377</c:v>
                </c:pt>
                <c:pt idx="407">
                  <c:v>726.6416</c:v>
                </c:pt>
                <c:pt idx="408">
                  <c:v>726.64551</c:v>
                </c:pt>
                <c:pt idx="409">
                  <c:v>726.64941</c:v>
                </c:pt>
                <c:pt idx="410">
                  <c:v>726.65332</c:v>
                </c:pt>
                <c:pt idx="411">
                  <c:v>726.65723</c:v>
                </c:pt>
                <c:pt idx="412">
                  <c:v>726.66113</c:v>
                </c:pt>
                <c:pt idx="413">
                  <c:v>726.66504</c:v>
                </c:pt>
                <c:pt idx="414">
                  <c:v>726.66895</c:v>
                </c:pt>
                <c:pt idx="415">
                  <c:v>726.67285</c:v>
                </c:pt>
                <c:pt idx="416">
                  <c:v>726.67676</c:v>
                </c:pt>
                <c:pt idx="417">
                  <c:v>726.68066</c:v>
                </c:pt>
                <c:pt idx="418">
                  <c:v>726.68457</c:v>
                </c:pt>
                <c:pt idx="419">
                  <c:v>726.68848</c:v>
                </c:pt>
                <c:pt idx="420">
                  <c:v>726.69238</c:v>
                </c:pt>
                <c:pt idx="421">
                  <c:v>726.69629</c:v>
                </c:pt>
                <c:pt idx="422">
                  <c:v>726.7002</c:v>
                </c:pt>
                <c:pt idx="423">
                  <c:v>726.7041</c:v>
                </c:pt>
                <c:pt idx="424">
                  <c:v>726.70801</c:v>
                </c:pt>
                <c:pt idx="425">
                  <c:v>726.71191</c:v>
                </c:pt>
                <c:pt idx="426">
                  <c:v>726.71582</c:v>
                </c:pt>
                <c:pt idx="427">
                  <c:v>726.71973</c:v>
                </c:pt>
                <c:pt idx="428">
                  <c:v>726.72363</c:v>
                </c:pt>
                <c:pt idx="429">
                  <c:v>726.72754</c:v>
                </c:pt>
                <c:pt idx="430">
                  <c:v>726.73145</c:v>
                </c:pt>
                <c:pt idx="431">
                  <c:v>726.73535</c:v>
                </c:pt>
                <c:pt idx="432">
                  <c:v>726.73926</c:v>
                </c:pt>
                <c:pt idx="433">
                  <c:v>726.74316</c:v>
                </c:pt>
                <c:pt idx="434">
                  <c:v>726.74707</c:v>
                </c:pt>
                <c:pt idx="435">
                  <c:v>726.75098</c:v>
                </c:pt>
                <c:pt idx="436">
                  <c:v>726.75488</c:v>
                </c:pt>
                <c:pt idx="437">
                  <c:v>726.75879</c:v>
                </c:pt>
                <c:pt idx="438">
                  <c:v>726.7627</c:v>
                </c:pt>
                <c:pt idx="439">
                  <c:v>726.7666</c:v>
                </c:pt>
                <c:pt idx="440">
                  <c:v>726.77051</c:v>
                </c:pt>
                <c:pt idx="441">
                  <c:v>726.77441</c:v>
                </c:pt>
                <c:pt idx="442">
                  <c:v>726.77832</c:v>
                </c:pt>
                <c:pt idx="443">
                  <c:v>726.78223</c:v>
                </c:pt>
                <c:pt idx="444">
                  <c:v>726.78613</c:v>
                </c:pt>
                <c:pt idx="445">
                  <c:v>726.79004</c:v>
                </c:pt>
                <c:pt idx="446">
                  <c:v>726.79395</c:v>
                </c:pt>
                <c:pt idx="447">
                  <c:v>726.79785</c:v>
                </c:pt>
                <c:pt idx="448">
                  <c:v>726.80176</c:v>
                </c:pt>
                <c:pt idx="449">
                  <c:v>726.80566</c:v>
                </c:pt>
                <c:pt idx="450">
                  <c:v>726.80957</c:v>
                </c:pt>
                <c:pt idx="451">
                  <c:v>726.81348</c:v>
                </c:pt>
                <c:pt idx="452">
                  <c:v>726.81738</c:v>
                </c:pt>
                <c:pt idx="453">
                  <c:v>726.82129</c:v>
                </c:pt>
                <c:pt idx="454">
                  <c:v>726.8252</c:v>
                </c:pt>
                <c:pt idx="455">
                  <c:v>726.8291</c:v>
                </c:pt>
                <c:pt idx="456">
                  <c:v>726.83301</c:v>
                </c:pt>
                <c:pt idx="457">
                  <c:v>726.83691</c:v>
                </c:pt>
                <c:pt idx="458">
                  <c:v>726.84082</c:v>
                </c:pt>
                <c:pt idx="459">
                  <c:v>726.84473</c:v>
                </c:pt>
                <c:pt idx="460">
                  <c:v>726.84863</c:v>
                </c:pt>
                <c:pt idx="461">
                  <c:v>726.85254</c:v>
                </c:pt>
                <c:pt idx="462">
                  <c:v>726.85645</c:v>
                </c:pt>
                <c:pt idx="463">
                  <c:v>726.86035</c:v>
                </c:pt>
                <c:pt idx="464">
                  <c:v>726.86426</c:v>
                </c:pt>
                <c:pt idx="465">
                  <c:v>726.86816</c:v>
                </c:pt>
                <c:pt idx="466">
                  <c:v>726.87207</c:v>
                </c:pt>
                <c:pt idx="467">
                  <c:v>726.87598</c:v>
                </c:pt>
                <c:pt idx="468">
                  <c:v>726.87988</c:v>
                </c:pt>
                <c:pt idx="469">
                  <c:v>726.88379</c:v>
                </c:pt>
                <c:pt idx="470">
                  <c:v>726.8877</c:v>
                </c:pt>
                <c:pt idx="471">
                  <c:v>726.8916</c:v>
                </c:pt>
                <c:pt idx="472">
                  <c:v>726.89551</c:v>
                </c:pt>
                <c:pt idx="473">
                  <c:v>726.89941</c:v>
                </c:pt>
                <c:pt idx="474">
                  <c:v>726.90332</c:v>
                </c:pt>
                <c:pt idx="475">
                  <c:v>726.90723</c:v>
                </c:pt>
                <c:pt idx="476">
                  <c:v>726.91113</c:v>
                </c:pt>
                <c:pt idx="477">
                  <c:v>726.91504</c:v>
                </c:pt>
                <c:pt idx="478">
                  <c:v>726.91895</c:v>
                </c:pt>
                <c:pt idx="479">
                  <c:v>726.92285</c:v>
                </c:pt>
                <c:pt idx="480">
                  <c:v>726.92676</c:v>
                </c:pt>
                <c:pt idx="481">
                  <c:v>726.93066</c:v>
                </c:pt>
                <c:pt idx="482">
                  <c:v>726.93457</c:v>
                </c:pt>
                <c:pt idx="483">
                  <c:v>726.93848</c:v>
                </c:pt>
                <c:pt idx="484">
                  <c:v>726.94238</c:v>
                </c:pt>
                <c:pt idx="485">
                  <c:v>726.94629</c:v>
                </c:pt>
                <c:pt idx="486">
                  <c:v>726.9502</c:v>
                </c:pt>
                <c:pt idx="487">
                  <c:v>726.9541</c:v>
                </c:pt>
                <c:pt idx="488">
                  <c:v>726.95801</c:v>
                </c:pt>
                <c:pt idx="489">
                  <c:v>726.96191</c:v>
                </c:pt>
                <c:pt idx="490">
                  <c:v>726.96582</c:v>
                </c:pt>
                <c:pt idx="491">
                  <c:v>726.96973</c:v>
                </c:pt>
                <c:pt idx="492">
                  <c:v>726.97363</c:v>
                </c:pt>
                <c:pt idx="493">
                  <c:v>726.97754</c:v>
                </c:pt>
                <c:pt idx="494">
                  <c:v>726.98145</c:v>
                </c:pt>
                <c:pt idx="495">
                  <c:v>726.98535</c:v>
                </c:pt>
                <c:pt idx="496">
                  <c:v>726.98926</c:v>
                </c:pt>
                <c:pt idx="497">
                  <c:v>726.99316</c:v>
                </c:pt>
                <c:pt idx="498">
                  <c:v>726.99707</c:v>
                </c:pt>
                <c:pt idx="499">
                  <c:v>727.00098</c:v>
                </c:pt>
                <c:pt idx="500">
                  <c:v>727.00488</c:v>
                </c:pt>
                <c:pt idx="501">
                  <c:v>727.00879</c:v>
                </c:pt>
                <c:pt idx="502">
                  <c:v>727.0127</c:v>
                </c:pt>
                <c:pt idx="503">
                  <c:v>727.0166</c:v>
                </c:pt>
                <c:pt idx="504">
                  <c:v>727.02051</c:v>
                </c:pt>
                <c:pt idx="505">
                  <c:v>727.02441</c:v>
                </c:pt>
                <c:pt idx="506">
                  <c:v>727.02832</c:v>
                </c:pt>
                <c:pt idx="507">
                  <c:v>727.03223</c:v>
                </c:pt>
                <c:pt idx="508">
                  <c:v>727.03613</c:v>
                </c:pt>
                <c:pt idx="509">
                  <c:v>727.04004</c:v>
                </c:pt>
                <c:pt idx="510">
                  <c:v>727.04395</c:v>
                </c:pt>
                <c:pt idx="511">
                  <c:v>727.04785</c:v>
                </c:pt>
                <c:pt idx="512">
                  <c:v>727.05176</c:v>
                </c:pt>
                <c:pt idx="513">
                  <c:v>727.05566</c:v>
                </c:pt>
                <c:pt idx="514">
                  <c:v>727.05957</c:v>
                </c:pt>
                <c:pt idx="515">
                  <c:v>727.06348</c:v>
                </c:pt>
                <c:pt idx="516">
                  <c:v>727.06738</c:v>
                </c:pt>
                <c:pt idx="517">
                  <c:v>727.07129</c:v>
                </c:pt>
                <c:pt idx="518">
                  <c:v>727.0752</c:v>
                </c:pt>
                <c:pt idx="519">
                  <c:v>727.0791</c:v>
                </c:pt>
                <c:pt idx="520">
                  <c:v>727.08301</c:v>
                </c:pt>
                <c:pt idx="521">
                  <c:v>727.08691</c:v>
                </c:pt>
                <c:pt idx="522">
                  <c:v>727.09082</c:v>
                </c:pt>
                <c:pt idx="523">
                  <c:v>727.09473</c:v>
                </c:pt>
                <c:pt idx="524">
                  <c:v>727.09863</c:v>
                </c:pt>
                <c:pt idx="525">
                  <c:v>727.10254</c:v>
                </c:pt>
                <c:pt idx="526">
                  <c:v>727.10645</c:v>
                </c:pt>
                <c:pt idx="527">
                  <c:v>727.11035</c:v>
                </c:pt>
                <c:pt idx="528">
                  <c:v>727.11426</c:v>
                </c:pt>
                <c:pt idx="529">
                  <c:v>727.11816</c:v>
                </c:pt>
                <c:pt idx="530">
                  <c:v>727.12207</c:v>
                </c:pt>
                <c:pt idx="531">
                  <c:v>727.12598</c:v>
                </c:pt>
                <c:pt idx="532">
                  <c:v>727.12988</c:v>
                </c:pt>
                <c:pt idx="533">
                  <c:v>727.13379</c:v>
                </c:pt>
                <c:pt idx="534">
                  <c:v>727.1377</c:v>
                </c:pt>
                <c:pt idx="535">
                  <c:v>727.1416</c:v>
                </c:pt>
                <c:pt idx="536">
                  <c:v>727.14551</c:v>
                </c:pt>
                <c:pt idx="537">
                  <c:v>727.14941</c:v>
                </c:pt>
                <c:pt idx="538">
                  <c:v>727.15332</c:v>
                </c:pt>
                <c:pt idx="539">
                  <c:v>727.15723</c:v>
                </c:pt>
                <c:pt idx="540">
                  <c:v>727.16113</c:v>
                </c:pt>
                <c:pt idx="541">
                  <c:v>727.16504</c:v>
                </c:pt>
                <c:pt idx="542">
                  <c:v>727.16895</c:v>
                </c:pt>
                <c:pt idx="543">
                  <c:v>727.17285</c:v>
                </c:pt>
                <c:pt idx="544">
                  <c:v>727.17676</c:v>
                </c:pt>
                <c:pt idx="545">
                  <c:v>727.18066</c:v>
                </c:pt>
                <c:pt idx="546">
                  <c:v>727.18457</c:v>
                </c:pt>
                <c:pt idx="547">
                  <c:v>727.18848</c:v>
                </c:pt>
                <c:pt idx="548">
                  <c:v>727.19238</c:v>
                </c:pt>
                <c:pt idx="549">
                  <c:v>727.19629</c:v>
                </c:pt>
                <c:pt idx="550">
                  <c:v>727.2002</c:v>
                </c:pt>
                <c:pt idx="551">
                  <c:v>727.2041</c:v>
                </c:pt>
                <c:pt idx="552">
                  <c:v>727.20801</c:v>
                </c:pt>
                <c:pt idx="553">
                  <c:v>727.21191</c:v>
                </c:pt>
                <c:pt idx="554">
                  <c:v>727.21582</c:v>
                </c:pt>
                <c:pt idx="555">
                  <c:v>727.21973</c:v>
                </c:pt>
                <c:pt idx="556">
                  <c:v>727.22363</c:v>
                </c:pt>
                <c:pt idx="557">
                  <c:v>727.22754</c:v>
                </c:pt>
                <c:pt idx="558">
                  <c:v>727.23145</c:v>
                </c:pt>
                <c:pt idx="559">
                  <c:v>727.23535</c:v>
                </c:pt>
                <c:pt idx="560">
                  <c:v>727.23926</c:v>
                </c:pt>
                <c:pt idx="561">
                  <c:v>727.24316</c:v>
                </c:pt>
                <c:pt idx="562">
                  <c:v>727.24707</c:v>
                </c:pt>
                <c:pt idx="563">
                  <c:v>727.25098</c:v>
                </c:pt>
                <c:pt idx="564">
                  <c:v>727.25488</c:v>
                </c:pt>
                <c:pt idx="565">
                  <c:v>727.25879</c:v>
                </c:pt>
                <c:pt idx="566">
                  <c:v>727.2627</c:v>
                </c:pt>
                <c:pt idx="567">
                  <c:v>727.2666</c:v>
                </c:pt>
                <c:pt idx="568">
                  <c:v>727.27051</c:v>
                </c:pt>
                <c:pt idx="569">
                  <c:v>727.27441</c:v>
                </c:pt>
                <c:pt idx="570">
                  <c:v>727.27832</c:v>
                </c:pt>
                <c:pt idx="571">
                  <c:v>727.28223</c:v>
                </c:pt>
                <c:pt idx="572">
                  <c:v>727.28613</c:v>
                </c:pt>
                <c:pt idx="573">
                  <c:v>727.29004</c:v>
                </c:pt>
                <c:pt idx="574">
                  <c:v>727.29395</c:v>
                </c:pt>
                <c:pt idx="575">
                  <c:v>727.29785</c:v>
                </c:pt>
                <c:pt idx="576">
                  <c:v>727.30176</c:v>
                </c:pt>
                <c:pt idx="577">
                  <c:v>727.30566</c:v>
                </c:pt>
                <c:pt idx="578">
                  <c:v>727.30957</c:v>
                </c:pt>
                <c:pt idx="579">
                  <c:v>727.31348</c:v>
                </c:pt>
                <c:pt idx="580">
                  <c:v>727.31738</c:v>
                </c:pt>
                <c:pt idx="581">
                  <c:v>727.32129</c:v>
                </c:pt>
                <c:pt idx="582">
                  <c:v>727.3252</c:v>
                </c:pt>
                <c:pt idx="583">
                  <c:v>727.3291</c:v>
                </c:pt>
                <c:pt idx="584">
                  <c:v>727.33301</c:v>
                </c:pt>
                <c:pt idx="585">
                  <c:v>727.33691</c:v>
                </c:pt>
                <c:pt idx="586">
                  <c:v>727.34082</c:v>
                </c:pt>
                <c:pt idx="587">
                  <c:v>727.34473</c:v>
                </c:pt>
                <c:pt idx="588">
                  <c:v>727.34863</c:v>
                </c:pt>
                <c:pt idx="589">
                  <c:v>727.35254</c:v>
                </c:pt>
                <c:pt idx="590">
                  <c:v>727.35645</c:v>
                </c:pt>
                <c:pt idx="591">
                  <c:v>727.36035</c:v>
                </c:pt>
                <c:pt idx="592">
                  <c:v>727.36426</c:v>
                </c:pt>
                <c:pt idx="593">
                  <c:v>727.36816</c:v>
                </c:pt>
                <c:pt idx="594">
                  <c:v>727.37207</c:v>
                </c:pt>
                <c:pt idx="595">
                  <c:v>727.37598</c:v>
                </c:pt>
                <c:pt idx="596">
                  <c:v>727.37988</c:v>
                </c:pt>
                <c:pt idx="597">
                  <c:v>727.38379</c:v>
                </c:pt>
                <c:pt idx="598">
                  <c:v>727.3877</c:v>
                </c:pt>
                <c:pt idx="599">
                  <c:v>727.3916</c:v>
                </c:pt>
                <c:pt idx="600">
                  <c:v>727.39551</c:v>
                </c:pt>
                <c:pt idx="601">
                  <c:v>727.39941</c:v>
                </c:pt>
                <c:pt idx="602">
                  <c:v>727.40332</c:v>
                </c:pt>
                <c:pt idx="603">
                  <c:v>727.40723</c:v>
                </c:pt>
                <c:pt idx="604">
                  <c:v>727.41113</c:v>
                </c:pt>
                <c:pt idx="605">
                  <c:v>727.41504</c:v>
                </c:pt>
                <c:pt idx="606">
                  <c:v>727.41895</c:v>
                </c:pt>
                <c:pt idx="607">
                  <c:v>727.42285</c:v>
                </c:pt>
                <c:pt idx="608">
                  <c:v>727.42676</c:v>
                </c:pt>
                <c:pt idx="609">
                  <c:v>727.43066</c:v>
                </c:pt>
                <c:pt idx="610">
                  <c:v>727.43457</c:v>
                </c:pt>
                <c:pt idx="611">
                  <c:v>727.43848</c:v>
                </c:pt>
                <c:pt idx="612">
                  <c:v>727.44238</c:v>
                </c:pt>
                <c:pt idx="613">
                  <c:v>727.44629</c:v>
                </c:pt>
                <c:pt idx="614">
                  <c:v>727.4502</c:v>
                </c:pt>
                <c:pt idx="615">
                  <c:v>727.4541</c:v>
                </c:pt>
                <c:pt idx="616">
                  <c:v>727.45801</c:v>
                </c:pt>
                <c:pt idx="617">
                  <c:v>727.46191</c:v>
                </c:pt>
                <c:pt idx="618">
                  <c:v>727.46582</c:v>
                </c:pt>
                <c:pt idx="619">
                  <c:v>727.46973</c:v>
                </c:pt>
                <c:pt idx="620">
                  <c:v>727.47363</c:v>
                </c:pt>
                <c:pt idx="621">
                  <c:v>727.47754</c:v>
                </c:pt>
                <c:pt idx="622">
                  <c:v>727.48145</c:v>
                </c:pt>
                <c:pt idx="623">
                  <c:v>727.48535</c:v>
                </c:pt>
                <c:pt idx="624">
                  <c:v>727.48926</c:v>
                </c:pt>
                <c:pt idx="625">
                  <c:v>727.49316</c:v>
                </c:pt>
                <c:pt idx="626">
                  <c:v>727.49707</c:v>
                </c:pt>
                <c:pt idx="627">
                  <c:v>727.50098</c:v>
                </c:pt>
                <c:pt idx="628">
                  <c:v>727.50488</c:v>
                </c:pt>
                <c:pt idx="629">
                  <c:v>727.50879</c:v>
                </c:pt>
                <c:pt idx="630">
                  <c:v>727.5127</c:v>
                </c:pt>
                <c:pt idx="631">
                  <c:v>727.5166</c:v>
                </c:pt>
                <c:pt idx="632">
                  <c:v>727.52051</c:v>
                </c:pt>
                <c:pt idx="633">
                  <c:v>727.52441</c:v>
                </c:pt>
                <c:pt idx="634">
                  <c:v>727.52832</c:v>
                </c:pt>
                <c:pt idx="635">
                  <c:v>727.53223</c:v>
                </c:pt>
                <c:pt idx="636">
                  <c:v>727.53613</c:v>
                </c:pt>
                <c:pt idx="637">
                  <c:v>727.54004</c:v>
                </c:pt>
                <c:pt idx="638">
                  <c:v>727.54395</c:v>
                </c:pt>
                <c:pt idx="639">
                  <c:v>727.54785</c:v>
                </c:pt>
                <c:pt idx="640">
                  <c:v>727.55176</c:v>
                </c:pt>
                <c:pt idx="641">
                  <c:v>727.55566</c:v>
                </c:pt>
                <c:pt idx="642">
                  <c:v>727.55957</c:v>
                </c:pt>
                <c:pt idx="643">
                  <c:v>727.56348</c:v>
                </c:pt>
                <c:pt idx="644">
                  <c:v>727.56738</c:v>
                </c:pt>
                <c:pt idx="645">
                  <c:v>727.57129</c:v>
                </c:pt>
                <c:pt idx="646">
                  <c:v>727.5752</c:v>
                </c:pt>
                <c:pt idx="647">
                  <c:v>727.5791</c:v>
                </c:pt>
                <c:pt idx="648">
                  <c:v>727.58301</c:v>
                </c:pt>
                <c:pt idx="649">
                  <c:v>727.58691</c:v>
                </c:pt>
                <c:pt idx="650">
                  <c:v>727.59082</c:v>
                </c:pt>
                <c:pt idx="651">
                  <c:v>727.59473</c:v>
                </c:pt>
                <c:pt idx="652">
                  <c:v>727.59863</c:v>
                </c:pt>
                <c:pt idx="653">
                  <c:v>727.60254</c:v>
                </c:pt>
                <c:pt idx="654">
                  <c:v>727.60645</c:v>
                </c:pt>
                <c:pt idx="655">
                  <c:v>727.61035</c:v>
                </c:pt>
                <c:pt idx="656">
                  <c:v>727.61426</c:v>
                </c:pt>
                <c:pt idx="657">
                  <c:v>727.61816</c:v>
                </c:pt>
                <c:pt idx="658">
                  <c:v>727.62207</c:v>
                </c:pt>
                <c:pt idx="659">
                  <c:v>727.62598</c:v>
                </c:pt>
                <c:pt idx="660">
                  <c:v>727.62988</c:v>
                </c:pt>
                <c:pt idx="661">
                  <c:v>727.63379</c:v>
                </c:pt>
                <c:pt idx="662">
                  <c:v>727.6377</c:v>
                </c:pt>
                <c:pt idx="663">
                  <c:v>727.6416</c:v>
                </c:pt>
                <c:pt idx="664">
                  <c:v>727.64551</c:v>
                </c:pt>
                <c:pt idx="665">
                  <c:v>727.64941</c:v>
                </c:pt>
                <c:pt idx="666">
                  <c:v>727.65332</c:v>
                </c:pt>
                <c:pt idx="667">
                  <c:v>727.65723</c:v>
                </c:pt>
                <c:pt idx="668">
                  <c:v>727.66113</c:v>
                </c:pt>
                <c:pt idx="669">
                  <c:v>727.66504</c:v>
                </c:pt>
                <c:pt idx="670">
                  <c:v>727.66895</c:v>
                </c:pt>
                <c:pt idx="671">
                  <c:v>727.67285</c:v>
                </c:pt>
                <c:pt idx="672">
                  <c:v>727.67676</c:v>
                </c:pt>
                <c:pt idx="673">
                  <c:v>727.68066</c:v>
                </c:pt>
                <c:pt idx="674">
                  <c:v>727.68457</c:v>
                </c:pt>
                <c:pt idx="675">
                  <c:v>727.68848</c:v>
                </c:pt>
                <c:pt idx="676">
                  <c:v>727.69238</c:v>
                </c:pt>
                <c:pt idx="677">
                  <c:v>727.69629</c:v>
                </c:pt>
                <c:pt idx="678">
                  <c:v>727.7002</c:v>
                </c:pt>
                <c:pt idx="679">
                  <c:v>727.7041</c:v>
                </c:pt>
                <c:pt idx="680">
                  <c:v>727.70801</c:v>
                </c:pt>
                <c:pt idx="681">
                  <c:v>727.71191</c:v>
                </c:pt>
                <c:pt idx="682">
                  <c:v>727.71582</c:v>
                </c:pt>
                <c:pt idx="683">
                  <c:v>727.71973</c:v>
                </c:pt>
                <c:pt idx="684">
                  <c:v>727.72363</c:v>
                </c:pt>
                <c:pt idx="685">
                  <c:v>727.72754</c:v>
                </c:pt>
                <c:pt idx="686">
                  <c:v>727.73145</c:v>
                </c:pt>
                <c:pt idx="687">
                  <c:v>727.73535</c:v>
                </c:pt>
                <c:pt idx="688">
                  <c:v>727.73926</c:v>
                </c:pt>
                <c:pt idx="689">
                  <c:v>727.74316</c:v>
                </c:pt>
                <c:pt idx="690">
                  <c:v>727.74707</c:v>
                </c:pt>
                <c:pt idx="691">
                  <c:v>727.75098</c:v>
                </c:pt>
                <c:pt idx="692">
                  <c:v>727.75488</c:v>
                </c:pt>
                <c:pt idx="693">
                  <c:v>727.75879</c:v>
                </c:pt>
                <c:pt idx="694">
                  <c:v>727.7627</c:v>
                </c:pt>
                <c:pt idx="695">
                  <c:v>727.7666</c:v>
                </c:pt>
                <c:pt idx="696">
                  <c:v>727.77051</c:v>
                </c:pt>
                <c:pt idx="697">
                  <c:v>727.77441</c:v>
                </c:pt>
                <c:pt idx="698">
                  <c:v>727.77832</c:v>
                </c:pt>
                <c:pt idx="699">
                  <c:v>727.78223</c:v>
                </c:pt>
                <c:pt idx="700">
                  <c:v>727.78613</c:v>
                </c:pt>
                <c:pt idx="701">
                  <c:v>727.79004</c:v>
                </c:pt>
                <c:pt idx="702">
                  <c:v>727.79395</c:v>
                </c:pt>
                <c:pt idx="703">
                  <c:v>727.79785</c:v>
                </c:pt>
                <c:pt idx="704">
                  <c:v>727.80176</c:v>
                </c:pt>
                <c:pt idx="705">
                  <c:v>727.80566</c:v>
                </c:pt>
                <c:pt idx="706">
                  <c:v>727.80957</c:v>
                </c:pt>
                <c:pt idx="707">
                  <c:v>727.81348</c:v>
                </c:pt>
                <c:pt idx="708">
                  <c:v>727.81738</c:v>
                </c:pt>
                <c:pt idx="709">
                  <c:v>727.82129</c:v>
                </c:pt>
                <c:pt idx="710">
                  <c:v>727.8252</c:v>
                </c:pt>
                <c:pt idx="711">
                  <c:v>727.8291</c:v>
                </c:pt>
                <c:pt idx="712">
                  <c:v>727.83301</c:v>
                </c:pt>
                <c:pt idx="713">
                  <c:v>727.83691</c:v>
                </c:pt>
                <c:pt idx="714">
                  <c:v>727.84082</c:v>
                </c:pt>
                <c:pt idx="715">
                  <c:v>727.84473</c:v>
                </c:pt>
                <c:pt idx="716">
                  <c:v>727.84863</c:v>
                </c:pt>
                <c:pt idx="717">
                  <c:v>727.85254</c:v>
                </c:pt>
                <c:pt idx="718">
                  <c:v>727.85645</c:v>
                </c:pt>
                <c:pt idx="719">
                  <c:v>727.86035</c:v>
                </c:pt>
                <c:pt idx="720">
                  <c:v>727.86426</c:v>
                </c:pt>
                <c:pt idx="721">
                  <c:v>727.86816</c:v>
                </c:pt>
                <c:pt idx="722">
                  <c:v>727.87207</c:v>
                </c:pt>
                <c:pt idx="723">
                  <c:v>727.87598</c:v>
                </c:pt>
                <c:pt idx="724">
                  <c:v>727.87988</c:v>
                </c:pt>
                <c:pt idx="725">
                  <c:v>727.88379</c:v>
                </c:pt>
                <c:pt idx="726">
                  <c:v>727.8877</c:v>
                </c:pt>
                <c:pt idx="727">
                  <c:v>727.8916</c:v>
                </c:pt>
                <c:pt idx="728">
                  <c:v>727.89551</c:v>
                </c:pt>
                <c:pt idx="729">
                  <c:v>727.89941</c:v>
                </c:pt>
                <c:pt idx="730">
                  <c:v>727.90332</c:v>
                </c:pt>
                <c:pt idx="731">
                  <c:v>727.90723</c:v>
                </c:pt>
                <c:pt idx="732">
                  <c:v>727.91113</c:v>
                </c:pt>
                <c:pt idx="733">
                  <c:v>727.91504</c:v>
                </c:pt>
                <c:pt idx="734">
                  <c:v>727.91895</c:v>
                </c:pt>
                <c:pt idx="735">
                  <c:v>727.92285</c:v>
                </c:pt>
                <c:pt idx="736">
                  <c:v>727.92676</c:v>
                </c:pt>
                <c:pt idx="737">
                  <c:v>727.93066</c:v>
                </c:pt>
                <c:pt idx="738">
                  <c:v>727.93457</c:v>
                </c:pt>
                <c:pt idx="739">
                  <c:v>727.93848</c:v>
                </c:pt>
                <c:pt idx="740">
                  <c:v>727.94238</c:v>
                </c:pt>
                <c:pt idx="741">
                  <c:v>727.94629</c:v>
                </c:pt>
                <c:pt idx="742">
                  <c:v>727.9502</c:v>
                </c:pt>
                <c:pt idx="743">
                  <c:v>727.9541</c:v>
                </c:pt>
                <c:pt idx="744">
                  <c:v>727.95801</c:v>
                </c:pt>
                <c:pt idx="745">
                  <c:v>727.96191</c:v>
                </c:pt>
                <c:pt idx="746">
                  <c:v>727.96582</c:v>
                </c:pt>
                <c:pt idx="747">
                  <c:v>727.96973</c:v>
                </c:pt>
                <c:pt idx="748">
                  <c:v>727.97363</c:v>
                </c:pt>
                <c:pt idx="749">
                  <c:v>727.97754</c:v>
                </c:pt>
                <c:pt idx="750">
                  <c:v>727.98145</c:v>
                </c:pt>
                <c:pt idx="751">
                  <c:v>727.98535</c:v>
                </c:pt>
                <c:pt idx="752">
                  <c:v>727.98926</c:v>
                </c:pt>
                <c:pt idx="753">
                  <c:v>727.99316</c:v>
                </c:pt>
                <c:pt idx="754">
                  <c:v>727.99707</c:v>
                </c:pt>
                <c:pt idx="755">
                  <c:v>728.00098</c:v>
                </c:pt>
                <c:pt idx="756">
                  <c:v>728.00488</c:v>
                </c:pt>
                <c:pt idx="757">
                  <c:v>728.00879</c:v>
                </c:pt>
                <c:pt idx="758">
                  <c:v>728.0127</c:v>
                </c:pt>
                <c:pt idx="759">
                  <c:v>728.0166</c:v>
                </c:pt>
                <c:pt idx="760">
                  <c:v>728.02051</c:v>
                </c:pt>
                <c:pt idx="761">
                  <c:v>728.02441</c:v>
                </c:pt>
                <c:pt idx="762">
                  <c:v>728.02832</c:v>
                </c:pt>
                <c:pt idx="763">
                  <c:v>728.03223</c:v>
                </c:pt>
                <c:pt idx="764">
                  <c:v>728.03613</c:v>
                </c:pt>
                <c:pt idx="765">
                  <c:v>728.04004</c:v>
                </c:pt>
                <c:pt idx="766">
                  <c:v>728.04395</c:v>
                </c:pt>
                <c:pt idx="767">
                  <c:v>728.04785</c:v>
                </c:pt>
                <c:pt idx="768">
                  <c:v>728.05176</c:v>
                </c:pt>
                <c:pt idx="769">
                  <c:v>728.05566</c:v>
                </c:pt>
                <c:pt idx="770">
                  <c:v>728.05957</c:v>
                </c:pt>
                <c:pt idx="771">
                  <c:v>728.06348</c:v>
                </c:pt>
                <c:pt idx="772">
                  <c:v>728.06738</c:v>
                </c:pt>
                <c:pt idx="773">
                  <c:v>728.07129</c:v>
                </c:pt>
                <c:pt idx="774">
                  <c:v>728.0752</c:v>
                </c:pt>
                <c:pt idx="775">
                  <c:v>728.0791</c:v>
                </c:pt>
                <c:pt idx="776">
                  <c:v>728.08301</c:v>
                </c:pt>
                <c:pt idx="777">
                  <c:v>728.08691</c:v>
                </c:pt>
                <c:pt idx="778">
                  <c:v>728.09082</c:v>
                </c:pt>
                <c:pt idx="779">
                  <c:v>728.09473</c:v>
                </c:pt>
                <c:pt idx="780">
                  <c:v>728.09863</c:v>
                </c:pt>
                <c:pt idx="781">
                  <c:v>728.10254</c:v>
                </c:pt>
                <c:pt idx="782">
                  <c:v>728.10645</c:v>
                </c:pt>
                <c:pt idx="783">
                  <c:v>728.11035</c:v>
                </c:pt>
                <c:pt idx="784">
                  <c:v>728.11426</c:v>
                </c:pt>
                <c:pt idx="785">
                  <c:v>728.11816</c:v>
                </c:pt>
                <c:pt idx="786">
                  <c:v>728.12207</c:v>
                </c:pt>
                <c:pt idx="787">
                  <c:v>728.12598</c:v>
                </c:pt>
                <c:pt idx="788">
                  <c:v>728.12988</c:v>
                </c:pt>
                <c:pt idx="789">
                  <c:v>728.13379</c:v>
                </c:pt>
                <c:pt idx="790">
                  <c:v>728.1377</c:v>
                </c:pt>
                <c:pt idx="791">
                  <c:v>728.1416</c:v>
                </c:pt>
                <c:pt idx="792">
                  <c:v>728.14551</c:v>
                </c:pt>
                <c:pt idx="793">
                  <c:v>728.14941</c:v>
                </c:pt>
                <c:pt idx="794">
                  <c:v>728.15332</c:v>
                </c:pt>
                <c:pt idx="795">
                  <c:v>728.15723</c:v>
                </c:pt>
                <c:pt idx="796">
                  <c:v>728.16113</c:v>
                </c:pt>
                <c:pt idx="797">
                  <c:v>728.16504</c:v>
                </c:pt>
                <c:pt idx="798">
                  <c:v>728.16895</c:v>
                </c:pt>
                <c:pt idx="799">
                  <c:v>728.17285</c:v>
                </c:pt>
                <c:pt idx="800">
                  <c:v>728.17676</c:v>
                </c:pt>
                <c:pt idx="801">
                  <c:v>728.18066</c:v>
                </c:pt>
                <c:pt idx="802">
                  <c:v>728.18457</c:v>
                </c:pt>
                <c:pt idx="803">
                  <c:v>728.18848</c:v>
                </c:pt>
                <c:pt idx="804">
                  <c:v>728.19238</c:v>
                </c:pt>
                <c:pt idx="805">
                  <c:v>728.19629</c:v>
                </c:pt>
                <c:pt idx="806">
                  <c:v>728.2002</c:v>
                </c:pt>
                <c:pt idx="807">
                  <c:v>728.2041</c:v>
                </c:pt>
                <c:pt idx="808">
                  <c:v>728.20801</c:v>
                </c:pt>
                <c:pt idx="809">
                  <c:v>728.21191</c:v>
                </c:pt>
                <c:pt idx="810">
                  <c:v>728.21582</c:v>
                </c:pt>
                <c:pt idx="811">
                  <c:v>728.21973</c:v>
                </c:pt>
                <c:pt idx="812">
                  <c:v>728.22363</c:v>
                </c:pt>
                <c:pt idx="813">
                  <c:v>728.22754</c:v>
                </c:pt>
                <c:pt idx="814">
                  <c:v>728.23145</c:v>
                </c:pt>
                <c:pt idx="815">
                  <c:v>728.23535</c:v>
                </c:pt>
                <c:pt idx="816">
                  <c:v>728.23926</c:v>
                </c:pt>
                <c:pt idx="817">
                  <c:v>728.24316</c:v>
                </c:pt>
                <c:pt idx="818">
                  <c:v>728.24707</c:v>
                </c:pt>
                <c:pt idx="819">
                  <c:v>728.25098</c:v>
                </c:pt>
                <c:pt idx="820">
                  <c:v>728.25488</c:v>
                </c:pt>
                <c:pt idx="821">
                  <c:v>728.25879</c:v>
                </c:pt>
                <c:pt idx="822">
                  <c:v>728.2627</c:v>
                </c:pt>
                <c:pt idx="823">
                  <c:v>728.2666</c:v>
                </c:pt>
                <c:pt idx="824">
                  <c:v>728.27051</c:v>
                </c:pt>
                <c:pt idx="825">
                  <c:v>728.27441</c:v>
                </c:pt>
                <c:pt idx="826">
                  <c:v>728.27832</c:v>
                </c:pt>
                <c:pt idx="827">
                  <c:v>728.28223</c:v>
                </c:pt>
                <c:pt idx="828">
                  <c:v>728.28613</c:v>
                </c:pt>
                <c:pt idx="829">
                  <c:v>728.29004</c:v>
                </c:pt>
                <c:pt idx="830">
                  <c:v>728.29395</c:v>
                </c:pt>
                <c:pt idx="831">
                  <c:v>728.29785</c:v>
                </c:pt>
                <c:pt idx="832">
                  <c:v>728.30176</c:v>
                </c:pt>
                <c:pt idx="833">
                  <c:v>728.30566</c:v>
                </c:pt>
                <c:pt idx="834">
                  <c:v>728.30957</c:v>
                </c:pt>
                <c:pt idx="835">
                  <c:v>728.31348</c:v>
                </c:pt>
                <c:pt idx="836">
                  <c:v>728.31738</c:v>
                </c:pt>
                <c:pt idx="837">
                  <c:v>728.32129</c:v>
                </c:pt>
                <c:pt idx="838">
                  <c:v>728.3252</c:v>
                </c:pt>
                <c:pt idx="839">
                  <c:v>728.3291</c:v>
                </c:pt>
                <c:pt idx="840">
                  <c:v>728.33301</c:v>
                </c:pt>
                <c:pt idx="841">
                  <c:v>728.33691</c:v>
                </c:pt>
                <c:pt idx="842">
                  <c:v>728.34082</c:v>
                </c:pt>
                <c:pt idx="843">
                  <c:v>728.34473</c:v>
                </c:pt>
                <c:pt idx="844">
                  <c:v>728.34863</c:v>
                </c:pt>
                <c:pt idx="845">
                  <c:v>728.35254</c:v>
                </c:pt>
                <c:pt idx="846">
                  <c:v>728.35645</c:v>
                </c:pt>
                <c:pt idx="847">
                  <c:v>728.36035</c:v>
                </c:pt>
                <c:pt idx="848">
                  <c:v>728.36426</c:v>
                </c:pt>
                <c:pt idx="849">
                  <c:v>728.36816</c:v>
                </c:pt>
                <c:pt idx="850">
                  <c:v>728.37207</c:v>
                </c:pt>
                <c:pt idx="851">
                  <c:v>728.37598</c:v>
                </c:pt>
                <c:pt idx="852">
                  <c:v>728.37988</c:v>
                </c:pt>
                <c:pt idx="853">
                  <c:v>728.38379</c:v>
                </c:pt>
                <c:pt idx="854">
                  <c:v>728.3877</c:v>
                </c:pt>
                <c:pt idx="855">
                  <c:v>728.3916</c:v>
                </c:pt>
                <c:pt idx="856">
                  <c:v>728.39551</c:v>
                </c:pt>
                <c:pt idx="857">
                  <c:v>728.39941</c:v>
                </c:pt>
                <c:pt idx="858">
                  <c:v>728.40332</c:v>
                </c:pt>
                <c:pt idx="859">
                  <c:v>728.40723</c:v>
                </c:pt>
                <c:pt idx="860">
                  <c:v>728.41113</c:v>
                </c:pt>
              </c:numCache>
            </c:numRef>
          </c:xVal>
          <c:yVal>
            <c:numRef>
              <c:f>Machine_donnees!$J$2:$J$10000</c:f>
              <c:numCache>
                <c:ptCount val="9999"/>
                <c:pt idx="0">
                  <c:v>0</c:v>
                </c:pt>
                <c:pt idx="1">
                  <c:v>0.00044329999999998</c:v>
                </c:pt>
                <c:pt idx="2">
                  <c:v>0.0010184875</c:v>
                </c:pt>
                <c:pt idx="3">
                  <c:v>0.00128373749999999</c:v>
                </c:pt>
                <c:pt idx="4">
                  <c:v>0.00164136250000002</c:v>
                </c:pt>
                <c:pt idx="5">
                  <c:v>0.0021331</c:v>
                </c:pt>
                <c:pt idx="6">
                  <c:v>0.00227987499999999</c:v>
                </c:pt>
                <c:pt idx="7">
                  <c:v>0.00282302499999998</c:v>
                </c:pt>
                <c:pt idx="8">
                  <c:v>0.0030919875</c:v>
                </c:pt>
                <c:pt idx="9">
                  <c:v>0.00360756249999999</c:v>
                </c:pt>
                <c:pt idx="10">
                  <c:v>0.0040084125</c:v>
                </c:pt>
                <c:pt idx="11">
                  <c:v>0.00420063749999999</c:v>
                </c:pt>
                <c:pt idx="12">
                  <c:v>0.00483766250000001</c:v>
                </c:pt>
                <c:pt idx="13">
                  <c:v>0.00514163750000002</c:v>
                </c:pt>
                <c:pt idx="14">
                  <c:v>0.00554025000000002</c:v>
                </c:pt>
                <c:pt idx="15">
                  <c:v>0.00592618750000001</c:v>
                </c:pt>
                <c:pt idx="16">
                  <c:v>0.0063553375</c:v>
                </c:pt>
                <c:pt idx="17">
                  <c:v>0.0066638</c:v>
                </c:pt>
                <c:pt idx="18">
                  <c:v>0.00703557500000002</c:v>
                </c:pt>
                <c:pt idx="19">
                  <c:v>0.00728293750000003</c:v>
                </c:pt>
                <c:pt idx="20">
                  <c:v>0.00789388750000003</c:v>
                </c:pt>
                <c:pt idx="21">
                  <c:v>0.00834762500000003</c:v>
                </c:pt>
                <c:pt idx="22">
                  <c:v>0.00880508750000003</c:v>
                </c:pt>
                <c:pt idx="23">
                  <c:v>0.00901817500000002</c:v>
                </c:pt>
                <c:pt idx="24">
                  <c:v>0.0094048625</c:v>
                </c:pt>
                <c:pt idx="25">
                  <c:v>0.00966787499999999</c:v>
                </c:pt>
                <c:pt idx="26">
                  <c:v>0.0100843625</c:v>
                </c:pt>
                <c:pt idx="27">
                  <c:v>0.010699775</c:v>
                </c:pt>
                <c:pt idx="28">
                  <c:v>0.011091675</c:v>
                </c:pt>
                <c:pt idx="29">
                  <c:v>0.0114299375</c:v>
                </c:pt>
                <c:pt idx="30">
                  <c:v>0.0118784625</c:v>
                </c:pt>
                <c:pt idx="31">
                  <c:v>0.012364975</c:v>
                </c:pt>
                <c:pt idx="32">
                  <c:v>0.0126391625</c:v>
                </c:pt>
                <c:pt idx="33">
                  <c:v>0.0130832125</c:v>
                </c:pt>
                <c:pt idx="34">
                  <c:v>0.0134877875</c:v>
                </c:pt>
                <c:pt idx="35">
                  <c:v>0.0138223125</c:v>
                </c:pt>
                <c:pt idx="36">
                  <c:v>0.0140152875</c:v>
                </c:pt>
                <c:pt idx="37">
                  <c:v>0.0147148875</c:v>
                </c:pt>
                <c:pt idx="38">
                  <c:v>0.015004725</c:v>
                </c:pt>
                <c:pt idx="39">
                  <c:v>0.0153422375</c:v>
                </c:pt>
                <c:pt idx="40">
                  <c:v>0.01564025</c:v>
                </c:pt>
                <c:pt idx="41">
                  <c:v>0.0161141125</c:v>
                </c:pt>
                <c:pt idx="42">
                  <c:v>0.0164926</c:v>
                </c:pt>
                <c:pt idx="43">
                  <c:v>0.01692325</c:v>
                </c:pt>
                <c:pt idx="44">
                  <c:v>0.0172555375</c:v>
                </c:pt>
                <c:pt idx="45">
                  <c:v>0.01765415</c:v>
                </c:pt>
                <c:pt idx="46">
                  <c:v>0.0179953875</c:v>
                </c:pt>
                <c:pt idx="47">
                  <c:v>0.0182442375</c:v>
                </c:pt>
                <c:pt idx="48">
                  <c:v>0.0187896125</c:v>
                </c:pt>
                <c:pt idx="49">
                  <c:v>0.0192090875</c:v>
                </c:pt>
                <c:pt idx="50">
                  <c:v>0.019761175</c:v>
                </c:pt>
                <c:pt idx="51">
                  <c:v>0.020024925</c:v>
                </c:pt>
                <c:pt idx="52">
                  <c:v>0.02054125</c:v>
                </c:pt>
                <c:pt idx="53">
                  <c:v>0.02103895</c:v>
                </c:pt>
                <c:pt idx="54">
                  <c:v>0.02123415</c:v>
                </c:pt>
                <c:pt idx="55">
                  <c:v>0.0214315875</c:v>
                </c:pt>
                <c:pt idx="56">
                  <c:v>0.021991125</c:v>
                </c:pt>
                <c:pt idx="57">
                  <c:v>0.0225015</c:v>
                </c:pt>
                <c:pt idx="58">
                  <c:v>0.0229068125</c:v>
                </c:pt>
                <c:pt idx="59">
                  <c:v>0.0231891875</c:v>
                </c:pt>
                <c:pt idx="60">
                  <c:v>0.0236518625</c:v>
                </c:pt>
                <c:pt idx="61">
                  <c:v>0.0238321625</c:v>
                </c:pt>
                <c:pt idx="62">
                  <c:v>0.02443715</c:v>
                </c:pt>
                <c:pt idx="63">
                  <c:v>0.0247821125</c:v>
                </c:pt>
                <c:pt idx="64">
                  <c:v>0.0250861</c:v>
                </c:pt>
                <c:pt idx="65">
                  <c:v>0.02537965</c:v>
                </c:pt>
                <c:pt idx="66">
                  <c:v>0.0259064125</c:v>
                </c:pt>
                <c:pt idx="67">
                  <c:v>0.0262782</c:v>
                </c:pt>
                <c:pt idx="68">
                  <c:v>0.026658175</c:v>
                </c:pt>
                <c:pt idx="69">
                  <c:v>0.0271685375</c:v>
                </c:pt>
                <c:pt idx="70">
                  <c:v>0.0273801375</c:v>
                </c:pt>
                <c:pt idx="71">
                  <c:v>0.027900925</c:v>
                </c:pt>
                <c:pt idx="72">
                  <c:v>0.028301775</c:v>
                </c:pt>
                <c:pt idx="73">
                  <c:v>0.0286810125</c:v>
                </c:pt>
                <c:pt idx="74">
                  <c:v>0.028934325</c:v>
                </c:pt>
                <c:pt idx="75">
                  <c:v>0.0298187125</c:v>
                </c:pt>
                <c:pt idx="76">
                  <c:v>0.029960275</c:v>
                </c:pt>
                <c:pt idx="77">
                  <c:v>0.0303089625</c:v>
                </c:pt>
                <c:pt idx="78">
                  <c:v>0.0305339625</c:v>
                </c:pt>
                <c:pt idx="79">
                  <c:v>0.0310122875</c:v>
                </c:pt>
                <c:pt idx="80">
                  <c:v>0.0313892875</c:v>
                </c:pt>
                <c:pt idx="81">
                  <c:v>0.0317208375</c:v>
                </c:pt>
                <c:pt idx="82">
                  <c:v>0.0321716</c:v>
                </c:pt>
                <c:pt idx="83">
                  <c:v>0.032545625</c:v>
                </c:pt>
                <c:pt idx="84">
                  <c:v>0.0330477875</c:v>
                </c:pt>
                <c:pt idx="85">
                  <c:v>0.03346875</c:v>
                </c:pt>
                <c:pt idx="86">
                  <c:v>0.0337936</c:v>
                </c:pt>
                <c:pt idx="87">
                  <c:v>0.033984325</c:v>
                </c:pt>
                <c:pt idx="88">
                  <c:v>0.0345863375</c:v>
                </c:pt>
                <c:pt idx="89">
                  <c:v>0.0348456125</c:v>
                </c:pt>
                <c:pt idx="90">
                  <c:v>0.035391</c:v>
                </c:pt>
                <c:pt idx="91">
                  <c:v>0.0357247875</c:v>
                </c:pt>
                <c:pt idx="92">
                  <c:v>0.03606155</c:v>
                </c:pt>
                <c:pt idx="93">
                  <c:v>0.036518275</c:v>
                </c:pt>
                <c:pt idx="94">
                  <c:v>0.0368393875</c:v>
                </c:pt>
                <c:pt idx="95">
                  <c:v>0.03717765</c:v>
                </c:pt>
                <c:pt idx="96">
                  <c:v>0.03750845</c:v>
                </c:pt>
                <c:pt idx="97">
                  <c:v>0.0379413375</c:v>
                </c:pt>
                <c:pt idx="98">
                  <c:v>0.0385433375</c:v>
                </c:pt>
                <c:pt idx="99">
                  <c:v>0.03892705</c:v>
                </c:pt>
                <c:pt idx="100">
                  <c:v>0.039187075</c:v>
                </c:pt>
                <c:pt idx="101">
                  <c:v>0.039556625</c:v>
                </c:pt>
                <c:pt idx="102">
                  <c:v>0.040076675</c:v>
                </c:pt>
                <c:pt idx="103">
                  <c:v>0.0403940625</c:v>
                </c:pt>
                <c:pt idx="104">
                  <c:v>0.0405870375</c:v>
                </c:pt>
                <c:pt idx="105">
                  <c:v>0.0411719</c:v>
                </c:pt>
                <c:pt idx="106">
                  <c:v>0.0414647125</c:v>
                </c:pt>
                <c:pt idx="107">
                  <c:v>0.04196465</c:v>
                </c:pt>
                <c:pt idx="108">
                  <c:v>0.042420625</c:v>
                </c:pt>
                <c:pt idx="109">
                  <c:v>0.0426434</c:v>
                </c:pt>
                <c:pt idx="110">
                  <c:v>0.0432066625</c:v>
                </c:pt>
                <c:pt idx="111">
                  <c:v>0.043746825</c:v>
                </c:pt>
                <c:pt idx="112">
                  <c:v>0.0440575125</c:v>
                </c:pt>
                <c:pt idx="113">
                  <c:v>0.04421845</c:v>
                </c:pt>
                <c:pt idx="114">
                  <c:v>0.0445440375</c:v>
                </c:pt>
                <c:pt idx="115">
                  <c:v>0.0451363625</c:v>
                </c:pt>
                <c:pt idx="116">
                  <c:v>0.04560425</c:v>
                </c:pt>
                <c:pt idx="117">
                  <c:v>0.045926125</c:v>
                </c:pt>
                <c:pt idx="118">
                  <c:v>0.0463873125</c:v>
                </c:pt>
                <c:pt idx="119">
                  <c:v>0.0465340875</c:v>
                </c:pt>
                <c:pt idx="120">
                  <c:v>0.046943125</c:v>
                </c:pt>
                <c:pt idx="121">
                  <c:v>0.0473700375</c:v>
                </c:pt>
                <c:pt idx="122">
                  <c:v>0.0476956375</c:v>
                </c:pt>
                <c:pt idx="123">
                  <c:v>0.0481694875</c:v>
                </c:pt>
                <c:pt idx="124">
                  <c:v>0.048510725</c:v>
                </c:pt>
                <c:pt idx="125">
                  <c:v>0.0490300375</c:v>
                </c:pt>
                <c:pt idx="126">
                  <c:v>0.049287825</c:v>
                </c:pt>
                <c:pt idx="127">
                  <c:v>0.0496059625</c:v>
                </c:pt>
                <c:pt idx="128">
                  <c:v>0.0502496875</c:v>
                </c:pt>
                <c:pt idx="129">
                  <c:v>0.0506281875</c:v>
                </c:pt>
                <c:pt idx="130">
                  <c:v>0.0509254625</c:v>
                </c:pt>
                <c:pt idx="131">
                  <c:v>0.0511996375</c:v>
                </c:pt>
                <c:pt idx="132">
                  <c:v>0.0516518875</c:v>
                </c:pt>
                <c:pt idx="133">
                  <c:v>0.0519245875</c:v>
                </c:pt>
                <c:pt idx="134">
                  <c:v>0.052385775</c:v>
                </c:pt>
                <c:pt idx="135">
                  <c:v>0.052762025</c:v>
                </c:pt>
                <c:pt idx="136">
                  <c:v>0.053109975</c:v>
                </c:pt>
                <c:pt idx="137">
                  <c:v>0.0537447625</c:v>
                </c:pt>
                <c:pt idx="138">
                  <c:v>0.05407855</c:v>
                </c:pt>
                <c:pt idx="139">
                  <c:v>0.054390725</c:v>
                </c:pt>
                <c:pt idx="140">
                  <c:v>0.054828075</c:v>
                </c:pt>
                <c:pt idx="141">
                  <c:v>0.0551946375</c:v>
                </c:pt>
                <c:pt idx="142">
                  <c:v>0.055664775</c:v>
                </c:pt>
                <c:pt idx="143">
                  <c:v>0.055981425</c:v>
                </c:pt>
                <c:pt idx="144">
                  <c:v>0.0563867375</c:v>
                </c:pt>
                <c:pt idx="145">
                  <c:v>0.0567302125</c:v>
                </c:pt>
                <c:pt idx="146">
                  <c:v>0.0571697875</c:v>
                </c:pt>
                <c:pt idx="147">
                  <c:v>0.0574231125</c:v>
                </c:pt>
                <c:pt idx="148">
                  <c:v>0.058016925</c:v>
                </c:pt>
                <c:pt idx="149">
                  <c:v>0.0584132875</c:v>
                </c:pt>
                <c:pt idx="150">
                  <c:v>0.058747825</c:v>
                </c:pt>
                <c:pt idx="151">
                  <c:v>0.0591613375</c:v>
                </c:pt>
                <c:pt idx="152">
                  <c:v>0.059455625</c:v>
                </c:pt>
                <c:pt idx="153">
                  <c:v>0.0600472</c:v>
                </c:pt>
                <c:pt idx="154">
                  <c:v>0.0603474625</c:v>
                </c:pt>
                <c:pt idx="155">
                  <c:v>0.0605732125</c:v>
                </c:pt>
                <c:pt idx="156">
                  <c:v>0.06102025</c:v>
                </c:pt>
                <c:pt idx="157">
                  <c:v>0.061460575</c:v>
                </c:pt>
                <c:pt idx="158">
                  <c:v>0.06173625</c:v>
                </c:pt>
                <c:pt idx="159">
                  <c:v>0.0621952125</c:v>
                </c:pt>
                <c:pt idx="160">
                  <c:v>0.0626735375</c:v>
                </c:pt>
                <c:pt idx="161">
                  <c:v>0.062938775</c:v>
                </c:pt>
                <c:pt idx="162">
                  <c:v>0.0633329125</c:v>
                </c:pt>
                <c:pt idx="163">
                  <c:v>0.063752375</c:v>
                </c:pt>
                <c:pt idx="164">
                  <c:v>0.064001975</c:v>
                </c:pt>
                <c:pt idx="165">
                  <c:v>0.06465465</c:v>
                </c:pt>
                <c:pt idx="166">
                  <c:v>0.06487295</c:v>
                </c:pt>
                <c:pt idx="167">
                  <c:v>0.0653274375</c:v>
                </c:pt>
                <c:pt idx="168">
                  <c:v>0.065629175</c:v>
                </c:pt>
                <c:pt idx="169">
                  <c:v>0.06601885</c:v>
                </c:pt>
                <c:pt idx="170">
                  <c:v>0.0662975</c:v>
                </c:pt>
                <c:pt idx="171">
                  <c:v>0.0668048875</c:v>
                </c:pt>
                <c:pt idx="172">
                  <c:v>0.06733015</c:v>
                </c:pt>
                <c:pt idx="173">
                  <c:v>0.0676445625</c:v>
                </c:pt>
                <c:pt idx="174">
                  <c:v>0.068124375</c:v>
                </c:pt>
                <c:pt idx="175">
                  <c:v>0.068283825</c:v>
                </c:pt>
                <c:pt idx="176">
                  <c:v>0.069049</c:v>
                </c:pt>
                <c:pt idx="177">
                  <c:v>0.0692382375</c:v>
                </c:pt>
                <c:pt idx="178">
                  <c:v>0.0696428125</c:v>
                </c:pt>
                <c:pt idx="179">
                  <c:v>0.0700458875</c:v>
                </c:pt>
                <c:pt idx="180">
                  <c:v>0.0703305</c:v>
                </c:pt>
                <c:pt idx="181">
                  <c:v>0.070696325</c:v>
                </c:pt>
                <c:pt idx="182">
                  <c:v>0.07107555</c:v>
                </c:pt>
                <c:pt idx="183">
                  <c:v>0.0716134875</c:v>
                </c:pt>
                <c:pt idx="184">
                  <c:v>0.0720255</c:v>
                </c:pt>
                <c:pt idx="185">
                  <c:v>0.072407725</c:v>
                </c:pt>
                <c:pt idx="186">
                  <c:v>0.0727549125</c:v>
                </c:pt>
                <c:pt idx="187">
                  <c:v>0.073001525</c:v>
                </c:pt>
                <c:pt idx="188">
                  <c:v>0.073470175</c:v>
                </c:pt>
                <c:pt idx="189">
                  <c:v>0.0738628125</c:v>
                </c:pt>
                <c:pt idx="190">
                  <c:v>0.0743173</c:v>
                </c:pt>
                <c:pt idx="191">
                  <c:v>0.0746585375</c:v>
                </c:pt>
                <c:pt idx="192">
                  <c:v>0.075113025</c:v>
                </c:pt>
                <c:pt idx="193">
                  <c:v>0.0752314875</c:v>
                </c:pt>
                <c:pt idx="194">
                  <c:v>0.0757552625</c:v>
                </c:pt>
                <c:pt idx="195">
                  <c:v>0.0761196</c:v>
                </c:pt>
                <c:pt idx="196">
                  <c:v>0.0764817</c:v>
                </c:pt>
                <c:pt idx="197">
                  <c:v>0.0769093625</c:v>
                </c:pt>
                <c:pt idx="198">
                  <c:v>0.0773154125</c:v>
                </c:pt>
                <c:pt idx="199">
                  <c:v>0.077886125</c:v>
                </c:pt>
                <c:pt idx="200">
                  <c:v>0.0782318375</c:v>
                </c:pt>
                <c:pt idx="201">
                  <c:v>0.07861405</c:v>
                </c:pt>
                <c:pt idx="202">
                  <c:v>0.0789560375</c:v>
                </c:pt>
                <c:pt idx="203">
                  <c:v>0.0794760875</c:v>
                </c:pt>
                <c:pt idx="204">
                  <c:v>0.07974505</c:v>
                </c:pt>
                <c:pt idx="205">
                  <c:v>0.08009225</c:v>
                </c:pt>
                <c:pt idx="206">
                  <c:v>0.08060485</c:v>
                </c:pt>
                <c:pt idx="207">
                  <c:v>0.0807411875</c:v>
                </c:pt>
                <c:pt idx="208">
                  <c:v>0.081324575</c:v>
                </c:pt>
                <c:pt idx="209">
                  <c:v>0.081769375</c:v>
                </c:pt>
                <c:pt idx="210">
                  <c:v>0.0820972</c:v>
                </c:pt>
                <c:pt idx="211">
                  <c:v>0.082402675</c:v>
                </c:pt>
                <c:pt idx="212">
                  <c:v>0.0828042625</c:v>
                </c:pt>
                <c:pt idx="213">
                  <c:v>0.0832073375</c:v>
                </c:pt>
                <c:pt idx="214">
                  <c:v>0.0836648</c:v>
                </c:pt>
                <c:pt idx="215">
                  <c:v>0.0839650625</c:v>
                </c:pt>
                <c:pt idx="216">
                  <c:v>0.084361425</c:v>
                </c:pt>
                <c:pt idx="217">
                  <c:v>0.0850200625</c:v>
                </c:pt>
                <c:pt idx="218">
                  <c:v>0.0851556625</c:v>
                </c:pt>
                <c:pt idx="219">
                  <c:v>0.085650375</c:v>
                </c:pt>
                <c:pt idx="220">
                  <c:v>0.0861845875</c:v>
                </c:pt>
                <c:pt idx="221">
                  <c:v>0.08652285</c:v>
                </c:pt>
                <c:pt idx="222">
                  <c:v>0.0870056375</c:v>
                </c:pt>
                <c:pt idx="223">
                  <c:v>0.0871300625</c:v>
                </c:pt>
                <c:pt idx="224">
                  <c:v>0.0875718875</c:v>
                </c:pt>
                <c:pt idx="225">
                  <c:v>0.0879392</c:v>
                </c:pt>
                <c:pt idx="226">
                  <c:v>0.0883787875</c:v>
                </c:pt>
                <c:pt idx="227">
                  <c:v>0.088772925</c:v>
                </c:pt>
                <c:pt idx="228">
                  <c:v>0.0892303875</c:v>
                </c:pt>
                <c:pt idx="229">
                  <c:v>0.0896111125</c:v>
                </c:pt>
                <c:pt idx="230">
                  <c:v>0.0901252</c:v>
                </c:pt>
                <c:pt idx="231">
                  <c:v>0.0904515375</c:v>
                </c:pt>
                <c:pt idx="232">
                  <c:v>0.0907816</c:v>
                </c:pt>
                <c:pt idx="233">
                  <c:v>0.0913135625</c:v>
                </c:pt>
                <c:pt idx="234">
                  <c:v>0.09170845</c:v>
                </c:pt>
                <c:pt idx="235">
                  <c:v>0.092006475</c:v>
                </c:pt>
                <c:pt idx="236">
                  <c:v>0.09236485</c:v>
                </c:pt>
                <c:pt idx="237">
                  <c:v>0.0928111375</c:v>
                </c:pt>
                <c:pt idx="238">
                  <c:v>0.0932537</c:v>
                </c:pt>
                <c:pt idx="239">
                  <c:v>0.0936396375</c:v>
                </c:pt>
                <c:pt idx="240">
                  <c:v>0.0939846</c:v>
                </c:pt>
                <c:pt idx="241">
                  <c:v>0.0942409</c:v>
                </c:pt>
                <c:pt idx="242">
                  <c:v>0.094636525</c:v>
                </c:pt>
                <c:pt idx="243">
                  <c:v>0.09516105</c:v>
                </c:pt>
                <c:pt idx="244">
                  <c:v>0.0955075</c:v>
                </c:pt>
                <c:pt idx="245">
                  <c:v>0.0959061</c:v>
                </c:pt>
                <c:pt idx="246">
                  <c:v>0.0962063625</c:v>
                </c:pt>
                <c:pt idx="247">
                  <c:v>0.0966817125</c:v>
                </c:pt>
                <c:pt idx="248">
                  <c:v>0.0971108625</c:v>
                </c:pt>
                <c:pt idx="249">
                  <c:v>0.097455825</c:v>
                </c:pt>
                <c:pt idx="250">
                  <c:v>0.0979937625</c:v>
                </c:pt>
                <c:pt idx="251">
                  <c:v>0.098171825</c:v>
                </c:pt>
                <c:pt idx="252">
                  <c:v>0.098540625</c:v>
                </c:pt>
                <c:pt idx="253">
                  <c:v>0.099115075</c:v>
                </c:pt>
                <c:pt idx="254">
                  <c:v>0.0993199625</c:v>
                </c:pt>
                <c:pt idx="255">
                  <c:v>0.099816175</c:v>
                </c:pt>
                <c:pt idx="256">
                  <c:v>0.1003645375</c:v>
                </c:pt>
                <c:pt idx="257">
                  <c:v>0.1005567625</c:v>
                </c:pt>
                <c:pt idx="258">
                  <c:v>0.10083765</c:v>
                </c:pt>
                <c:pt idx="259">
                  <c:v>0.101247425</c:v>
                </c:pt>
                <c:pt idx="260">
                  <c:v>0.1017168125</c:v>
                </c:pt>
                <c:pt idx="261">
                  <c:v>0.1022093</c:v>
                </c:pt>
                <c:pt idx="262">
                  <c:v>0.10255575</c:v>
                </c:pt>
                <c:pt idx="263">
                  <c:v>0.1028999625</c:v>
                </c:pt>
                <c:pt idx="264">
                  <c:v>0.103327625</c:v>
                </c:pt>
                <c:pt idx="265">
                  <c:v>0.103681525</c:v>
                </c:pt>
                <c:pt idx="266">
                  <c:v>0.104089825</c:v>
                </c:pt>
                <c:pt idx="267">
                  <c:v>0.104399025</c:v>
                </c:pt>
                <c:pt idx="268">
                  <c:v>0.1048304125</c:v>
                </c:pt>
                <c:pt idx="269">
                  <c:v>0.1052640375</c:v>
                </c:pt>
                <c:pt idx="270">
                  <c:v>0.1055471625</c:v>
                </c:pt>
                <c:pt idx="271">
                  <c:v>0.1059837625</c:v>
                </c:pt>
                <c:pt idx="272">
                  <c:v>0.1063443625</c:v>
                </c:pt>
                <c:pt idx="273">
                  <c:v>0.106833875</c:v>
                </c:pt>
                <c:pt idx="274">
                  <c:v>0.107097625</c:v>
                </c:pt>
                <c:pt idx="275">
                  <c:v>0.1077093125</c:v>
                </c:pt>
                <c:pt idx="276">
                  <c:v>0.1081690125</c:v>
                </c:pt>
                <c:pt idx="277">
                  <c:v>0.1085855</c:v>
                </c:pt>
                <c:pt idx="278">
                  <c:v>0.1088663875</c:v>
                </c:pt>
                <c:pt idx="279">
                  <c:v>0.1092962875</c:v>
                </c:pt>
                <c:pt idx="280">
                  <c:v>0.1095533375</c:v>
                </c:pt>
                <c:pt idx="281">
                  <c:v>0.110089775</c:v>
                </c:pt>
                <c:pt idx="282">
                  <c:v>0.110398975</c:v>
                </c:pt>
                <c:pt idx="283">
                  <c:v>0.11079535</c:v>
                </c:pt>
                <c:pt idx="284">
                  <c:v>0.1112177875</c:v>
                </c:pt>
                <c:pt idx="285">
                  <c:v>0.1115083625</c:v>
                </c:pt>
                <c:pt idx="286">
                  <c:v>0.11197105</c:v>
                </c:pt>
                <c:pt idx="287">
                  <c:v>0.112389775</c:v>
                </c:pt>
                <c:pt idx="288">
                  <c:v>0.112599125</c:v>
                </c:pt>
                <c:pt idx="289">
                  <c:v>0.1131258875</c:v>
                </c:pt>
                <c:pt idx="290">
                  <c:v>0.11359155</c:v>
                </c:pt>
                <c:pt idx="291">
                  <c:v>0.1140259125</c:v>
                </c:pt>
                <c:pt idx="292">
                  <c:v>0.11435225</c:v>
                </c:pt>
                <c:pt idx="293">
                  <c:v>0.1145914125</c:v>
                </c:pt>
                <c:pt idx="294">
                  <c:v>0.114989275</c:v>
                </c:pt>
                <c:pt idx="295">
                  <c:v>0.115367025</c:v>
                </c:pt>
                <c:pt idx="296">
                  <c:v>0.1157701</c:v>
                </c:pt>
                <c:pt idx="297">
                  <c:v>0.116308025</c:v>
                </c:pt>
                <c:pt idx="298">
                  <c:v>0.1169316375</c:v>
                </c:pt>
                <c:pt idx="299">
                  <c:v>0.11701435</c:v>
                </c:pt>
                <c:pt idx="300">
                  <c:v>0.1175016125</c:v>
                </c:pt>
                <c:pt idx="301">
                  <c:v>0.11779815</c:v>
                </c:pt>
                <c:pt idx="302">
                  <c:v>0.1182585875</c:v>
                </c:pt>
                <c:pt idx="303">
                  <c:v>0.1186281375</c:v>
                </c:pt>
                <c:pt idx="304">
                  <c:v>0.1190364375</c:v>
                </c:pt>
                <c:pt idx="305">
                  <c:v>0.119490175</c:v>
                </c:pt>
                <c:pt idx="306">
                  <c:v>0.119836625</c:v>
                </c:pt>
                <c:pt idx="307">
                  <c:v>0.120152525</c:v>
                </c:pt>
                <c:pt idx="308">
                  <c:v>0.1206003125</c:v>
                </c:pt>
                <c:pt idx="309">
                  <c:v>0.120949</c:v>
                </c:pt>
                <c:pt idx="310">
                  <c:v>0.1214288125</c:v>
                </c:pt>
                <c:pt idx="311">
                  <c:v>0.121781225</c:v>
                </c:pt>
                <c:pt idx="312">
                  <c:v>0.1220919125</c:v>
                </c:pt>
                <c:pt idx="313">
                  <c:v>0.1226395375</c:v>
                </c:pt>
                <c:pt idx="314">
                  <c:v>0.122927125</c:v>
                </c:pt>
                <c:pt idx="315">
                  <c:v>0.123304875</c:v>
                </c:pt>
                <c:pt idx="316">
                  <c:v>0.12369975</c:v>
                </c:pt>
                <c:pt idx="317">
                  <c:v>0.1241967</c:v>
                </c:pt>
                <c:pt idx="318">
                  <c:v>0.1246705625</c:v>
                </c:pt>
                <c:pt idx="319">
                  <c:v>0.12491345</c:v>
                </c:pt>
                <c:pt idx="320">
                  <c:v>0.1252964125</c:v>
                </c:pt>
                <c:pt idx="321">
                  <c:v>0.1256965125</c:v>
                </c:pt>
                <c:pt idx="322">
                  <c:v>0.1259557875</c:v>
                </c:pt>
                <c:pt idx="323">
                  <c:v>0.126463175</c:v>
                </c:pt>
                <c:pt idx="324">
                  <c:v>0.1267403375</c:v>
                </c:pt>
                <c:pt idx="325">
                  <c:v>0.1271307375</c:v>
                </c:pt>
                <c:pt idx="326">
                  <c:v>0.1275621375</c:v>
                </c:pt>
                <c:pt idx="327">
                  <c:v>0.1281194375</c:v>
                </c:pt>
                <c:pt idx="328">
                  <c:v>0.1284018125</c:v>
                </c:pt>
                <c:pt idx="329">
                  <c:v>0.1289159</c:v>
                </c:pt>
                <c:pt idx="330">
                  <c:v>0.12920945</c:v>
                </c:pt>
                <c:pt idx="331">
                  <c:v>0.12961775</c:v>
                </c:pt>
                <c:pt idx="332">
                  <c:v>0.1300640375</c:v>
                </c:pt>
                <c:pt idx="333">
                  <c:v>0.130473825</c:v>
                </c:pt>
                <c:pt idx="334">
                  <c:v>0.1309126625</c:v>
                </c:pt>
                <c:pt idx="335">
                  <c:v>0.1312427125</c:v>
                </c:pt>
                <c:pt idx="336">
                  <c:v>0.1317255125</c:v>
                </c:pt>
                <c:pt idx="337">
                  <c:v>0.13183355</c:v>
                </c:pt>
                <c:pt idx="338">
                  <c:v>0.1324154375</c:v>
                </c:pt>
                <c:pt idx="339">
                  <c:v>0.1326568375</c:v>
                </c:pt>
                <c:pt idx="340">
                  <c:v>0.1332223375</c:v>
                </c:pt>
                <c:pt idx="341">
                  <c:v>0.1336552125</c:v>
                </c:pt>
                <c:pt idx="342">
                  <c:v>0.1337416375</c:v>
                </c:pt>
                <c:pt idx="343">
                  <c:v>0.1341603625</c:v>
                </c:pt>
                <c:pt idx="344">
                  <c:v>0.134618575</c:v>
                </c:pt>
                <c:pt idx="345">
                  <c:v>0.1350276125</c:v>
                </c:pt>
                <c:pt idx="346">
                  <c:v>0.135244425</c:v>
                </c:pt>
                <c:pt idx="347">
                  <c:v>0.1357659625</c:v>
                </c:pt>
                <c:pt idx="348">
                  <c:v>0.13622045</c:v>
                </c:pt>
                <c:pt idx="349">
                  <c:v>0.1366630125</c:v>
                </c:pt>
                <c:pt idx="350">
                  <c:v>0.137005</c:v>
                </c:pt>
                <c:pt idx="351">
                  <c:v>0.1373805125</c:v>
                </c:pt>
                <c:pt idx="352">
                  <c:v>0.1378551125</c:v>
                </c:pt>
                <c:pt idx="353">
                  <c:v>0.13816505</c:v>
                </c:pt>
                <c:pt idx="354">
                  <c:v>0.138749175</c:v>
                </c:pt>
                <c:pt idx="355">
                  <c:v>0.139036025</c:v>
                </c:pt>
                <c:pt idx="356">
                  <c:v>0.1393429875</c:v>
                </c:pt>
                <c:pt idx="357">
                  <c:v>0.139909975</c:v>
                </c:pt>
                <c:pt idx="358">
                  <c:v>0.140257175</c:v>
                </c:pt>
                <c:pt idx="359">
                  <c:v>0.1405306125</c:v>
                </c:pt>
                <c:pt idx="360">
                  <c:v>0.1409523125</c:v>
                </c:pt>
                <c:pt idx="361">
                  <c:v>0.1413561375</c:v>
                </c:pt>
                <c:pt idx="362">
                  <c:v>0.1415997375</c:v>
                </c:pt>
                <c:pt idx="363">
                  <c:v>0.1421697375</c:v>
                </c:pt>
                <c:pt idx="364">
                  <c:v>0.1425236125</c:v>
                </c:pt>
                <c:pt idx="365">
                  <c:v>0.142873075</c:v>
                </c:pt>
                <c:pt idx="366">
                  <c:v>0.1433044375</c:v>
                </c:pt>
                <c:pt idx="367">
                  <c:v>0.14349815</c:v>
                </c:pt>
                <c:pt idx="368">
                  <c:v>0.1439802375</c:v>
                </c:pt>
                <c:pt idx="369">
                  <c:v>0.144468275</c:v>
                </c:pt>
                <c:pt idx="370">
                  <c:v>0.144897425</c:v>
                </c:pt>
                <c:pt idx="371">
                  <c:v>0.1451618875</c:v>
                </c:pt>
                <c:pt idx="372">
                  <c:v>0.145503125</c:v>
                </c:pt>
                <c:pt idx="373">
                  <c:v>0.1459121375</c:v>
                </c:pt>
                <c:pt idx="374">
                  <c:v>0.146427</c:v>
                </c:pt>
                <c:pt idx="375">
                  <c:v>0.14688</c:v>
                </c:pt>
                <c:pt idx="376">
                  <c:v>0.147072225</c:v>
                </c:pt>
                <c:pt idx="377">
                  <c:v>0.1475177625</c:v>
                </c:pt>
                <c:pt idx="378">
                  <c:v>0.148041575</c:v>
                </c:pt>
                <c:pt idx="379">
                  <c:v>0.1484065875</c:v>
                </c:pt>
                <c:pt idx="380">
                  <c:v>0.148730725</c:v>
                </c:pt>
                <c:pt idx="381">
                  <c:v>0.149152425</c:v>
                </c:pt>
                <c:pt idx="382">
                  <c:v>0.149592725</c:v>
                </c:pt>
                <c:pt idx="383">
                  <c:v>0.150051675</c:v>
                </c:pt>
                <c:pt idx="384">
                  <c:v>0.150389225</c:v>
                </c:pt>
                <c:pt idx="385">
                  <c:v>0.1506172125</c:v>
                </c:pt>
                <c:pt idx="386">
                  <c:v>0.1510642375</c:v>
                </c:pt>
                <c:pt idx="387">
                  <c:v>0.15148815</c:v>
                </c:pt>
                <c:pt idx="388">
                  <c:v>0.151964275</c:v>
                </c:pt>
                <c:pt idx="389">
                  <c:v>0.1524225125</c:v>
                </c:pt>
                <c:pt idx="390">
                  <c:v>0.1527048625</c:v>
                </c:pt>
                <c:pt idx="391">
                  <c:v>0.1532964375</c:v>
                </c:pt>
                <c:pt idx="392">
                  <c:v>0.1533583125</c:v>
                </c:pt>
                <c:pt idx="393">
                  <c:v>0.1538440875</c:v>
                </c:pt>
                <c:pt idx="394">
                  <c:v>0.154289575</c:v>
                </c:pt>
                <c:pt idx="395">
                  <c:v>0.15477535</c:v>
                </c:pt>
                <c:pt idx="396">
                  <c:v>0.154922925</c:v>
                </c:pt>
                <c:pt idx="397">
                  <c:v>0.15539005</c:v>
                </c:pt>
                <c:pt idx="398">
                  <c:v>0.1558319</c:v>
                </c:pt>
                <c:pt idx="399">
                  <c:v>0.1561649125</c:v>
                </c:pt>
                <c:pt idx="400">
                  <c:v>0.1566335875</c:v>
                </c:pt>
                <c:pt idx="401">
                  <c:v>0.1570798375</c:v>
                </c:pt>
                <c:pt idx="402">
                  <c:v>0.1574188125</c:v>
                </c:pt>
                <c:pt idx="403">
                  <c:v>0.1577623125</c:v>
                </c:pt>
                <c:pt idx="404">
                  <c:v>0.1580238</c:v>
                </c:pt>
                <c:pt idx="405">
                  <c:v>0.158455225</c:v>
                </c:pt>
                <c:pt idx="406">
                  <c:v>0.158949225</c:v>
                </c:pt>
                <c:pt idx="407">
                  <c:v>0.1595117125</c:v>
                </c:pt>
                <c:pt idx="408">
                  <c:v>0.1596428375</c:v>
                </c:pt>
                <c:pt idx="409">
                  <c:v>0.160158425</c:v>
                </c:pt>
                <c:pt idx="410">
                  <c:v>0.160472125</c:v>
                </c:pt>
                <c:pt idx="411">
                  <c:v>0.160974225</c:v>
                </c:pt>
                <c:pt idx="412">
                  <c:v>0.161341575</c:v>
                </c:pt>
                <c:pt idx="413">
                  <c:v>0.161586725</c:v>
                </c:pt>
                <c:pt idx="414">
                  <c:v>0.1619614625</c:v>
                </c:pt>
                <c:pt idx="415">
                  <c:v>0.1624859875</c:v>
                </c:pt>
                <c:pt idx="416">
                  <c:v>0.162807075</c:v>
                </c:pt>
                <c:pt idx="417">
                  <c:v>0.1630805375</c:v>
                </c:pt>
                <c:pt idx="418">
                  <c:v>0.163466475</c:v>
                </c:pt>
                <c:pt idx="419">
                  <c:v>0.163904575</c:v>
                </c:pt>
                <c:pt idx="420">
                  <c:v>0.1643992875</c:v>
                </c:pt>
                <c:pt idx="421">
                  <c:v>0.16493425</c:v>
                </c:pt>
                <c:pt idx="422">
                  <c:v>0.16525015</c:v>
                </c:pt>
                <c:pt idx="423">
                  <c:v>0.1655586</c:v>
                </c:pt>
                <c:pt idx="424">
                  <c:v>0.1658670625</c:v>
                </c:pt>
                <c:pt idx="425">
                  <c:v>0.16639825</c:v>
                </c:pt>
                <c:pt idx="426">
                  <c:v>0.166807325</c:v>
                </c:pt>
                <c:pt idx="427">
                  <c:v>0.167205175</c:v>
                </c:pt>
                <c:pt idx="428">
                  <c:v>0.16769465</c:v>
                </c:pt>
                <c:pt idx="429">
                  <c:v>0.167918175</c:v>
                </c:pt>
                <c:pt idx="430">
                  <c:v>0.16829595</c:v>
                </c:pt>
                <c:pt idx="431">
                  <c:v>0.1687563875</c:v>
                </c:pt>
                <c:pt idx="432">
                  <c:v>0.16918555</c:v>
                </c:pt>
                <c:pt idx="433">
                  <c:v>0.169400125</c:v>
                </c:pt>
                <c:pt idx="434">
                  <c:v>0.1698642625</c:v>
                </c:pt>
                <c:pt idx="435">
                  <c:v>0.1701571</c:v>
                </c:pt>
                <c:pt idx="436">
                  <c:v>0.1706369125</c:v>
                </c:pt>
                <c:pt idx="437">
                  <c:v>0.1711435625</c:v>
                </c:pt>
                <c:pt idx="438">
                  <c:v>0.171422925</c:v>
                </c:pt>
                <c:pt idx="439">
                  <c:v>0.171879675</c:v>
                </c:pt>
                <c:pt idx="440">
                  <c:v>0.1722722875</c:v>
                </c:pt>
                <c:pt idx="441">
                  <c:v>0.1726441</c:v>
                </c:pt>
                <c:pt idx="442">
                  <c:v>0.1731514625</c:v>
                </c:pt>
                <c:pt idx="443">
                  <c:v>0.1734979375</c:v>
                </c:pt>
                <c:pt idx="444">
                  <c:v>0.1736954125</c:v>
                </c:pt>
                <c:pt idx="445">
                  <c:v>0.1741774375</c:v>
                </c:pt>
                <c:pt idx="446">
                  <c:v>0.17455145</c:v>
                </c:pt>
                <c:pt idx="447">
                  <c:v>0.1750021875</c:v>
                </c:pt>
                <c:pt idx="448">
                  <c:v>0.1753554</c:v>
                </c:pt>
                <c:pt idx="449">
                  <c:v>0.1755841</c:v>
                </c:pt>
                <c:pt idx="450">
                  <c:v>0.176192075</c:v>
                </c:pt>
                <c:pt idx="451">
                  <c:v>0.1766227125</c:v>
                </c:pt>
                <c:pt idx="452">
                  <c:v>0.17694905</c:v>
                </c:pt>
                <c:pt idx="453">
                  <c:v>0.1773469125</c:v>
                </c:pt>
                <c:pt idx="454">
                  <c:v>0.1775614875</c:v>
                </c:pt>
                <c:pt idx="455">
                  <c:v>0.1780897</c:v>
                </c:pt>
                <c:pt idx="456">
                  <c:v>0.1786403375</c:v>
                </c:pt>
                <c:pt idx="457">
                  <c:v>0.17897185</c:v>
                </c:pt>
                <c:pt idx="458">
                  <c:v>0.1794204375</c:v>
                </c:pt>
                <c:pt idx="459">
                  <c:v>0.1799412</c:v>
                </c:pt>
                <c:pt idx="460">
                  <c:v>0.1800507</c:v>
                </c:pt>
                <c:pt idx="461">
                  <c:v>0.180476875</c:v>
                </c:pt>
                <c:pt idx="462">
                  <c:v>0.1807749</c:v>
                </c:pt>
                <c:pt idx="463">
                  <c:v>0.1813724875</c:v>
                </c:pt>
                <c:pt idx="464">
                  <c:v>0.1818284625</c:v>
                </c:pt>
                <c:pt idx="465">
                  <c:v>0.182005725</c:v>
                </c:pt>
                <c:pt idx="466">
                  <c:v>0.1823931625</c:v>
                </c:pt>
                <c:pt idx="467">
                  <c:v>0.1827776125</c:v>
                </c:pt>
                <c:pt idx="468">
                  <c:v>0.183119625</c:v>
                </c:pt>
                <c:pt idx="469">
                  <c:v>0.183568925</c:v>
                </c:pt>
                <c:pt idx="470">
                  <c:v>0.1839466375</c:v>
                </c:pt>
                <c:pt idx="471">
                  <c:v>0.1842238</c:v>
                </c:pt>
                <c:pt idx="472">
                  <c:v>0.1847721625</c:v>
                </c:pt>
                <c:pt idx="473">
                  <c:v>0.1851283</c:v>
                </c:pt>
                <c:pt idx="474">
                  <c:v>0.185366</c:v>
                </c:pt>
                <c:pt idx="475">
                  <c:v>0.1857548625</c:v>
                </c:pt>
                <c:pt idx="476">
                  <c:v>0.186323375</c:v>
                </c:pt>
                <c:pt idx="477">
                  <c:v>0.1865952875</c:v>
                </c:pt>
                <c:pt idx="478">
                  <c:v>0.187058775</c:v>
                </c:pt>
                <c:pt idx="479">
                  <c:v>0.187400725</c:v>
                </c:pt>
                <c:pt idx="480">
                  <c:v>0.1876578</c:v>
                </c:pt>
                <c:pt idx="481">
                  <c:v>0.1882545625</c:v>
                </c:pt>
                <c:pt idx="482">
                  <c:v>0.1887328875</c:v>
                </c:pt>
                <c:pt idx="483">
                  <c:v>0.1891054125</c:v>
                </c:pt>
                <c:pt idx="484">
                  <c:v>0.1893810875</c:v>
                </c:pt>
                <c:pt idx="485">
                  <c:v>0.1898139375</c:v>
                </c:pt>
                <c:pt idx="486">
                  <c:v>0.1902706875</c:v>
                </c:pt>
                <c:pt idx="487">
                  <c:v>0.1905963125</c:v>
                </c:pt>
                <c:pt idx="488">
                  <c:v>0.1909159125</c:v>
                </c:pt>
                <c:pt idx="489">
                  <c:v>0.1914381625</c:v>
                </c:pt>
                <c:pt idx="490">
                  <c:v>0.191614</c:v>
                </c:pt>
                <c:pt idx="491">
                  <c:v>0.192327825</c:v>
                </c:pt>
                <c:pt idx="492">
                  <c:v>0.1924492375</c:v>
                </c:pt>
                <c:pt idx="493">
                  <c:v>0.1927212125</c:v>
                </c:pt>
                <c:pt idx="494">
                  <c:v>0.1932792375</c:v>
                </c:pt>
                <c:pt idx="495">
                  <c:v>0.1936294125</c:v>
                </c:pt>
                <c:pt idx="496">
                  <c:v>0.1940242875</c:v>
                </c:pt>
                <c:pt idx="497">
                  <c:v>0.194448975</c:v>
                </c:pt>
                <c:pt idx="498">
                  <c:v>0.1949906</c:v>
                </c:pt>
                <c:pt idx="499">
                  <c:v>0.1952163875</c:v>
                </c:pt>
                <c:pt idx="500">
                  <c:v>0.195624675</c:v>
                </c:pt>
                <c:pt idx="501">
                  <c:v>0.1960642625</c:v>
                </c:pt>
                <c:pt idx="502">
                  <c:v>0.196460625</c:v>
                </c:pt>
                <c:pt idx="503">
                  <c:v>0.196846575</c:v>
                </c:pt>
                <c:pt idx="504">
                  <c:v>0.197260825</c:v>
                </c:pt>
                <c:pt idx="505">
                  <c:v>0.1977227625</c:v>
                </c:pt>
                <c:pt idx="506">
                  <c:v>0.1981966125</c:v>
                </c:pt>
                <c:pt idx="507">
                  <c:v>0.19840225</c:v>
                </c:pt>
                <c:pt idx="508">
                  <c:v>0.1987099375</c:v>
                </c:pt>
                <c:pt idx="509">
                  <c:v>0.19930455</c:v>
                </c:pt>
                <c:pt idx="510">
                  <c:v>0.1996286125</c:v>
                </c:pt>
                <c:pt idx="511">
                  <c:v>0.20008835</c:v>
                </c:pt>
                <c:pt idx="512">
                  <c:v>0.200388575</c:v>
                </c:pt>
                <c:pt idx="513">
                  <c:v>0.2007529375</c:v>
                </c:pt>
                <c:pt idx="514">
                  <c:v>0.2012811625</c:v>
                </c:pt>
                <c:pt idx="515">
                  <c:v>0.2015478875</c:v>
                </c:pt>
                <c:pt idx="516">
                  <c:v>0.2018727375</c:v>
                </c:pt>
                <c:pt idx="517">
                  <c:v>0.2023361625</c:v>
                </c:pt>
                <c:pt idx="518">
                  <c:v>0.2026788875</c:v>
                </c:pt>
                <c:pt idx="519">
                  <c:v>0.2030514125</c:v>
                </c:pt>
                <c:pt idx="520">
                  <c:v>0.2033948625</c:v>
                </c:pt>
                <c:pt idx="521">
                  <c:v>0.2037123125</c:v>
                </c:pt>
                <c:pt idx="522">
                  <c:v>0.2041898625</c:v>
                </c:pt>
                <c:pt idx="523">
                  <c:v>0.204797825</c:v>
                </c:pt>
                <c:pt idx="524">
                  <c:v>0.205039225</c:v>
                </c:pt>
                <c:pt idx="525">
                  <c:v>0.205446025</c:v>
                </c:pt>
                <c:pt idx="526">
                  <c:v>0.205989925</c:v>
                </c:pt>
                <c:pt idx="527">
                  <c:v>0.206261125</c:v>
                </c:pt>
                <c:pt idx="528">
                  <c:v>0.206833325</c:v>
                </c:pt>
                <c:pt idx="529">
                  <c:v>0.2071149625</c:v>
                </c:pt>
                <c:pt idx="530">
                  <c:v>0.207429375</c:v>
                </c:pt>
                <c:pt idx="531">
                  <c:v>0.207858525</c:v>
                </c:pt>
                <c:pt idx="532">
                  <c:v>0.2081677625</c:v>
                </c:pt>
                <c:pt idx="533">
                  <c:v>0.2085506625</c:v>
                </c:pt>
                <c:pt idx="534">
                  <c:v>0.2091049875</c:v>
                </c:pt>
                <c:pt idx="535">
                  <c:v>0.20937845</c:v>
                </c:pt>
                <c:pt idx="536">
                  <c:v>0.2099156</c:v>
                </c:pt>
                <c:pt idx="537">
                  <c:v>0.2103045875</c:v>
                </c:pt>
                <c:pt idx="538">
                  <c:v>0.210557125</c:v>
                </c:pt>
                <c:pt idx="539">
                  <c:v>0.211080875</c:v>
                </c:pt>
                <c:pt idx="540">
                  <c:v>0.2113327625</c:v>
                </c:pt>
                <c:pt idx="541">
                  <c:v>0.2118267125</c:v>
                </c:pt>
                <c:pt idx="542">
                  <c:v>0.2122014375</c:v>
                </c:pt>
                <c:pt idx="543">
                  <c:v>0.2125658</c:v>
                </c:pt>
                <c:pt idx="544">
                  <c:v>0.2131707875</c:v>
                </c:pt>
                <c:pt idx="545">
                  <c:v>0.2133630125</c:v>
                </c:pt>
                <c:pt idx="546">
                  <c:v>0.2139471375</c:v>
                </c:pt>
                <c:pt idx="547">
                  <c:v>0.2143017875</c:v>
                </c:pt>
                <c:pt idx="548">
                  <c:v>0.21477195</c:v>
                </c:pt>
                <c:pt idx="549">
                  <c:v>0.2151511625</c:v>
                </c:pt>
                <c:pt idx="550">
                  <c:v>0.2153851</c:v>
                </c:pt>
                <c:pt idx="551">
                  <c:v>0.216000525</c:v>
                </c:pt>
                <c:pt idx="552">
                  <c:v>0.2162478875</c:v>
                </c:pt>
                <c:pt idx="553">
                  <c:v>0.21666285</c:v>
                </c:pt>
                <c:pt idx="554">
                  <c:v>0.2170667375</c:v>
                </c:pt>
                <c:pt idx="555">
                  <c:v>0.2172000625</c:v>
                </c:pt>
                <c:pt idx="556">
                  <c:v>0.2179272375</c:v>
                </c:pt>
                <c:pt idx="557">
                  <c:v>0.2183645625</c:v>
                </c:pt>
                <c:pt idx="558">
                  <c:v>0.21864995</c:v>
                </c:pt>
                <c:pt idx="559">
                  <c:v>0.21898445</c:v>
                </c:pt>
                <c:pt idx="560">
                  <c:v>0.2194910875</c:v>
                </c:pt>
                <c:pt idx="561">
                  <c:v>0.219726525</c:v>
                </c:pt>
                <c:pt idx="562">
                  <c:v>0.220249625</c:v>
                </c:pt>
                <c:pt idx="563">
                  <c:v>0.22062215</c:v>
                </c:pt>
                <c:pt idx="564">
                  <c:v>0.2209924125</c:v>
                </c:pt>
                <c:pt idx="565">
                  <c:v>0.22156015</c:v>
                </c:pt>
                <c:pt idx="566">
                  <c:v>0.2218931625</c:v>
                </c:pt>
                <c:pt idx="567">
                  <c:v>0.2221755625</c:v>
                </c:pt>
                <c:pt idx="568">
                  <c:v>0.2224542125</c:v>
                </c:pt>
                <c:pt idx="569">
                  <c:v>0.2229377875</c:v>
                </c:pt>
                <c:pt idx="570">
                  <c:v>0.223327425</c:v>
                </c:pt>
                <c:pt idx="571">
                  <c:v>0.2238981375</c:v>
                </c:pt>
                <c:pt idx="572">
                  <c:v>0.2241291125</c:v>
                </c:pt>
                <c:pt idx="573">
                  <c:v>0.22454855</c:v>
                </c:pt>
                <c:pt idx="574">
                  <c:v>0.2249039625</c:v>
                </c:pt>
                <c:pt idx="575">
                  <c:v>0.2252832375</c:v>
                </c:pt>
                <c:pt idx="576">
                  <c:v>0.2257309875</c:v>
                </c:pt>
                <c:pt idx="577">
                  <c:v>0.2260141</c:v>
                </c:pt>
                <c:pt idx="578">
                  <c:v>0.2264760375</c:v>
                </c:pt>
                <c:pt idx="579">
                  <c:v>0.22680535</c:v>
                </c:pt>
                <c:pt idx="580">
                  <c:v>0.2272754625</c:v>
                </c:pt>
                <c:pt idx="581">
                  <c:v>0.227519125</c:v>
                </c:pt>
                <c:pt idx="582">
                  <c:v>0.22795125</c:v>
                </c:pt>
                <c:pt idx="583">
                  <c:v>0.228342375</c:v>
                </c:pt>
                <c:pt idx="584">
                  <c:v>0.228650125</c:v>
                </c:pt>
                <c:pt idx="585">
                  <c:v>0.2289265</c:v>
                </c:pt>
                <c:pt idx="586">
                  <c:v>0.2294853625</c:v>
                </c:pt>
                <c:pt idx="587">
                  <c:v>0.229746075</c:v>
                </c:pt>
                <c:pt idx="588">
                  <c:v>0.230132075</c:v>
                </c:pt>
                <c:pt idx="589">
                  <c:v>0.2305425625</c:v>
                </c:pt>
                <c:pt idx="590">
                  <c:v>0.2309530625</c:v>
                </c:pt>
                <c:pt idx="591">
                  <c:v>0.23144635</c:v>
                </c:pt>
                <c:pt idx="592">
                  <c:v>0.2319216375</c:v>
                </c:pt>
                <c:pt idx="593">
                  <c:v>0.232123575</c:v>
                </c:pt>
                <c:pt idx="594">
                  <c:v>0.232656325</c:v>
                </c:pt>
                <c:pt idx="595">
                  <c:v>0.2329491</c:v>
                </c:pt>
                <c:pt idx="596">
                  <c:v>0.23336485</c:v>
                </c:pt>
                <c:pt idx="597">
                  <c:v>0.233709775</c:v>
                </c:pt>
                <c:pt idx="598">
                  <c:v>0.2341575875</c:v>
                </c:pt>
                <c:pt idx="599">
                  <c:v>0.23443695</c:v>
                </c:pt>
                <c:pt idx="600">
                  <c:v>0.2348579375</c:v>
                </c:pt>
                <c:pt idx="601">
                  <c:v>0.2351336125</c:v>
                </c:pt>
                <c:pt idx="602">
                  <c:v>0.235568725</c:v>
                </c:pt>
                <c:pt idx="603">
                  <c:v>0.235956875</c:v>
                </c:pt>
                <c:pt idx="604">
                  <c:v>0.2364933125</c:v>
                </c:pt>
                <c:pt idx="605">
                  <c:v>0.236872575</c:v>
                </c:pt>
                <c:pt idx="606">
                  <c:v>0.23716685</c:v>
                </c:pt>
                <c:pt idx="607">
                  <c:v>0.2375163125</c:v>
                </c:pt>
                <c:pt idx="608">
                  <c:v>0.2380788</c:v>
                </c:pt>
                <c:pt idx="609">
                  <c:v>0.23836645</c:v>
                </c:pt>
                <c:pt idx="610">
                  <c:v>0.2388604</c:v>
                </c:pt>
                <c:pt idx="611">
                  <c:v>0.2392128375</c:v>
                </c:pt>
                <c:pt idx="612">
                  <c:v>0.2395056125</c:v>
                </c:pt>
                <c:pt idx="613">
                  <c:v>0.2400450375</c:v>
                </c:pt>
                <c:pt idx="614">
                  <c:v>0.2403214875</c:v>
                </c:pt>
                <c:pt idx="615">
                  <c:v>0.240807975</c:v>
                </c:pt>
                <c:pt idx="616">
                  <c:v>0.24094805</c:v>
                </c:pt>
                <c:pt idx="617">
                  <c:v>0.24142935</c:v>
                </c:pt>
                <c:pt idx="618">
                  <c:v>0.2417371</c:v>
                </c:pt>
                <c:pt idx="619">
                  <c:v>0.24227425</c:v>
                </c:pt>
                <c:pt idx="620">
                  <c:v>0.24262145</c:v>
                </c:pt>
                <c:pt idx="621">
                  <c:v>0.242923225</c:v>
                </c:pt>
                <c:pt idx="622">
                  <c:v>0.2433345</c:v>
                </c:pt>
                <c:pt idx="623">
                  <c:v>0.2439081375</c:v>
                </c:pt>
                <c:pt idx="624">
                  <c:v>0.24438425</c:v>
                </c:pt>
                <c:pt idx="625">
                  <c:v>0.2445906125</c:v>
                </c:pt>
                <c:pt idx="626">
                  <c:v>0.2450265</c:v>
                </c:pt>
                <c:pt idx="627">
                  <c:v>0.24530145</c:v>
                </c:pt>
                <c:pt idx="628">
                  <c:v>0.2457968875</c:v>
                </c:pt>
                <c:pt idx="629">
                  <c:v>0.2462804</c:v>
                </c:pt>
                <c:pt idx="630">
                  <c:v>0.24663135</c:v>
                </c:pt>
                <c:pt idx="631">
                  <c:v>0.2471283375</c:v>
                </c:pt>
                <c:pt idx="632">
                  <c:v>0.24740395</c:v>
                </c:pt>
                <c:pt idx="633">
                  <c:v>0.2478249375</c:v>
                </c:pt>
                <c:pt idx="634">
                  <c:v>0.248229475</c:v>
                </c:pt>
                <c:pt idx="635">
                  <c:v>0.2485215375</c:v>
                </c:pt>
                <c:pt idx="636">
                  <c:v>0.248900025</c:v>
                </c:pt>
                <c:pt idx="637">
                  <c:v>0.249364225</c:v>
                </c:pt>
                <c:pt idx="638">
                  <c:v>0.2496331625</c:v>
                </c:pt>
                <c:pt idx="639">
                  <c:v>0.2500176125</c:v>
                </c:pt>
                <c:pt idx="640">
                  <c:v>0.250512325</c:v>
                </c:pt>
                <c:pt idx="641">
                  <c:v>0.250725475</c:v>
                </c:pt>
                <c:pt idx="642">
                  <c:v>0.251384825</c:v>
                </c:pt>
                <c:pt idx="643">
                  <c:v>0.2515666125</c:v>
                </c:pt>
                <c:pt idx="644">
                  <c:v>0.2519778875</c:v>
                </c:pt>
                <c:pt idx="645">
                  <c:v>0.252519575</c:v>
                </c:pt>
                <c:pt idx="646">
                  <c:v>0.25280115</c:v>
                </c:pt>
                <c:pt idx="647">
                  <c:v>0.2532511625</c:v>
                </c:pt>
                <c:pt idx="648">
                  <c:v>0.2536065875</c:v>
                </c:pt>
                <c:pt idx="649">
                  <c:v>0.2540238125</c:v>
                </c:pt>
                <c:pt idx="650">
                  <c:v>0.2542965125</c:v>
                </c:pt>
                <c:pt idx="651">
                  <c:v>0.2547458125</c:v>
                </c:pt>
                <c:pt idx="652">
                  <c:v>0.2551920625</c:v>
                </c:pt>
                <c:pt idx="653">
                  <c:v>0.2555817</c:v>
                </c:pt>
                <c:pt idx="654">
                  <c:v>0.2561219</c:v>
                </c:pt>
                <c:pt idx="655">
                  <c:v>0.2561241</c:v>
                </c:pt>
                <c:pt idx="656">
                  <c:v>0.2568572375</c:v>
                </c:pt>
                <c:pt idx="657">
                  <c:v>0.2569519</c:v>
                </c:pt>
                <c:pt idx="658">
                  <c:v>0.2575375125</c:v>
                </c:pt>
                <c:pt idx="659">
                  <c:v>0.2578586</c:v>
                </c:pt>
                <c:pt idx="660">
                  <c:v>0.2582229625</c:v>
                </c:pt>
                <c:pt idx="661">
                  <c:v>0.2588361125</c:v>
                </c:pt>
                <c:pt idx="662">
                  <c:v>0.259096175</c:v>
                </c:pt>
                <c:pt idx="663">
                  <c:v>0.2595283</c:v>
                </c:pt>
                <c:pt idx="664">
                  <c:v>0.259932125</c:v>
                </c:pt>
                <c:pt idx="665">
                  <c:v>0.260351625</c:v>
                </c:pt>
                <c:pt idx="666">
                  <c:v>0.260418625</c:v>
                </c:pt>
                <c:pt idx="667">
                  <c:v>0.261078025</c:v>
                </c:pt>
                <c:pt idx="668">
                  <c:v>0.261469925</c:v>
                </c:pt>
                <c:pt idx="669">
                  <c:v>0.2617672375</c:v>
                </c:pt>
                <c:pt idx="670">
                  <c:v>0.26213225</c:v>
                </c:pt>
                <c:pt idx="671">
                  <c:v>0.2626687</c:v>
                </c:pt>
                <c:pt idx="672">
                  <c:v>0.262996525</c:v>
                </c:pt>
                <c:pt idx="673">
                  <c:v>0.26335045</c:v>
                </c:pt>
                <c:pt idx="674">
                  <c:v>0.263860075</c:v>
                </c:pt>
                <c:pt idx="675">
                  <c:v>0.2641007625</c:v>
                </c:pt>
                <c:pt idx="676">
                  <c:v>0.2644084375</c:v>
                </c:pt>
                <c:pt idx="677">
                  <c:v>0.2649121</c:v>
                </c:pt>
                <c:pt idx="678">
                  <c:v>0.2651945</c:v>
                </c:pt>
                <c:pt idx="679">
                  <c:v>0.2656661</c:v>
                </c:pt>
                <c:pt idx="680">
                  <c:v>0.266131725</c:v>
                </c:pt>
                <c:pt idx="681">
                  <c:v>0.266577325</c:v>
                </c:pt>
                <c:pt idx="682">
                  <c:v>0.2668954375</c:v>
                </c:pt>
                <c:pt idx="683">
                  <c:v>0.2674505375</c:v>
                </c:pt>
                <c:pt idx="684">
                  <c:v>0.2676903875</c:v>
                </c:pt>
                <c:pt idx="685">
                  <c:v>0.2679444875</c:v>
                </c:pt>
                <c:pt idx="686">
                  <c:v>0.2683967</c:v>
                </c:pt>
                <c:pt idx="687">
                  <c:v>0.268922</c:v>
                </c:pt>
                <c:pt idx="688">
                  <c:v>0.269453975</c:v>
                </c:pt>
                <c:pt idx="689">
                  <c:v>0.2696141875</c:v>
                </c:pt>
                <c:pt idx="690">
                  <c:v>0.2699420125</c:v>
                </c:pt>
                <c:pt idx="691">
                  <c:v>0.2704814375</c:v>
                </c:pt>
                <c:pt idx="692">
                  <c:v>0.2708263625</c:v>
                </c:pt>
                <c:pt idx="693">
                  <c:v>0.2712257125</c:v>
                </c:pt>
                <c:pt idx="694">
                  <c:v>0.271445475</c:v>
                </c:pt>
                <c:pt idx="695">
                  <c:v>0.27197375</c:v>
                </c:pt>
                <c:pt idx="696">
                  <c:v>0.2723351375</c:v>
                </c:pt>
                <c:pt idx="697">
                  <c:v>0.2727985</c:v>
                </c:pt>
                <c:pt idx="698">
                  <c:v>0.2730653</c:v>
                </c:pt>
                <c:pt idx="699">
                  <c:v>0.2736077</c:v>
                </c:pt>
                <c:pt idx="700">
                  <c:v>0.27396675</c:v>
                </c:pt>
                <c:pt idx="701">
                  <c:v>0.2743430375</c:v>
                </c:pt>
                <c:pt idx="702">
                  <c:v>0.27470585</c:v>
                </c:pt>
                <c:pt idx="703">
                  <c:v>0.275076175</c:v>
                </c:pt>
                <c:pt idx="704">
                  <c:v>0.2757035125</c:v>
                </c:pt>
                <c:pt idx="705">
                  <c:v>0.2759493875</c:v>
                </c:pt>
                <c:pt idx="706">
                  <c:v>0.2763077875</c:v>
                </c:pt>
                <c:pt idx="707">
                  <c:v>0.2767905875</c:v>
                </c:pt>
                <c:pt idx="708">
                  <c:v>0.2772555</c:v>
                </c:pt>
                <c:pt idx="709">
                  <c:v>0.2774760375</c:v>
                </c:pt>
                <c:pt idx="710">
                  <c:v>0.277952875</c:v>
                </c:pt>
                <c:pt idx="711">
                  <c:v>0.278415525</c:v>
                </c:pt>
                <c:pt idx="712">
                  <c:v>0.2785712125</c:v>
                </c:pt>
                <c:pt idx="713">
                  <c:v>0.279076425</c:v>
                </c:pt>
                <c:pt idx="714">
                  <c:v>0.27953085</c:v>
                </c:pt>
                <c:pt idx="715">
                  <c:v>0.2798795375</c:v>
                </c:pt>
                <c:pt idx="716">
                  <c:v>0.280112</c:v>
                </c:pt>
                <c:pt idx="717">
                  <c:v>0.2807497625</c:v>
                </c:pt>
                <c:pt idx="718">
                  <c:v>0.28100165</c:v>
                </c:pt>
                <c:pt idx="719">
                  <c:v>0.28133985</c:v>
                </c:pt>
                <c:pt idx="720">
                  <c:v>0.281649075</c:v>
                </c:pt>
                <c:pt idx="721">
                  <c:v>0.2820864625</c:v>
                </c:pt>
                <c:pt idx="722">
                  <c:v>0.2825170375</c:v>
                </c:pt>
                <c:pt idx="723">
                  <c:v>0.2829410125</c:v>
                </c:pt>
                <c:pt idx="724">
                  <c:v>0.2832919</c:v>
                </c:pt>
                <c:pt idx="725">
                  <c:v>0.283760575</c:v>
                </c:pt>
                <c:pt idx="726">
                  <c:v>0.2841011</c:v>
                </c:pt>
                <c:pt idx="727">
                  <c:v>0.284570425</c:v>
                </c:pt>
                <c:pt idx="728">
                  <c:v>0.28500255</c:v>
                </c:pt>
                <c:pt idx="729">
                  <c:v>0.2853214375</c:v>
                </c:pt>
                <c:pt idx="730">
                  <c:v>0.2856985</c:v>
                </c:pt>
                <c:pt idx="731">
                  <c:v>0.286078425</c:v>
                </c:pt>
                <c:pt idx="732">
                  <c:v>0.2862878125</c:v>
                </c:pt>
                <c:pt idx="733">
                  <c:v>0.2866909125</c:v>
                </c:pt>
                <c:pt idx="734">
                  <c:v>0.286765425</c:v>
                </c:pt>
                <c:pt idx="735">
                  <c:v>0.2868451125</c:v>
                </c:pt>
                <c:pt idx="736">
                  <c:v>0.287079775</c:v>
                </c:pt>
                <c:pt idx="737">
                  <c:v>0.2870142125</c:v>
                </c:pt>
                <c:pt idx="738">
                  <c:v>0.2871409375</c:v>
                </c:pt>
                <c:pt idx="739">
                  <c:v>0.2871916</c:v>
                </c:pt>
                <c:pt idx="740">
                  <c:v>0.2870992125</c:v>
                </c:pt>
                <c:pt idx="741">
                  <c:v>0.2873010875</c:v>
                </c:pt>
                <c:pt idx="742">
                  <c:v>0.2873331</c:v>
                </c:pt>
                <c:pt idx="743">
                  <c:v>0.2875052375</c:v>
                </c:pt>
                <c:pt idx="744">
                  <c:v>0.287423275</c:v>
                </c:pt>
                <c:pt idx="745">
                  <c:v>0.287321175</c:v>
                </c:pt>
                <c:pt idx="746">
                  <c:v>0.2871409375</c:v>
                </c:pt>
                <c:pt idx="747">
                  <c:v>0.2872168625</c:v>
                </c:pt>
                <c:pt idx="748">
                  <c:v>0.2873875125</c:v>
                </c:pt>
                <c:pt idx="749">
                  <c:v>0.287291375</c:v>
                </c:pt>
                <c:pt idx="750">
                  <c:v>0.2873234375</c:v>
                </c:pt>
                <c:pt idx="751">
                  <c:v>0.2873234375</c:v>
                </c:pt>
                <c:pt idx="752">
                  <c:v>0.2872705125</c:v>
                </c:pt>
                <c:pt idx="753">
                  <c:v>0.2871789</c:v>
                </c:pt>
                <c:pt idx="754">
                  <c:v>0.287124475</c:v>
                </c:pt>
                <c:pt idx="755">
                  <c:v>0.2873696375</c:v>
                </c:pt>
                <c:pt idx="756">
                  <c:v>0.287536525</c:v>
                </c:pt>
                <c:pt idx="757">
                  <c:v>0.2873882875</c:v>
                </c:pt>
                <c:pt idx="758">
                  <c:v>0.2873316625</c:v>
                </c:pt>
                <c:pt idx="759">
                  <c:v>0.28733465</c:v>
                </c:pt>
                <c:pt idx="760">
                  <c:v>0.2871975625</c:v>
                </c:pt>
                <c:pt idx="761">
                  <c:v>0.2874262625</c:v>
                </c:pt>
                <c:pt idx="762">
                  <c:v>0.2873718375</c:v>
                </c:pt>
                <c:pt idx="763">
                  <c:v>0.2872370125</c:v>
                </c:pt>
                <c:pt idx="764">
                  <c:v>0.2873286875</c:v>
                </c:pt>
                <c:pt idx="765">
                  <c:v>0.2873875125</c:v>
                </c:pt>
                <c:pt idx="766">
                  <c:v>0.2871423625</c:v>
                </c:pt>
                <c:pt idx="767">
                  <c:v>0.2871975625</c:v>
                </c:pt>
                <c:pt idx="768">
                  <c:v>0.287310025</c:v>
                </c:pt>
                <c:pt idx="769">
                  <c:v>0.287118525</c:v>
                </c:pt>
                <c:pt idx="770">
                  <c:v>0.2874799</c:v>
                </c:pt>
                <c:pt idx="771">
                  <c:v>0.2871870625</c:v>
                </c:pt>
                <c:pt idx="772">
                  <c:v>0.2873241625</c:v>
                </c:pt>
                <c:pt idx="773">
                  <c:v>0.2871729375</c:v>
                </c:pt>
                <c:pt idx="774">
                  <c:v>0.287272775</c:v>
                </c:pt>
                <c:pt idx="775">
                  <c:v>0.287237725</c:v>
                </c:pt>
                <c:pt idx="776">
                  <c:v>0.287193025</c:v>
                </c:pt>
                <c:pt idx="777">
                  <c:v>0.2873398375</c:v>
                </c:pt>
                <c:pt idx="778">
                  <c:v>0.2872452375</c:v>
                </c:pt>
                <c:pt idx="779">
                  <c:v>0.28723255</c:v>
                </c:pt>
                <c:pt idx="780">
                  <c:v>0.2872087</c:v>
                </c:pt>
                <c:pt idx="781">
                  <c:v>0.287265325</c:v>
                </c:pt>
                <c:pt idx="782">
                  <c:v>0.287152075</c:v>
                </c:pt>
                <c:pt idx="783">
                  <c:v>0.287198275</c:v>
                </c:pt>
                <c:pt idx="784">
                  <c:v>0.2872817125</c:v>
                </c:pt>
                <c:pt idx="785">
                  <c:v>0.2874300125</c:v>
                </c:pt>
                <c:pt idx="786">
                  <c:v>0.2872414875</c:v>
                </c:pt>
                <c:pt idx="787">
                  <c:v>0.287484375</c:v>
                </c:pt>
                <c:pt idx="788">
                  <c:v>0.2872087</c:v>
                </c:pt>
                <c:pt idx="789">
                  <c:v>0.2871491</c:v>
                </c:pt>
                <c:pt idx="790">
                  <c:v>0.2871952875</c:v>
                </c:pt>
                <c:pt idx="791">
                  <c:v>0.2873316625</c:v>
                </c:pt>
                <c:pt idx="792">
                  <c:v>0.2873108</c:v>
                </c:pt>
                <c:pt idx="793">
                  <c:v>0.287310025</c:v>
                </c:pt>
                <c:pt idx="794">
                  <c:v>0.28724965</c:v>
                </c:pt>
                <c:pt idx="795">
                  <c:v>0.287118525</c:v>
                </c:pt>
                <c:pt idx="796">
                  <c:v>0.2871997625</c:v>
                </c:pt>
                <c:pt idx="797">
                  <c:v>0.2871133375</c:v>
                </c:pt>
                <c:pt idx="798">
                  <c:v>0.2871625125</c:v>
                </c:pt>
                <c:pt idx="799">
                  <c:v>0.2871938</c:v>
                </c:pt>
                <c:pt idx="800">
                  <c:v>0.28716775</c:v>
                </c:pt>
                <c:pt idx="801">
                  <c:v>0.2871572625</c:v>
                </c:pt>
                <c:pt idx="802">
                  <c:v>0.287207925</c:v>
                </c:pt>
                <c:pt idx="803">
                  <c:v>0.2872295625</c:v>
                </c:pt>
                <c:pt idx="804">
                  <c:v>0.2873003125</c:v>
                </c:pt>
                <c:pt idx="805">
                  <c:v>0.2871274625</c:v>
                </c:pt>
                <c:pt idx="806">
                  <c:v>0.2872005375</c:v>
                </c:pt>
                <c:pt idx="807">
                  <c:v>0.28723255</c:v>
                </c:pt>
                <c:pt idx="808">
                  <c:v>0.2872414875</c:v>
                </c:pt>
                <c:pt idx="809">
                  <c:v>0.2873741</c:v>
                </c:pt>
                <c:pt idx="810">
                  <c:v>0.287257875</c:v>
                </c:pt>
                <c:pt idx="811">
                  <c:v>0.2869724875</c:v>
                </c:pt>
                <c:pt idx="812">
                  <c:v>0.287161025</c:v>
                </c:pt>
                <c:pt idx="813">
                  <c:v>0.2872787375</c:v>
                </c:pt>
                <c:pt idx="814">
                  <c:v>0.2872109125</c:v>
                </c:pt>
                <c:pt idx="815">
                  <c:v>0.287265325</c:v>
                </c:pt>
                <c:pt idx="816">
                  <c:v>0.2871923125</c:v>
                </c:pt>
                <c:pt idx="817">
                  <c:v>0.2871967875</c:v>
                </c:pt>
                <c:pt idx="818">
                  <c:v>0.2871274625</c:v>
                </c:pt>
                <c:pt idx="819">
                  <c:v>0.287166975</c:v>
                </c:pt>
                <c:pt idx="820">
                  <c:v>0.2869859625</c:v>
                </c:pt>
                <c:pt idx="821">
                  <c:v>0.287239275</c:v>
                </c:pt>
                <c:pt idx="822">
                  <c:v>0.2871721625</c:v>
                </c:pt>
                <c:pt idx="823">
                  <c:v>0.287175925</c:v>
                </c:pt>
                <c:pt idx="824">
                  <c:v>0.2871476125</c:v>
                </c:pt>
                <c:pt idx="825">
                  <c:v>0.2871386625</c:v>
                </c:pt>
                <c:pt idx="826">
                  <c:v>0.2871737125</c:v>
                </c:pt>
                <c:pt idx="827">
                  <c:v>0.2870992125</c:v>
                </c:pt>
                <c:pt idx="828">
                  <c:v>0.28720495</c:v>
                </c:pt>
                <c:pt idx="829">
                  <c:v>0.2870396</c:v>
                </c:pt>
                <c:pt idx="830">
                  <c:v>0.2872452375</c:v>
                </c:pt>
                <c:pt idx="831">
                  <c:v>0.2871304375</c:v>
                </c:pt>
                <c:pt idx="832">
                  <c:v>0.287237725</c:v>
                </c:pt>
                <c:pt idx="833">
                  <c:v>0.28721615</c:v>
                </c:pt>
                <c:pt idx="834">
                  <c:v>0.287272775</c:v>
                </c:pt>
                <c:pt idx="835">
                  <c:v>0.28723105</c:v>
                </c:pt>
                <c:pt idx="836">
                  <c:v>0.287189325</c:v>
                </c:pt>
                <c:pt idx="837">
                  <c:v>0.2872214</c:v>
                </c:pt>
                <c:pt idx="838">
                  <c:v>0.287281</c:v>
                </c:pt>
                <c:pt idx="839">
                  <c:v>0.2870194625</c:v>
                </c:pt>
                <c:pt idx="840">
                  <c:v>0.2871691875</c:v>
                </c:pt>
                <c:pt idx="841">
                  <c:v>0.287047775</c:v>
                </c:pt>
                <c:pt idx="842">
                  <c:v>0.287109575</c:v>
                </c:pt>
                <c:pt idx="843">
                  <c:v>0.2871975625</c:v>
                </c:pt>
                <c:pt idx="844">
                  <c:v>0.287254175</c:v>
                </c:pt>
                <c:pt idx="845">
                  <c:v>0.2871215</c:v>
                </c:pt>
                <c:pt idx="846">
                  <c:v>0.286934525</c:v>
                </c:pt>
                <c:pt idx="847">
                  <c:v>0.286903225</c:v>
                </c:pt>
                <c:pt idx="848">
                  <c:v>0.286925575</c:v>
                </c:pt>
                <c:pt idx="849">
                  <c:v>0.2872065</c:v>
                </c:pt>
                <c:pt idx="850">
                  <c:v>0.2869949</c:v>
                </c:pt>
                <c:pt idx="851">
                  <c:v>0.2870731</c:v>
                </c:pt>
                <c:pt idx="852">
                  <c:v>0.2870284</c:v>
                </c:pt>
                <c:pt idx="853">
                  <c:v>0.2871014125</c:v>
                </c:pt>
                <c:pt idx="854">
                  <c:v>0.2871535625</c:v>
                </c:pt>
                <c:pt idx="855">
                  <c:v>0.2871290125</c:v>
                </c:pt>
                <c:pt idx="856">
                  <c:v>0.287051525</c:v>
                </c:pt>
                <c:pt idx="857">
                  <c:v>0.2870641625</c:v>
                </c:pt>
                <c:pt idx="858">
                  <c:v>0.2870224375</c:v>
                </c:pt>
                <c:pt idx="859">
                  <c:v>0.2869360125</c:v>
                </c:pt>
                <c:pt idx="860">
                  <c:v>0.2869583625</c:v>
                </c:pt>
              </c:numCache>
            </c:numRef>
          </c:yVal>
          <c:smooth val="0"/>
        </c:ser>
        <c:axId val="63208015"/>
        <c:axId val="32001227"/>
      </c:scatterChart>
      <c:scatterChart>
        <c:scatterStyle val="lineMarker"/>
        <c:varyColors val="0"/>
        <c:ser>
          <c:idx val="1"/>
          <c:order val="1"/>
          <c:tx>
            <c:v>Contrainte brute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Machine_donnees!$A$2:$A$10000</c:f>
              <c:numCache>
                <c:ptCount val="9999"/>
                <c:pt idx="0">
                  <c:v>725.05176</c:v>
                </c:pt>
                <c:pt idx="1">
                  <c:v>725.05566</c:v>
                </c:pt>
                <c:pt idx="2">
                  <c:v>725.05957</c:v>
                </c:pt>
                <c:pt idx="3">
                  <c:v>725.06348</c:v>
                </c:pt>
                <c:pt idx="4">
                  <c:v>725.06738</c:v>
                </c:pt>
                <c:pt idx="5">
                  <c:v>725.07129</c:v>
                </c:pt>
                <c:pt idx="6">
                  <c:v>725.0752</c:v>
                </c:pt>
                <c:pt idx="7">
                  <c:v>725.0791</c:v>
                </c:pt>
                <c:pt idx="8">
                  <c:v>725.08301</c:v>
                </c:pt>
                <c:pt idx="9">
                  <c:v>725.08691</c:v>
                </c:pt>
                <c:pt idx="10">
                  <c:v>725.09082</c:v>
                </c:pt>
                <c:pt idx="11">
                  <c:v>725.09473</c:v>
                </c:pt>
                <c:pt idx="12">
                  <c:v>725.09863</c:v>
                </c:pt>
                <c:pt idx="13">
                  <c:v>725.10254</c:v>
                </c:pt>
                <c:pt idx="14">
                  <c:v>725.10645</c:v>
                </c:pt>
                <c:pt idx="15">
                  <c:v>725.11035</c:v>
                </c:pt>
                <c:pt idx="16">
                  <c:v>725.11426</c:v>
                </c:pt>
                <c:pt idx="17">
                  <c:v>725.11816</c:v>
                </c:pt>
                <c:pt idx="18">
                  <c:v>725.12207</c:v>
                </c:pt>
                <c:pt idx="19">
                  <c:v>725.12598</c:v>
                </c:pt>
                <c:pt idx="20">
                  <c:v>725.12988</c:v>
                </c:pt>
                <c:pt idx="21">
                  <c:v>725.13379</c:v>
                </c:pt>
                <c:pt idx="22">
                  <c:v>725.1377</c:v>
                </c:pt>
                <c:pt idx="23">
                  <c:v>725.1416</c:v>
                </c:pt>
                <c:pt idx="24">
                  <c:v>725.14551</c:v>
                </c:pt>
                <c:pt idx="25">
                  <c:v>725.14941</c:v>
                </c:pt>
                <c:pt idx="26">
                  <c:v>725.15332</c:v>
                </c:pt>
                <c:pt idx="27">
                  <c:v>725.15723</c:v>
                </c:pt>
                <c:pt idx="28">
                  <c:v>725.16113</c:v>
                </c:pt>
                <c:pt idx="29">
                  <c:v>725.16504</c:v>
                </c:pt>
                <c:pt idx="30">
                  <c:v>725.16895</c:v>
                </c:pt>
                <c:pt idx="31">
                  <c:v>725.17285</c:v>
                </c:pt>
                <c:pt idx="32">
                  <c:v>725.17676</c:v>
                </c:pt>
                <c:pt idx="33">
                  <c:v>725.18066</c:v>
                </c:pt>
                <c:pt idx="34">
                  <c:v>725.18457</c:v>
                </c:pt>
                <c:pt idx="35">
                  <c:v>725.18848</c:v>
                </c:pt>
                <c:pt idx="36">
                  <c:v>725.19238</c:v>
                </c:pt>
                <c:pt idx="37">
                  <c:v>725.19629</c:v>
                </c:pt>
                <c:pt idx="38">
                  <c:v>725.2002</c:v>
                </c:pt>
                <c:pt idx="39">
                  <c:v>725.2041</c:v>
                </c:pt>
                <c:pt idx="40">
                  <c:v>725.20801</c:v>
                </c:pt>
                <c:pt idx="41">
                  <c:v>725.21191</c:v>
                </c:pt>
                <c:pt idx="42">
                  <c:v>725.21582</c:v>
                </c:pt>
                <c:pt idx="43">
                  <c:v>725.21973</c:v>
                </c:pt>
                <c:pt idx="44">
                  <c:v>725.22363</c:v>
                </c:pt>
                <c:pt idx="45">
                  <c:v>725.22754</c:v>
                </c:pt>
                <c:pt idx="46">
                  <c:v>725.23145</c:v>
                </c:pt>
                <c:pt idx="47">
                  <c:v>725.23535</c:v>
                </c:pt>
                <c:pt idx="48">
                  <c:v>725.23926</c:v>
                </c:pt>
                <c:pt idx="49">
                  <c:v>725.24316</c:v>
                </c:pt>
                <c:pt idx="50">
                  <c:v>725.24707</c:v>
                </c:pt>
                <c:pt idx="51">
                  <c:v>725.25098</c:v>
                </c:pt>
                <c:pt idx="52">
                  <c:v>725.25488</c:v>
                </c:pt>
                <c:pt idx="53">
                  <c:v>725.25879</c:v>
                </c:pt>
                <c:pt idx="54">
                  <c:v>725.2627</c:v>
                </c:pt>
                <c:pt idx="55">
                  <c:v>725.2666</c:v>
                </c:pt>
                <c:pt idx="56">
                  <c:v>725.27051</c:v>
                </c:pt>
                <c:pt idx="57">
                  <c:v>725.27441</c:v>
                </c:pt>
                <c:pt idx="58">
                  <c:v>725.27832</c:v>
                </c:pt>
                <c:pt idx="59">
                  <c:v>725.28223</c:v>
                </c:pt>
                <c:pt idx="60">
                  <c:v>725.28613</c:v>
                </c:pt>
                <c:pt idx="61">
                  <c:v>725.29004</c:v>
                </c:pt>
                <c:pt idx="62">
                  <c:v>725.29395</c:v>
                </c:pt>
                <c:pt idx="63">
                  <c:v>725.29785</c:v>
                </c:pt>
                <c:pt idx="64">
                  <c:v>725.30176</c:v>
                </c:pt>
                <c:pt idx="65">
                  <c:v>725.30566</c:v>
                </c:pt>
                <c:pt idx="66">
                  <c:v>725.30957</c:v>
                </c:pt>
                <c:pt idx="67">
                  <c:v>725.31348</c:v>
                </c:pt>
                <c:pt idx="68">
                  <c:v>725.31738</c:v>
                </c:pt>
                <c:pt idx="69">
                  <c:v>725.32129</c:v>
                </c:pt>
                <c:pt idx="70">
                  <c:v>725.3252</c:v>
                </c:pt>
                <c:pt idx="71">
                  <c:v>725.3291</c:v>
                </c:pt>
                <c:pt idx="72">
                  <c:v>725.33301</c:v>
                </c:pt>
                <c:pt idx="73">
                  <c:v>725.33691</c:v>
                </c:pt>
                <c:pt idx="74">
                  <c:v>725.34082</c:v>
                </c:pt>
                <c:pt idx="75">
                  <c:v>725.34473</c:v>
                </c:pt>
                <c:pt idx="76">
                  <c:v>725.34863</c:v>
                </c:pt>
                <c:pt idx="77">
                  <c:v>725.35254</c:v>
                </c:pt>
                <c:pt idx="78">
                  <c:v>725.35645</c:v>
                </c:pt>
                <c:pt idx="79">
                  <c:v>725.36035</c:v>
                </c:pt>
                <c:pt idx="80">
                  <c:v>725.36426</c:v>
                </c:pt>
                <c:pt idx="81">
                  <c:v>725.36816</c:v>
                </c:pt>
                <c:pt idx="82">
                  <c:v>725.37207</c:v>
                </c:pt>
                <c:pt idx="83">
                  <c:v>725.37598</c:v>
                </c:pt>
                <c:pt idx="84">
                  <c:v>725.37988</c:v>
                </c:pt>
                <c:pt idx="85">
                  <c:v>725.38379</c:v>
                </c:pt>
                <c:pt idx="86">
                  <c:v>725.3877</c:v>
                </c:pt>
                <c:pt idx="87">
                  <c:v>725.3916</c:v>
                </c:pt>
                <c:pt idx="88">
                  <c:v>725.39551</c:v>
                </c:pt>
                <c:pt idx="89">
                  <c:v>725.39941</c:v>
                </c:pt>
                <c:pt idx="90">
                  <c:v>725.40332</c:v>
                </c:pt>
                <c:pt idx="91">
                  <c:v>725.40723</c:v>
                </c:pt>
                <c:pt idx="92">
                  <c:v>725.41113</c:v>
                </c:pt>
                <c:pt idx="93">
                  <c:v>725.41504</c:v>
                </c:pt>
                <c:pt idx="94">
                  <c:v>725.41895</c:v>
                </c:pt>
                <c:pt idx="95">
                  <c:v>725.42285</c:v>
                </c:pt>
                <c:pt idx="96">
                  <c:v>725.42676</c:v>
                </c:pt>
                <c:pt idx="97">
                  <c:v>725.43066</c:v>
                </c:pt>
                <c:pt idx="98">
                  <c:v>725.43457</c:v>
                </c:pt>
                <c:pt idx="99">
                  <c:v>725.43848</c:v>
                </c:pt>
                <c:pt idx="100">
                  <c:v>725.44238</c:v>
                </c:pt>
                <c:pt idx="101">
                  <c:v>725.44629</c:v>
                </c:pt>
                <c:pt idx="102">
                  <c:v>725.4502</c:v>
                </c:pt>
                <c:pt idx="103">
                  <c:v>725.4541</c:v>
                </c:pt>
                <c:pt idx="104">
                  <c:v>725.45801</c:v>
                </c:pt>
                <c:pt idx="105">
                  <c:v>725.46191</c:v>
                </c:pt>
                <c:pt idx="106">
                  <c:v>725.46582</c:v>
                </c:pt>
                <c:pt idx="107">
                  <c:v>725.46973</c:v>
                </c:pt>
                <c:pt idx="108">
                  <c:v>725.47363</c:v>
                </c:pt>
                <c:pt idx="109">
                  <c:v>725.47754</c:v>
                </c:pt>
                <c:pt idx="110">
                  <c:v>725.48145</c:v>
                </c:pt>
                <c:pt idx="111">
                  <c:v>725.48535</c:v>
                </c:pt>
                <c:pt idx="112">
                  <c:v>725.48926</c:v>
                </c:pt>
                <c:pt idx="113">
                  <c:v>725.49316</c:v>
                </c:pt>
                <c:pt idx="114">
                  <c:v>725.49707</c:v>
                </c:pt>
                <c:pt idx="115">
                  <c:v>725.50098</c:v>
                </c:pt>
                <c:pt idx="116">
                  <c:v>725.50488</c:v>
                </c:pt>
                <c:pt idx="117">
                  <c:v>725.50879</c:v>
                </c:pt>
                <c:pt idx="118">
                  <c:v>725.5127</c:v>
                </c:pt>
                <c:pt idx="119">
                  <c:v>725.5166</c:v>
                </c:pt>
                <c:pt idx="120">
                  <c:v>725.52051</c:v>
                </c:pt>
                <c:pt idx="121">
                  <c:v>725.52441</c:v>
                </c:pt>
                <c:pt idx="122">
                  <c:v>725.52832</c:v>
                </c:pt>
                <c:pt idx="123">
                  <c:v>725.53223</c:v>
                </c:pt>
                <c:pt idx="124">
                  <c:v>725.53613</c:v>
                </c:pt>
                <c:pt idx="125">
                  <c:v>725.54004</c:v>
                </c:pt>
                <c:pt idx="126">
                  <c:v>725.54395</c:v>
                </c:pt>
                <c:pt idx="127">
                  <c:v>725.54785</c:v>
                </c:pt>
                <c:pt idx="128">
                  <c:v>725.55176</c:v>
                </c:pt>
                <c:pt idx="129">
                  <c:v>725.55566</c:v>
                </c:pt>
                <c:pt idx="130">
                  <c:v>725.55957</c:v>
                </c:pt>
                <c:pt idx="131">
                  <c:v>725.56348</c:v>
                </c:pt>
                <c:pt idx="132">
                  <c:v>725.56738</c:v>
                </c:pt>
                <c:pt idx="133">
                  <c:v>725.57129</c:v>
                </c:pt>
                <c:pt idx="134">
                  <c:v>725.5752</c:v>
                </c:pt>
                <c:pt idx="135">
                  <c:v>725.5791</c:v>
                </c:pt>
                <c:pt idx="136">
                  <c:v>725.58301</c:v>
                </c:pt>
                <c:pt idx="137">
                  <c:v>725.58691</c:v>
                </c:pt>
                <c:pt idx="138">
                  <c:v>725.59082</c:v>
                </c:pt>
                <c:pt idx="139">
                  <c:v>725.59473</c:v>
                </c:pt>
                <c:pt idx="140">
                  <c:v>725.59863</c:v>
                </c:pt>
                <c:pt idx="141">
                  <c:v>725.60254</c:v>
                </c:pt>
                <c:pt idx="142">
                  <c:v>725.60645</c:v>
                </c:pt>
                <c:pt idx="143">
                  <c:v>725.61035</c:v>
                </c:pt>
                <c:pt idx="144">
                  <c:v>725.61426</c:v>
                </c:pt>
                <c:pt idx="145">
                  <c:v>725.61816</c:v>
                </c:pt>
                <c:pt idx="146">
                  <c:v>725.62207</c:v>
                </c:pt>
                <c:pt idx="147">
                  <c:v>725.62598</c:v>
                </c:pt>
                <c:pt idx="148">
                  <c:v>725.62988</c:v>
                </c:pt>
                <c:pt idx="149">
                  <c:v>725.63379</c:v>
                </c:pt>
                <c:pt idx="150">
                  <c:v>725.6377</c:v>
                </c:pt>
                <c:pt idx="151">
                  <c:v>725.6416</c:v>
                </c:pt>
                <c:pt idx="152">
                  <c:v>725.64551</c:v>
                </c:pt>
                <c:pt idx="153">
                  <c:v>725.64941</c:v>
                </c:pt>
                <c:pt idx="154">
                  <c:v>725.65332</c:v>
                </c:pt>
                <c:pt idx="155">
                  <c:v>725.65723</c:v>
                </c:pt>
                <c:pt idx="156">
                  <c:v>725.66113</c:v>
                </c:pt>
                <c:pt idx="157">
                  <c:v>725.66504</c:v>
                </c:pt>
                <c:pt idx="158">
                  <c:v>725.66895</c:v>
                </c:pt>
                <c:pt idx="159">
                  <c:v>725.67285</c:v>
                </c:pt>
                <c:pt idx="160">
                  <c:v>725.67676</c:v>
                </c:pt>
                <c:pt idx="161">
                  <c:v>725.68066</c:v>
                </c:pt>
                <c:pt idx="162">
                  <c:v>725.68457</c:v>
                </c:pt>
                <c:pt idx="163">
                  <c:v>725.68848</c:v>
                </c:pt>
                <c:pt idx="164">
                  <c:v>725.69238</c:v>
                </c:pt>
                <c:pt idx="165">
                  <c:v>725.69629</c:v>
                </c:pt>
                <c:pt idx="166">
                  <c:v>725.7002</c:v>
                </c:pt>
                <c:pt idx="167">
                  <c:v>725.7041</c:v>
                </c:pt>
                <c:pt idx="168">
                  <c:v>725.70801</c:v>
                </c:pt>
                <c:pt idx="169">
                  <c:v>725.71191</c:v>
                </c:pt>
                <c:pt idx="170">
                  <c:v>725.71582</c:v>
                </c:pt>
                <c:pt idx="171">
                  <c:v>725.71973</c:v>
                </c:pt>
                <c:pt idx="172">
                  <c:v>725.72363</c:v>
                </c:pt>
                <c:pt idx="173">
                  <c:v>725.72754</c:v>
                </c:pt>
                <c:pt idx="174">
                  <c:v>725.73145</c:v>
                </c:pt>
                <c:pt idx="175">
                  <c:v>725.73535</c:v>
                </c:pt>
                <c:pt idx="176">
                  <c:v>725.73926</c:v>
                </c:pt>
                <c:pt idx="177">
                  <c:v>725.74316</c:v>
                </c:pt>
                <c:pt idx="178">
                  <c:v>725.74707</c:v>
                </c:pt>
                <c:pt idx="179">
                  <c:v>725.75098</c:v>
                </c:pt>
                <c:pt idx="180">
                  <c:v>725.75488</c:v>
                </c:pt>
                <c:pt idx="181">
                  <c:v>725.75879</c:v>
                </c:pt>
                <c:pt idx="182">
                  <c:v>725.7627</c:v>
                </c:pt>
                <c:pt idx="183">
                  <c:v>725.7666</c:v>
                </c:pt>
                <c:pt idx="184">
                  <c:v>725.77051</c:v>
                </c:pt>
                <c:pt idx="185">
                  <c:v>725.77441</c:v>
                </c:pt>
                <c:pt idx="186">
                  <c:v>725.77832</c:v>
                </c:pt>
                <c:pt idx="187">
                  <c:v>725.78223</c:v>
                </c:pt>
                <c:pt idx="188">
                  <c:v>725.78613</c:v>
                </c:pt>
                <c:pt idx="189">
                  <c:v>725.79004</c:v>
                </c:pt>
                <c:pt idx="190">
                  <c:v>725.79395</c:v>
                </c:pt>
                <c:pt idx="191">
                  <c:v>725.79785</c:v>
                </c:pt>
                <c:pt idx="192">
                  <c:v>725.80176</c:v>
                </c:pt>
                <c:pt idx="193">
                  <c:v>725.80566</c:v>
                </c:pt>
                <c:pt idx="194">
                  <c:v>725.80957</c:v>
                </c:pt>
                <c:pt idx="195">
                  <c:v>725.81348</c:v>
                </c:pt>
                <c:pt idx="196">
                  <c:v>725.81738</c:v>
                </c:pt>
                <c:pt idx="197">
                  <c:v>725.82129</c:v>
                </c:pt>
                <c:pt idx="198">
                  <c:v>725.8252</c:v>
                </c:pt>
                <c:pt idx="199">
                  <c:v>725.8291</c:v>
                </c:pt>
                <c:pt idx="200">
                  <c:v>725.83301</c:v>
                </c:pt>
                <c:pt idx="201">
                  <c:v>725.83691</c:v>
                </c:pt>
                <c:pt idx="202">
                  <c:v>725.84082</c:v>
                </c:pt>
                <c:pt idx="203">
                  <c:v>725.84473</c:v>
                </c:pt>
                <c:pt idx="204">
                  <c:v>725.84863</c:v>
                </c:pt>
                <c:pt idx="205">
                  <c:v>725.85254</c:v>
                </c:pt>
                <c:pt idx="206">
                  <c:v>725.85645</c:v>
                </c:pt>
                <c:pt idx="207">
                  <c:v>725.86035</c:v>
                </c:pt>
                <c:pt idx="208">
                  <c:v>725.86426</c:v>
                </c:pt>
                <c:pt idx="209">
                  <c:v>725.86816</c:v>
                </c:pt>
                <c:pt idx="210">
                  <c:v>725.87207</c:v>
                </c:pt>
                <c:pt idx="211">
                  <c:v>725.87598</c:v>
                </c:pt>
                <c:pt idx="212">
                  <c:v>725.87988</c:v>
                </c:pt>
                <c:pt idx="213">
                  <c:v>725.88379</c:v>
                </c:pt>
                <c:pt idx="214">
                  <c:v>725.8877</c:v>
                </c:pt>
                <c:pt idx="215">
                  <c:v>725.8916</c:v>
                </c:pt>
                <c:pt idx="216">
                  <c:v>725.89551</c:v>
                </c:pt>
                <c:pt idx="217">
                  <c:v>725.89941</c:v>
                </c:pt>
                <c:pt idx="218">
                  <c:v>725.90332</c:v>
                </c:pt>
                <c:pt idx="219">
                  <c:v>725.90723</c:v>
                </c:pt>
                <c:pt idx="220">
                  <c:v>725.91113</c:v>
                </c:pt>
                <c:pt idx="221">
                  <c:v>725.91504</c:v>
                </c:pt>
                <c:pt idx="222">
                  <c:v>725.91895</c:v>
                </c:pt>
                <c:pt idx="223">
                  <c:v>725.92285</c:v>
                </c:pt>
                <c:pt idx="224">
                  <c:v>725.92676</c:v>
                </c:pt>
                <c:pt idx="225">
                  <c:v>725.93066</c:v>
                </c:pt>
                <c:pt idx="226">
                  <c:v>725.93457</c:v>
                </c:pt>
                <c:pt idx="227">
                  <c:v>725.93848</c:v>
                </c:pt>
                <c:pt idx="228">
                  <c:v>725.94238</c:v>
                </c:pt>
                <c:pt idx="229">
                  <c:v>725.94629</c:v>
                </c:pt>
                <c:pt idx="230">
                  <c:v>725.9502</c:v>
                </c:pt>
                <c:pt idx="231">
                  <c:v>725.9541</c:v>
                </c:pt>
                <c:pt idx="232">
                  <c:v>725.95801</c:v>
                </c:pt>
                <c:pt idx="233">
                  <c:v>725.96191</c:v>
                </c:pt>
                <c:pt idx="234">
                  <c:v>725.96582</c:v>
                </c:pt>
                <c:pt idx="235">
                  <c:v>725.96973</c:v>
                </c:pt>
                <c:pt idx="236">
                  <c:v>725.97363</c:v>
                </c:pt>
                <c:pt idx="237">
                  <c:v>725.97754</c:v>
                </c:pt>
                <c:pt idx="238">
                  <c:v>725.98145</c:v>
                </c:pt>
                <c:pt idx="239">
                  <c:v>725.98535</c:v>
                </c:pt>
                <c:pt idx="240">
                  <c:v>725.98926</c:v>
                </c:pt>
                <c:pt idx="241">
                  <c:v>725.99316</c:v>
                </c:pt>
                <c:pt idx="242">
                  <c:v>725.99707</c:v>
                </c:pt>
                <c:pt idx="243">
                  <c:v>726.00098</c:v>
                </c:pt>
                <c:pt idx="244">
                  <c:v>726.00488</c:v>
                </c:pt>
                <c:pt idx="245">
                  <c:v>726.00879</c:v>
                </c:pt>
                <c:pt idx="246">
                  <c:v>726.0127</c:v>
                </c:pt>
                <c:pt idx="247">
                  <c:v>726.0166</c:v>
                </c:pt>
                <c:pt idx="248">
                  <c:v>726.02051</c:v>
                </c:pt>
                <c:pt idx="249">
                  <c:v>726.02441</c:v>
                </c:pt>
                <c:pt idx="250">
                  <c:v>726.02832</c:v>
                </c:pt>
                <c:pt idx="251">
                  <c:v>726.03223</c:v>
                </c:pt>
                <c:pt idx="252">
                  <c:v>726.03613</c:v>
                </c:pt>
                <c:pt idx="253">
                  <c:v>726.04004</c:v>
                </c:pt>
                <c:pt idx="254">
                  <c:v>726.04395</c:v>
                </c:pt>
                <c:pt idx="255">
                  <c:v>726.04785</c:v>
                </c:pt>
                <c:pt idx="256">
                  <c:v>726.05176</c:v>
                </c:pt>
                <c:pt idx="257">
                  <c:v>726.05566</c:v>
                </c:pt>
                <c:pt idx="258">
                  <c:v>726.05957</c:v>
                </c:pt>
                <c:pt idx="259">
                  <c:v>726.06348</c:v>
                </c:pt>
                <c:pt idx="260">
                  <c:v>726.06738</c:v>
                </c:pt>
                <c:pt idx="261">
                  <c:v>726.07129</c:v>
                </c:pt>
                <c:pt idx="262">
                  <c:v>726.0752</c:v>
                </c:pt>
                <c:pt idx="263">
                  <c:v>726.0791</c:v>
                </c:pt>
                <c:pt idx="264">
                  <c:v>726.08301</c:v>
                </c:pt>
                <c:pt idx="265">
                  <c:v>726.08691</c:v>
                </c:pt>
                <c:pt idx="266">
                  <c:v>726.09082</c:v>
                </c:pt>
                <c:pt idx="267">
                  <c:v>726.09473</c:v>
                </c:pt>
                <c:pt idx="268">
                  <c:v>726.09863</c:v>
                </c:pt>
                <c:pt idx="269">
                  <c:v>726.10254</c:v>
                </c:pt>
                <c:pt idx="270">
                  <c:v>726.10645</c:v>
                </c:pt>
                <c:pt idx="271">
                  <c:v>726.11035</c:v>
                </c:pt>
                <c:pt idx="272">
                  <c:v>726.11426</c:v>
                </c:pt>
                <c:pt idx="273">
                  <c:v>726.11816</c:v>
                </c:pt>
                <c:pt idx="274">
                  <c:v>726.12207</c:v>
                </c:pt>
                <c:pt idx="275">
                  <c:v>726.12598</c:v>
                </c:pt>
                <c:pt idx="276">
                  <c:v>726.12988</c:v>
                </c:pt>
                <c:pt idx="277">
                  <c:v>726.13379</c:v>
                </c:pt>
                <c:pt idx="278">
                  <c:v>726.1377</c:v>
                </c:pt>
                <c:pt idx="279">
                  <c:v>726.1416</c:v>
                </c:pt>
                <c:pt idx="280">
                  <c:v>726.14551</c:v>
                </c:pt>
                <c:pt idx="281">
                  <c:v>726.14941</c:v>
                </c:pt>
                <c:pt idx="282">
                  <c:v>726.15332</c:v>
                </c:pt>
                <c:pt idx="283">
                  <c:v>726.15723</c:v>
                </c:pt>
                <c:pt idx="284">
                  <c:v>726.16113</c:v>
                </c:pt>
                <c:pt idx="285">
                  <c:v>726.16504</c:v>
                </c:pt>
                <c:pt idx="286">
                  <c:v>726.16895</c:v>
                </c:pt>
                <c:pt idx="287">
                  <c:v>726.17285</c:v>
                </c:pt>
                <c:pt idx="288">
                  <c:v>726.17676</c:v>
                </c:pt>
                <c:pt idx="289">
                  <c:v>726.18066</c:v>
                </c:pt>
                <c:pt idx="290">
                  <c:v>726.18457</c:v>
                </c:pt>
                <c:pt idx="291">
                  <c:v>726.18848</c:v>
                </c:pt>
                <c:pt idx="292">
                  <c:v>726.19238</c:v>
                </c:pt>
                <c:pt idx="293">
                  <c:v>726.19629</c:v>
                </c:pt>
                <c:pt idx="294">
                  <c:v>726.2002</c:v>
                </c:pt>
                <c:pt idx="295">
                  <c:v>726.2041</c:v>
                </c:pt>
                <c:pt idx="296">
                  <c:v>726.20801</c:v>
                </c:pt>
                <c:pt idx="297">
                  <c:v>726.21191</c:v>
                </c:pt>
                <c:pt idx="298">
                  <c:v>726.21582</c:v>
                </c:pt>
                <c:pt idx="299">
                  <c:v>726.21973</c:v>
                </c:pt>
                <c:pt idx="300">
                  <c:v>726.22363</c:v>
                </c:pt>
                <c:pt idx="301">
                  <c:v>726.22754</c:v>
                </c:pt>
                <c:pt idx="302">
                  <c:v>726.23145</c:v>
                </c:pt>
                <c:pt idx="303">
                  <c:v>726.23535</c:v>
                </c:pt>
                <c:pt idx="304">
                  <c:v>726.23926</c:v>
                </c:pt>
                <c:pt idx="305">
                  <c:v>726.24316</c:v>
                </c:pt>
                <c:pt idx="306">
                  <c:v>726.24707</c:v>
                </c:pt>
                <c:pt idx="307">
                  <c:v>726.25098</c:v>
                </c:pt>
                <c:pt idx="308">
                  <c:v>726.25488</c:v>
                </c:pt>
                <c:pt idx="309">
                  <c:v>726.25879</c:v>
                </c:pt>
                <c:pt idx="310">
                  <c:v>726.2627</c:v>
                </c:pt>
                <c:pt idx="311">
                  <c:v>726.2666</c:v>
                </c:pt>
                <c:pt idx="312">
                  <c:v>726.27051</c:v>
                </c:pt>
                <c:pt idx="313">
                  <c:v>726.27441</c:v>
                </c:pt>
                <c:pt idx="314">
                  <c:v>726.27832</c:v>
                </c:pt>
                <c:pt idx="315">
                  <c:v>726.28223</c:v>
                </c:pt>
                <c:pt idx="316">
                  <c:v>726.28613</c:v>
                </c:pt>
                <c:pt idx="317">
                  <c:v>726.29004</c:v>
                </c:pt>
                <c:pt idx="318">
                  <c:v>726.29395</c:v>
                </c:pt>
                <c:pt idx="319">
                  <c:v>726.29785</c:v>
                </c:pt>
                <c:pt idx="320">
                  <c:v>726.30176</c:v>
                </c:pt>
                <c:pt idx="321">
                  <c:v>726.30566</c:v>
                </c:pt>
                <c:pt idx="322">
                  <c:v>726.30957</c:v>
                </c:pt>
                <c:pt idx="323">
                  <c:v>726.31348</c:v>
                </c:pt>
                <c:pt idx="324">
                  <c:v>726.31738</c:v>
                </c:pt>
                <c:pt idx="325">
                  <c:v>726.32129</c:v>
                </c:pt>
                <c:pt idx="326">
                  <c:v>726.3252</c:v>
                </c:pt>
                <c:pt idx="327">
                  <c:v>726.3291</c:v>
                </c:pt>
                <c:pt idx="328">
                  <c:v>726.33301</c:v>
                </c:pt>
                <c:pt idx="329">
                  <c:v>726.33691</c:v>
                </c:pt>
                <c:pt idx="330">
                  <c:v>726.34082</c:v>
                </c:pt>
                <c:pt idx="331">
                  <c:v>726.34473</c:v>
                </c:pt>
                <c:pt idx="332">
                  <c:v>726.34863</c:v>
                </c:pt>
                <c:pt idx="333">
                  <c:v>726.35254</c:v>
                </c:pt>
                <c:pt idx="334">
                  <c:v>726.35645</c:v>
                </c:pt>
                <c:pt idx="335">
                  <c:v>726.36035</c:v>
                </c:pt>
                <c:pt idx="336">
                  <c:v>726.36426</c:v>
                </c:pt>
                <c:pt idx="337">
                  <c:v>726.36816</c:v>
                </c:pt>
                <c:pt idx="338">
                  <c:v>726.37207</c:v>
                </c:pt>
                <c:pt idx="339">
                  <c:v>726.37598</c:v>
                </c:pt>
                <c:pt idx="340">
                  <c:v>726.37988</c:v>
                </c:pt>
                <c:pt idx="341">
                  <c:v>726.38379</c:v>
                </c:pt>
                <c:pt idx="342">
                  <c:v>726.3877</c:v>
                </c:pt>
                <c:pt idx="343">
                  <c:v>726.3916</c:v>
                </c:pt>
                <c:pt idx="344">
                  <c:v>726.39551</c:v>
                </c:pt>
                <c:pt idx="345">
                  <c:v>726.39941</c:v>
                </c:pt>
                <c:pt idx="346">
                  <c:v>726.40332</c:v>
                </c:pt>
                <c:pt idx="347">
                  <c:v>726.40723</c:v>
                </c:pt>
                <c:pt idx="348">
                  <c:v>726.41113</c:v>
                </c:pt>
                <c:pt idx="349">
                  <c:v>726.41504</c:v>
                </c:pt>
                <c:pt idx="350">
                  <c:v>726.41895</c:v>
                </c:pt>
                <c:pt idx="351">
                  <c:v>726.42285</c:v>
                </c:pt>
                <c:pt idx="352">
                  <c:v>726.42676</c:v>
                </c:pt>
                <c:pt idx="353">
                  <c:v>726.43066</c:v>
                </c:pt>
                <c:pt idx="354">
                  <c:v>726.43457</c:v>
                </c:pt>
                <c:pt idx="355">
                  <c:v>726.43848</c:v>
                </c:pt>
                <c:pt idx="356">
                  <c:v>726.44238</c:v>
                </c:pt>
                <c:pt idx="357">
                  <c:v>726.44629</c:v>
                </c:pt>
                <c:pt idx="358">
                  <c:v>726.4502</c:v>
                </c:pt>
                <c:pt idx="359">
                  <c:v>726.4541</c:v>
                </c:pt>
                <c:pt idx="360">
                  <c:v>726.45801</c:v>
                </c:pt>
                <c:pt idx="361">
                  <c:v>726.46191</c:v>
                </c:pt>
                <c:pt idx="362">
                  <c:v>726.46582</c:v>
                </c:pt>
                <c:pt idx="363">
                  <c:v>726.46973</c:v>
                </c:pt>
                <c:pt idx="364">
                  <c:v>726.47363</c:v>
                </c:pt>
                <c:pt idx="365">
                  <c:v>726.47754</c:v>
                </c:pt>
                <c:pt idx="366">
                  <c:v>726.48145</c:v>
                </c:pt>
                <c:pt idx="367">
                  <c:v>726.48535</c:v>
                </c:pt>
                <c:pt idx="368">
                  <c:v>726.48926</c:v>
                </c:pt>
                <c:pt idx="369">
                  <c:v>726.49316</c:v>
                </c:pt>
                <c:pt idx="370">
                  <c:v>726.49707</c:v>
                </c:pt>
                <c:pt idx="371">
                  <c:v>726.50098</c:v>
                </c:pt>
                <c:pt idx="372">
                  <c:v>726.50488</c:v>
                </c:pt>
                <c:pt idx="373">
                  <c:v>726.50879</c:v>
                </c:pt>
                <c:pt idx="374">
                  <c:v>726.5127</c:v>
                </c:pt>
                <c:pt idx="375">
                  <c:v>726.5166</c:v>
                </c:pt>
                <c:pt idx="376">
                  <c:v>726.52051</c:v>
                </c:pt>
                <c:pt idx="377">
                  <c:v>726.52441</c:v>
                </c:pt>
                <c:pt idx="378">
                  <c:v>726.52832</c:v>
                </c:pt>
                <c:pt idx="379">
                  <c:v>726.53223</c:v>
                </c:pt>
                <c:pt idx="380">
                  <c:v>726.53613</c:v>
                </c:pt>
                <c:pt idx="381">
                  <c:v>726.54004</c:v>
                </c:pt>
                <c:pt idx="382">
                  <c:v>726.54395</c:v>
                </c:pt>
                <c:pt idx="383">
                  <c:v>726.54785</c:v>
                </c:pt>
                <c:pt idx="384">
                  <c:v>726.55176</c:v>
                </c:pt>
                <c:pt idx="385">
                  <c:v>726.55566</c:v>
                </c:pt>
                <c:pt idx="386">
                  <c:v>726.55957</c:v>
                </c:pt>
                <c:pt idx="387">
                  <c:v>726.56348</c:v>
                </c:pt>
                <c:pt idx="388">
                  <c:v>726.56738</c:v>
                </c:pt>
                <c:pt idx="389">
                  <c:v>726.57129</c:v>
                </c:pt>
                <c:pt idx="390">
                  <c:v>726.5752</c:v>
                </c:pt>
                <c:pt idx="391">
                  <c:v>726.5791</c:v>
                </c:pt>
                <c:pt idx="392">
                  <c:v>726.58301</c:v>
                </c:pt>
                <c:pt idx="393">
                  <c:v>726.58691</c:v>
                </c:pt>
                <c:pt idx="394">
                  <c:v>726.59082</c:v>
                </c:pt>
                <c:pt idx="395">
                  <c:v>726.59473</c:v>
                </c:pt>
                <c:pt idx="396">
                  <c:v>726.59863</c:v>
                </c:pt>
                <c:pt idx="397">
                  <c:v>726.60254</c:v>
                </c:pt>
                <c:pt idx="398">
                  <c:v>726.60645</c:v>
                </c:pt>
                <c:pt idx="399">
                  <c:v>726.61035</c:v>
                </c:pt>
                <c:pt idx="400">
                  <c:v>726.61426</c:v>
                </c:pt>
                <c:pt idx="401">
                  <c:v>726.61816</c:v>
                </c:pt>
                <c:pt idx="402">
                  <c:v>726.62207</c:v>
                </c:pt>
                <c:pt idx="403">
                  <c:v>726.62598</c:v>
                </c:pt>
                <c:pt idx="404">
                  <c:v>726.62988</c:v>
                </c:pt>
                <c:pt idx="405">
                  <c:v>726.63379</c:v>
                </c:pt>
                <c:pt idx="406">
                  <c:v>726.6377</c:v>
                </c:pt>
                <c:pt idx="407">
                  <c:v>726.6416</c:v>
                </c:pt>
                <c:pt idx="408">
                  <c:v>726.64551</c:v>
                </c:pt>
                <c:pt idx="409">
                  <c:v>726.64941</c:v>
                </c:pt>
                <c:pt idx="410">
                  <c:v>726.65332</c:v>
                </c:pt>
                <c:pt idx="411">
                  <c:v>726.65723</c:v>
                </c:pt>
                <c:pt idx="412">
                  <c:v>726.66113</c:v>
                </c:pt>
                <c:pt idx="413">
                  <c:v>726.66504</c:v>
                </c:pt>
                <c:pt idx="414">
                  <c:v>726.66895</c:v>
                </c:pt>
                <c:pt idx="415">
                  <c:v>726.67285</c:v>
                </c:pt>
                <c:pt idx="416">
                  <c:v>726.67676</c:v>
                </c:pt>
                <c:pt idx="417">
                  <c:v>726.68066</c:v>
                </c:pt>
                <c:pt idx="418">
                  <c:v>726.68457</c:v>
                </c:pt>
                <c:pt idx="419">
                  <c:v>726.68848</c:v>
                </c:pt>
                <c:pt idx="420">
                  <c:v>726.69238</c:v>
                </c:pt>
                <c:pt idx="421">
                  <c:v>726.69629</c:v>
                </c:pt>
                <c:pt idx="422">
                  <c:v>726.7002</c:v>
                </c:pt>
                <c:pt idx="423">
                  <c:v>726.7041</c:v>
                </c:pt>
                <c:pt idx="424">
                  <c:v>726.70801</c:v>
                </c:pt>
                <c:pt idx="425">
                  <c:v>726.71191</c:v>
                </c:pt>
                <c:pt idx="426">
                  <c:v>726.71582</c:v>
                </c:pt>
                <c:pt idx="427">
                  <c:v>726.71973</c:v>
                </c:pt>
                <c:pt idx="428">
                  <c:v>726.72363</c:v>
                </c:pt>
                <c:pt idx="429">
                  <c:v>726.72754</c:v>
                </c:pt>
                <c:pt idx="430">
                  <c:v>726.73145</c:v>
                </c:pt>
                <c:pt idx="431">
                  <c:v>726.73535</c:v>
                </c:pt>
                <c:pt idx="432">
                  <c:v>726.73926</c:v>
                </c:pt>
                <c:pt idx="433">
                  <c:v>726.74316</c:v>
                </c:pt>
                <c:pt idx="434">
                  <c:v>726.74707</c:v>
                </c:pt>
                <c:pt idx="435">
                  <c:v>726.75098</c:v>
                </c:pt>
                <c:pt idx="436">
                  <c:v>726.75488</c:v>
                </c:pt>
                <c:pt idx="437">
                  <c:v>726.75879</c:v>
                </c:pt>
                <c:pt idx="438">
                  <c:v>726.7627</c:v>
                </c:pt>
                <c:pt idx="439">
                  <c:v>726.7666</c:v>
                </c:pt>
                <c:pt idx="440">
                  <c:v>726.77051</c:v>
                </c:pt>
                <c:pt idx="441">
                  <c:v>726.77441</c:v>
                </c:pt>
                <c:pt idx="442">
                  <c:v>726.77832</c:v>
                </c:pt>
                <c:pt idx="443">
                  <c:v>726.78223</c:v>
                </c:pt>
                <c:pt idx="444">
                  <c:v>726.78613</c:v>
                </c:pt>
                <c:pt idx="445">
                  <c:v>726.79004</c:v>
                </c:pt>
                <c:pt idx="446">
                  <c:v>726.79395</c:v>
                </c:pt>
                <c:pt idx="447">
                  <c:v>726.79785</c:v>
                </c:pt>
                <c:pt idx="448">
                  <c:v>726.80176</c:v>
                </c:pt>
                <c:pt idx="449">
                  <c:v>726.80566</c:v>
                </c:pt>
                <c:pt idx="450">
                  <c:v>726.80957</c:v>
                </c:pt>
                <c:pt idx="451">
                  <c:v>726.81348</c:v>
                </c:pt>
                <c:pt idx="452">
                  <c:v>726.81738</c:v>
                </c:pt>
                <c:pt idx="453">
                  <c:v>726.82129</c:v>
                </c:pt>
                <c:pt idx="454">
                  <c:v>726.8252</c:v>
                </c:pt>
                <c:pt idx="455">
                  <c:v>726.8291</c:v>
                </c:pt>
                <c:pt idx="456">
                  <c:v>726.83301</c:v>
                </c:pt>
                <c:pt idx="457">
                  <c:v>726.83691</c:v>
                </c:pt>
                <c:pt idx="458">
                  <c:v>726.84082</c:v>
                </c:pt>
                <c:pt idx="459">
                  <c:v>726.84473</c:v>
                </c:pt>
                <c:pt idx="460">
                  <c:v>726.84863</c:v>
                </c:pt>
                <c:pt idx="461">
                  <c:v>726.85254</c:v>
                </c:pt>
                <c:pt idx="462">
                  <c:v>726.85645</c:v>
                </c:pt>
                <c:pt idx="463">
                  <c:v>726.86035</c:v>
                </c:pt>
                <c:pt idx="464">
                  <c:v>726.86426</c:v>
                </c:pt>
                <c:pt idx="465">
                  <c:v>726.86816</c:v>
                </c:pt>
                <c:pt idx="466">
                  <c:v>726.87207</c:v>
                </c:pt>
                <c:pt idx="467">
                  <c:v>726.87598</c:v>
                </c:pt>
                <c:pt idx="468">
                  <c:v>726.87988</c:v>
                </c:pt>
                <c:pt idx="469">
                  <c:v>726.88379</c:v>
                </c:pt>
                <c:pt idx="470">
                  <c:v>726.8877</c:v>
                </c:pt>
                <c:pt idx="471">
                  <c:v>726.8916</c:v>
                </c:pt>
                <c:pt idx="472">
                  <c:v>726.89551</c:v>
                </c:pt>
                <c:pt idx="473">
                  <c:v>726.89941</c:v>
                </c:pt>
                <c:pt idx="474">
                  <c:v>726.90332</c:v>
                </c:pt>
                <c:pt idx="475">
                  <c:v>726.90723</c:v>
                </c:pt>
                <c:pt idx="476">
                  <c:v>726.91113</c:v>
                </c:pt>
                <c:pt idx="477">
                  <c:v>726.91504</c:v>
                </c:pt>
                <c:pt idx="478">
                  <c:v>726.91895</c:v>
                </c:pt>
                <c:pt idx="479">
                  <c:v>726.92285</c:v>
                </c:pt>
                <c:pt idx="480">
                  <c:v>726.92676</c:v>
                </c:pt>
                <c:pt idx="481">
                  <c:v>726.93066</c:v>
                </c:pt>
                <c:pt idx="482">
                  <c:v>726.93457</c:v>
                </c:pt>
                <c:pt idx="483">
                  <c:v>726.93848</c:v>
                </c:pt>
                <c:pt idx="484">
                  <c:v>726.94238</c:v>
                </c:pt>
                <c:pt idx="485">
                  <c:v>726.94629</c:v>
                </c:pt>
                <c:pt idx="486">
                  <c:v>726.9502</c:v>
                </c:pt>
                <c:pt idx="487">
                  <c:v>726.9541</c:v>
                </c:pt>
                <c:pt idx="488">
                  <c:v>726.95801</c:v>
                </c:pt>
                <c:pt idx="489">
                  <c:v>726.96191</c:v>
                </c:pt>
                <c:pt idx="490">
                  <c:v>726.96582</c:v>
                </c:pt>
                <c:pt idx="491">
                  <c:v>726.96973</c:v>
                </c:pt>
                <c:pt idx="492">
                  <c:v>726.97363</c:v>
                </c:pt>
                <c:pt idx="493">
                  <c:v>726.97754</c:v>
                </c:pt>
                <c:pt idx="494">
                  <c:v>726.98145</c:v>
                </c:pt>
                <c:pt idx="495">
                  <c:v>726.98535</c:v>
                </c:pt>
                <c:pt idx="496">
                  <c:v>726.98926</c:v>
                </c:pt>
                <c:pt idx="497">
                  <c:v>726.99316</c:v>
                </c:pt>
                <c:pt idx="498">
                  <c:v>726.99707</c:v>
                </c:pt>
                <c:pt idx="499">
                  <c:v>727.00098</c:v>
                </c:pt>
                <c:pt idx="500">
                  <c:v>727.00488</c:v>
                </c:pt>
                <c:pt idx="501">
                  <c:v>727.00879</c:v>
                </c:pt>
                <c:pt idx="502">
                  <c:v>727.0127</c:v>
                </c:pt>
                <c:pt idx="503">
                  <c:v>727.0166</c:v>
                </c:pt>
                <c:pt idx="504">
                  <c:v>727.02051</c:v>
                </c:pt>
                <c:pt idx="505">
                  <c:v>727.02441</c:v>
                </c:pt>
                <c:pt idx="506">
                  <c:v>727.02832</c:v>
                </c:pt>
                <c:pt idx="507">
                  <c:v>727.03223</c:v>
                </c:pt>
                <c:pt idx="508">
                  <c:v>727.03613</c:v>
                </c:pt>
                <c:pt idx="509">
                  <c:v>727.04004</c:v>
                </c:pt>
                <c:pt idx="510">
                  <c:v>727.04395</c:v>
                </c:pt>
                <c:pt idx="511">
                  <c:v>727.04785</c:v>
                </c:pt>
                <c:pt idx="512">
                  <c:v>727.05176</c:v>
                </c:pt>
                <c:pt idx="513">
                  <c:v>727.05566</c:v>
                </c:pt>
                <c:pt idx="514">
                  <c:v>727.05957</c:v>
                </c:pt>
                <c:pt idx="515">
                  <c:v>727.06348</c:v>
                </c:pt>
                <c:pt idx="516">
                  <c:v>727.06738</c:v>
                </c:pt>
                <c:pt idx="517">
                  <c:v>727.07129</c:v>
                </c:pt>
                <c:pt idx="518">
                  <c:v>727.0752</c:v>
                </c:pt>
                <c:pt idx="519">
                  <c:v>727.0791</c:v>
                </c:pt>
                <c:pt idx="520">
                  <c:v>727.08301</c:v>
                </c:pt>
                <c:pt idx="521">
                  <c:v>727.08691</c:v>
                </c:pt>
                <c:pt idx="522">
                  <c:v>727.09082</c:v>
                </c:pt>
                <c:pt idx="523">
                  <c:v>727.09473</c:v>
                </c:pt>
                <c:pt idx="524">
                  <c:v>727.09863</c:v>
                </c:pt>
                <c:pt idx="525">
                  <c:v>727.10254</c:v>
                </c:pt>
                <c:pt idx="526">
                  <c:v>727.10645</c:v>
                </c:pt>
                <c:pt idx="527">
                  <c:v>727.11035</c:v>
                </c:pt>
                <c:pt idx="528">
                  <c:v>727.11426</c:v>
                </c:pt>
                <c:pt idx="529">
                  <c:v>727.11816</c:v>
                </c:pt>
                <c:pt idx="530">
                  <c:v>727.12207</c:v>
                </c:pt>
                <c:pt idx="531">
                  <c:v>727.12598</c:v>
                </c:pt>
                <c:pt idx="532">
                  <c:v>727.12988</c:v>
                </c:pt>
                <c:pt idx="533">
                  <c:v>727.13379</c:v>
                </c:pt>
                <c:pt idx="534">
                  <c:v>727.1377</c:v>
                </c:pt>
                <c:pt idx="535">
                  <c:v>727.1416</c:v>
                </c:pt>
                <c:pt idx="536">
                  <c:v>727.14551</c:v>
                </c:pt>
                <c:pt idx="537">
                  <c:v>727.14941</c:v>
                </c:pt>
                <c:pt idx="538">
                  <c:v>727.15332</c:v>
                </c:pt>
                <c:pt idx="539">
                  <c:v>727.15723</c:v>
                </c:pt>
                <c:pt idx="540">
                  <c:v>727.16113</c:v>
                </c:pt>
                <c:pt idx="541">
                  <c:v>727.16504</c:v>
                </c:pt>
                <c:pt idx="542">
                  <c:v>727.16895</c:v>
                </c:pt>
                <c:pt idx="543">
                  <c:v>727.17285</c:v>
                </c:pt>
                <c:pt idx="544">
                  <c:v>727.17676</c:v>
                </c:pt>
                <c:pt idx="545">
                  <c:v>727.18066</c:v>
                </c:pt>
                <c:pt idx="546">
                  <c:v>727.18457</c:v>
                </c:pt>
                <c:pt idx="547">
                  <c:v>727.18848</c:v>
                </c:pt>
                <c:pt idx="548">
                  <c:v>727.19238</c:v>
                </c:pt>
                <c:pt idx="549">
                  <c:v>727.19629</c:v>
                </c:pt>
                <c:pt idx="550">
                  <c:v>727.2002</c:v>
                </c:pt>
                <c:pt idx="551">
                  <c:v>727.2041</c:v>
                </c:pt>
                <c:pt idx="552">
                  <c:v>727.20801</c:v>
                </c:pt>
                <c:pt idx="553">
                  <c:v>727.21191</c:v>
                </c:pt>
                <c:pt idx="554">
                  <c:v>727.21582</c:v>
                </c:pt>
                <c:pt idx="555">
                  <c:v>727.21973</c:v>
                </c:pt>
                <c:pt idx="556">
                  <c:v>727.22363</c:v>
                </c:pt>
                <c:pt idx="557">
                  <c:v>727.22754</c:v>
                </c:pt>
                <c:pt idx="558">
                  <c:v>727.23145</c:v>
                </c:pt>
                <c:pt idx="559">
                  <c:v>727.23535</c:v>
                </c:pt>
                <c:pt idx="560">
                  <c:v>727.23926</c:v>
                </c:pt>
                <c:pt idx="561">
                  <c:v>727.24316</c:v>
                </c:pt>
                <c:pt idx="562">
                  <c:v>727.24707</c:v>
                </c:pt>
                <c:pt idx="563">
                  <c:v>727.25098</c:v>
                </c:pt>
                <c:pt idx="564">
                  <c:v>727.25488</c:v>
                </c:pt>
                <c:pt idx="565">
                  <c:v>727.25879</c:v>
                </c:pt>
                <c:pt idx="566">
                  <c:v>727.2627</c:v>
                </c:pt>
                <c:pt idx="567">
                  <c:v>727.2666</c:v>
                </c:pt>
                <c:pt idx="568">
                  <c:v>727.27051</c:v>
                </c:pt>
                <c:pt idx="569">
                  <c:v>727.27441</c:v>
                </c:pt>
                <c:pt idx="570">
                  <c:v>727.27832</c:v>
                </c:pt>
                <c:pt idx="571">
                  <c:v>727.28223</c:v>
                </c:pt>
                <c:pt idx="572">
                  <c:v>727.28613</c:v>
                </c:pt>
                <c:pt idx="573">
                  <c:v>727.29004</c:v>
                </c:pt>
                <c:pt idx="574">
                  <c:v>727.29395</c:v>
                </c:pt>
                <c:pt idx="575">
                  <c:v>727.29785</c:v>
                </c:pt>
                <c:pt idx="576">
                  <c:v>727.30176</c:v>
                </c:pt>
                <c:pt idx="577">
                  <c:v>727.30566</c:v>
                </c:pt>
                <c:pt idx="578">
                  <c:v>727.30957</c:v>
                </c:pt>
                <c:pt idx="579">
                  <c:v>727.31348</c:v>
                </c:pt>
                <c:pt idx="580">
                  <c:v>727.31738</c:v>
                </c:pt>
                <c:pt idx="581">
                  <c:v>727.32129</c:v>
                </c:pt>
                <c:pt idx="582">
                  <c:v>727.3252</c:v>
                </c:pt>
                <c:pt idx="583">
                  <c:v>727.3291</c:v>
                </c:pt>
                <c:pt idx="584">
                  <c:v>727.33301</c:v>
                </c:pt>
                <c:pt idx="585">
                  <c:v>727.33691</c:v>
                </c:pt>
                <c:pt idx="586">
                  <c:v>727.34082</c:v>
                </c:pt>
                <c:pt idx="587">
                  <c:v>727.34473</c:v>
                </c:pt>
                <c:pt idx="588">
                  <c:v>727.34863</c:v>
                </c:pt>
                <c:pt idx="589">
                  <c:v>727.35254</c:v>
                </c:pt>
                <c:pt idx="590">
                  <c:v>727.35645</c:v>
                </c:pt>
                <c:pt idx="591">
                  <c:v>727.36035</c:v>
                </c:pt>
                <c:pt idx="592">
                  <c:v>727.36426</c:v>
                </c:pt>
                <c:pt idx="593">
                  <c:v>727.36816</c:v>
                </c:pt>
                <c:pt idx="594">
                  <c:v>727.37207</c:v>
                </c:pt>
                <c:pt idx="595">
                  <c:v>727.37598</c:v>
                </c:pt>
                <c:pt idx="596">
                  <c:v>727.37988</c:v>
                </c:pt>
                <c:pt idx="597">
                  <c:v>727.38379</c:v>
                </c:pt>
                <c:pt idx="598">
                  <c:v>727.3877</c:v>
                </c:pt>
                <c:pt idx="599">
                  <c:v>727.3916</c:v>
                </c:pt>
                <c:pt idx="600">
                  <c:v>727.39551</c:v>
                </c:pt>
                <c:pt idx="601">
                  <c:v>727.39941</c:v>
                </c:pt>
                <c:pt idx="602">
                  <c:v>727.40332</c:v>
                </c:pt>
                <c:pt idx="603">
                  <c:v>727.40723</c:v>
                </c:pt>
                <c:pt idx="604">
                  <c:v>727.41113</c:v>
                </c:pt>
                <c:pt idx="605">
                  <c:v>727.41504</c:v>
                </c:pt>
                <c:pt idx="606">
                  <c:v>727.41895</c:v>
                </c:pt>
                <c:pt idx="607">
                  <c:v>727.42285</c:v>
                </c:pt>
                <c:pt idx="608">
                  <c:v>727.42676</c:v>
                </c:pt>
                <c:pt idx="609">
                  <c:v>727.43066</c:v>
                </c:pt>
                <c:pt idx="610">
                  <c:v>727.43457</c:v>
                </c:pt>
                <c:pt idx="611">
                  <c:v>727.43848</c:v>
                </c:pt>
                <c:pt idx="612">
                  <c:v>727.44238</c:v>
                </c:pt>
                <c:pt idx="613">
                  <c:v>727.44629</c:v>
                </c:pt>
                <c:pt idx="614">
                  <c:v>727.4502</c:v>
                </c:pt>
                <c:pt idx="615">
                  <c:v>727.4541</c:v>
                </c:pt>
                <c:pt idx="616">
                  <c:v>727.45801</c:v>
                </c:pt>
                <c:pt idx="617">
                  <c:v>727.46191</c:v>
                </c:pt>
                <c:pt idx="618">
                  <c:v>727.46582</c:v>
                </c:pt>
                <c:pt idx="619">
                  <c:v>727.46973</c:v>
                </c:pt>
                <c:pt idx="620">
                  <c:v>727.47363</c:v>
                </c:pt>
                <c:pt idx="621">
                  <c:v>727.47754</c:v>
                </c:pt>
                <c:pt idx="622">
                  <c:v>727.48145</c:v>
                </c:pt>
                <c:pt idx="623">
                  <c:v>727.48535</c:v>
                </c:pt>
                <c:pt idx="624">
                  <c:v>727.48926</c:v>
                </c:pt>
                <c:pt idx="625">
                  <c:v>727.49316</c:v>
                </c:pt>
                <c:pt idx="626">
                  <c:v>727.49707</c:v>
                </c:pt>
                <c:pt idx="627">
                  <c:v>727.50098</c:v>
                </c:pt>
                <c:pt idx="628">
                  <c:v>727.50488</c:v>
                </c:pt>
                <c:pt idx="629">
                  <c:v>727.50879</c:v>
                </c:pt>
                <c:pt idx="630">
                  <c:v>727.5127</c:v>
                </c:pt>
                <c:pt idx="631">
                  <c:v>727.5166</c:v>
                </c:pt>
                <c:pt idx="632">
                  <c:v>727.52051</c:v>
                </c:pt>
                <c:pt idx="633">
                  <c:v>727.52441</c:v>
                </c:pt>
                <c:pt idx="634">
                  <c:v>727.52832</c:v>
                </c:pt>
                <c:pt idx="635">
                  <c:v>727.53223</c:v>
                </c:pt>
                <c:pt idx="636">
                  <c:v>727.53613</c:v>
                </c:pt>
                <c:pt idx="637">
                  <c:v>727.54004</c:v>
                </c:pt>
                <c:pt idx="638">
                  <c:v>727.54395</c:v>
                </c:pt>
                <c:pt idx="639">
                  <c:v>727.54785</c:v>
                </c:pt>
                <c:pt idx="640">
                  <c:v>727.55176</c:v>
                </c:pt>
                <c:pt idx="641">
                  <c:v>727.55566</c:v>
                </c:pt>
                <c:pt idx="642">
                  <c:v>727.55957</c:v>
                </c:pt>
                <c:pt idx="643">
                  <c:v>727.56348</c:v>
                </c:pt>
                <c:pt idx="644">
                  <c:v>727.56738</c:v>
                </c:pt>
                <c:pt idx="645">
                  <c:v>727.57129</c:v>
                </c:pt>
                <c:pt idx="646">
                  <c:v>727.5752</c:v>
                </c:pt>
                <c:pt idx="647">
                  <c:v>727.5791</c:v>
                </c:pt>
                <c:pt idx="648">
                  <c:v>727.58301</c:v>
                </c:pt>
                <c:pt idx="649">
                  <c:v>727.58691</c:v>
                </c:pt>
                <c:pt idx="650">
                  <c:v>727.59082</c:v>
                </c:pt>
                <c:pt idx="651">
                  <c:v>727.59473</c:v>
                </c:pt>
                <c:pt idx="652">
                  <c:v>727.59863</c:v>
                </c:pt>
                <c:pt idx="653">
                  <c:v>727.60254</c:v>
                </c:pt>
                <c:pt idx="654">
                  <c:v>727.60645</c:v>
                </c:pt>
                <c:pt idx="655">
                  <c:v>727.61035</c:v>
                </c:pt>
                <c:pt idx="656">
                  <c:v>727.61426</c:v>
                </c:pt>
                <c:pt idx="657">
                  <c:v>727.61816</c:v>
                </c:pt>
                <c:pt idx="658">
                  <c:v>727.62207</c:v>
                </c:pt>
                <c:pt idx="659">
                  <c:v>727.62598</c:v>
                </c:pt>
                <c:pt idx="660">
                  <c:v>727.62988</c:v>
                </c:pt>
                <c:pt idx="661">
                  <c:v>727.63379</c:v>
                </c:pt>
                <c:pt idx="662">
                  <c:v>727.6377</c:v>
                </c:pt>
                <c:pt idx="663">
                  <c:v>727.6416</c:v>
                </c:pt>
                <c:pt idx="664">
                  <c:v>727.64551</c:v>
                </c:pt>
                <c:pt idx="665">
                  <c:v>727.64941</c:v>
                </c:pt>
                <c:pt idx="666">
                  <c:v>727.65332</c:v>
                </c:pt>
                <c:pt idx="667">
                  <c:v>727.65723</c:v>
                </c:pt>
                <c:pt idx="668">
                  <c:v>727.66113</c:v>
                </c:pt>
                <c:pt idx="669">
                  <c:v>727.66504</c:v>
                </c:pt>
                <c:pt idx="670">
                  <c:v>727.66895</c:v>
                </c:pt>
                <c:pt idx="671">
                  <c:v>727.67285</c:v>
                </c:pt>
                <c:pt idx="672">
                  <c:v>727.67676</c:v>
                </c:pt>
                <c:pt idx="673">
                  <c:v>727.68066</c:v>
                </c:pt>
                <c:pt idx="674">
                  <c:v>727.68457</c:v>
                </c:pt>
                <c:pt idx="675">
                  <c:v>727.68848</c:v>
                </c:pt>
                <c:pt idx="676">
                  <c:v>727.69238</c:v>
                </c:pt>
                <c:pt idx="677">
                  <c:v>727.69629</c:v>
                </c:pt>
                <c:pt idx="678">
                  <c:v>727.7002</c:v>
                </c:pt>
                <c:pt idx="679">
                  <c:v>727.7041</c:v>
                </c:pt>
                <c:pt idx="680">
                  <c:v>727.70801</c:v>
                </c:pt>
                <c:pt idx="681">
                  <c:v>727.71191</c:v>
                </c:pt>
                <c:pt idx="682">
                  <c:v>727.71582</c:v>
                </c:pt>
                <c:pt idx="683">
                  <c:v>727.71973</c:v>
                </c:pt>
                <c:pt idx="684">
                  <c:v>727.72363</c:v>
                </c:pt>
                <c:pt idx="685">
                  <c:v>727.72754</c:v>
                </c:pt>
                <c:pt idx="686">
                  <c:v>727.73145</c:v>
                </c:pt>
                <c:pt idx="687">
                  <c:v>727.73535</c:v>
                </c:pt>
                <c:pt idx="688">
                  <c:v>727.73926</c:v>
                </c:pt>
                <c:pt idx="689">
                  <c:v>727.74316</c:v>
                </c:pt>
                <c:pt idx="690">
                  <c:v>727.74707</c:v>
                </c:pt>
                <c:pt idx="691">
                  <c:v>727.75098</c:v>
                </c:pt>
                <c:pt idx="692">
                  <c:v>727.75488</c:v>
                </c:pt>
                <c:pt idx="693">
                  <c:v>727.75879</c:v>
                </c:pt>
                <c:pt idx="694">
                  <c:v>727.7627</c:v>
                </c:pt>
                <c:pt idx="695">
                  <c:v>727.7666</c:v>
                </c:pt>
                <c:pt idx="696">
                  <c:v>727.77051</c:v>
                </c:pt>
                <c:pt idx="697">
                  <c:v>727.77441</c:v>
                </c:pt>
                <c:pt idx="698">
                  <c:v>727.77832</c:v>
                </c:pt>
                <c:pt idx="699">
                  <c:v>727.78223</c:v>
                </c:pt>
                <c:pt idx="700">
                  <c:v>727.78613</c:v>
                </c:pt>
                <c:pt idx="701">
                  <c:v>727.79004</c:v>
                </c:pt>
                <c:pt idx="702">
                  <c:v>727.79395</c:v>
                </c:pt>
                <c:pt idx="703">
                  <c:v>727.79785</c:v>
                </c:pt>
                <c:pt idx="704">
                  <c:v>727.80176</c:v>
                </c:pt>
                <c:pt idx="705">
                  <c:v>727.80566</c:v>
                </c:pt>
                <c:pt idx="706">
                  <c:v>727.80957</c:v>
                </c:pt>
                <c:pt idx="707">
                  <c:v>727.81348</c:v>
                </c:pt>
                <c:pt idx="708">
                  <c:v>727.81738</c:v>
                </c:pt>
                <c:pt idx="709">
                  <c:v>727.82129</c:v>
                </c:pt>
                <c:pt idx="710">
                  <c:v>727.8252</c:v>
                </c:pt>
                <c:pt idx="711">
                  <c:v>727.8291</c:v>
                </c:pt>
                <c:pt idx="712">
                  <c:v>727.83301</c:v>
                </c:pt>
                <c:pt idx="713">
                  <c:v>727.83691</c:v>
                </c:pt>
                <c:pt idx="714">
                  <c:v>727.84082</c:v>
                </c:pt>
                <c:pt idx="715">
                  <c:v>727.84473</c:v>
                </c:pt>
                <c:pt idx="716">
                  <c:v>727.84863</c:v>
                </c:pt>
                <c:pt idx="717">
                  <c:v>727.85254</c:v>
                </c:pt>
                <c:pt idx="718">
                  <c:v>727.85645</c:v>
                </c:pt>
                <c:pt idx="719">
                  <c:v>727.86035</c:v>
                </c:pt>
                <c:pt idx="720">
                  <c:v>727.86426</c:v>
                </c:pt>
                <c:pt idx="721">
                  <c:v>727.86816</c:v>
                </c:pt>
                <c:pt idx="722">
                  <c:v>727.87207</c:v>
                </c:pt>
                <c:pt idx="723">
                  <c:v>727.87598</c:v>
                </c:pt>
                <c:pt idx="724">
                  <c:v>727.87988</c:v>
                </c:pt>
                <c:pt idx="725">
                  <c:v>727.88379</c:v>
                </c:pt>
                <c:pt idx="726">
                  <c:v>727.8877</c:v>
                </c:pt>
                <c:pt idx="727">
                  <c:v>727.8916</c:v>
                </c:pt>
                <c:pt idx="728">
                  <c:v>727.89551</c:v>
                </c:pt>
                <c:pt idx="729">
                  <c:v>727.89941</c:v>
                </c:pt>
                <c:pt idx="730">
                  <c:v>727.90332</c:v>
                </c:pt>
                <c:pt idx="731">
                  <c:v>727.90723</c:v>
                </c:pt>
                <c:pt idx="732">
                  <c:v>727.91113</c:v>
                </c:pt>
                <c:pt idx="733">
                  <c:v>727.91504</c:v>
                </c:pt>
                <c:pt idx="734">
                  <c:v>727.91895</c:v>
                </c:pt>
                <c:pt idx="735">
                  <c:v>727.92285</c:v>
                </c:pt>
                <c:pt idx="736">
                  <c:v>727.92676</c:v>
                </c:pt>
                <c:pt idx="737">
                  <c:v>727.93066</c:v>
                </c:pt>
                <c:pt idx="738">
                  <c:v>727.93457</c:v>
                </c:pt>
                <c:pt idx="739">
                  <c:v>727.93848</c:v>
                </c:pt>
                <c:pt idx="740">
                  <c:v>727.94238</c:v>
                </c:pt>
                <c:pt idx="741">
                  <c:v>727.94629</c:v>
                </c:pt>
                <c:pt idx="742">
                  <c:v>727.9502</c:v>
                </c:pt>
                <c:pt idx="743">
                  <c:v>727.9541</c:v>
                </c:pt>
                <c:pt idx="744">
                  <c:v>727.95801</c:v>
                </c:pt>
                <c:pt idx="745">
                  <c:v>727.96191</c:v>
                </c:pt>
                <c:pt idx="746">
                  <c:v>727.96582</c:v>
                </c:pt>
                <c:pt idx="747">
                  <c:v>727.96973</c:v>
                </c:pt>
                <c:pt idx="748">
                  <c:v>727.97363</c:v>
                </c:pt>
                <c:pt idx="749">
                  <c:v>727.97754</c:v>
                </c:pt>
                <c:pt idx="750">
                  <c:v>727.98145</c:v>
                </c:pt>
                <c:pt idx="751">
                  <c:v>727.98535</c:v>
                </c:pt>
                <c:pt idx="752">
                  <c:v>727.98926</c:v>
                </c:pt>
                <c:pt idx="753">
                  <c:v>727.99316</c:v>
                </c:pt>
                <c:pt idx="754">
                  <c:v>727.99707</c:v>
                </c:pt>
                <c:pt idx="755">
                  <c:v>728.00098</c:v>
                </c:pt>
                <c:pt idx="756">
                  <c:v>728.00488</c:v>
                </c:pt>
                <c:pt idx="757">
                  <c:v>728.00879</c:v>
                </c:pt>
                <c:pt idx="758">
                  <c:v>728.0127</c:v>
                </c:pt>
                <c:pt idx="759">
                  <c:v>728.0166</c:v>
                </c:pt>
                <c:pt idx="760">
                  <c:v>728.02051</c:v>
                </c:pt>
                <c:pt idx="761">
                  <c:v>728.02441</c:v>
                </c:pt>
                <c:pt idx="762">
                  <c:v>728.02832</c:v>
                </c:pt>
                <c:pt idx="763">
                  <c:v>728.03223</c:v>
                </c:pt>
                <c:pt idx="764">
                  <c:v>728.03613</c:v>
                </c:pt>
                <c:pt idx="765">
                  <c:v>728.04004</c:v>
                </c:pt>
                <c:pt idx="766">
                  <c:v>728.04395</c:v>
                </c:pt>
                <c:pt idx="767">
                  <c:v>728.04785</c:v>
                </c:pt>
                <c:pt idx="768">
                  <c:v>728.05176</c:v>
                </c:pt>
                <c:pt idx="769">
                  <c:v>728.05566</c:v>
                </c:pt>
                <c:pt idx="770">
                  <c:v>728.05957</c:v>
                </c:pt>
                <c:pt idx="771">
                  <c:v>728.06348</c:v>
                </c:pt>
                <c:pt idx="772">
                  <c:v>728.06738</c:v>
                </c:pt>
                <c:pt idx="773">
                  <c:v>728.07129</c:v>
                </c:pt>
                <c:pt idx="774">
                  <c:v>728.0752</c:v>
                </c:pt>
                <c:pt idx="775">
                  <c:v>728.0791</c:v>
                </c:pt>
                <c:pt idx="776">
                  <c:v>728.08301</c:v>
                </c:pt>
                <c:pt idx="777">
                  <c:v>728.08691</c:v>
                </c:pt>
                <c:pt idx="778">
                  <c:v>728.09082</c:v>
                </c:pt>
                <c:pt idx="779">
                  <c:v>728.09473</c:v>
                </c:pt>
                <c:pt idx="780">
                  <c:v>728.09863</c:v>
                </c:pt>
                <c:pt idx="781">
                  <c:v>728.10254</c:v>
                </c:pt>
                <c:pt idx="782">
                  <c:v>728.10645</c:v>
                </c:pt>
                <c:pt idx="783">
                  <c:v>728.11035</c:v>
                </c:pt>
                <c:pt idx="784">
                  <c:v>728.11426</c:v>
                </c:pt>
                <c:pt idx="785">
                  <c:v>728.11816</c:v>
                </c:pt>
                <c:pt idx="786">
                  <c:v>728.12207</c:v>
                </c:pt>
                <c:pt idx="787">
                  <c:v>728.12598</c:v>
                </c:pt>
                <c:pt idx="788">
                  <c:v>728.12988</c:v>
                </c:pt>
                <c:pt idx="789">
                  <c:v>728.13379</c:v>
                </c:pt>
                <c:pt idx="790">
                  <c:v>728.1377</c:v>
                </c:pt>
                <c:pt idx="791">
                  <c:v>728.1416</c:v>
                </c:pt>
                <c:pt idx="792">
                  <c:v>728.14551</c:v>
                </c:pt>
                <c:pt idx="793">
                  <c:v>728.14941</c:v>
                </c:pt>
                <c:pt idx="794">
                  <c:v>728.15332</c:v>
                </c:pt>
                <c:pt idx="795">
                  <c:v>728.15723</c:v>
                </c:pt>
                <c:pt idx="796">
                  <c:v>728.16113</c:v>
                </c:pt>
                <c:pt idx="797">
                  <c:v>728.16504</c:v>
                </c:pt>
                <c:pt idx="798">
                  <c:v>728.16895</c:v>
                </c:pt>
                <c:pt idx="799">
                  <c:v>728.17285</c:v>
                </c:pt>
                <c:pt idx="800">
                  <c:v>728.17676</c:v>
                </c:pt>
                <c:pt idx="801">
                  <c:v>728.18066</c:v>
                </c:pt>
                <c:pt idx="802">
                  <c:v>728.18457</c:v>
                </c:pt>
                <c:pt idx="803">
                  <c:v>728.18848</c:v>
                </c:pt>
                <c:pt idx="804">
                  <c:v>728.19238</c:v>
                </c:pt>
                <c:pt idx="805">
                  <c:v>728.19629</c:v>
                </c:pt>
                <c:pt idx="806">
                  <c:v>728.2002</c:v>
                </c:pt>
                <c:pt idx="807">
                  <c:v>728.2041</c:v>
                </c:pt>
                <c:pt idx="808">
                  <c:v>728.20801</c:v>
                </c:pt>
                <c:pt idx="809">
                  <c:v>728.21191</c:v>
                </c:pt>
                <c:pt idx="810">
                  <c:v>728.21582</c:v>
                </c:pt>
                <c:pt idx="811">
                  <c:v>728.21973</c:v>
                </c:pt>
                <c:pt idx="812">
                  <c:v>728.22363</c:v>
                </c:pt>
                <c:pt idx="813">
                  <c:v>728.22754</c:v>
                </c:pt>
                <c:pt idx="814">
                  <c:v>728.23145</c:v>
                </c:pt>
                <c:pt idx="815">
                  <c:v>728.23535</c:v>
                </c:pt>
                <c:pt idx="816">
                  <c:v>728.23926</c:v>
                </c:pt>
                <c:pt idx="817">
                  <c:v>728.24316</c:v>
                </c:pt>
                <c:pt idx="818">
                  <c:v>728.24707</c:v>
                </c:pt>
                <c:pt idx="819">
                  <c:v>728.25098</c:v>
                </c:pt>
                <c:pt idx="820">
                  <c:v>728.25488</c:v>
                </c:pt>
                <c:pt idx="821">
                  <c:v>728.25879</c:v>
                </c:pt>
                <c:pt idx="822">
                  <c:v>728.2627</c:v>
                </c:pt>
                <c:pt idx="823">
                  <c:v>728.2666</c:v>
                </c:pt>
                <c:pt idx="824">
                  <c:v>728.27051</c:v>
                </c:pt>
                <c:pt idx="825">
                  <c:v>728.27441</c:v>
                </c:pt>
                <c:pt idx="826">
                  <c:v>728.27832</c:v>
                </c:pt>
                <c:pt idx="827">
                  <c:v>728.28223</c:v>
                </c:pt>
                <c:pt idx="828">
                  <c:v>728.28613</c:v>
                </c:pt>
                <c:pt idx="829">
                  <c:v>728.29004</c:v>
                </c:pt>
                <c:pt idx="830">
                  <c:v>728.29395</c:v>
                </c:pt>
                <c:pt idx="831">
                  <c:v>728.29785</c:v>
                </c:pt>
                <c:pt idx="832">
                  <c:v>728.30176</c:v>
                </c:pt>
                <c:pt idx="833">
                  <c:v>728.30566</c:v>
                </c:pt>
                <c:pt idx="834">
                  <c:v>728.30957</c:v>
                </c:pt>
                <c:pt idx="835">
                  <c:v>728.31348</c:v>
                </c:pt>
                <c:pt idx="836">
                  <c:v>728.31738</c:v>
                </c:pt>
                <c:pt idx="837">
                  <c:v>728.32129</c:v>
                </c:pt>
                <c:pt idx="838">
                  <c:v>728.3252</c:v>
                </c:pt>
                <c:pt idx="839">
                  <c:v>728.3291</c:v>
                </c:pt>
                <c:pt idx="840">
                  <c:v>728.33301</c:v>
                </c:pt>
                <c:pt idx="841">
                  <c:v>728.33691</c:v>
                </c:pt>
                <c:pt idx="842">
                  <c:v>728.34082</c:v>
                </c:pt>
                <c:pt idx="843">
                  <c:v>728.34473</c:v>
                </c:pt>
                <c:pt idx="844">
                  <c:v>728.34863</c:v>
                </c:pt>
                <c:pt idx="845">
                  <c:v>728.35254</c:v>
                </c:pt>
                <c:pt idx="846">
                  <c:v>728.35645</c:v>
                </c:pt>
                <c:pt idx="847">
                  <c:v>728.36035</c:v>
                </c:pt>
                <c:pt idx="848">
                  <c:v>728.36426</c:v>
                </c:pt>
                <c:pt idx="849">
                  <c:v>728.36816</c:v>
                </c:pt>
                <c:pt idx="850">
                  <c:v>728.37207</c:v>
                </c:pt>
                <c:pt idx="851">
                  <c:v>728.37598</c:v>
                </c:pt>
                <c:pt idx="852">
                  <c:v>728.37988</c:v>
                </c:pt>
                <c:pt idx="853">
                  <c:v>728.38379</c:v>
                </c:pt>
                <c:pt idx="854">
                  <c:v>728.3877</c:v>
                </c:pt>
                <c:pt idx="855">
                  <c:v>728.3916</c:v>
                </c:pt>
                <c:pt idx="856">
                  <c:v>728.39551</c:v>
                </c:pt>
                <c:pt idx="857">
                  <c:v>728.39941</c:v>
                </c:pt>
                <c:pt idx="858">
                  <c:v>728.40332</c:v>
                </c:pt>
                <c:pt idx="859">
                  <c:v>728.40723</c:v>
                </c:pt>
                <c:pt idx="860">
                  <c:v>728.41113</c:v>
                </c:pt>
              </c:numCache>
            </c:numRef>
          </c:xVal>
          <c:yVal>
            <c:numRef>
              <c:f>Machine_donnees!$H$2:$H$10000</c:f>
              <c:numCache>
                <c:ptCount val="9999"/>
                <c:pt idx="0">
                  <c:v>-0.687719351438312</c:v>
                </c:pt>
                <c:pt idx="1">
                  <c:v>7.66496659389571</c:v>
                </c:pt>
                <c:pt idx="2">
                  <c:v>1.71171463550659</c:v>
                </c:pt>
                <c:pt idx="3">
                  <c:v>7.4380194230109</c:v>
                </c:pt>
                <c:pt idx="4">
                  <c:v>6.52222179605071</c:v>
                </c:pt>
                <c:pt idx="5">
                  <c:v>7.37828994184883</c:v>
                </c:pt>
                <c:pt idx="6">
                  <c:v>10.9059712457246</c:v>
                </c:pt>
                <c:pt idx="7">
                  <c:v>6.66876676966941</c:v>
                </c:pt>
                <c:pt idx="8">
                  <c:v>14.1390610613704</c:v>
                </c:pt>
                <c:pt idx="9">
                  <c:v>8.82554462633498</c:v>
                </c:pt>
                <c:pt idx="10">
                  <c:v>16.4664887387311</c:v>
                </c:pt>
                <c:pt idx="11">
                  <c:v>13.3687767943986</c:v>
                </c:pt>
                <c:pt idx="12">
                  <c:v>16.8819052228134</c:v>
                </c:pt>
                <c:pt idx="13">
                  <c:v>18.4023850795642</c:v>
                </c:pt>
                <c:pt idx="14">
                  <c:v>17.8274098607097</c:v>
                </c:pt>
                <c:pt idx="15">
                  <c:v>24.5815228496668</c:v>
                </c:pt>
                <c:pt idx="16">
                  <c:v>20.1782321451246</c:v>
                </c:pt>
                <c:pt idx="17">
                  <c:v>27.504889394251</c:v>
                </c:pt>
                <c:pt idx="18">
                  <c:v>23.0980874982194</c:v>
                </c:pt>
                <c:pt idx="19">
                  <c:v>29.4206248684205</c:v>
                </c:pt>
                <c:pt idx="20">
                  <c:v>28.4061349285275</c:v>
                </c:pt>
                <c:pt idx="21">
                  <c:v>29.3876160154604</c:v>
                </c:pt>
                <c:pt idx="22">
                  <c:v>32.0965519996927</c:v>
                </c:pt>
                <c:pt idx="23">
                  <c:v>28.605083021775</c:v>
                </c:pt>
                <c:pt idx="24">
                  <c:v>35.8224567188996</c:v>
                </c:pt>
                <c:pt idx="25">
                  <c:v>31.2854293663138</c:v>
                </c:pt>
                <c:pt idx="26">
                  <c:v>38.1235430671934</c:v>
                </c:pt>
                <c:pt idx="27">
                  <c:v>34.7224657437453</c:v>
                </c:pt>
                <c:pt idx="28">
                  <c:v>38.2393828147479</c:v>
                </c:pt>
                <c:pt idx="29">
                  <c:v>39.4379532959149</c:v>
                </c:pt>
                <c:pt idx="30">
                  <c:v>38.5552413210746</c:v>
                </c:pt>
                <c:pt idx="31">
                  <c:v>44.0771905021171</c:v>
                </c:pt>
                <c:pt idx="32">
                  <c:v>39.3176717215247</c:v>
                </c:pt>
                <c:pt idx="33">
                  <c:v>45.9273031380743</c:v>
                </c:pt>
                <c:pt idx="34">
                  <c:v>41.2653784337307</c:v>
                </c:pt>
                <c:pt idx="35">
                  <c:v>47.4804482954843</c:v>
                </c:pt>
                <c:pt idx="36">
                  <c:v>46.3468639935824</c:v>
                </c:pt>
                <c:pt idx="37">
                  <c:v>47.1665206400632</c:v>
                </c:pt>
                <c:pt idx="38">
                  <c:v>49.8119629405954</c:v>
                </c:pt>
                <c:pt idx="39">
                  <c:v>47.0165770209495</c:v>
                </c:pt>
                <c:pt idx="40">
                  <c:v>54.1605870811859</c:v>
                </c:pt>
                <c:pt idx="41">
                  <c:v>49.9850915563721</c:v>
                </c:pt>
                <c:pt idx="42">
                  <c:v>56.2481839415062</c:v>
                </c:pt>
                <c:pt idx="43">
                  <c:v>52.8276702553606</c:v>
                </c:pt>
                <c:pt idx="44">
                  <c:v>56.3834322196732</c:v>
                </c:pt>
                <c:pt idx="45">
                  <c:v>58.0321614549342</c:v>
                </c:pt>
                <c:pt idx="46">
                  <c:v>57.1883143777151</c:v>
                </c:pt>
                <c:pt idx="47">
                  <c:v>61.9621527661051</c:v>
                </c:pt>
                <c:pt idx="48">
                  <c:v>57.1256469590422</c:v>
                </c:pt>
                <c:pt idx="49">
                  <c:v>63.8233634460064</c:v>
                </c:pt>
                <c:pt idx="50">
                  <c:v>60.4266418438807</c:v>
                </c:pt>
                <c:pt idx="51">
                  <c:v>65.9486875674684</c:v>
                </c:pt>
                <c:pt idx="52">
                  <c:v>64.9329895411304</c:v>
                </c:pt>
                <c:pt idx="53">
                  <c:v>66.0371344549898</c:v>
                </c:pt>
                <c:pt idx="54">
                  <c:v>68.1042373333778</c:v>
                </c:pt>
                <c:pt idx="55">
                  <c:v>65.176068014604</c:v>
                </c:pt>
                <c:pt idx="56">
                  <c:v>71.325835976877</c:v>
                </c:pt>
                <c:pt idx="57">
                  <c:v>66.4903051625462</c:v>
                </c:pt>
                <c:pt idx="58">
                  <c:v>71.4492930182295</c:v>
                </c:pt>
                <c:pt idx="59">
                  <c:v>67.4751008768671</c:v>
                </c:pt>
                <c:pt idx="60">
                  <c:v>70.6333754384349</c:v>
                </c:pt>
                <c:pt idx="61">
                  <c:v>68.9323905935962</c:v>
                </c:pt>
                <c:pt idx="62">
                  <c:v>64.1575833007427</c:v>
                </c:pt>
                <c:pt idx="63">
                  <c:v>64.7799113334293</c:v>
                </c:pt>
                <c:pt idx="64">
                  <c:v>56.8169613029041</c:v>
                </c:pt>
                <c:pt idx="65">
                  <c:v>61.1964086080196</c:v>
                </c:pt>
                <c:pt idx="66">
                  <c:v>52.9478126693251</c:v>
                </c:pt>
                <c:pt idx="67">
                  <c:v>56.0464456817247</c:v>
                </c:pt>
                <c:pt idx="68">
                  <c:v>49.2730789781287</c:v>
                </c:pt>
                <c:pt idx="69">
                  <c:v>47.7246113505252</c:v>
                </c:pt>
                <c:pt idx="70">
                  <c:v>47.8369668689229</c:v>
                </c:pt>
                <c:pt idx="71">
                  <c:v>42.3638099423652</c:v>
                </c:pt>
                <c:pt idx="72">
                  <c:v>46.2954607416117</c:v>
                </c:pt>
                <c:pt idx="73">
                  <c:v>36.5414899406162</c:v>
                </c:pt>
                <c:pt idx="74">
                  <c:v>40.8312848810232</c:v>
                </c:pt>
                <c:pt idx="75">
                  <c:v>34.2009698764614</c:v>
                </c:pt>
                <c:pt idx="76">
                  <c:v>36.3343305125037</c:v>
                </c:pt>
                <c:pt idx="77">
                  <c:v>34.8359293270321</c:v>
                </c:pt>
                <c:pt idx="78">
                  <c:v>32.1119266174671</c:v>
                </c:pt>
                <c:pt idx="79">
                  <c:v>35.2265682973305</c:v>
                </c:pt>
                <c:pt idx="80">
                  <c:v>29.2624403428513</c:v>
                </c:pt>
                <c:pt idx="81">
                  <c:v>35.9216833208915</c:v>
                </c:pt>
                <c:pt idx="82">
                  <c:v>29.8495729643901</c:v>
                </c:pt>
                <c:pt idx="83">
                  <c:v>33.9299723425953</c:v>
                </c:pt>
                <c:pt idx="84">
                  <c:v>30.3180356632182</c:v>
                </c:pt>
                <c:pt idx="85">
                  <c:v>29.6299282368404</c:v>
                </c:pt>
                <c:pt idx="86">
                  <c:v>31.6501027406944</c:v>
                </c:pt>
                <c:pt idx="87">
                  <c:v>26.9660967558136</c:v>
                </c:pt>
                <c:pt idx="88">
                  <c:v>32.2824242314468</c:v>
                </c:pt>
                <c:pt idx="89">
                  <c:v>25.2437594831669</c:v>
                </c:pt>
                <c:pt idx="90">
                  <c:v>31.3211753308955</c:v>
                </c:pt>
                <c:pt idx="91">
                  <c:v>27.3199164867476</c:v>
                </c:pt>
                <c:pt idx="92">
                  <c:v>29.9842202434689</c:v>
                </c:pt>
                <c:pt idx="93">
                  <c:v>29.00102400429</c:v>
                </c:pt>
                <c:pt idx="94">
                  <c:v>25.9457986076558</c:v>
                </c:pt>
                <c:pt idx="95">
                  <c:v>29.3579444034576</c:v>
                </c:pt>
                <c:pt idx="96">
                  <c:v>23.1026171700738</c:v>
                </c:pt>
                <c:pt idx="97">
                  <c:v>29.005872005618</c:v>
                </c:pt>
                <c:pt idx="98">
                  <c:v>22.2398973298809</c:v>
                </c:pt>
                <c:pt idx="99">
                  <c:v>25.9247036266352</c:v>
                </c:pt>
                <c:pt idx="100">
                  <c:v>22.3262620295338</c:v>
                </c:pt>
                <c:pt idx="101">
                  <c:v>22.692029552761</c:v>
                </c:pt>
                <c:pt idx="102">
                  <c:v>24.6537871191925</c:v>
                </c:pt>
                <c:pt idx="103">
                  <c:v>19.9024022654783</c:v>
                </c:pt>
                <c:pt idx="104">
                  <c:v>25.4570437095125</c:v>
                </c:pt>
                <c:pt idx="105">
                  <c:v>21.0352907652521</c:v>
                </c:pt>
                <c:pt idx="106">
                  <c:v>29.5170482575886</c:v>
                </c:pt>
                <c:pt idx="107">
                  <c:v>28.7557059177164</c:v>
                </c:pt>
                <c:pt idx="108">
                  <c:v>34.2296430124103</c:v>
                </c:pt>
                <c:pt idx="109">
                  <c:v>37.0216012368223</c:v>
                </c:pt>
                <c:pt idx="110">
                  <c:v>37.7362482958735</c:v>
                </c:pt>
                <c:pt idx="111">
                  <c:v>45.9983245310485</c:v>
                </c:pt>
                <c:pt idx="112">
                  <c:v>43.0601426196505</c:v>
                </c:pt>
                <c:pt idx="113">
                  <c:v>50.8739709473259</c:v>
                </c:pt>
                <c:pt idx="114">
                  <c:v>47.3478110148033</c:v>
                </c:pt>
                <c:pt idx="115">
                  <c:v>53.9212972503001</c:v>
                </c:pt>
                <c:pt idx="116">
                  <c:v>57.6500451909532</c:v>
                </c:pt>
                <c:pt idx="117">
                  <c:v>62.6118867051147</c:v>
                </c:pt>
                <c:pt idx="118">
                  <c:v>70.6528187591537</c:v>
                </c:pt>
                <c:pt idx="119">
                  <c:v>70.4389039621294</c:v>
                </c:pt>
                <c:pt idx="120">
                  <c:v>79.642043008365</c:v>
                </c:pt>
                <c:pt idx="121">
                  <c:v>79.8875498312659</c:v>
                </c:pt>
                <c:pt idx="122">
                  <c:v>89.832664434889</c:v>
                </c:pt>
                <c:pt idx="123">
                  <c:v>91.9148610009421</c:v>
                </c:pt>
                <c:pt idx="124">
                  <c:v>97.8055913981794</c:v>
                </c:pt>
                <c:pt idx="125">
                  <c:v>103.578400729746</c:v>
                </c:pt>
                <c:pt idx="126">
                  <c:v>105.899796672409</c:v>
                </c:pt>
                <c:pt idx="127">
                  <c:v>115.339996373462</c:v>
                </c:pt>
                <c:pt idx="128">
                  <c:v>116.462168650709</c:v>
                </c:pt>
                <c:pt idx="129">
                  <c:v>126.253348340261</c:v>
                </c:pt>
                <c:pt idx="130">
                  <c:v>126.794717186078</c:v>
                </c:pt>
                <c:pt idx="131">
                  <c:v>134.984717018302</c:v>
                </c:pt>
                <c:pt idx="132">
                  <c:v>139.719815753454</c:v>
                </c:pt>
                <c:pt idx="133">
                  <c:v>144.337906663228</c:v>
                </c:pt>
                <c:pt idx="134">
                  <c:v>151.111270757566</c:v>
                </c:pt>
                <c:pt idx="135">
                  <c:v>151.837557716469</c:v>
                </c:pt>
                <c:pt idx="136">
                  <c:v>161.435043488594</c:v>
                </c:pt>
                <c:pt idx="137">
                  <c:v>163.363720012594</c:v>
                </c:pt>
                <c:pt idx="138">
                  <c:v>172.757248785901</c:v>
                </c:pt>
                <c:pt idx="139">
                  <c:v>174.090875329897</c:v>
                </c:pt>
                <c:pt idx="140">
                  <c:v>179.388582270828</c:v>
                </c:pt>
                <c:pt idx="141">
                  <c:v>184.210786734899</c:v>
                </c:pt>
                <c:pt idx="142">
                  <c:v>187.118917822134</c:v>
                </c:pt>
                <c:pt idx="143">
                  <c:v>195.914961307988</c:v>
                </c:pt>
                <c:pt idx="144">
                  <c:v>195.525068585472</c:v>
                </c:pt>
                <c:pt idx="145">
                  <c:v>204.001738894499</c:v>
                </c:pt>
                <c:pt idx="146">
                  <c:v>204.046113675223</c:v>
                </c:pt>
                <c:pt idx="147">
                  <c:v>212.251882123176</c:v>
                </c:pt>
                <c:pt idx="148">
                  <c:v>215.704443585592</c:v>
                </c:pt>
                <c:pt idx="149">
                  <c:v>219.327372199089</c:v>
                </c:pt>
                <c:pt idx="150">
                  <c:v>224.806753075683</c:v>
                </c:pt>
                <c:pt idx="151">
                  <c:v>225.360533291961</c:v>
                </c:pt>
                <c:pt idx="152">
                  <c:v>233.519430769056</c:v>
                </c:pt>
                <c:pt idx="153">
                  <c:v>233.427802326304</c:v>
                </c:pt>
                <c:pt idx="154">
                  <c:v>241.025213578551</c:v>
                </c:pt>
                <c:pt idx="155">
                  <c:v>240.50776293089</c:v>
                </c:pt>
                <c:pt idx="156">
                  <c:v>245.56243488598</c:v>
                </c:pt>
                <c:pt idx="157">
                  <c:v>249.712068315443</c:v>
                </c:pt>
                <c:pt idx="158">
                  <c:v>252.168658611607</c:v>
                </c:pt>
                <c:pt idx="159">
                  <c:v>258.285803021349</c:v>
                </c:pt>
                <c:pt idx="160">
                  <c:v>257.454328175721</c:v>
                </c:pt>
                <c:pt idx="161">
                  <c:v>264.722077077172</c:v>
                </c:pt>
                <c:pt idx="162">
                  <c:v>264.320747107174</c:v>
                </c:pt>
                <c:pt idx="163">
                  <c:v>270.629585003224</c:v>
                </c:pt>
                <c:pt idx="164">
                  <c:v>272.089699676594</c:v>
                </c:pt>
                <c:pt idx="165">
                  <c:v>275.10315781098</c:v>
                </c:pt>
                <c:pt idx="166">
                  <c:v>279.426593914531</c:v>
                </c:pt>
                <c:pt idx="167">
                  <c:v>279.299697001407</c:v>
                </c:pt>
                <c:pt idx="168">
                  <c:v>285.925377094043</c:v>
                </c:pt>
                <c:pt idx="169">
                  <c:v>284.8159901809</c:v>
                </c:pt>
                <c:pt idx="170">
                  <c:v>291.137413397944</c:v>
                </c:pt>
                <c:pt idx="171">
                  <c:v>290.730777936719</c:v>
                </c:pt>
                <c:pt idx="172">
                  <c:v>294.722116382024</c:v>
                </c:pt>
                <c:pt idx="173">
                  <c:v>298.586636191946</c:v>
                </c:pt>
                <c:pt idx="174">
                  <c:v>299.379441834301</c:v>
                </c:pt>
                <c:pt idx="175">
                  <c:v>304.271722270205</c:v>
                </c:pt>
                <c:pt idx="176">
                  <c:v>301.850991876221</c:v>
                </c:pt>
                <c:pt idx="177">
                  <c:v>308.832479084619</c:v>
                </c:pt>
                <c:pt idx="178">
                  <c:v>307.440553019809</c:v>
                </c:pt>
                <c:pt idx="179">
                  <c:v>312.064958333897</c:v>
                </c:pt>
                <c:pt idx="180">
                  <c:v>312.291711549939</c:v>
                </c:pt>
                <c:pt idx="181">
                  <c:v>313.733309189172</c:v>
                </c:pt>
                <c:pt idx="182">
                  <c:v>317.711714412421</c:v>
                </c:pt>
                <c:pt idx="183">
                  <c:v>318.143537910685</c:v>
                </c:pt>
                <c:pt idx="184">
                  <c:v>324.088427806073</c:v>
                </c:pt>
                <c:pt idx="185">
                  <c:v>321.666427573205</c:v>
                </c:pt>
                <c:pt idx="186">
                  <c:v>325.544611197418</c:v>
                </c:pt>
                <c:pt idx="187">
                  <c:v>324.300212578833</c:v>
                </c:pt>
                <c:pt idx="188">
                  <c:v>328.052960474391</c:v>
                </c:pt>
                <c:pt idx="189">
                  <c:v>331.149245154608</c:v>
                </c:pt>
                <c:pt idx="190">
                  <c:v>331.176163999442</c:v>
                </c:pt>
                <c:pt idx="191">
                  <c:v>334.782654287661</c:v>
                </c:pt>
                <c:pt idx="192">
                  <c:v>332.852099097914</c:v>
                </c:pt>
                <c:pt idx="193">
                  <c:v>337.876747191174</c:v>
                </c:pt>
                <c:pt idx="194">
                  <c:v>336.418780806875</c:v>
                </c:pt>
                <c:pt idx="195">
                  <c:v>340.457416401843</c:v>
                </c:pt>
                <c:pt idx="196">
                  <c:v>340.428401453099</c:v>
                </c:pt>
                <c:pt idx="197">
                  <c:v>341.657440239705</c:v>
                </c:pt>
                <c:pt idx="198">
                  <c:v>345.601638090828</c:v>
                </c:pt>
                <c:pt idx="199">
                  <c:v>345.086074806439</c:v>
                </c:pt>
                <c:pt idx="200">
                  <c:v>349.949636009503</c:v>
                </c:pt>
                <c:pt idx="201">
                  <c:v>346.748024282135</c:v>
                </c:pt>
                <c:pt idx="202">
                  <c:v>350.533092186547</c:v>
                </c:pt>
                <c:pt idx="203">
                  <c:v>350.000168639061</c:v>
                </c:pt>
                <c:pt idx="204">
                  <c:v>352.751274581023</c:v>
                </c:pt>
                <c:pt idx="205">
                  <c:v>354.297016403789</c:v>
                </c:pt>
                <c:pt idx="206">
                  <c:v>354.081378626745</c:v>
                </c:pt>
                <c:pt idx="207">
                  <c:v>357.554553227208</c:v>
                </c:pt>
                <c:pt idx="208">
                  <c:v>354.865721575716</c:v>
                </c:pt>
                <c:pt idx="209">
                  <c:v>360.374082610949</c:v>
                </c:pt>
                <c:pt idx="210">
                  <c:v>357.074423666196</c:v>
                </c:pt>
                <c:pt idx="211">
                  <c:v>360.059127777636</c:v>
                </c:pt>
                <c:pt idx="212">
                  <c:v>359.713409792732</c:v>
                </c:pt>
                <c:pt idx="213">
                  <c:v>361.050341396836</c:v>
                </c:pt>
                <c:pt idx="214">
                  <c:v>365.10570233546</c:v>
                </c:pt>
                <c:pt idx="215">
                  <c:v>363.427645040496</c:v>
                </c:pt>
                <c:pt idx="216">
                  <c:v>367.510655416187</c:v>
                </c:pt>
                <c:pt idx="217">
                  <c:v>364.471513485746</c:v>
                </c:pt>
                <c:pt idx="218">
                  <c:v>368.567378805755</c:v>
                </c:pt>
                <c:pt idx="219">
                  <c:v>367.636021564629</c:v>
                </c:pt>
                <c:pt idx="220">
                  <c:v>370.243661805291</c:v>
                </c:pt>
                <c:pt idx="221">
                  <c:v>370.777220272219</c:v>
                </c:pt>
                <c:pt idx="222">
                  <c:v>368.899902642804</c:v>
                </c:pt>
                <c:pt idx="223">
                  <c:v>372.310463749258</c:v>
                </c:pt>
                <c:pt idx="224">
                  <c:v>370.120896217303</c:v>
                </c:pt>
                <c:pt idx="225">
                  <c:v>375.876214822873</c:v>
                </c:pt>
                <c:pt idx="226">
                  <c:v>373.384034247854</c:v>
                </c:pt>
                <c:pt idx="227">
                  <c:v>375.673614638206</c:v>
                </c:pt>
                <c:pt idx="228">
                  <c:v>375.373950056659</c:v>
                </c:pt>
                <c:pt idx="229">
                  <c:v>376.804388769263</c:v>
                </c:pt>
                <c:pt idx="230">
                  <c:v>379.657890691911</c:v>
                </c:pt>
                <c:pt idx="231">
                  <c:v>377.666818112067</c:v>
                </c:pt>
                <c:pt idx="232">
                  <c:v>381.189272898257</c:v>
                </c:pt>
                <c:pt idx="233">
                  <c:v>377.474594076635</c:v>
                </c:pt>
                <c:pt idx="234">
                  <c:v>381.443449415675</c:v>
                </c:pt>
                <c:pt idx="235">
                  <c:v>379.546092684968</c:v>
                </c:pt>
                <c:pt idx="236">
                  <c:v>381.20405869348</c:v>
                </c:pt>
                <c:pt idx="237">
                  <c:v>382.151236735495</c:v>
                </c:pt>
                <c:pt idx="238">
                  <c:v>381.466645719122</c:v>
                </c:pt>
                <c:pt idx="239">
                  <c:v>385.248347680739</c:v>
                </c:pt>
                <c:pt idx="240">
                  <c:v>382.525247774436</c:v>
                </c:pt>
                <c:pt idx="241">
                  <c:v>386.17633897907</c:v>
                </c:pt>
                <c:pt idx="242">
                  <c:v>382.884185999775</c:v>
                </c:pt>
                <c:pt idx="243">
                  <c:v>386.403118287691</c:v>
                </c:pt>
                <c:pt idx="244">
                  <c:v>385.790995062967</c:v>
                </c:pt>
                <c:pt idx="245">
                  <c:v>386.817451059959</c:v>
                </c:pt>
                <c:pt idx="246">
                  <c:v>389.425995843387</c:v>
                </c:pt>
                <c:pt idx="247">
                  <c:v>386.566440442224</c:v>
                </c:pt>
                <c:pt idx="248">
                  <c:v>390.134713798554</c:v>
                </c:pt>
                <c:pt idx="249">
                  <c:v>387.144860751366</c:v>
                </c:pt>
                <c:pt idx="250">
                  <c:v>391.915758506011</c:v>
                </c:pt>
                <c:pt idx="251">
                  <c:v>389.831648484106</c:v>
                </c:pt>
                <c:pt idx="252">
                  <c:v>390.361093020951</c:v>
                </c:pt>
                <c:pt idx="253">
                  <c:v>390.573964984536</c:v>
                </c:pt>
                <c:pt idx="254">
                  <c:v>389.387291850008</c:v>
                </c:pt>
                <c:pt idx="255">
                  <c:v>393.967774654755</c:v>
                </c:pt>
                <c:pt idx="256">
                  <c:v>391.095642630126</c:v>
                </c:pt>
                <c:pt idx="257">
                  <c:v>394.437214955574</c:v>
                </c:pt>
                <c:pt idx="258">
                  <c:v>390.416035296496</c:v>
                </c:pt>
                <c:pt idx="259">
                  <c:v>393.786883496486</c:v>
                </c:pt>
                <c:pt idx="260">
                  <c:v>393.95368466166</c:v>
                </c:pt>
                <c:pt idx="261">
                  <c:v>394.781819657073</c:v>
                </c:pt>
                <c:pt idx="262">
                  <c:v>396.87961958585</c:v>
                </c:pt>
                <c:pt idx="263">
                  <c:v>393.658290565675</c:v>
                </c:pt>
                <c:pt idx="264">
                  <c:v>397.559774863655</c:v>
                </c:pt>
                <c:pt idx="265">
                  <c:v>394.23086613694</c:v>
                </c:pt>
                <c:pt idx="266">
                  <c:v>397.985205679867</c:v>
                </c:pt>
                <c:pt idx="267">
                  <c:v>395.691624427278</c:v>
                </c:pt>
                <c:pt idx="268">
                  <c:v>396.964898834183</c:v>
                </c:pt>
                <c:pt idx="269">
                  <c:v>396.938493143419</c:v>
                </c:pt>
                <c:pt idx="270">
                  <c:v>396.527665474372</c:v>
                </c:pt>
                <c:pt idx="271">
                  <c:v>400.393481215757</c:v>
                </c:pt>
                <c:pt idx="272">
                  <c:v>396.478959325401</c:v>
                </c:pt>
                <c:pt idx="273">
                  <c:v>399.848537686507</c:v>
                </c:pt>
                <c:pt idx="274">
                  <c:v>397.115192093866</c:v>
                </c:pt>
                <c:pt idx="275">
                  <c:v>401.255884465982</c:v>
                </c:pt>
                <c:pt idx="276">
                  <c:v>400.797916202752</c:v>
                </c:pt>
                <c:pt idx="277">
                  <c:v>400.407684276698</c:v>
                </c:pt>
                <c:pt idx="278">
                  <c:v>400.978381182217</c:v>
                </c:pt>
                <c:pt idx="279">
                  <c:v>397.81623883057</c:v>
                </c:pt>
                <c:pt idx="280">
                  <c:v>401.97962304959</c:v>
                </c:pt>
                <c:pt idx="281">
                  <c:v>399.306925309945</c:v>
                </c:pt>
                <c:pt idx="282">
                  <c:v>403.224952303522</c:v>
                </c:pt>
                <c:pt idx="283">
                  <c:v>400.844656710711</c:v>
                </c:pt>
                <c:pt idx="284">
                  <c:v>401.743050326015</c:v>
                </c:pt>
                <c:pt idx="285">
                  <c:v>401.848159935</c:v>
                </c:pt>
                <c:pt idx="286">
                  <c:v>401.276349746076</c:v>
                </c:pt>
                <c:pt idx="287">
                  <c:v>404.160188641512</c:v>
                </c:pt>
                <c:pt idx="288">
                  <c:v>400.474994435071</c:v>
                </c:pt>
                <c:pt idx="289">
                  <c:v>404.221480111477</c:v>
                </c:pt>
                <c:pt idx="290">
                  <c:v>401.645977231609</c:v>
                </c:pt>
                <c:pt idx="291">
                  <c:v>404.419618464998</c:v>
                </c:pt>
                <c:pt idx="292">
                  <c:v>403.475701995459</c:v>
                </c:pt>
                <c:pt idx="293">
                  <c:v>402.714329214243</c:v>
                </c:pt>
                <c:pt idx="294">
                  <c:v>403.927303669216</c:v>
                </c:pt>
                <c:pt idx="295">
                  <c:v>402.020179616135</c:v>
                </c:pt>
                <c:pt idx="296">
                  <c:v>407.465031312119</c:v>
                </c:pt>
                <c:pt idx="297">
                  <c:v>403.583307794579</c:v>
                </c:pt>
                <c:pt idx="298">
                  <c:v>406.347764439876</c:v>
                </c:pt>
                <c:pt idx="299">
                  <c:v>403.453140611453</c:v>
                </c:pt>
                <c:pt idx="300">
                  <c:v>404.580896700779</c:v>
                </c:pt>
                <c:pt idx="301">
                  <c:v>405.56440431141</c:v>
                </c:pt>
                <c:pt idx="302">
                  <c:v>404.40445867613</c:v>
                </c:pt>
                <c:pt idx="303">
                  <c:v>407.470284618187</c:v>
                </c:pt>
                <c:pt idx="304">
                  <c:v>403.720137283082</c:v>
                </c:pt>
                <c:pt idx="305">
                  <c:v>407.349676016797</c:v>
                </c:pt>
                <c:pt idx="306">
                  <c:v>404.641779386993</c:v>
                </c:pt>
                <c:pt idx="307">
                  <c:v>408.137515371462</c:v>
                </c:pt>
                <c:pt idx="308">
                  <c:v>406.630660190133</c:v>
                </c:pt>
                <c:pt idx="309">
                  <c:v>405.997532438665</c:v>
                </c:pt>
                <c:pt idx="310">
                  <c:v>407.900438191344</c:v>
                </c:pt>
                <c:pt idx="311">
                  <c:v>405.231776104042</c:v>
                </c:pt>
                <c:pt idx="312">
                  <c:v>409.898442699889</c:v>
                </c:pt>
                <c:pt idx="313">
                  <c:v>405.975658159261</c:v>
                </c:pt>
                <c:pt idx="314">
                  <c:v>408.782445666529</c:v>
                </c:pt>
                <c:pt idx="315">
                  <c:v>406.643715177563</c:v>
                </c:pt>
                <c:pt idx="316">
                  <c:v>408.416323284217</c:v>
                </c:pt>
                <c:pt idx="317">
                  <c:v>408.541576364813</c:v>
                </c:pt>
                <c:pt idx="318">
                  <c:v>405.642682050829</c:v>
                </c:pt>
                <c:pt idx="319">
                  <c:v>408.293583788809</c:v>
                </c:pt>
                <c:pt idx="320">
                  <c:v>404.581983891604</c:v>
                </c:pt>
                <c:pt idx="321">
                  <c:v>409.353786189017</c:v>
                </c:pt>
                <c:pt idx="322">
                  <c:v>407.045279980779</c:v>
                </c:pt>
                <c:pt idx="323">
                  <c:v>409.494616539757</c:v>
                </c:pt>
                <c:pt idx="324">
                  <c:v>408.26698675246</c:v>
                </c:pt>
                <c:pt idx="325">
                  <c:v>407.754050121105</c:v>
                </c:pt>
                <c:pt idx="326">
                  <c:v>409.675159796962</c:v>
                </c:pt>
                <c:pt idx="327">
                  <c:v>407.31293766443</c:v>
                </c:pt>
                <c:pt idx="328">
                  <c:v>411.09637043384</c:v>
                </c:pt>
                <c:pt idx="329">
                  <c:v>406.726715673926</c:v>
                </c:pt>
                <c:pt idx="330">
                  <c:v>409.991045265621</c:v>
                </c:pt>
                <c:pt idx="331">
                  <c:v>407.785474284718</c:v>
                </c:pt>
                <c:pt idx="332">
                  <c:v>409.788662519118</c:v>
                </c:pt>
                <c:pt idx="333">
                  <c:v>409.943191474257</c:v>
                </c:pt>
                <c:pt idx="334">
                  <c:v>407.832110422358</c:v>
                </c:pt>
                <c:pt idx="335">
                  <c:v>410.298598503795</c:v>
                </c:pt>
                <c:pt idx="336">
                  <c:v>406.072731253666</c:v>
                </c:pt>
                <c:pt idx="337">
                  <c:v>410.313062490535</c:v>
                </c:pt>
                <c:pt idx="338">
                  <c:v>406.268269046733</c:v>
                </c:pt>
                <c:pt idx="339">
                  <c:v>408.101812024761</c:v>
                </c:pt>
                <c:pt idx="340">
                  <c:v>406.428347023843</c:v>
                </c:pt>
                <c:pt idx="341">
                  <c:v>406.980726938338</c:v>
                </c:pt>
                <c:pt idx="342">
                  <c:v>408.844719957</c:v>
                </c:pt>
                <c:pt idx="343">
                  <c:v>406.132239730677</c:v>
                </c:pt>
                <c:pt idx="344">
                  <c:v>410.161421114228</c:v>
                </c:pt>
                <c:pt idx="345">
                  <c:v>406.43728808119</c:v>
                </c:pt>
                <c:pt idx="346">
                  <c:v>409.972441256219</c:v>
                </c:pt>
                <c:pt idx="347">
                  <c:v>408.720527974649</c:v>
                </c:pt>
                <c:pt idx="348">
                  <c:v>409.686736204869</c:v>
                </c:pt>
                <c:pt idx="349">
                  <c:v>409.267280589433</c:v>
                </c:pt>
                <c:pt idx="350">
                  <c:v>406.461362834825</c:v>
                </c:pt>
                <c:pt idx="351">
                  <c:v>408.44641672626</c:v>
                </c:pt>
                <c:pt idx="352">
                  <c:v>405.538259546445</c:v>
                </c:pt>
                <c:pt idx="353">
                  <c:v>409.753620184439</c:v>
                </c:pt>
                <c:pt idx="354">
                  <c:v>406.388190543522</c:v>
                </c:pt>
                <c:pt idx="355">
                  <c:v>407.852601795033</c:v>
                </c:pt>
                <c:pt idx="356">
                  <c:v>406.077906281994</c:v>
                </c:pt>
                <c:pt idx="357">
                  <c:v>405.572292968038</c:v>
                </c:pt>
                <c:pt idx="358">
                  <c:v>407.902482110095</c:v>
                </c:pt>
                <c:pt idx="359">
                  <c:v>405.309888590455</c:v>
                </c:pt>
                <c:pt idx="360">
                  <c:v>408.121538015094</c:v>
                </c:pt>
                <c:pt idx="361">
                  <c:v>403.783759690176</c:v>
                </c:pt>
                <c:pt idx="362">
                  <c:v>407.164062101583</c:v>
                </c:pt>
                <c:pt idx="363">
                  <c:v>405.205074697374</c:v>
                </c:pt>
                <c:pt idx="364">
                  <c:v>406.212343950682</c:v>
                </c:pt>
                <c:pt idx="365">
                  <c:v>406.02150282198</c:v>
                </c:pt>
                <c:pt idx="366">
                  <c:v>403.41224484137</c:v>
                </c:pt>
                <c:pt idx="367">
                  <c:v>405.778928805049</c:v>
                </c:pt>
                <c:pt idx="368">
                  <c:v>402.982091268214</c:v>
                </c:pt>
                <c:pt idx="369">
                  <c:v>406.919017987097</c:v>
                </c:pt>
                <c:pt idx="370">
                  <c:v>402.498108702917</c:v>
                </c:pt>
                <c:pt idx="371">
                  <c:v>403.938001626937</c:v>
                </c:pt>
                <c:pt idx="372">
                  <c:v>402.998416525646</c:v>
                </c:pt>
                <c:pt idx="373">
                  <c:v>403.077807548469</c:v>
                </c:pt>
                <c:pt idx="374">
                  <c:v>404.279309965854</c:v>
                </c:pt>
                <c:pt idx="375">
                  <c:v>400.559403930744</c:v>
                </c:pt>
                <c:pt idx="376">
                  <c:v>404.308725000822</c:v>
                </c:pt>
                <c:pt idx="377">
                  <c:v>400.426131730621</c:v>
                </c:pt>
                <c:pt idx="378">
                  <c:v>404.091208558031</c:v>
                </c:pt>
                <c:pt idx="379">
                  <c:v>401.226312875535</c:v>
                </c:pt>
                <c:pt idx="380">
                  <c:v>401.374214315402</c:v>
                </c:pt>
                <c:pt idx="381">
                  <c:v>401.755018122619</c:v>
                </c:pt>
                <c:pt idx="382">
                  <c:v>400.438630076348</c:v>
                </c:pt>
                <c:pt idx="383">
                  <c:v>403.088105419966</c:v>
                </c:pt>
                <c:pt idx="384">
                  <c:v>398.556006955705</c:v>
                </c:pt>
                <c:pt idx="385">
                  <c:v>401.148304759441</c:v>
                </c:pt>
                <c:pt idx="386">
                  <c:v>397.201610718184</c:v>
                </c:pt>
                <c:pt idx="387">
                  <c:v>400.25044169326</c:v>
                </c:pt>
                <c:pt idx="388">
                  <c:v>400.001022722894</c:v>
                </c:pt>
                <c:pt idx="389">
                  <c:v>399.60582450915</c:v>
                </c:pt>
                <c:pt idx="390">
                  <c:v>400.384400997985</c:v>
                </c:pt>
                <c:pt idx="391">
                  <c:v>395.930980359366</c:v>
                </c:pt>
                <c:pt idx="392">
                  <c:v>399.23539685117</c:v>
                </c:pt>
                <c:pt idx="393">
                  <c:v>396.405647873672</c:v>
                </c:pt>
                <c:pt idx="394">
                  <c:v>400.39675148576</c:v>
                </c:pt>
                <c:pt idx="395">
                  <c:v>397.125220342038</c:v>
                </c:pt>
                <c:pt idx="396">
                  <c:v>396.887369082052</c:v>
                </c:pt>
                <c:pt idx="397">
                  <c:v>397.137562132286</c:v>
                </c:pt>
                <c:pt idx="398">
                  <c:v>395.700165398401</c:v>
                </c:pt>
                <c:pt idx="399">
                  <c:v>398.324183081655</c:v>
                </c:pt>
                <c:pt idx="400">
                  <c:v>394.5969711242</c:v>
                </c:pt>
                <c:pt idx="401">
                  <c:v>397.799269956169</c:v>
                </c:pt>
                <c:pt idx="402">
                  <c:v>393.107180490064</c:v>
                </c:pt>
                <c:pt idx="403">
                  <c:v>395.55590822218</c:v>
                </c:pt>
                <c:pt idx="404">
                  <c:v>394.705264027922</c:v>
                </c:pt>
                <c:pt idx="405">
                  <c:v>393.956337407274</c:v>
                </c:pt>
                <c:pt idx="406">
                  <c:v>395.978199231289</c:v>
                </c:pt>
                <c:pt idx="407">
                  <c:v>392.122124719698</c:v>
                </c:pt>
                <c:pt idx="408">
                  <c:v>395.459635300222</c:v>
                </c:pt>
                <c:pt idx="409">
                  <c:v>391.471880235877</c:v>
                </c:pt>
                <c:pt idx="410">
                  <c:v>394.479676280445</c:v>
                </c:pt>
                <c:pt idx="411">
                  <c:v>390.763031817811</c:v>
                </c:pt>
                <c:pt idx="412">
                  <c:v>391.359499494652</c:v>
                </c:pt>
                <c:pt idx="413">
                  <c:v>391.726691672736</c:v>
                </c:pt>
                <c:pt idx="414">
                  <c:v>389.521790401382</c:v>
                </c:pt>
                <c:pt idx="415">
                  <c:v>392.887141764559</c:v>
                </c:pt>
                <c:pt idx="416">
                  <c:v>388.36568907286</c:v>
                </c:pt>
                <c:pt idx="417">
                  <c:v>391.301982751233</c:v>
                </c:pt>
                <c:pt idx="418">
                  <c:v>387.915609466258</c:v>
                </c:pt>
                <c:pt idx="419">
                  <c:v>390.255218029625</c:v>
                </c:pt>
                <c:pt idx="420">
                  <c:v>389.064378779854</c:v>
                </c:pt>
                <c:pt idx="421">
                  <c:v>388.262788635631</c:v>
                </c:pt>
                <c:pt idx="422">
                  <c:v>389.082269592075</c:v>
                </c:pt>
                <c:pt idx="423">
                  <c:v>385.08816533331</c:v>
                </c:pt>
                <c:pt idx="424">
                  <c:v>388.496308527369</c:v>
                </c:pt>
                <c:pt idx="425">
                  <c:v>384.480469149626</c:v>
                </c:pt>
                <c:pt idx="426">
                  <c:v>386.997089774397</c:v>
                </c:pt>
                <c:pt idx="427">
                  <c:v>383.720740200938</c:v>
                </c:pt>
                <c:pt idx="428">
                  <c:v>384.420908487455</c:v>
                </c:pt>
                <c:pt idx="429">
                  <c:v>384.810235870742</c:v>
                </c:pt>
                <c:pt idx="430">
                  <c:v>382.080473659061</c:v>
                </c:pt>
                <c:pt idx="431">
                  <c:v>384.658942395499</c:v>
                </c:pt>
                <c:pt idx="432">
                  <c:v>380.490826722007</c:v>
                </c:pt>
                <c:pt idx="433">
                  <c:v>383.455230806358</c:v>
                </c:pt>
                <c:pt idx="434">
                  <c:v>380.30527368948</c:v>
                </c:pt>
                <c:pt idx="435">
                  <c:v>382.93551880178</c:v>
                </c:pt>
                <c:pt idx="436">
                  <c:v>380.764563976753</c:v>
                </c:pt>
                <c:pt idx="437">
                  <c:v>379.570323994081</c:v>
                </c:pt>
                <c:pt idx="438">
                  <c:v>381.014496101189</c:v>
                </c:pt>
                <c:pt idx="439">
                  <c:v>377.762238676418</c:v>
                </c:pt>
                <c:pt idx="440">
                  <c:v>380.800476064093</c:v>
                </c:pt>
                <c:pt idx="441">
                  <c:v>376.210365097397</c:v>
                </c:pt>
                <c:pt idx="442">
                  <c:v>378.407864773613</c:v>
                </c:pt>
                <c:pt idx="443">
                  <c:v>374.379944531419</c:v>
                </c:pt>
                <c:pt idx="444">
                  <c:v>375.309849285602</c:v>
                </c:pt>
                <c:pt idx="445">
                  <c:v>375.627535142268</c:v>
                </c:pt>
                <c:pt idx="446">
                  <c:v>373.58958289404</c:v>
                </c:pt>
                <c:pt idx="447">
                  <c:v>375.64616524425</c:v>
                </c:pt>
                <c:pt idx="448">
                  <c:v>371.514631367646</c:v>
                </c:pt>
                <c:pt idx="449">
                  <c:v>375.01368110975</c:v>
                </c:pt>
                <c:pt idx="450">
                  <c:v>371.363894534106</c:v>
                </c:pt>
                <c:pt idx="451">
                  <c:v>372.583479109296</c:v>
                </c:pt>
                <c:pt idx="452">
                  <c:v>370.079939564534</c:v>
                </c:pt>
                <c:pt idx="453">
                  <c:v>368.211597782572</c:v>
                </c:pt>
                <c:pt idx="454">
                  <c:v>369.83967908968</c:v>
                </c:pt>
                <c:pt idx="455">
                  <c:v>366.904185583754</c:v>
                </c:pt>
                <c:pt idx="456">
                  <c:v>369.770768586412</c:v>
                </c:pt>
                <c:pt idx="457">
                  <c:v>364.591408889955</c:v>
                </c:pt>
                <c:pt idx="458">
                  <c:v>366.916362120997</c:v>
                </c:pt>
                <c:pt idx="459">
                  <c:v>364.25431885144</c:v>
                </c:pt>
                <c:pt idx="460">
                  <c:v>364.594513906952</c:v>
                </c:pt>
                <c:pt idx="461">
                  <c:v>364.387373613398</c:v>
                </c:pt>
                <c:pt idx="462">
                  <c:v>361.667909273214</c:v>
                </c:pt>
                <c:pt idx="463">
                  <c:v>364.343181480733</c:v>
                </c:pt>
                <c:pt idx="464">
                  <c:v>359.532944813266</c:v>
                </c:pt>
                <c:pt idx="465">
                  <c:v>363.135268986243</c:v>
                </c:pt>
                <c:pt idx="466">
                  <c:v>358.635481833309</c:v>
                </c:pt>
                <c:pt idx="467">
                  <c:v>359.220851466205</c:v>
                </c:pt>
                <c:pt idx="468">
                  <c:v>357.43455345268</c:v>
                </c:pt>
                <c:pt idx="469">
                  <c:v>356.428719291261</c:v>
                </c:pt>
                <c:pt idx="470">
                  <c:v>358.728832386328</c:v>
                </c:pt>
                <c:pt idx="471">
                  <c:v>354.370780126901</c:v>
                </c:pt>
                <c:pt idx="472">
                  <c:v>356.750788701334</c:v>
                </c:pt>
                <c:pt idx="473">
                  <c:v>351.99987786282</c:v>
                </c:pt>
                <c:pt idx="474">
                  <c:v>354.598864064513</c:v>
                </c:pt>
                <c:pt idx="475">
                  <c:v>352.215985306301</c:v>
                </c:pt>
                <c:pt idx="476">
                  <c:v>352.402982128245</c:v>
                </c:pt>
                <c:pt idx="477">
                  <c:v>352.18655287628</c:v>
                </c:pt>
                <c:pt idx="478">
                  <c:v>348.342367883554</c:v>
                </c:pt>
                <c:pt idx="479">
                  <c:v>350.445081914861</c:v>
                </c:pt>
                <c:pt idx="480">
                  <c:v>345.905955849106</c:v>
                </c:pt>
                <c:pt idx="481">
                  <c:v>349.395551379794</c:v>
                </c:pt>
                <c:pt idx="482">
                  <c:v>345.177059632223</c:v>
                </c:pt>
                <c:pt idx="483">
                  <c:v>345.773135920367</c:v>
                </c:pt>
                <c:pt idx="484">
                  <c:v>343.957127155969</c:v>
                </c:pt>
                <c:pt idx="485">
                  <c:v>342.21616934862</c:v>
                </c:pt>
                <c:pt idx="486">
                  <c:v>343.916970675647</c:v>
                </c:pt>
                <c:pt idx="487">
                  <c:v>339.038893300684</c:v>
                </c:pt>
                <c:pt idx="488">
                  <c:v>341.453622401313</c:v>
                </c:pt>
                <c:pt idx="489">
                  <c:v>337.294586945594</c:v>
                </c:pt>
                <c:pt idx="490">
                  <c:v>340.626731152205</c:v>
                </c:pt>
                <c:pt idx="491">
                  <c:v>337.745997273766</c:v>
                </c:pt>
                <c:pt idx="492">
                  <c:v>337.806966935246</c:v>
                </c:pt>
                <c:pt idx="493">
                  <c:v>336.703268204501</c:v>
                </c:pt>
                <c:pt idx="494">
                  <c:v>333.707596512016</c:v>
                </c:pt>
                <c:pt idx="495">
                  <c:v>336.740798031789</c:v>
                </c:pt>
                <c:pt idx="496">
                  <c:v>331.73616294724</c:v>
                </c:pt>
                <c:pt idx="497">
                  <c:v>334.348578130006</c:v>
                </c:pt>
                <c:pt idx="498">
                  <c:v>329.241590552405</c:v>
                </c:pt>
                <c:pt idx="499">
                  <c:v>330.259140282156</c:v>
                </c:pt>
                <c:pt idx="500">
                  <c:v>328.777786248825</c:v>
                </c:pt>
                <c:pt idx="501">
                  <c:v>327.456170989066</c:v>
                </c:pt>
                <c:pt idx="502">
                  <c:v>328.917825124644</c:v>
                </c:pt>
                <c:pt idx="503">
                  <c:v>323.832607456128</c:v>
                </c:pt>
                <c:pt idx="504">
                  <c:v>326.700547272935</c:v>
                </c:pt>
                <c:pt idx="505">
                  <c:v>321.875959686575</c:v>
                </c:pt>
                <c:pt idx="506">
                  <c:v>324.753962541661</c:v>
                </c:pt>
                <c:pt idx="507">
                  <c:v>320.576792742976</c:v>
                </c:pt>
                <c:pt idx="508">
                  <c:v>319.928783523492</c:v>
                </c:pt>
                <c:pt idx="509">
                  <c:v>319.659664655371</c:v>
                </c:pt>
                <c:pt idx="510">
                  <c:v>316.851624704272</c:v>
                </c:pt>
                <c:pt idx="511">
                  <c:v>320.192405554799</c:v>
                </c:pt>
                <c:pt idx="512">
                  <c:v>314.908675539118</c:v>
                </c:pt>
                <c:pt idx="513">
                  <c:v>316.77566050693</c:v>
                </c:pt>
                <c:pt idx="514">
                  <c:v>311.755874331041</c:v>
                </c:pt>
                <c:pt idx="515">
                  <c:v>312.968874878593</c:v>
                </c:pt>
                <c:pt idx="516">
                  <c:v>311.011426936593</c:v>
                </c:pt>
                <c:pt idx="517">
                  <c:v>309.444715377189</c:v>
                </c:pt>
                <c:pt idx="518">
                  <c:v>310.829022408695</c:v>
                </c:pt>
                <c:pt idx="519">
                  <c:v>306.48238130417</c:v>
                </c:pt>
                <c:pt idx="520">
                  <c:v>309.300319040542</c:v>
                </c:pt>
                <c:pt idx="521">
                  <c:v>304.289769637904</c:v>
                </c:pt>
                <c:pt idx="522">
                  <c:v>307.072986848081</c:v>
                </c:pt>
                <c:pt idx="523">
                  <c:v>303.505992028162</c:v>
                </c:pt>
                <c:pt idx="524">
                  <c:v>301.927173511728</c:v>
                </c:pt>
                <c:pt idx="525">
                  <c:v>301.047175165187</c:v>
                </c:pt>
                <c:pt idx="526">
                  <c:v>297.812434558992</c:v>
                </c:pt>
                <c:pt idx="527">
                  <c:v>300.711033157072</c:v>
                </c:pt>
                <c:pt idx="528">
                  <c:v>295.637043995399</c:v>
                </c:pt>
                <c:pt idx="529">
                  <c:v>297.495087905864</c:v>
                </c:pt>
                <c:pt idx="530">
                  <c:v>291.858925414742</c:v>
                </c:pt>
                <c:pt idx="531">
                  <c:v>293.25239094176</c:v>
                </c:pt>
                <c:pt idx="532">
                  <c:v>291.162314416605</c:v>
                </c:pt>
                <c:pt idx="533">
                  <c:v>288.282685124045</c:v>
                </c:pt>
                <c:pt idx="534">
                  <c:v>288.324676782479</c:v>
                </c:pt>
                <c:pt idx="535">
                  <c:v>283.26767389026</c:v>
                </c:pt>
                <c:pt idx="536">
                  <c:v>285.994174529465</c:v>
                </c:pt>
                <c:pt idx="537">
                  <c:v>280.124561726817</c:v>
                </c:pt>
                <c:pt idx="538">
                  <c:v>280.259982216011</c:v>
                </c:pt>
                <c:pt idx="539">
                  <c:v>275.101479188345</c:v>
                </c:pt>
                <c:pt idx="540">
                  <c:v>272.60516728819</c:v>
                </c:pt>
                <c:pt idx="541">
                  <c:v>269.588525859067</c:v>
                </c:pt>
                <c:pt idx="542">
                  <c:v>259.271093624933</c:v>
                </c:pt>
                <c:pt idx="543">
                  <c:v>238.339486944057</c:v>
                </c:pt>
                <c:pt idx="544">
                  <c:v>173.624731391661</c:v>
                </c:pt>
                <c:pt idx="545">
                  <c:v>152.800939250543</c:v>
                </c:pt>
                <c:pt idx="546">
                  <c:v>123.776623270013</c:v>
                </c:pt>
                <c:pt idx="547">
                  <c:v>80.30719766204</c:v>
                </c:pt>
                <c:pt idx="548">
                  <c:v>58.3343639747431</c:v>
                </c:pt>
                <c:pt idx="549">
                  <c:v>52.6464955577243</c:v>
                </c:pt>
                <c:pt idx="550">
                  <c:v>51.7968159191659</c:v>
                </c:pt>
                <c:pt idx="551">
                  <c:v>43.7023601561706</c:v>
                </c:pt>
                <c:pt idx="552">
                  <c:v>43.2261705747093</c:v>
                </c:pt>
                <c:pt idx="553">
                  <c:v>30.4298397584293</c:v>
                </c:pt>
                <c:pt idx="554">
                  <c:v>26.4159747192244</c:v>
                </c:pt>
                <c:pt idx="555">
                  <c:v>1.73873889436229</c:v>
                </c:pt>
                <c:pt idx="556">
                  <c:v>3.30814503448276</c:v>
                </c:pt>
                <c:pt idx="557">
                  <c:v>3.66382325290106</c:v>
                </c:pt>
                <c:pt idx="558">
                  <c:v>-0.0656339223402356</c:v>
                </c:pt>
                <c:pt idx="559">
                  <c:v>4.63465647986673</c:v>
                </c:pt>
                <c:pt idx="560">
                  <c:v>-2.74391143493231</c:v>
                </c:pt>
                <c:pt idx="561">
                  <c:v>3.59485186694694</c:v>
                </c:pt>
                <c:pt idx="562">
                  <c:v>-2.37606694235256</c:v>
                </c:pt>
                <c:pt idx="563">
                  <c:v>0.854067140642904</c:v>
                </c:pt>
                <c:pt idx="564">
                  <c:v>-1.48710414211868</c:v>
                </c:pt>
                <c:pt idx="565">
                  <c:v>-3.50467834644452</c:v>
                </c:pt>
                <c:pt idx="566">
                  <c:v>1.04744130220217</c:v>
                </c:pt>
                <c:pt idx="567">
                  <c:v>-5.03914634825409</c:v>
                </c:pt>
                <c:pt idx="568">
                  <c:v>2.93147968437376</c:v>
                </c:pt>
                <c:pt idx="569">
                  <c:v>-4.86453028147785</c:v>
                </c:pt>
                <c:pt idx="570">
                  <c:v>0.645770467439529</c:v>
                </c:pt>
                <c:pt idx="571">
                  <c:v>-3.5274175948692</c:v>
                </c:pt>
                <c:pt idx="572">
                  <c:v>-1.57941603651148</c:v>
                </c:pt>
                <c:pt idx="573">
                  <c:v>0.38846346666692</c:v>
                </c:pt>
                <c:pt idx="574">
                  <c:v>-4.44078826400636</c:v>
                </c:pt>
                <c:pt idx="575">
                  <c:v>1.76456045923947</c:v>
                </c:pt>
                <c:pt idx="576">
                  <c:v>-6.49836152342229</c:v>
                </c:pt>
                <c:pt idx="577">
                  <c:v>2.0296050579981</c:v>
                </c:pt>
                <c:pt idx="578">
                  <c:v>-3.79207358813925</c:v>
                </c:pt>
                <c:pt idx="579">
                  <c:v>-0.0048844223075941</c:v>
                </c:pt>
                <c:pt idx="580">
                  <c:v>-1.63620444905306</c:v>
                </c:pt>
                <c:pt idx="581">
                  <c:v>-3.83540336104159</c:v>
                </c:pt>
                <c:pt idx="582">
                  <c:v>1.42783284665801</c:v>
                </c:pt>
                <c:pt idx="583">
                  <c:v>-5.8346307418273</c:v>
                </c:pt>
                <c:pt idx="584">
                  <c:v>2.93959195441074</c:v>
                </c:pt>
                <c:pt idx="585">
                  <c:v>-5.61905010753289</c:v>
                </c:pt>
                <c:pt idx="586">
                  <c:v>0.633745719430942</c:v>
                </c:pt>
                <c:pt idx="587">
                  <c:v>-2.46988759668501</c:v>
                </c:pt>
                <c:pt idx="588">
                  <c:v>-2.15956480511466</c:v>
                </c:pt>
                <c:pt idx="589">
                  <c:v>0.467938585874986</c:v>
                </c:pt>
                <c:pt idx="590">
                  <c:v>-5.0222696676355</c:v>
                </c:pt>
                <c:pt idx="591">
                  <c:v>1.96649223898785</c:v>
                </c:pt>
                <c:pt idx="592">
                  <c:v>-6.3826338869857</c:v>
                </c:pt>
                <c:pt idx="593">
                  <c:v>2.28330747324082</c:v>
                </c:pt>
                <c:pt idx="594">
                  <c:v>-4.32917351394934</c:v>
                </c:pt>
                <c:pt idx="595">
                  <c:v>-0.529265237334613</c:v>
                </c:pt>
                <c:pt idx="596">
                  <c:v>-1.74654744677033</c:v>
                </c:pt>
                <c:pt idx="597">
                  <c:v>-3.46074879210771</c:v>
                </c:pt>
                <c:pt idx="598">
                  <c:v>1.66818203628389</c:v>
                </c:pt>
                <c:pt idx="599">
                  <c:v>-5.5986577996865</c:v>
                </c:pt>
                <c:pt idx="600">
                  <c:v>2.61519299881239</c:v>
                </c:pt>
                <c:pt idx="601">
                  <c:v>-5.86340468210954</c:v>
                </c:pt>
                <c:pt idx="602">
                  <c:v>0.976868266724286</c:v>
                </c:pt>
                <c:pt idx="603">
                  <c:v>-3.10771166461738</c:v>
                </c:pt>
                <c:pt idx="604">
                  <c:v>-1.35537253488276</c:v>
                </c:pt>
                <c:pt idx="605">
                  <c:v>0.2634712422889</c:v>
                </c:pt>
                <c:pt idx="606">
                  <c:v>-5.25719786288087</c:v>
                </c:pt>
                <c:pt idx="607">
                  <c:v>1.92338312233541</c:v>
                </c:pt>
                <c:pt idx="608">
                  <c:v>-6.17499748651432</c:v>
                </c:pt>
                <c:pt idx="609">
                  <c:v>2.92988394916808</c:v>
                </c:pt>
                <c:pt idx="610">
                  <c:v>-4.7946395669619</c:v>
                </c:pt>
                <c:pt idx="611">
                  <c:v>-0.61306384483139</c:v>
                </c:pt>
                <c:pt idx="612">
                  <c:v>-2.03717268891926</c:v>
                </c:pt>
                <c:pt idx="613">
                  <c:v>-3.37981978565532</c:v>
                </c:pt>
                <c:pt idx="614">
                  <c:v>1.85077895347015</c:v>
                </c:pt>
                <c:pt idx="615">
                  <c:v>-6.00519897972295</c:v>
                </c:pt>
                <c:pt idx="616">
                  <c:v>2.34613457850219</c:v>
                </c:pt>
                <c:pt idx="617">
                  <c:v>-6.24318287698941</c:v>
                </c:pt>
                <c:pt idx="618">
                  <c:v>1.50169459089465</c:v>
                </c:pt>
                <c:pt idx="619">
                  <c:v>-2.9026996558229</c:v>
                </c:pt>
                <c:pt idx="620">
                  <c:v>-1.5477685204152</c:v>
                </c:pt>
                <c:pt idx="621">
                  <c:v>-0.331614214926753</c:v>
                </c:pt>
                <c:pt idx="622">
                  <c:v>-5.36206907266227</c:v>
                </c:pt>
                <c:pt idx="623">
                  <c:v>2.53946006870259</c:v>
                </c:pt>
                <c:pt idx="624">
                  <c:v>-5.86129040036785</c:v>
                </c:pt>
                <c:pt idx="625">
                  <c:v>2.69368608898935</c:v>
                </c:pt>
                <c:pt idx="626">
                  <c:v>-4.91272031922067</c:v>
                </c:pt>
                <c:pt idx="627">
                  <c:v>-0.468019612032811</c:v>
                </c:pt>
                <c:pt idx="628">
                  <c:v>-1.85960607321856</c:v>
                </c:pt>
                <c:pt idx="629">
                  <c:v>-3.09184737609528</c:v>
                </c:pt>
                <c:pt idx="630">
                  <c:v>2.03586049308081</c:v>
                </c:pt>
                <c:pt idx="631">
                  <c:v>-6.13455294411168</c:v>
                </c:pt>
                <c:pt idx="632">
                  <c:v>2.32815826959531</c:v>
                </c:pt>
                <c:pt idx="633">
                  <c:v>-6.07743419950975</c:v>
                </c:pt>
                <c:pt idx="634">
                  <c:v>1.63496722589392</c:v>
                </c:pt>
                <c:pt idx="635">
                  <c:v>-3.02638361564449</c:v>
                </c:pt>
                <c:pt idx="636">
                  <c:v>-2.09055697652408</c:v>
                </c:pt>
                <c:pt idx="637">
                  <c:v>-0.391778459351072</c:v>
                </c:pt>
                <c:pt idx="638">
                  <c:v>-5.26449213054093</c:v>
                </c:pt>
                <c:pt idx="639">
                  <c:v>2.73425996361257</c:v>
                </c:pt>
                <c:pt idx="640">
                  <c:v>-5.74395693959473</c:v>
                </c:pt>
                <c:pt idx="641">
                  <c:v>2.42396743943479</c:v>
                </c:pt>
                <c:pt idx="642">
                  <c:v>-5.51881598405936</c:v>
                </c:pt>
                <c:pt idx="643">
                  <c:v>-0.394941575825699</c:v>
                </c:pt>
                <c:pt idx="644">
                  <c:v>-1.70388773131742</c:v>
                </c:pt>
                <c:pt idx="645">
                  <c:v>-2.99157307004885</c:v>
                </c:pt>
                <c:pt idx="646">
                  <c:v>1.58860775657504</c:v>
                </c:pt>
                <c:pt idx="647">
                  <c:v>-6.50237691052865</c:v>
                </c:pt>
                <c:pt idx="648">
                  <c:v>2.1386256837708</c:v>
                </c:pt>
                <c:pt idx="649">
                  <c:v>-5.59825058149099</c:v>
                </c:pt>
                <c:pt idx="650">
                  <c:v>1.58516918943292</c:v>
                </c:pt>
                <c:pt idx="651">
                  <c:v>-3.16680866164495</c:v>
                </c:pt>
                <c:pt idx="652">
                  <c:v>-2.51603032364097</c:v>
                </c:pt>
                <c:pt idx="653">
                  <c:v>-0.156836130624976</c:v>
                </c:pt>
                <c:pt idx="654">
                  <c:v>-4.58620099361202</c:v>
                </c:pt>
                <c:pt idx="655">
                  <c:v>2.7380143379456</c:v>
                </c:pt>
                <c:pt idx="656">
                  <c:v>-6.20456690257958</c:v>
                </c:pt>
                <c:pt idx="657">
                  <c:v>1.9734281685519</c:v>
                </c:pt>
                <c:pt idx="658">
                  <c:v>-5.22425624180147</c:v>
                </c:pt>
                <c:pt idx="659">
                  <c:v>-0.104444013367287</c:v>
                </c:pt>
                <c:pt idx="660">
                  <c:v>-1.35710795236566</c:v>
                </c:pt>
                <c:pt idx="661">
                  <c:v>-3.37617265182529</c:v>
                </c:pt>
                <c:pt idx="662">
                  <c:v>1.34549031818226</c:v>
                </c:pt>
                <c:pt idx="663">
                  <c:v>-6.36998750935581</c:v>
                </c:pt>
                <c:pt idx="664">
                  <c:v>2.74751786433784</c:v>
                </c:pt>
                <c:pt idx="665">
                  <c:v>-5.45825710676053</c:v>
                </c:pt>
                <c:pt idx="666">
                  <c:v>2.03780847811387</c:v>
                </c:pt>
                <c:pt idx="667">
                  <c:v>-3.59706738789828</c:v>
                </c:pt>
                <c:pt idx="668">
                  <c:v>-2.36907639232144</c:v>
                </c:pt>
                <c:pt idx="669">
                  <c:v>0.033824421769011</c:v>
                </c:pt>
                <c:pt idx="670">
                  <c:v>-4.73608329516319</c:v>
                </c:pt>
                <c:pt idx="671">
                  <c:v>2.73898228568114</c:v>
                </c:pt>
                <c:pt idx="672">
                  <c:v>-6.66017935375416</c:v>
                </c:pt>
                <c:pt idx="673">
                  <c:v>2.14518875036942</c:v>
                </c:pt>
                <c:pt idx="674">
                  <c:v>-4.85144850566627</c:v>
                </c:pt>
                <c:pt idx="675">
                  <c:v>0.294280369005907</c:v>
                </c:pt>
                <c:pt idx="676">
                  <c:v>-1.17410007704746</c:v>
                </c:pt>
                <c:pt idx="677">
                  <c:v>-3.69180302202926</c:v>
                </c:pt>
                <c:pt idx="678">
                  <c:v>1.13119135140792</c:v>
                </c:pt>
                <c:pt idx="679">
                  <c:v>-6.11788656968633</c:v>
                </c:pt>
                <c:pt idx="680">
                  <c:v>3.18380910806708</c:v>
                </c:pt>
                <c:pt idx="681">
                  <c:v>-5.50073252162475</c:v>
                </c:pt>
                <c:pt idx="682">
                  <c:v>1.43029737779596</c:v>
                </c:pt>
                <c:pt idx="683">
                  <c:v>-3.655945381206</c:v>
                </c:pt>
                <c:pt idx="684">
                  <c:v>-2.15673358625516</c:v>
                </c:pt>
                <c:pt idx="685">
                  <c:v>0.609191966913963</c:v>
                </c:pt>
                <c:pt idx="686">
                  <c:v>-4.3164358992654</c:v>
                </c:pt>
                <c:pt idx="687">
                  <c:v>2.61583287584451</c:v>
                </c:pt>
                <c:pt idx="688">
                  <c:v>-6.79005377813476</c:v>
                </c:pt>
                <c:pt idx="689">
                  <c:v>2.28735956390944</c:v>
                </c:pt>
                <c:pt idx="690">
                  <c:v>-4.6348613066182</c:v>
                </c:pt>
                <c:pt idx="691">
                  <c:v>0.278898097408085</c:v>
                </c:pt>
                <c:pt idx="692">
                  <c:v>-1.6215046723677</c:v>
                </c:pt>
                <c:pt idx="693">
                  <c:v>-3.97039732353067</c:v>
                </c:pt>
                <c:pt idx="694">
                  <c:v>1.32223052279045</c:v>
                </c:pt>
                <c:pt idx="695">
                  <c:v>-5.68172126614229</c:v>
                </c:pt>
                <c:pt idx="696">
                  <c:v>3.35403683779626</c:v>
                </c:pt>
                <c:pt idx="697">
                  <c:v>-5.79627647599293</c:v>
                </c:pt>
                <c:pt idx="698">
                  <c:v>1.19026199492988</c:v>
                </c:pt>
                <c:pt idx="699">
                  <c:v>-3.77486683638612</c:v>
                </c:pt>
                <c:pt idx="700">
                  <c:v>-1.8485250764265</c:v>
                </c:pt>
                <c:pt idx="701">
                  <c:v>0.709616235714062</c:v>
                </c:pt>
                <c:pt idx="702">
                  <c:v>-5.03054814740585</c:v>
                </c:pt>
                <c:pt idx="703">
                  <c:v>2.46268647953486</c:v>
                </c:pt>
                <c:pt idx="704">
                  <c:v>-7.03615977364326</c:v>
                </c:pt>
                <c:pt idx="705">
                  <c:v>2.37404589809604</c:v>
                </c:pt>
                <c:pt idx="706">
                  <c:v>-4.22061081295224</c:v>
                </c:pt>
                <c:pt idx="707">
                  <c:v>0.143171089981933</c:v>
                </c:pt>
                <c:pt idx="708">
                  <c:v>-1.83201673605951</c:v>
                </c:pt>
                <c:pt idx="709">
                  <c:v>-4.15054788740957</c:v>
                </c:pt>
                <c:pt idx="710">
                  <c:v>1.81812095873325</c:v>
                </c:pt>
                <c:pt idx="711">
                  <c:v>-5.37896393111145</c:v>
                </c:pt>
                <c:pt idx="712">
                  <c:v>3.08019321230015</c:v>
                </c:pt>
                <c:pt idx="713">
                  <c:v>-6.25142891498553</c:v>
                </c:pt>
                <c:pt idx="714">
                  <c:v>0.866993048080254</c:v>
                </c:pt>
                <c:pt idx="715">
                  <c:v>-3.482123224658</c:v>
                </c:pt>
                <c:pt idx="716">
                  <c:v>-1.46164926496304</c:v>
                </c:pt>
                <c:pt idx="717">
                  <c:v>0.420880479034265</c:v>
                </c:pt>
                <c:pt idx="718">
                  <c:v>-5.0974922268843</c:v>
                </c:pt>
                <c:pt idx="719">
                  <c:v>2.22415568179566</c:v>
                </c:pt>
                <c:pt idx="720">
                  <c:v>-6.52104389002299</c:v>
                </c:pt>
                <c:pt idx="721">
                  <c:v>2.52126919181444</c:v>
                </c:pt>
                <c:pt idx="722">
                  <c:v>-4.4562800374641</c:v>
                </c:pt>
                <c:pt idx="723">
                  <c:v>-0.14022261106879</c:v>
                </c:pt>
                <c:pt idx="724">
                  <c:v>-2.01273837953511</c:v>
                </c:pt>
                <c:pt idx="725">
                  <c:v>-3.87427652131304</c:v>
                </c:pt>
                <c:pt idx="726">
                  <c:v>2.04566182278391</c:v>
                </c:pt>
                <c:pt idx="727">
                  <c:v>-5.37427213736125</c:v>
                </c:pt>
                <c:pt idx="728">
                  <c:v>2.85256746038985</c:v>
                </c:pt>
                <c:pt idx="729">
                  <c:v>-6.30230222666034</c:v>
                </c:pt>
                <c:pt idx="730">
                  <c:v>1.17522605884135</c:v>
                </c:pt>
                <c:pt idx="731">
                  <c:v>-2.97957657160667</c:v>
                </c:pt>
                <c:pt idx="732">
                  <c:v>-1.63902340440005</c:v>
                </c:pt>
                <c:pt idx="733">
                  <c:v>0.178350262847551</c:v>
                </c:pt>
                <c:pt idx="734">
                  <c:v>-5.05475345091457</c:v>
                </c:pt>
                <c:pt idx="735">
                  <c:v>2.03157130783702</c:v>
                </c:pt>
                <c:pt idx="736">
                  <c:v>-5.36622048908469</c:v>
                </c:pt>
                <c:pt idx="737">
                  <c:v>1.8796316933434</c:v>
                </c:pt>
                <c:pt idx="738">
                  <c:v>-4.01218015435156</c:v>
                </c:pt>
                <c:pt idx="739">
                  <c:v>-1.21142577338587</c:v>
                </c:pt>
                <c:pt idx="740">
                  <c:v>-1.58651582747672</c:v>
                </c:pt>
                <c:pt idx="741">
                  <c:v>-3.82060043169073</c:v>
                </c:pt>
                <c:pt idx="742">
                  <c:v>1.55928300193309</c:v>
                </c:pt>
                <c:pt idx="743">
                  <c:v>-4.99306441700907</c:v>
                </c:pt>
                <c:pt idx="744">
                  <c:v>1.51041447014005</c:v>
                </c:pt>
                <c:pt idx="745">
                  <c:v>-4.92445345655735</c:v>
                </c:pt>
                <c:pt idx="746">
                  <c:v>0.0765104663744548</c:v>
                </c:pt>
                <c:pt idx="747">
                  <c:v>-1.90825603616809</c:v>
                </c:pt>
                <c:pt idx="748">
                  <c:v>-1.9501217544175</c:v>
                </c:pt>
                <c:pt idx="749">
                  <c:v>-0.251697591873315</c:v>
                </c:pt>
                <c:pt idx="750">
                  <c:v>-5.07641316233741</c:v>
                </c:pt>
                <c:pt idx="751">
                  <c:v>1.60354862869781</c:v>
                </c:pt>
                <c:pt idx="752">
                  <c:v>-4.62601557416287</c:v>
                </c:pt>
                <c:pt idx="753">
                  <c:v>1.41620703679961</c:v>
                </c:pt>
                <c:pt idx="754">
                  <c:v>-4.01714774667032</c:v>
                </c:pt>
                <c:pt idx="755">
                  <c:v>-1.6203382470751</c:v>
                </c:pt>
                <c:pt idx="756">
                  <c:v>-0.823721783439371</c:v>
                </c:pt>
                <c:pt idx="757">
                  <c:v>-3.56446375270263</c:v>
                </c:pt>
                <c:pt idx="758">
                  <c:v>1.32853248964048</c:v>
                </c:pt>
                <c:pt idx="759">
                  <c:v>-4.85978160590368</c:v>
                </c:pt>
                <c:pt idx="760">
                  <c:v>1.00856031415677</c:v>
                </c:pt>
                <c:pt idx="761">
                  <c:v>-4.48861204890397</c:v>
                </c:pt>
                <c:pt idx="762">
                  <c:v>0.420742762398048</c:v>
                </c:pt>
                <c:pt idx="763">
                  <c:v>-2.01588749299191</c:v>
                </c:pt>
                <c:pt idx="764">
                  <c:v>-2.29688944380728</c:v>
                </c:pt>
                <c:pt idx="765">
                  <c:v>-0.230468990751558</c:v>
                </c:pt>
                <c:pt idx="766">
                  <c:v>-4.84513836314123</c:v>
                </c:pt>
                <c:pt idx="767">
                  <c:v>1.96654694643017</c:v>
                </c:pt>
                <c:pt idx="768">
                  <c:v>-4.74398517203167</c:v>
                </c:pt>
                <c:pt idx="769">
                  <c:v>0.877183044154615</c:v>
                </c:pt>
                <c:pt idx="770">
                  <c:v>-3.99714039135133</c:v>
                </c:pt>
                <c:pt idx="771">
                  <c:v>-1.46601324893561</c:v>
                </c:pt>
                <c:pt idx="772">
                  <c:v>-0.918720952626399</c:v>
                </c:pt>
                <c:pt idx="773">
                  <c:v>-3.32874590901707</c:v>
                </c:pt>
                <c:pt idx="774">
                  <c:v>1.20087332528543</c:v>
                </c:pt>
                <c:pt idx="775">
                  <c:v>-5.39695041612446</c:v>
                </c:pt>
                <c:pt idx="776">
                  <c:v>1.30152440818425</c:v>
                </c:pt>
                <c:pt idx="777">
                  <c:v>-4.51797533358876</c:v>
                </c:pt>
                <c:pt idx="778">
                  <c:v>0.50975994673873</c:v>
                </c:pt>
                <c:pt idx="779">
                  <c:v>-2.38960246812697</c:v>
                </c:pt>
                <c:pt idx="780">
                  <c:v>-2.79789915693277</c:v>
                </c:pt>
                <c:pt idx="781">
                  <c:v>0.00576329432443956</c:v>
                </c:pt>
                <c:pt idx="782">
                  <c:v>-4.40642329269854</c:v>
                </c:pt>
                <c:pt idx="783">
                  <c:v>1.94683113220289</c:v>
                </c:pt>
                <c:pt idx="784">
                  <c:v>-4.66141572508687</c:v>
                </c:pt>
                <c:pt idx="785">
                  <c:v>0.678175320664684</c:v>
                </c:pt>
                <c:pt idx="786">
                  <c:v>-4.07674493845276</c:v>
                </c:pt>
                <c:pt idx="787">
                  <c:v>-0.957804506066356</c:v>
                </c:pt>
                <c:pt idx="788">
                  <c:v>-0.576803291088288</c:v>
                </c:pt>
                <c:pt idx="789">
                  <c:v>-3.54512445440195</c:v>
                </c:pt>
                <c:pt idx="790">
                  <c:v>0.940619846030794</c:v>
                </c:pt>
                <c:pt idx="791">
                  <c:v>-5.07148453493784</c:v>
                </c:pt>
                <c:pt idx="792">
                  <c:v>1.55235933588155</c:v>
                </c:pt>
                <c:pt idx="793">
                  <c:v>-4.00868522723707</c:v>
                </c:pt>
                <c:pt idx="794">
                  <c:v>0.439314512673628</c:v>
                </c:pt>
                <c:pt idx="795">
                  <c:v>-2.57800098345785</c:v>
                </c:pt>
                <c:pt idx="796">
                  <c:v>-2.89510758485198</c:v>
                </c:pt>
                <c:pt idx="797">
                  <c:v>0.103496296078623</c:v>
                </c:pt>
                <c:pt idx="798">
                  <c:v>-4.31189996519191</c:v>
                </c:pt>
                <c:pt idx="799">
                  <c:v>1.85328992940016</c:v>
                </c:pt>
                <c:pt idx="800">
                  <c:v>-5.34431942129864</c:v>
                </c:pt>
                <c:pt idx="801">
                  <c:v>0.459822210605448</c:v>
                </c:pt>
                <c:pt idx="802">
                  <c:v>-3.82727091274289</c:v>
                </c:pt>
                <c:pt idx="803">
                  <c:v>-0.876535078422764</c:v>
                </c:pt>
                <c:pt idx="804">
                  <c:v>-0.468438798024922</c:v>
                </c:pt>
                <c:pt idx="805">
                  <c:v>-3.71454844569784</c:v>
                </c:pt>
                <c:pt idx="806">
                  <c:v>0.821220861850116</c:v>
                </c:pt>
                <c:pt idx="807">
                  <c:v>-5.34821956617753</c:v>
                </c:pt>
                <c:pt idx="808">
                  <c:v>1.88867781681165</c:v>
                </c:pt>
                <c:pt idx="809">
                  <c:v>-3.98430945220695</c:v>
                </c:pt>
                <c:pt idx="810">
                  <c:v>0.0819234303286579</c:v>
                </c:pt>
                <c:pt idx="811">
                  <c:v>-2.68968044311279</c:v>
                </c:pt>
                <c:pt idx="812">
                  <c:v>-2.63893881199073</c:v>
                </c:pt>
                <c:pt idx="813">
                  <c:v>0.543207694286155</c:v>
                </c:pt>
                <c:pt idx="814">
                  <c:v>-4.43850220611428</c:v>
                </c:pt>
                <c:pt idx="815">
                  <c:v>1.72861975703716</c:v>
                </c:pt>
                <c:pt idx="816">
                  <c:v>-5.12825859656053</c:v>
                </c:pt>
                <c:pt idx="817">
                  <c:v>0.864599427876688</c:v>
                </c:pt>
                <c:pt idx="818">
                  <c:v>-3.34719623312376</c:v>
                </c:pt>
                <c:pt idx="819">
                  <c:v>-0.974500973933745</c:v>
                </c:pt>
                <c:pt idx="820">
                  <c:v>-0.913356579144064</c:v>
                </c:pt>
                <c:pt idx="821">
                  <c:v>-3.98217525312934</c:v>
                </c:pt>
                <c:pt idx="822">
                  <c:v>0.667645059954598</c:v>
                </c:pt>
                <c:pt idx="823">
                  <c:v>-5.01492686777701</c:v>
                </c:pt>
                <c:pt idx="824">
                  <c:v>2.01954454200226</c:v>
                </c:pt>
                <c:pt idx="825">
                  <c:v>-4.35325148566861</c:v>
                </c:pt>
                <c:pt idx="826">
                  <c:v>-0.218099994640063</c:v>
                </c:pt>
                <c:pt idx="827">
                  <c:v>-2.90003664712789</c:v>
                </c:pt>
                <c:pt idx="828">
                  <c:v>-2.19809136895102</c:v>
                </c:pt>
                <c:pt idx="829">
                  <c:v>0.702354409828227</c:v>
                </c:pt>
                <c:pt idx="830">
                  <c:v>-4.69268263741905</c:v>
                </c:pt>
                <c:pt idx="831">
                  <c:v>1.37847429621621</c:v>
                </c:pt>
                <c:pt idx="832">
                  <c:v>-5.32785961313009</c:v>
                </c:pt>
                <c:pt idx="833">
                  <c:v>1.45283814866359</c:v>
                </c:pt>
                <c:pt idx="834">
                  <c:v>-3.31439229389047</c:v>
                </c:pt>
                <c:pt idx="835">
                  <c:v>-0.998856222801086</c:v>
                </c:pt>
                <c:pt idx="836">
                  <c:v>-1.17259549192057</c:v>
                </c:pt>
                <c:pt idx="837">
                  <c:v>-3.97492951766772</c:v>
                </c:pt>
                <c:pt idx="838">
                  <c:v>0.982959666455286</c:v>
                </c:pt>
                <c:pt idx="839">
                  <c:v>-4.54398893985331</c:v>
                </c:pt>
                <c:pt idx="840">
                  <c:v>1.9249808579722</c:v>
                </c:pt>
                <c:pt idx="841">
                  <c:v>-4.75735240066633</c:v>
                </c:pt>
                <c:pt idx="842">
                  <c:v>-0.224270333122503</c:v>
                </c:pt>
                <c:pt idx="843">
                  <c:v>-2.46438536740603</c:v>
                </c:pt>
                <c:pt idx="844">
                  <c:v>-2.06209501652106</c:v>
                </c:pt>
                <c:pt idx="845">
                  <c:v>0.580290442614</c:v>
                </c:pt>
                <c:pt idx="846">
                  <c:v>-4.75102025339899</c:v>
                </c:pt>
                <c:pt idx="847">
                  <c:v>1.01343049417758</c:v>
                </c:pt>
                <c:pt idx="848">
                  <c:v>-5.27236747995327</c:v>
                </c:pt>
                <c:pt idx="849">
                  <c:v>1.44171262053533</c:v>
                </c:pt>
                <c:pt idx="850">
                  <c:v>-3.24910274489752</c:v>
                </c:pt>
                <c:pt idx="851">
                  <c:v>-1.21601258798999</c:v>
                </c:pt>
                <c:pt idx="852">
                  <c:v>-1.52103580265119</c:v>
                </c:pt>
                <c:pt idx="853">
                  <c:v>-3.80415097357883</c:v>
                </c:pt>
                <c:pt idx="854">
                  <c:v>1.55550827538781</c:v>
                </c:pt>
                <c:pt idx="855">
                  <c:v>-4.80666259286022</c:v>
                </c:pt>
                <c:pt idx="856">
                  <c:v>1.67115885173871</c:v>
                </c:pt>
                <c:pt idx="857">
                  <c:v>-4.71340092856248</c:v>
                </c:pt>
                <c:pt idx="858">
                  <c:v>-0.255506734531361</c:v>
                </c:pt>
                <c:pt idx="859">
                  <c:v>-1.93354070272812</c:v>
                </c:pt>
                <c:pt idx="860">
                  <c:v>-2.07716948265243</c:v>
                </c:pt>
              </c:numCache>
            </c:numRef>
          </c:yVal>
          <c:smooth val="0"/>
        </c:ser>
        <c:ser>
          <c:idx val="2"/>
          <c:order val="2"/>
          <c:tx>
            <c:v>Début essai</c:v>
          </c:tx>
          <c:spPr>
            <a:ln w="3175">
              <a:noFill/>
            </a:ln>
          </c:spPr>
          <c:marker>
            <c:symbol val="x"/>
            <c:size val="12"/>
            <c:spPr>
              <a:solidFill>
                <a:srgbClr val="96969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Machine_traitement!$B$26</c:f>
              <c:numCache/>
            </c:numRef>
          </c:xVal>
          <c:yVal>
            <c:numRef>
              <c:f>Machine_traitement!$B$27</c:f>
              <c:numCache/>
            </c:numRef>
          </c:yVal>
          <c:smooth val="0"/>
        </c:ser>
        <c:axId val="19575591"/>
        <c:axId val="41962596"/>
      </c:scatterChart>
      <c:valAx>
        <c:axId val="63208015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Temps brut (s)</a:t>
                </a:r>
              </a:p>
            </c:rich>
          </c:tx>
          <c:layout>
            <c:manualLayout>
              <c:xMode val="factor"/>
              <c:yMode val="factor"/>
              <c:x val="0.032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2001227"/>
        <c:crosses val="autoZero"/>
        <c:crossBetween val="midCat"/>
      </c:valAx>
      <c:valAx>
        <c:axId val="32001227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(-)</a:t>
                </a:r>
              </a:p>
            </c:rich>
          </c:tx>
          <c:layout>
            <c:manualLayout>
              <c:xMode val="edge"/>
              <c:yMode val="edge"/>
              <c:x val="0.01575"/>
              <c:y val="0.250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63208015"/>
        <c:crosses val="autoZero"/>
        <c:crossBetween val="midCat"/>
      </c:valAx>
      <c:valAx>
        <c:axId val="19575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1962596"/>
        <c:crosses val="autoZero"/>
        <c:crossBetween val="midCat"/>
      </c:valAx>
      <c:valAx>
        <c:axId val="41962596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FF0000"/>
                    </a:solidFill>
                  </a:rPr>
                  <a:t>Contrainte (MPa)</a:t>
                </a:r>
              </a:p>
            </c:rich>
          </c:tx>
          <c:layout>
            <c:manualLayout>
              <c:xMode val="factor"/>
              <c:yMode val="factor"/>
              <c:x val="0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80808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FF0000"/>
                </a:solidFill>
              </a:defRPr>
            </a:pPr>
          </a:p>
        </c:txPr>
        <c:crossAx val="19575591"/>
        <c:crosses val="max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9125"/>
          <c:y val="0.05675"/>
          <c:w val="0.348"/>
          <c:h val="0.137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8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plotArea>
      <c:layout>
        <c:manualLayout>
          <c:xMode val="edge"/>
          <c:yMode val="edge"/>
          <c:x val="0.1115"/>
          <c:y val="0"/>
          <c:w val="0.7425"/>
          <c:h val="0.96025"/>
        </c:manualLayout>
      </c:layout>
      <c:scatterChart>
        <c:scatterStyle val="line"/>
        <c:varyColors val="0"/>
        <c:ser>
          <c:idx val="0"/>
          <c:order val="0"/>
          <c:tx>
            <c:v>Allongement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Machine_donnees!$J$2:$J$10000</c:f>
              <c:numCache>
                <c:ptCount val="9999"/>
                <c:pt idx="0">
                  <c:v>0</c:v>
                </c:pt>
                <c:pt idx="1">
                  <c:v>0.00044329999999998</c:v>
                </c:pt>
                <c:pt idx="2">
                  <c:v>0.0010184875</c:v>
                </c:pt>
                <c:pt idx="3">
                  <c:v>0.00128373749999999</c:v>
                </c:pt>
                <c:pt idx="4">
                  <c:v>0.00164136250000002</c:v>
                </c:pt>
                <c:pt idx="5">
                  <c:v>0.0021331</c:v>
                </c:pt>
                <c:pt idx="6">
                  <c:v>0.00227987499999999</c:v>
                </c:pt>
                <c:pt idx="7">
                  <c:v>0.00282302499999998</c:v>
                </c:pt>
                <c:pt idx="8">
                  <c:v>0.0030919875</c:v>
                </c:pt>
                <c:pt idx="9">
                  <c:v>0.00360756249999999</c:v>
                </c:pt>
                <c:pt idx="10">
                  <c:v>0.0040084125</c:v>
                </c:pt>
                <c:pt idx="11">
                  <c:v>0.00420063749999999</c:v>
                </c:pt>
                <c:pt idx="12">
                  <c:v>0.00483766250000001</c:v>
                </c:pt>
                <c:pt idx="13">
                  <c:v>0.00514163750000002</c:v>
                </c:pt>
                <c:pt idx="14">
                  <c:v>0.00554025000000002</c:v>
                </c:pt>
                <c:pt idx="15">
                  <c:v>0.00592618750000001</c:v>
                </c:pt>
                <c:pt idx="16">
                  <c:v>0.0063553375</c:v>
                </c:pt>
                <c:pt idx="17">
                  <c:v>0.0066638</c:v>
                </c:pt>
                <c:pt idx="18">
                  <c:v>0.00703557500000002</c:v>
                </c:pt>
                <c:pt idx="19">
                  <c:v>0.00728293750000003</c:v>
                </c:pt>
                <c:pt idx="20">
                  <c:v>0.00789388750000003</c:v>
                </c:pt>
                <c:pt idx="21">
                  <c:v>0.00834762500000003</c:v>
                </c:pt>
                <c:pt idx="22">
                  <c:v>0.00880508750000003</c:v>
                </c:pt>
                <c:pt idx="23">
                  <c:v>0.00901817500000002</c:v>
                </c:pt>
                <c:pt idx="24">
                  <c:v>0.0094048625</c:v>
                </c:pt>
                <c:pt idx="25">
                  <c:v>0.00966787499999999</c:v>
                </c:pt>
                <c:pt idx="26">
                  <c:v>0.0100843625</c:v>
                </c:pt>
                <c:pt idx="27">
                  <c:v>0.010699775</c:v>
                </c:pt>
                <c:pt idx="28">
                  <c:v>0.011091675</c:v>
                </c:pt>
                <c:pt idx="29">
                  <c:v>0.0114299375</c:v>
                </c:pt>
                <c:pt idx="30">
                  <c:v>0.0118784625</c:v>
                </c:pt>
                <c:pt idx="31">
                  <c:v>0.012364975</c:v>
                </c:pt>
                <c:pt idx="32">
                  <c:v>0.0126391625</c:v>
                </c:pt>
                <c:pt idx="33">
                  <c:v>0.0130832125</c:v>
                </c:pt>
                <c:pt idx="34">
                  <c:v>0.0134877875</c:v>
                </c:pt>
                <c:pt idx="35">
                  <c:v>0.0138223125</c:v>
                </c:pt>
                <c:pt idx="36">
                  <c:v>0.0140152875</c:v>
                </c:pt>
                <c:pt idx="37">
                  <c:v>0.0147148875</c:v>
                </c:pt>
                <c:pt idx="38">
                  <c:v>0.015004725</c:v>
                </c:pt>
                <c:pt idx="39">
                  <c:v>0.0153422375</c:v>
                </c:pt>
                <c:pt idx="40">
                  <c:v>0.01564025</c:v>
                </c:pt>
                <c:pt idx="41">
                  <c:v>0.0161141125</c:v>
                </c:pt>
                <c:pt idx="42">
                  <c:v>0.0164926</c:v>
                </c:pt>
                <c:pt idx="43">
                  <c:v>0.01692325</c:v>
                </c:pt>
                <c:pt idx="44">
                  <c:v>0.0172555375</c:v>
                </c:pt>
                <c:pt idx="45">
                  <c:v>0.01765415</c:v>
                </c:pt>
                <c:pt idx="46">
                  <c:v>0.0179953875</c:v>
                </c:pt>
                <c:pt idx="47">
                  <c:v>0.0182442375</c:v>
                </c:pt>
                <c:pt idx="48">
                  <c:v>0.0187896125</c:v>
                </c:pt>
                <c:pt idx="49">
                  <c:v>0.0192090875</c:v>
                </c:pt>
                <c:pt idx="50">
                  <c:v>0.019761175</c:v>
                </c:pt>
                <c:pt idx="51">
                  <c:v>0.020024925</c:v>
                </c:pt>
                <c:pt idx="52">
                  <c:v>0.02054125</c:v>
                </c:pt>
                <c:pt idx="53">
                  <c:v>0.02103895</c:v>
                </c:pt>
                <c:pt idx="54">
                  <c:v>0.02123415</c:v>
                </c:pt>
                <c:pt idx="55">
                  <c:v>0.0214315875</c:v>
                </c:pt>
                <c:pt idx="56">
                  <c:v>0.021991125</c:v>
                </c:pt>
                <c:pt idx="57">
                  <c:v>0.0225015</c:v>
                </c:pt>
                <c:pt idx="58">
                  <c:v>0.0229068125</c:v>
                </c:pt>
                <c:pt idx="59">
                  <c:v>0.0231891875</c:v>
                </c:pt>
                <c:pt idx="60">
                  <c:v>0.0236518625</c:v>
                </c:pt>
                <c:pt idx="61">
                  <c:v>0.0238321625</c:v>
                </c:pt>
                <c:pt idx="62">
                  <c:v>0.02443715</c:v>
                </c:pt>
                <c:pt idx="63">
                  <c:v>0.0247821125</c:v>
                </c:pt>
                <c:pt idx="64">
                  <c:v>0.0250861</c:v>
                </c:pt>
                <c:pt idx="65">
                  <c:v>0.02537965</c:v>
                </c:pt>
                <c:pt idx="66">
                  <c:v>0.0259064125</c:v>
                </c:pt>
                <c:pt idx="67">
                  <c:v>0.0262782</c:v>
                </c:pt>
                <c:pt idx="68">
                  <c:v>0.026658175</c:v>
                </c:pt>
                <c:pt idx="69">
                  <c:v>0.0271685375</c:v>
                </c:pt>
                <c:pt idx="70">
                  <c:v>0.0273801375</c:v>
                </c:pt>
                <c:pt idx="71">
                  <c:v>0.027900925</c:v>
                </c:pt>
                <c:pt idx="72">
                  <c:v>0.028301775</c:v>
                </c:pt>
                <c:pt idx="73">
                  <c:v>0.0286810125</c:v>
                </c:pt>
                <c:pt idx="74">
                  <c:v>0.028934325</c:v>
                </c:pt>
                <c:pt idx="75">
                  <c:v>0.0298187125</c:v>
                </c:pt>
                <c:pt idx="76">
                  <c:v>0.029960275</c:v>
                </c:pt>
                <c:pt idx="77">
                  <c:v>0.0303089625</c:v>
                </c:pt>
                <c:pt idx="78">
                  <c:v>0.0305339625</c:v>
                </c:pt>
                <c:pt idx="79">
                  <c:v>0.0310122875</c:v>
                </c:pt>
                <c:pt idx="80">
                  <c:v>0.0313892875</c:v>
                </c:pt>
                <c:pt idx="81">
                  <c:v>0.0317208375</c:v>
                </c:pt>
                <c:pt idx="82">
                  <c:v>0.0321716</c:v>
                </c:pt>
                <c:pt idx="83">
                  <c:v>0.032545625</c:v>
                </c:pt>
                <c:pt idx="84">
                  <c:v>0.0330477875</c:v>
                </c:pt>
                <c:pt idx="85">
                  <c:v>0.03346875</c:v>
                </c:pt>
                <c:pt idx="86">
                  <c:v>0.0337936</c:v>
                </c:pt>
                <c:pt idx="87">
                  <c:v>0.033984325</c:v>
                </c:pt>
                <c:pt idx="88">
                  <c:v>0.0345863375</c:v>
                </c:pt>
                <c:pt idx="89">
                  <c:v>0.0348456125</c:v>
                </c:pt>
                <c:pt idx="90">
                  <c:v>0.035391</c:v>
                </c:pt>
                <c:pt idx="91">
                  <c:v>0.0357247875</c:v>
                </c:pt>
                <c:pt idx="92">
                  <c:v>0.03606155</c:v>
                </c:pt>
                <c:pt idx="93">
                  <c:v>0.036518275</c:v>
                </c:pt>
                <c:pt idx="94">
                  <c:v>0.0368393875</c:v>
                </c:pt>
                <c:pt idx="95">
                  <c:v>0.03717765</c:v>
                </c:pt>
                <c:pt idx="96">
                  <c:v>0.03750845</c:v>
                </c:pt>
                <c:pt idx="97">
                  <c:v>0.0379413375</c:v>
                </c:pt>
                <c:pt idx="98">
                  <c:v>0.0385433375</c:v>
                </c:pt>
                <c:pt idx="99">
                  <c:v>0.03892705</c:v>
                </c:pt>
                <c:pt idx="100">
                  <c:v>0.039187075</c:v>
                </c:pt>
                <c:pt idx="101">
                  <c:v>0.039556625</c:v>
                </c:pt>
                <c:pt idx="102">
                  <c:v>0.040076675</c:v>
                </c:pt>
                <c:pt idx="103">
                  <c:v>0.0403940625</c:v>
                </c:pt>
                <c:pt idx="104">
                  <c:v>0.0405870375</c:v>
                </c:pt>
                <c:pt idx="105">
                  <c:v>0.0411719</c:v>
                </c:pt>
                <c:pt idx="106">
                  <c:v>0.0414647125</c:v>
                </c:pt>
                <c:pt idx="107">
                  <c:v>0.04196465</c:v>
                </c:pt>
                <c:pt idx="108">
                  <c:v>0.042420625</c:v>
                </c:pt>
                <c:pt idx="109">
                  <c:v>0.0426434</c:v>
                </c:pt>
                <c:pt idx="110">
                  <c:v>0.0432066625</c:v>
                </c:pt>
                <c:pt idx="111">
                  <c:v>0.043746825</c:v>
                </c:pt>
                <c:pt idx="112">
                  <c:v>0.0440575125</c:v>
                </c:pt>
                <c:pt idx="113">
                  <c:v>0.04421845</c:v>
                </c:pt>
                <c:pt idx="114">
                  <c:v>0.0445440375</c:v>
                </c:pt>
                <c:pt idx="115">
                  <c:v>0.0451363625</c:v>
                </c:pt>
                <c:pt idx="116">
                  <c:v>0.04560425</c:v>
                </c:pt>
                <c:pt idx="117">
                  <c:v>0.045926125</c:v>
                </c:pt>
                <c:pt idx="118">
                  <c:v>0.0463873125</c:v>
                </c:pt>
                <c:pt idx="119">
                  <c:v>0.0465340875</c:v>
                </c:pt>
                <c:pt idx="120">
                  <c:v>0.046943125</c:v>
                </c:pt>
                <c:pt idx="121">
                  <c:v>0.0473700375</c:v>
                </c:pt>
                <c:pt idx="122">
                  <c:v>0.0476956375</c:v>
                </c:pt>
                <c:pt idx="123">
                  <c:v>0.0481694875</c:v>
                </c:pt>
                <c:pt idx="124">
                  <c:v>0.048510725</c:v>
                </c:pt>
                <c:pt idx="125">
                  <c:v>0.0490300375</c:v>
                </c:pt>
                <c:pt idx="126">
                  <c:v>0.049287825</c:v>
                </c:pt>
                <c:pt idx="127">
                  <c:v>0.0496059625</c:v>
                </c:pt>
                <c:pt idx="128">
                  <c:v>0.0502496875</c:v>
                </c:pt>
                <c:pt idx="129">
                  <c:v>0.0506281875</c:v>
                </c:pt>
                <c:pt idx="130">
                  <c:v>0.0509254625</c:v>
                </c:pt>
                <c:pt idx="131">
                  <c:v>0.0511996375</c:v>
                </c:pt>
                <c:pt idx="132">
                  <c:v>0.0516518875</c:v>
                </c:pt>
                <c:pt idx="133">
                  <c:v>0.0519245875</c:v>
                </c:pt>
                <c:pt idx="134">
                  <c:v>0.052385775</c:v>
                </c:pt>
                <c:pt idx="135">
                  <c:v>0.052762025</c:v>
                </c:pt>
                <c:pt idx="136">
                  <c:v>0.053109975</c:v>
                </c:pt>
                <c:pt idx="137">
                  <c:v>0.0537447625</c:v>
                </c:pt>
                <c:pt idx="138">
                  <c:v>0.05407855</c:v>
                </c:pt>
                <c:pt idx="139">
                  <c:v>0.054390725</c:v>
                </c:pt>
                <c:pt idx="140">
                  <c:v>0.054828075</c:v>
                </c:pt>
                <c:pt idx="141">
                  <c:v>0.0551946375</c:v>
                </c:pt>
                <c:pt idx="142">
                  <c:v>0.055664775</c:v>
                </c:pt>
                <c:pt idx="143">
                  <c:v>0.055981425</c:v>
                </c:pt>
                <c:pt idx="144">
                  <c:v>0.0563867375</c:v>
                </c:pt>
                <c:pt idx="145">
                  <c:v>0.0567302125</c:v>
                </c:pt>
                <c:pt idx="146">
                  <c:v>0.0571697875</c:v>
                </c:pt>
                <c:pt idx="147">
                  <c:v>0.0574231125</c:v>
                </c:pt>
                <c:pt idx="148">
                  <c:v>0.058016925</c:v>
                </c:pt>
                <c:pt idx="149">
                  <c:v>0.0584132875</c:v>
                </c:pt>
                <c:pt idx="150">
                  <c:v>0.058747825</c:v>
                </c:pt>
                <c:pt idx="151">
                  <c:v>0.0591613375</c:v>
                </c:pt>
                <c:pt idx="152">
                  <c:v>0.059455625</c:v>
                </c:pt>
                <c:pt idx="153">
                  <c:v>0.0600472</c:v>
                </c:pt>
                <c:pt idx="154">
                  <c:v>0.0603474625</c:v>
                </c:pt>
                <c:pt idx="155">
                  <c:v>0.0605732125</c:v>
                </c:pt>
                <c:pt idx="156">
                  <c:v>0.06102025</c:v>
                </c:pt>
                <c:pt idx="157">
                  <c:v>0.061460575</c:v>
                </c:pt>
                <c:pt idx="158">
                  <c:v>0.06173625</c:v>
                </c:pt>
                <c:pt idx="159">
                  <c:v>0.0621952125</c:v>
                </c:pt>
                <c:pt idx="160">
                  <c:v>0.0626735375</c:v>
                </c:pt>
                <c:pt idx="161">
                  <c:v>0.062938775</c:v>
                </c:pt>
                <c:pt idx="162">
                  <c:v>0.0633329125</c:v>
                </c:pt>
                <c:pt idx="163">
                  <c:v>0.063752375</c:v>
                </c:pt>
                <c:pt idx="164">
                  <c:v>0.064001975</c:v>
                </c:pt>
                <c:pt idx="165">
                  <c:v>0.06465465</c:v>
                </c:pt>
                <c:pt idx="166">
                  <c:v>0.06487295</c:v>
                </c:pt>
                <c:pt idx="167">
                  <c:v>0.0653274375</c:v>
                </c:pt>
                <c:pt idx="168">
                  <c:v>0.065629175</c:v>
                </c:pt>
                <c:pt idx="169">
                  <c:v>0.06601885</c:v>
                </c:pt>
                <c:pt idx="170">
                  <c:v>0.0662975</c:v>
                </c:pt>
                <c:pt idx="171">
                  <c:v>0.0668048875</c:v>
                </c:pt>
                <c:pt idx="172">
                  <c:v>0.06733015</c:v>
                </c:pt>
                <c:pt idx="173">
                  <c:v>0.0676445625</c:v>
                </c:pt>
                <c:pt idx="174">
                  <c:v>0.068124375</c:v>
                </c:pt>
                <c:pt idx="175">
                  <c:v>0.068283825</c:v>
                </c:pt>
                <c:pt idx="176">
                  <c:v>0.069049</c:v>
                </c:pt>
                <c:pt idx="177">
                  <c:v>0.0692382375</c:v>
                </c:pt>
                <c:pt idx="178">
                  <c:v>0.0696428125</c:v>
                </c:pt>
                <c:pt idx="179">
                  <c:v>0.0700458875</c:v>
                </c:pt>
                <c:pt idx="180">
                  <c:v>0.0703305</c:v>
                </c:pt>
                <c:pt idx="181">
                  <c:v>0.070696325</c:v>
                </c:pt>
                <c:pt idx="182">
                  <c:v>0.07107555</c:v>
                </c:pt>
                <c:pt idx="183">
                  <c:v>0.0716134875</c:v>
                </c:pt>
                <c:pt idx="184">
                  <c:v>0.0720255</c:v>
                </c:pt>
                <c:pt idx="185">
                  <c:v>0.072407725</c:v>
                </c:pt>
                <c:pt idx="186">
                  <c:v>0.0727549125</c:v>
                </c:pt>
                <c:pt idx="187">
                  <c:v>0.073001525</c:v>
                </c:pt>
                <c:pt idx="188">
                  <c:v>0.073470175</c:v>
                </c:pt>
                <c:pt idx="189">
                  <c:v>0.0738628125</c:v>
                </c:pt>
                <c:pt idx="190">
                  <c:v>0.0743173</c:v>
                </c:pt>
                <c:pt idx="191">
                  <c:v>0.0746585375</c:v>
                </c:pt>
                <c:pt idx="192">
                  <c:v>0.075113025</c:v>
                </c:pt>
                <c:pt idx="193">
                  <c:v>0.0752314875</c:v>
                </c:pt>
                <c:pt idx="194">
                  <c:v>0.0757552625</c:v>
                </c:pt>
                <c:pt idx="195">
                  <c:v>0.0761196</c:v>
                </c:pt>
                <c:pt idx="196">
                  <c:v>0.0764817</c:v>
                </c:pt>
                <c:pt idx="197">
                  <c:v>0.0769093625</c:v>
                </c:pt>
                <c:pt idx="198">
                  <c:v>0.0773154125</c:v>
                </c:pt>
                <c:pt idx="199">
                  <c:v>0.077886125</c:v>
                </c:pt>
                <c:pt idx="200">
                  <c:v>0.0782318375</c:v>
                </c:pt>
                <c:pt idx="201">
                  <c:v>0.07861405</c:v>
                </c:pt>
                <c:pt idx="202">
                  <c:v>0.0789560375</c:v>
                </c:pt>
                <c:pt idx="203">
                  <c:v>0.0794760875</c:v>
                </c:pt>
                <c:pt idx="204">
                  <c:v>0.07974505</c:v>
                </c:pt>
                <c:pt idx="205">
                  <c:v>0.08009225</c:v>
                </c:pt>
                <c:pt idx="206">
                  <c:v>0.08060485</c:v>
                </c:pt>
                <c:pt idx="207">
                  <c:v>0.0807411875</c:v>
                </c:pt>
                <c:pt idx="208">
                  <c:v>0.081324575</c:v>
                </c:pt>
                <c:pt idx="209">
                  <c:v>0.081769375</c:v>
                </c:pt>
                <c:pt idx="210">
                  <c:v>0.0820972</c:v>
                </c:pt>
                <c:pt idx="211">
                  <c:v>0.082402675</c:v>
                </c:pt>
                <c:pt idx="212">
                  <c:v>0.0828042625</c:v>
                </c:pt>
                <c:pt idx="213">
                  <c:v>0.0832073375</c:v>
                </c:pt>
                <c:pt idx="214">
                  <c:v>0.0836648</c:v>
                </c:pt>
                <c:pt idx="215">
                  <c:v>0.0839650625</c:v>
                </c:pt>
                <c:pt idx="216">
                  <c:v>0.084361425</c:v>
                </c:pt>
                <c:pt idx="217">
                  <c:v>0.0850200625</c:v>
                </c:pt>
                <c:pt idx="218">
                  <c:v>0.0851556625</c:v>
                </c:pt>
                <c:pt idx="219">
                  <c:v>0.085650375</c:v>
                </c:pt>
                <c:pt idx="220">
                  <c:v>0.0861845875</c:v>
                </c:pt>
                <c:pt idx="221">
                  <c:v>0.08652285</c:v>
                </c:pt>
                <c:pt idx="222">
                  <c:v>0.0870056375</c:v>
                </c:pt>
                <c:pt idx="223">
                  <c:v>0.0871300625</c:v>
                </c:pt>
                <c:pt idx="224">
                  <c:v>0.0875718875</c:v>
                </c:pt>
                <c:pt idx="225">
                  <c:v>0.0879392</c:v>
                </c:pt>
                <c:pt idx="226">
                  <c:v>0.0883787875</c:v>
                </c:pt>
                <c:pt idx="227">
                  <c:v>0.088772925</c:v>
                </c:pt>
                <c:pt idx="228">
                  <c:v>0.0892303875</c:v>
                </c:pt>
                <c:pt idx="229">
                  <c:v>0.0896111125</c:v>
                </c:pt>
                <c:pt idx="230">
                  <c:v>0.0901252</c:v>
                </c:pt>
                <c:pt idx="231">
                  <c:v>0.0904515375</c:v>
                </c:pt>
                <c:pt idx="232">
                  <c:v>0.0907816</c:v>
                </c:pt>
                <c:pt idx="233">
                  <c:v>0.0913135625</c:v>
                </c:pt>
                <c:pt idx="234">
                  <c:v>0.09170845</c:v>
                </c:pt>
                <c:pt idx="235">
                  <c:v>0.092006475</c:v>
                </c:pt>
                <c:pt idx="236">
                  <c:v>0.09236485</c:v>
                </c:pt>
                <c:pt idx="237">
                  <c:v>0.0928111375</c:v>
                </c:pt>
                <c:pt idx="238">
                  <c:v>0.0932537</c:v>
                </c:pt>
                <c:pt idx="239">
                  <c:v>0.0936396375</c:v>
                </c:pt>
                <c:pt idx="240">
                  <c:v>0.0939846</c:v>
                </c:pt>
                <c:pt idx="241">
                  <c:v>0.0942409</c:v>
                </c:pt>
                <c:pt idx="242">
                  <c:v>0.094636525</c:v>
                </c:pt>
                <c:pt idx="243">
                  <c:v>0.09516105</c:v>
                </c:pt>
                <c:pt idx="244">
                  <c:v>0.0955075</c:v>
                </c:pt>
                <c:pt idx="245">
                  <c:v>0.0959061</c:v>
                </c:pt>
                <c:pt idx="246">
                  <c:v>0.0962063625</c:v>
                </c:pt>
                <c:pt idx="247">
                  <c:v>0.0966817125</c:v>
                </c:pt>
                <c:pt idx="248">
                  <c:v>0.0971108625</c:v>
                </c:pt>
                <c:pt idx="249">
                  <c:v>0.097455825</c:v>
                </c:pt>
                <c:pt idx="250">
                  <c:v>0.0979937625</c:v>
                </c:pt>
                <c:pt idx="251">
                  <c:v>0.098171825</c:v>
                </c:pt>
                <c:pt idx="252">
                  <c:v>0.098540625</c:v>
                </c:pt>
                <c:pt idx="253">
                  <c:v>0.099115075</c:v>
                </c:pt>
                <c:pt idx="254">
                  <c:v>0.0993199625</c:v>
                </c:pt>
                <c:pt idx="255">
                  <c:v>0.099816175</c:v>
                </c:pt>
                <c:pt idx="256">
                  <c:v>0.1003645375</c:v>
                </c:pt>
                <c:pt idx="257">
                  <c:v>0.1005567625</c:v>
                </c:pt>
                <c:pt idx="258">
                  <c:v>0.10083765</c:v>
                </c:pt>
                <c:pt idx="259">
                  <c:v>0.101247425</c:v>
                </c:pt>
                <c:pt idx="260">
                  <c:v>0.1017168125</c:v>
                </c:pt>
                <c:pt idx="261">
                  <c:v>0.1022093</c:v>
                </c:pt>
                <c:pt idx="262">
                  <c:v>0.10255575</c:v>
                </c:pt>
                <c:pt idx="263">
                  <c:v>0.1028999625</c:v>
                </c:pt>
                <c:pt idx="264">
                  <c:v>0.103327625</c:v>
                </c:pt>
                <c:pt idx="265">
                  <c:v>0.103681525</c:v>
                </c:pt>
                <c:pt idx="266">
                  <c:v>0.104089825</c:v>
                </c:pt>
                <c:pt idx="267">
                  <c:v>0.104399025</c:v>
                </c:pt>
                <c:pt idx="268">
                  <c:v>0.1048304125</c:v>
                </c:pt>
                <c:pt idx="269">
                  <c:v>0.1052640375</c:v>
                </c:pt>
                <c:pt idx="270">
                  <c:v>0.1055471625</c:v>
                </c:pt>
                <c:pt idx="271">
                  <c:v>0.1059837625</c:v>
                </c:pt>
                <c:pt idx="272">
                  <c:v>0.1063443625</c:v>
                </c:pt>
                <c:pt idx="273">
                  <c:v>0.106833875</c:v>
                </c:pt>
                <c:pt idx="274">
                  <c:v>0.107097625</c:v>
                </c:pt>
                <c:pt idx="275">
                  <c:v>0.1077093125</c:v>
                </c:pt>
                <c:pt idx="276">
                  <c:v>0.1081690125</c:v>
                </c:pt>
                <c:pt idx="277">
                  <c:v>0.1085855</c:v>
                </c:pt>
                <c:pt idx="278">
                  <c:v>0.1088663875</c:v>
                </c:pt>
                <c:pt idx="279">
                  <c:v>0.1092962875</c:v>
                </c:pt>
                <c:pt idx="280">
                  <c:v>0.1095533375</c:v>
                </c:pt>
                <c:pt idx="281">
                  <c:v>0.110089775</c:v>
                </c:pt>
                <c:pt idx="282">
                  <c:v>0.110398975</c:v>
                </c:pt>
                <c:pt idx="283">
                  <c:v>0.11079535</c:v>
                </c:pt>
                <c:pt idx="284">
                  <c:v>0.1112177875</c:v>
                </c:pt>
                <c:pt idx="285">
                  <c:v>0.1115083625</c:v>
                </c:pt>
                <c:pt idx="286">
                  <c:v>0.11197105</c:v>
                </c:pt>
                <c:pt idx="287">
                  <c:v>0.112389775</c:v>
                </c:pt>
                <c:pt idx="288">
                  <c:v>0.112599125</c:v>
                </c:pt>
                <c:pt idx="289">
                  <c:v>0.1131258875</c:v>
                </c:pt>
                <c:pt idx="290">
                  <c:v>0.11359155</c:v>
                </c:pt>
                <c:pt idx="291">
                  <c:v>0.1140259125</c:v>
                </c:pt>
                <c:pt idx="292">
                  <c:v>0.11435225</c:v>
                </c:pt>
                <c:pt idx="293">
                  <c:v>0.1145914125</c:v>
                </c:pt>
                <c:pt idx="294">
                  <c:v>0.114989275</c:v>
                </c:pt>
                <c:pt idx="295">
                  <c:v>0.115367025</c:v>
                </c:pt>
                <c:pt idx="296">
                  <c:v>0.1157701</c:v>
                </c:pt>
                <c:pt idx="297">
                  <c:v>0.116308025</c:v>
                </c:pt>
                <c:pt idx="298">
                  <c:v>0.1169316375</c:v>
                </c:pt>
                <c:pt idx="299">
                  <c:v>0.11701435</c:v>
                </c:pt>
                <c:pt idx="300">
                  <c:v>0.1175016125</c:v>
                </c:pt>
                <c:pt idx="301">
                  <c:v>0.11779815</c:v>
                </c:pt>
                <c:pt idx="302">
                  <c:v>0.1182585875</c:v>
                </c:pt>
                <c:pt idx="303">
                  <c:v>0.1186281375</c:v>
                </c:pt>
                <c:pt idx="304">
                  <c:v>0.1190364375</c:v>
                </c:pt>
                <c:pt idx="305">
                  <c:v>0.119490175</c:v>
                </c:pt>
                <c:pt idx="306">
                  <c:v>0.119836625</c:v>
                </c:pt>
                <c:pt idx="307">
                  <c:v>0.120152525</c:v>
                </c:pt>
                <c:pt idx="308">
                  <c:v>0.1206003125</c:v>
                </c:pt>
                <c:pt idx="309">
                  <c:v>0.120949</c:v>
                </c:pt>
                <c:pt idx="310">
                  <c:v>0.1214288125</c:v>
                </c:pt>
                <c:pt idx="311">
                  <c:v>0.121781225</c:v>
                </c:pt>
                <c:pt idx="312">
                  <c:v>0.1220919125</c:v>
                </c:pt>
                <c:pt idx="313">
                  <c:v>0.1226395375</c:v>
                </c:pt>
                <c:pt idx="314">
                  <c:v>0.122927125</c:v>
                </c:pt>
                <c:pt idx="315">
                  <c:v>0.123304875</c:v>
                </c:pt>
                <c:pt idx="316">
                  <c:v>0.12369975</c:v>
                </c:pt>
                <c:pt idx="317">
                  <c:v>0.1241967</c:v>
                </c:pt>
                <c:pt idx="318">
                  <c:v>0.1246705625</c:v>
                </c:pt>
                <c:pt idx="319">
                  <c:v>0.12491345</c:v>
                </c:pt>
                <c:pt idx="320">
                  <c:v>0.1252964125</c:v>
                </c:pt>
                <c:pt idx="321">
                  <c:v>0.1256965125</c:v>
                </c:pt>
                <c:pt idx="322">
                  <c:v>0.1259557875</c:v>
                </c:pt>
                <c:pt idx="323">
                  <c:v>0.126463175</c:v>
                </c:pt>
                <c:pt idx="324">
                  <c:v>0.1267403375</c:v>
                </c:pt>
                <c:pt idx="325">
                  <c:v>0.1271307375</c:v>
                </c:pt>
                <c:pt idx="326">
                  <c:v>0.1275621375</c:v>
                </c:pt>
                <c:pt idx="327">
                  <c:v>0.1281194375</c:v>
                </c:pt>
                <c:pt idx="328">
                  <c:v>0.1284018125</c:v>
                </c:pt>
                <c:pt idx="329">
                  <c:v>0.1289159</c:v>
                </c:pt>
                <c:pt idx="330">
                  <c:v>0.12920945</c:v>
                </c:pt>
                <c:pt idx="331">
                  <c:v>0.12961775</c:v>
                </c:pt>
                <c:pt idx="332">
                  <c:v>0.1300640375</c:v>
                </c:pt>
                <c:pt idx="333">
                  <c:v>0.130473825</c:v>
                </c:pt>
                <c:pt idx="334">
                  <c:v>0.1309126625</c:v>
                </c:pt>
                <c:pt idx="335">
                  <c:v>0.1312427125</c:v>
                </c:pt>
                <c:pt idx="336">
                  <c:v>0.1317255125</c:v>
                </c:pt>
                <c:pt idx="337">
                  <c:v>0.13183355</c:v>
                </c:pt>
                <c:pt idx="338">
                  <c:v>0.1324154375</c:v>
                </c:pt>
                <c:pt idx="339">
                  <c:v>0.1326568375</c:v>
                </c:pt>
                <c:pt idx="340">
                  <c:v>0.1332223375</c:v>
                </c:pt>
                <c:pt idx="341">
                  <c:v>0.1336552125</c:v>
                </c:pt>
                <c:pt idx="342">
                  <c:v>0.1337416375</c:v>
                </c:pt>
                <c:pt idx="343">
                  <c:v>0.1341603625</c:v>
                </c:pt>
                <c:pt idx="344">
                  <c:v>0.134618575</c:v>
                </c:pt>
                <c:pt idx="345">
                  <c:v>0.1350276125</c:v>
                </c:pt>
                <c:pt idx="346">
                  <c:v>0.135244425</c:v>
                </c:pt>
                <c:pt idx="347">
                  <c:v>0.1357659625</c:v>
                </c:pt>
                <c:pt idx="348">
                  <c:v>0.13622045</c:v>
                </c:pt>
                <c:pt idx="349">
                  <c:v>0.1366630125</c:v>
                </c:pt>
                <c:pt idx="350">
                  <c:v>0.137005</c:v>
                </c:pt>
                <c:pt idx="351">
                  <c:v>0.1373805125</c:v>
                </c:pt>
                <c:pt idx="352">
                  <c:v>0.1378551125</c:v>
                </c:pt>
                <c:pt idx="353">
                  <c:v>0.13816505</c:v>
                </c:pt>
                <c:pt idx="354">
                  <c:v>0.138749175</c:v>
                </c:pt>
                <c:pt idx="355">
                  <c:v>0.139036025</c:v>
                </c:pt>
                <c:pt idx="356">
                  <c:v>0.1393429875</c:v>
                </c:pt>
                <c:pt idx="357">
                  <c:v>0.139909975</c:v>
                </c:pt>
                <c:pt idx="358">
                  <c:v>0.140257175</c:v>
                </c:pt>
                <c:pt idx="359">
                  <c:v>0.1405306125</c:v>
                </c:pt>
                <c:pt idx="360">
                  <c:v>0.1409523125</c:v>
                </c:pt>
                <c:pt idx="361">
                  <c:v>0.1413561375</c:v>
                </c:pt>
                <c:pt idx="362">
                  <c:v>0.1415997375</c:v>
                </c:pt>
                <c:pt idx="363">
                  <c:v>0.1421697375</c:v>
                </c:pt>
                <c:pt idx="364">
                  <c:v>0.1425236125</c:v>
                </c:pt>
                <c:pt idx="365">
                  <c:v>0.142873075</c:v>
                </c:pt>
                <c:pt idx="366">
                  <c:v>0.1433044375</c:v>
                </c:pt>
                <c:pt idx="367">
                  <c:v>0.14349815</c:v>
                </c:pt>
                <c:pt idx="368">
                  <c:v>0.1439802375</c:v>
                </c:pt>
                <c:pt idx="369">
                  <c:v>0.144468275</c:v>
                </c:pt>
                <c:pt idx="370">
                  <c:v>0.144897425</c:v>
                </c:pt>
                <c:pt idx="371">
                  <c:v>0.1451618875</c:v>
                </c:pt>
                <c:pt idx="372">
                  <c:v>0.145503125</c:v>
                </c:pt>
                <c:pt idx="373">
                  <c:v>0.1459121375</c:v>
                </c:pt>
                <c:pt idx="374">
                  <c:v>0.146427</c:v>
                </c:pt>
                <c:pt idx="375">
                  <c:v>0.14688</c:v>
                </c:pt>
                <c:pt idx="376">
                  <c:v>0.147072225</c:v>
                </c:pt>
                <c:pt idx="377">
                  <c:v>0.1475177625</c:v>
                </c:pt>
                <c:pt idx="378">
                  <c:v>0.148041575</c:v>
                </c:pt>
                <c:pt idx="379">
                  <c:v>0.1484065875</c:v>
                </c:pt>
                <c:pt idx="380">
                  <c:v>0.148730725</c:v>
                </c:pt>
                <c:pt idx="381">
                  <c:v>0.149152425</c:v>
                </c:pt>
                <c:pt idx="382">
                  <c:v>0.149592725</c:v>
                </c:pt>
                <c:pt idx="383">
                  <c:v>0.150051675</c:v>
                </c:pt>
                <c:pt idx="384">
                  <c:v>0.150389225</c:v>
                </c:pt>
                <c:pt idx="385">
                  <c:v>0.1506172125</c:v>
                </c:pt>
                <c:pt idx="386">
                  <c:v>0.1510642375</c:v>
                </c:pt>
                <c:pt idx="387">
                  <c:v>0.15148815</c:v>
                </c:pt>
                <c:pt idx="388">
                  <c:v>0.151964275</c:v>
                </c:pt>
                <c:pt idx="389">
                  <c:v>0.1524225125</c:v>
                </c:pt>
                <c:pt idx="390">
                  <c:v>0.1527048625</c:v>
                </c:pt>
                <c:pt idx="391">
                  <c:v>0.1532964375</c:v>
                </c:pt>
                <c:pt idx="392">
                  <c:v>0.1533583125</c:v>
                </c:pt>
                <c:pt idx="393">
                  <c:v>0.1538440875</c:v>
                </c:pt>
                <c:pt idx="394">
                  <c:v>0.154289575</c:v>
                </c:pt>
                <c:pt idx="395">
                  <c:v>0.15477535</c:v>
                </c:pt>
                <c:pt idx="396">
                  <c:v>0.154922925</c:v>
                </c:pt>
                <c:pt idx="397">
                  <c:v>0.15539005</c:v>
                </c:pt>
                <c:pt idx="398">
                  <c:v>0.1558319</c:v>
                </c:pt>
                <c:pt idx="399">
                  <c:v>0.1561649125</c:v>
                </c:pt>
                <c:pt idx="400">
                  <c:v>0.1566335875</c:v>
                </c:pt>
                <c:pt idx="401">
                  <c:v>0.1570798375</c:v>
                </c:pt>
                <c:pt idx="402">
                  <c:v>0.1574188125</c:v>
                </c:pt>
                <c:pt idx="403">
                  <c:v>0.1577623125</c:v>
                </c:pt>
                <c:pt idx="404">
                  <c:v>0.1580238</c:v>
                </c:pt>
                <c:pt idx="405">
                  <c:v>0.158455225</c:v>
                </c:pt>
                <c:pt idx="406">
                  <c:v>0.158949225</c:v>
                </c:pt>
                <c:pt idx="407">
                  <c:v>0.1595117125</c:v>
                </c:pt>
                <c:pt idx="408">
                  <c:v>0.1596428375</c:v>
                </c:pt>
                <c:pt idx="409">
                  <c:v>0.160158425</c:v>
                </c:pt>
                <c:pt idx="410">
                  <c:v>0.160472125</c:v>
                </c:pt>
                <c:pt idx="411">
                  <c:v>0.160974225</c:v>
                </c:pt>
                <c:pt idx="412">
                  <c:v>0.161341575</c:v>
                </c:pt>
                <c:pt idx="413">
                  <c:v>0.161586725</c:v>
                </c:pt>
                <c:pt idx="414">
                  <c:v>0.1619614625</c:v>
                </c:pt>
                <c:pt idx="415">
                  <c:v>0.1624859875</c:v>
                </c:pt>
                <c:pt idx="416">
                  <c:v>0.162807075</c:v>
                </c:pt>
                <c:pt idx="417">
                  <c:v>0.1630805375</c:v>
                </c:pt>
                <c:pt idx="418">
                  <c:v>0.163466475</c:v>
                </c:pt>
                <c:pt idx="419">
                  <c:v>0.163904575</c:v>
                </c:pt>
                <c:pt idx="420">
                  <c:v>0.1643992875</c:v>
                </c:pt>
                <c:pt idx="421">
                  <c:v>0.16493425</c:v>
                </c:pt>
                <c:pt idx="422">
                  <c:v>0.16525015</c:v>
                </c:pt>
                <c:pt idx="423">
                  <c:v>0.1655586</c:v>
                </c:pt>
                <c:pt idx="424">
                  <c:v>0.1658670625</c:v>
                </c:pt>
                <c:pt idx="425">
                  <c:v>0.16639825</c:v>
                </c:pt>
                <c:pt idx="426">
                  <c:v>0.166807325</c:v>
                </c:pt>
                <c:pt idx="427">
                  <c:v>0.167205175</c:v>
                </c:pt>
                <c:pt idx="428">
                  <c:v>0.16769465</c:v>
                </c:pt>
                <c:pt idx="429">
                  <c:v>0.167918175</c:v>
                </c:pt>
                <c:pt idx="430">
                  <c:v>0.16829595</c:v>
                </c:pt>
                <c:pt idx="431">
                  <c:v>0.1687563875</c:v>
                </c:pt>
                <c:pt idx="432">
                  <c:v>0.16918555</c:v>
                </c:pt>
                <c:pt idx="433">
                  <c:v>0.169400125</c:v>
                </c:pt>
                <c:pt idx="434">
                  <c:v>0.1698642625</c:v>
                </c:pt>
                <c:pt idx="435">
                  <c:v>0.1701571</c:v>
                </c:pt>
                <c:pt idx="436">
                  <c:v>0.1706369125</c:v>
                </c:pt>
                <c:pt idx="437">
                  <c:v>0.1711435625</c:v>
                </c:pt>
                <c:pt idx="438">
                  <c:v>0.171422925</c:v>
                </c:pt>
                <c:pt idx="439">
                  <c:v>0.171879675</c:v>
                </c:pt>
                <c:pt idx="440">
                  <c:v>0.1722722875</c:v>
                </c:pt>
                <c:pt idx="441">
                  <c:v>0.1726441</c:v>
                </c:pt>
                <c:pt idx="442">
                  <c:v>0.1731514625</c:v>
                </c:pt>
                <c:pt idx="443">
                  <c:v>0.1734979375</c:v>
                </c:pt>
                <c:pt idx="444">
                  <c:v>0.1736954125</c:v>
                </c:pt>
                <c:pt idx="445">
                  <c:v>0.1741774375</c:v>
                </c:pt>
                <c:pt idx="446">
                  <c:v>0.17455145</c:v>
                </c:pt>
                <c:pt idx="447">
                  <c:v>0.1750021875</c:v>
                </c:pt>
                <c:pt idx="448">
                  <c:v>0.1753554</c:v>
                </c:pt>
                <c:pt idx="449">
                  <c:v>0.1755841</c:v>
                </c:pt>
                <c:pt idx="450">
                  <c:v>0.176192075</c:v>
                </c:pt>
                <c:pt idx="451">
                  <c:v>0.1766227125</c:v>
                </c:pt>
                <c:pt idx="452">
                  <c:v>0.17694905</c:v>
                </c:pt>
                <c:pt idx="453">
                  <c:v>0.1773469125</c:v>
                </c:pt>
                <c:pt idx="454">
                  <c:v>0.1775614875</c:v>
                </c:pt>
                <c:pt idx="455">
                  <c:v>0.1780897</c:v>
                </c:pt>
                <c:pt idx="456">
                  <c:v>0.1786403375</c:v>
                </c:pt>
                <c:pt idx="457">
                  <c:v>0.17897185</c:v>
                </c:pt>
                <c:pt idx="458">
                  <c:v>0.1794204375</c:v>
                </c:pt>
                <c:pt idx="459">
                  <c:v>0.1799412</c:v>
                </c:pt>
                <c:pt idx="460">
                  <c:v>0.1800507</c:v>
                </c:pt>
                <c:pt idx="461">
                  <c:v>0.180476875</c:v>
                </c:pt>
                <c:pt idx="462">
                  <c:v>0.1807749</c:v>
                </c:pt>
                <c:pt idx="463">
                  <c:v>0.1813724875</c:v>
                </c:pt>
                <c:pt idx="464">
                  <c:v>0.1818284625</c:v>
                </c:pt>
                <c:pt idx="465">
                  <c:v>0.182005725</c:v>
                </c:pt>
                <c:pt idx="466">
                  <c:v>0.1823931625</c:v>
                </c:pt>
                <c:pt idx="467">
                  <c:v>0.1827776125</c:v>
                </c:pt>
                <c:pt idx="468">
                  <c:v>0.183119625</c:v>
                </c:pt>
                <c:pt idx="469">
                  <c:v>0.183568925</c:v>
                </c:pt>
                <c:pt idx="470">
                  <c:v>0.1839466375</c:v>
                </c:pt>
                <c:pt idx="471">
                  <c:v>0.1842238</c:v>
                </c:pt>
                <c:pt idx="472">
                  <c:v>0.1847721625</c:v>
                </c:pt>
                <c:pt idx="473">
                  <c:v>0.1851283</c:v>
                </c:pt>
                <c:pt idx="474">
                  <c:v>0.185366</c:v>
                </c:pt>
                <c:pt idx="475">
                  <c:v>0.1857548625</c:v>
                </c:pt>
                <c:pt idx="476">
                  <c:v>0.186323375</c:v>
                </c:pt>
                <c:pt idx="477">
                  <c:v>0.1865952875</c:v>
                </c:pt>
                <c:pt idx="478">
                  <c:v>0.187058775</c:v>
                </c:pt>
                <c:pt idx="479">
                  <c:v>0.187400725</c:v>
                </c:pt>
                <c:pt idx="480">
                  <c:v>0.1876578</c:v>
                </c:pt>
                <c:pt idx="481">
                  <c:v>0.1882545625</c:v>
                </c:pt>
                <c:pt idx="482">
                  <c:v>0.1887328875</c:v>
                </c:pt>
                <c:pt idx="483">
                  <c:v>0.1891054125</c:v>
                </c:pt>
                <c:pt idx="484">
                  <c:v>0.1893810875</c:v>
                </c:pt>
                <c:pt idx="485">
                  <c:v>0.1898139375</c:v>
                </c:pt>
                <c:pt idx="486">
                  <c:v>0.1902706875</c:v>
                </c:pt>
                <c:pt idx="487">
                  <c:v>0.1905963125</c:v>
                </c:pt>
                <c:pt idx="488">
                  <c:v>0.1909159125</c:v>
                </c:pt>
                <c:pt idx="489">
                  <c:v>0.1914381625</c:v>
                </c:pt>
                <c:pt idx="490">
                  <c:v>0.191614</c:v>
                </c:pt>
                <c:pt idx="491">
                  <c:v>0.192327825</c:v>
                </c:pt>
                <c:pt idx="492">
                  <c:v>0.1924492375</c:v>
                </c:pt>
                <c:pt idx="493">
                  <c:v>0.1927212125</c:v>
                </c:pt>
                <c:pt idx="494">
                  <c:v>0.1932792375</c:v>
                </c:pt>
                <c:pt idx="495">
                  <c:v>0.1936294125</c:v>
                </c:pt>
                <c:pt idx="496">
                  <c:v>0.1940242875</c:v>
                </c:pt>
                <c:pt idx="497">
                  <c:v>0.194448975</c:v>
                </c:pt>
                <c:pt idx="498">
                  <c:v>0.1949906</c:v>
                </c:pt>
                <c:pt idx="499">
                  <c:v>0.1952163875</c:v>
                </c:pt>
                <c:pt idx="500">
                  <c:v>0.195624675</c:v>
                </c:pt>
                <c:pt idx="501">
                  <c:v>0.1960642625</c:v>
                </c:pt>
                <c:pt idx="502">
                  <c:v>0.196460625</c:v>
                </c:pt>
                <c:pt idx="503">
                  <c:v>0.196846575</c:v>
                </c:pt>
                <c:pt idx="504">
                  <c:v>0.197260825</c:v>
                </c:pt>
                <c:pt idx="505">
                  <c:v>0.1977227625</c:v>
                </c:pt>
                <c:pt idx="506">
                  <c:v>0.1981966125</c:v>
                </c:pt>
                <c:pt idx="507">
                  <c:v>0.19840225</c:v>
                </c:pt>
                <c:pt idx="508">
                  <c:v>0.1987099375</c:v>
                </c:pt>
                <c:pt idx="509">
                  <c:v>0.19930455</c:v>
                </c:pt>
                <c:pt idx="510">
                  <c:v>0.1996286125</c:v>
                </c:pt>
                <c:pt idx="511">
                  <c:v>0.20008835</c:v>
                </c:pt>
                <c:pt idx="512">
                  <c:v>0.200388575</c:v>
                </c:pt>
                <c:pt idx="513">
                  <c:v>0.2007529375</c:v>
                </c:pt>
                <c:pt idx="514">
                  <c:v>0.2012811625</c:v>
                </c:pt>
                <c:pt idx="515">
                  <c:v>0.2015478875</c:v>
                </c:pt>
                <c:pt idx="516">
                  <c:v>0.2018727375</c:v>
                </c:pt>
                <c:pt idx="517">
                  <c:v>0.2023361625</c:v>
                </c:pt>
                <c:pt idx="518">
                  <c:v>0.2026788875</c:v>
                </c:pt>
                <c:pt idx="519">
                  <c:v>0.2030514125</c:v>
                </c:pt>
                <c:pt idx="520">
                  <c:v>0.2033948625</c:v>
                </c:pt>
                <c:pt idx="521">
                  <c:v>0.2037123125</c:v>
                </c:pt>
                <c:pt idx="522">
                  <c:v>0.2041898625</c:v>
                </c:pt>
                <c:pt idx="523">
                  <c:v>0.204797825</c:v>
                </c:pt>
                <c:pt idx="524">
                  <c:v>0.205039225</c:v>
                </c:pt>
                <c:pt idx="525">
                  <c:v>0.205446025</c:v>
                </c:pt>
                <c:pt idx="526">
                  <c:v>0.205989925</c:v>
                </c:pt>
                <c:pt idx="527">
                  <c:v>0.206261125</c:v>
                </c:pt>
                <c:pt idx="528">
                  <c:v>0.206833325</c:v>
                </c:pt>
                <c:pt idx="529">
                  <c:v>0.2071149625</c:v>
                </c:pt>
                <c:pt idx="530">
                  <c:v>0.207429375</c:v>
                </c:pt>
                <c:pt idx="531">
                  <c:v>0.207858525</c:v>
                </c:pt>
                <c:pt idx="532">
                  <c:v>0.2081677625</c:v>
                </c:pt>
                <c:pt idx="533">
                  <c:v>0.2085506625</c:v>
                </c:pt>
                <c:pt idx="534">
                  <c:v>0.2091049875</c:v>
                </c:pt>
                <c:pt idx="535">
                  <c:v>0.20937845</c:v>
                </c:pt>
                <c:pt idx="536">
                  <c:v>0.2099156</c:v>
                </c:pt>
                <c:pt idx="537">
                  <c:v>0.2103045875</c:v>
                </c:pt>
                <c:pt idx="538">
                  <c:v>0.210557125</c:v>
                </c:pt>
                <c:pt idx="539">
                  <c:v>0.211080875</c:v>
                </c:pt>
                <c:pt idx="540">
                  <c:v>0.2113327625</c:v>
                </c:pt>
                <c:pt idx="541">
                  <c:v>0.2118267125</c:v>
                </c:pt>
                <c:pt idx="542">
                  <c:v>0.2122014375</c:v>
                </c:pt>
                <c:pt idx="543">
                  <c:v>0.2125658</c:v>
                </c:pt>
                <c:pt idx="544">
                  <c:v>0.2131707875</c:v>
                </c:pt>
                <c:pt idx="545">
                  <c:v>0.2133630125</c:v>
                </c:pt>
                <c:pt idx="546">
                  <c:v>0.2139471375</c:v>
                </c:pt>
                <c:pt idx="547">
                  <c:v>0.2143017875</c:v>
                </c:pt>
                <c:pt idx="548">
                  <c:v>0.21477195</c:v>
                </c:pt>
                <c:pt idx="549">
                  <c:v>0.2151511625</c:v>
                </c:pt>
                <c:pt idx="550">
                  <c:v>0.2153851</c:v>
                </c:pt>
                <c:pt idx="551">
                  <c:v>0.216000525</c:v>
                </c:pt>
                <c:pt idx="552">
                  <c:v>0.2162478875</c:v>
                </c:pt>
                <c:pt idx="553">
                  <c:v>0.21666285</c:v>
                </c:pt>
                <c:pt idx="554">
                  <c:v>0.2170667375</c:v>
                </c:pt>
                <c:pt idx="555">
                  <c:v>0.2172000625</c:v>
                </c:pt>
                <c:pt idx="556">
                  <c:v>0.2179272375</c:v>
                </c:pt>
                <c:pt idx="557">
                  <c:v>0.2183645625</c:v>
                </c:pt>
                <c:pt idx="558">
                  <c:v>0.21864995</c:v>
                </c:pt>
                <c:pt idx="559">
                  <c:v>0.21898445</c:v>
                </c:pt>
                <c:pt idx="560">
                  <c:v>0.2194910875</c:v>
                </c:pt>
                <c:pt idx="561">
                  <c:v>0.219726525</c:v>
                </c:pt>
                <c:pt idx="562">
                  <c:v>0.220249625</c:v>
                </c:pt>
                <c:pt idx="563">
                  <c:v>0.22062215</c:v>
                </c:pt>
                <c:pt idx="564">
                  <c:v>0.2209924125</c:v>
                </c:pt>
                <c:pt idx="565">
                  <c:v>0.22156015</c:v>
                </c:pt>
                <c:pt idx="566">
                  <c:v>0.2218931625</c:v>
                </c:pt>
                <c:pt idx="567">
                  <c:v>0.2221755625</c:v>
                </c:pt>
                <c:pt idx="568">
                  <c:v>0.2224542125</c:v>
                </c:pt>
                <c:pt idx="569">
                  <c:v>0.2229377875</c:v>
                </c:pt>
                <c:pt idx="570">
                  <c:v>0.223327425</c:v>
                </c:pt>
                <c:pt idx="571">
                  <c:v>0.2238981375</c:v>
                </c:pt>
                <c:pt idx="572">
                  <c:v>0.2241291125</c:v>
                </c:pt>
                <c:pt idx="573">
                  <c:v>0.22454855</c:v>
                </c:pt>
                <c:pt idx="574">
                  <c:v>0.2249039625</c:v>
                </c:pt>
                <c:pt idx="575">
                  <c:v>0.2252832375</c:v>
                </c:pt>
                <c:pt idx="576">
                  <c:v>0.2257309875</c:v>
                </c:pt>
                <c:pt idx="577">
                  <c:v>0.2260141</c:v>
                </c:pt>
                <c:pt idx="578">
                  <c:v>0.2264760375</c:v>
                </c:pt>
                <c:pt idx="579">
                  <c:v>0.22680535</c:v>
                </c:pt>
                <c:pt idx="580">
                  <c:v>0.2272754625</c:v>
                </c:pt>
                <c:pt idx="581">
                  <c:v>0.227519125</c:v>
                </c:pt>
                <c:pt idx="582">
                  <c:v>0.22795125</c:v>
                </c:pt>
                <c:pt idx="583">
                  <c:v>0.228342375</c:v>
                </c:pt>
                <c:pt idx="584">
                  <c:v>0.228650125</c:v>
                </c:pt>
                <c:pt idx="585">
                  <c:v>0.2289265</c:v>
                </c:pt>
                <c:pt idx="586">
                  <c:v>0.2294853625</c:v>
                </c:pt>
                <c:pt idx="587">
                  <c:v>0.229746075</c:v>
                </c:pt>
                <c:pt idx="588">
                  <c:v>0.230132075</c:v>
                </c:pt>
                <c:pt idx="589">
                  <c:v>0.2305425625</c:v>
                </c:pt>
                <c:pt idx="590">
                  <c:v>0.2309530625</c:v>
                </c:pt>
                <c:pt idx="591">
                  <c:v>0.23144635</c:v>
                </c:pt>
                <c:pt idx="592">
                  <c:v>0.2319216375</c:v>
                </c:pt>
                <c:pt idx="593">
                  <c:v>0.232123575</c:v>
                </c:pt>
                <c:pt idx="594">
                  <c:v>0.232656325</c:v>
                </c:pt>
                <c:pt idx="595">
                  <c:v>0.2329491</c:v>
                </c:pt>
                <c:pt idx="596">
                  <c:v>0.23336485</c:v>
                </c:pt>
                <c:pt idx="597">
                  <c:v>0.233709775</c:v>
                </c:pt>
                <c:pt idx="598">
                  <c:v>0.2341575875</c:v>
                </c:pt>
                <c:pt idx="599">
                  <c:v>0.23443695</c:v>
                </c:pt>
                <c:pt idx="600">
                  <c:v>0.2348579375</c:v>
                </c:pt>
                <c:pt idx="601">
                  <c:v>0.2351336125</c:v>
                </c:pt>
                <c:pt idx="602">
                  <c:v>0.235568725</c:v>
                </c:pt>
                <c:pt idx="603">
                  <c:v>0.235956875</c:v>
                </c:pt>
                <c:pt idx="604">
                  <c:v>0.2364933125</c:v>
                </c:pt>
                <c:pt idx="605">
                  <c:v>0.236872575</c:v>
                </c:pt>
                <c:pt idx="606">
                  <c:v>0.23716685</c:v>
                </c:pt>
                <c:pt idx="607">
                  <c:v>0.2375163125</c:v>
                </c:pt>
                <c:pt idx="608">
                  <c:v>0.2380788</c:v>
                </c:pt>
                <c:pt idx="609">
                  <c:v>0.23836645</c:v>
                </c:pt>
                <c:pt idx="610">
                  <c:v>0.2388604</c:v>
                </c:pt>
                <c:pt idx="611">
                  <c:v>0.2392128375</c:v>
                </c:pt>
                <c:pt idx="612">
                  <c:v>0.2395056125</c:v>
                </c:pt>
                <c:pt idx="613">
                  <c:v>0.2400450375</c:v>
                </c:pt>
                <c:pt idx="614">
                  <c:v>0.2403214875</c:v>
                </c:pt>
                <c:pt idx="615">
                  <c:v>0.240807975</c:v>
                </c:pt>
                <c:pt idx="616">
                  <c:v>0.24094805</c:v>
                </c:pt>
                <c:pt idx="617">
                  <c:v>0.24142935</c:v>
                </c:pt>
                <c:pt idx="618">
                  <c:v>0.2417371</c:v>
                </c:pt>
                <c:pt idx="619">
                  <c:v>0.24227425</c:v>
                </c:pt>
                <c:pt idx="620">
                  <c:v>0.24262145</c:v>
                </c:pt>
                <c:pt idx="621">
                  <c:v>0.242923225</c:v>
                </c:pt>
                <c:pt idx="622">
                  <c:v>0.2433345</c:v>
                </c:pt>
                <c:pt idx="623">
                  <c:v>0.2439081375</c:v>
                </c:pt>
                <c:pt idx="624">
                  <c:v>0.24438425</c:v>
                </c:pt>
                <c:pt idx="625">
                  <c:v>0.2445906125</c:v>
                </c:pt>
                <c:pt idx="626">
                  <c:v>0.2450265</c:v>
                </c:pt>
                <c:pt idx="627">
                  <c:v>0.24530145</c:v>
                </c:pt>
                <c:pt idx="628">
                  <c:v>0.2457968875</c:v>
                </c:pt>
                <c:pt idx="629">
                  <c:v>0.2462804</c:v>
                </c:pt>
                <c:pt idx="630">
                  <c:v>0.24663135</c:v>
                </c:pt>
                <c:pt idx="631">
                  <c:v>0.2471283375</c:v>
                </c:pt>
                <c:pt idx="632">
                  <c:v>0.24740395</c:v>
                </c:pt>
                <c:pt idx="633">
                  <c:v>0.2478249375</c:v>
                </c:pt>
                <c:pt idx="634">
                  <c:v>0.248229475</c:v>
                </c:pt>
                <c:pt idx="635">
                  <c:v>0.2485215375</c:v>
                </c:pt>
                <c:pt idx="636">
                  <c:v>0.248900025</c:v>
                </c:pt>
                <c:pt idx="637">
                  <c:v>0.249364225</c:v>
                </c:pt>
                <c:pt idx="638">
                  <c:v>0.2496331625</c:v>
                </c:pt>
                <c:pt idx="639">
                  <c:v>0.2500176125</c:v>
                </c:pt>
                <c:pt idx="640">
                  <c:v>0.250512325</c:v>
                </c:pt>
                <c:pt idx="641">
                  <c:v>0.250725475</c:v>
                </c:pt>
                <c:pt idx="642">
                  <c:v>0.251384825</c:v>
                </c:pt>
                <c:pt idx="643">
                  <c:v>0.2515666125</c:v>
                </c:pt>
                <c:pt idx="644">
                  <c:v>0.2519778875</c:v>
                </c:pt>
                <c:pt idx="645">
                  <c:v>0.252519575</c:v>
                </c:pt>
                <c:pt idx="646">
                  <c:v>0.25280115</c:v>
                </c:pt>
                <c:pt idx="647">
                  <c:v>0.2532511625</c:v>
                </c:pt>
                <c:pt idx="648">
                  <c:v>0.2536065875</c:v>
                </c:pt>
                <c:pt idx="649">
                  <c:v>0.2540238125</c:v>
                </c:pt>
                <c:pt idx="650">
                  <c:v>0.2542965125</c:v>
                </c:pt>
                <c:pt idx="651">
                  <c:v>0.2547458125</c:v>
                </c:pt>
                <c:pt idx="652">
                  <c:v>0.2551920625</c:v>
                </c:pt>
                <c:pt idx="653">
                  <c:v>0.2555817</c:v>
                </c:pt>
                <c:pt idx="654">
                  <c:v>0.2561219</c:v>
                </c:pt>
                <c:pt idx="655">
                  <c:v>0.2561241</c:v>
                </c:pt>
                <c:pt idx="656">
                  <c:v>0.2568572375</c:v>
                </c:pt>
                <c:pt idx="657">
                  <c:v>0.2569519</c:v>
                </c:pt>
                <c:pt idx="658">
                  <c:v>0.2575375125</c:v>
                </c:pt>
                <c:pt idx="659">
                  <c:v>0.2578586</c:v>
                </c:pt>
                <c:pt idx="660">
                  <c:v>0.2582229625</c:v>
                </c:pt>
                <c:pt idx="661">
                  <c:v>0.2588361125</c:v>
                </c:pt>
                <c:pt idx="662">
                  <c:v>0.259096175</c:v>
                </c:pt>
                <c:pt idx="663">
                  <c:v>0.2595283</c:v>
                </c:pt>
                <c:pt idx="664">
                  <c:v>0.259932125</c:v>
                </c:pt>
                <c:pt idx="665">
                  <c:v>0.260351625</c:v>
                </c:pt>
                <c:pt idx="666">
                  <c:v>0.260418625</c:v>
                </c:pt>
                <c:pt idx="667">
                  <c:v>0.261078025</c:v>
                </c:pt>
                <c:pt idx="668">
                  <c:v>0.261469925</c:v>
                </c:pt>
                <c:pt idx="669">
                  <c:v>0.2617672375</c:v>
                </c:pt>
                <c:pt idx="670">
                  <c:v>0.26213225</c:v>
                </c:pt>
                <c:pt idx="671">
                  <c:v>0.2626687</c:v>
                </c:pt>
                <c:pt idx="672">
                  <c:v>0.262996525</c:v>
                </c:pt>
                <c:pt idx="673">
                  <c:v>0.26335045</c:v>
                </c:pt>
                <c:pt idx="674">
                  <c:v>0.263860075</c:v>
                </c:pt>
                <c:pt idx="675">
                  <c:v>0.2641007625</c:v>
                </c:pt>
                <c:pt idx="676">
                  <c:v>0.2644084375</c:v>
                </c:pt>
                <c:pt idx="677">
                  <c:v>0.2649121</c:v>
                </c:pt>
                <c:pt idx="678">
                  <c:v>0.2651945</c:v>
                </c:pt>
                <c:pt idx="679">
                  <c:v>0.2656661</c:v>
                </c:pt>
                <c:pt idx="680">
                  <c:v>0.266131725</c:v>
                </c:pt>
                <c:pt idx="681">
                  <c:v>0.266577325</c:v>
                </c:pt>
                <c:pt idx="682">
                  <c:v>0.2668954375</c:v>
                </c:pt>
                <c:pt idx="683">
                  <c:v>0.2674505375</c:v>
                </c:pt>
                <c:pt idx="684">
                  <c:v>0.2676903875</c:v>
                </c:pt>
                <c:pt idx="685">
                  <c:v>0.2679444875</c:v>
                </c:pt>
                <c:pt idx="686">
                  <c:v>0.2683967</c:v>
                </c:pt>
                <c:pt idx="687">
                  <c:v>0.268922</c:v>
                </c:pt>
                <c:pt idx="688">
                  <c:v>0.269453975</c:v>
                </c:pt>
                <c:pt idx="689">
                  <c:v>0.2696141875</c:v>
                </c:pt>
                <c:pt idx="690">
                  <c:v>0.2699420125</c:v>
                </c:pt>
                <c:pt idx="691">
                  <c:v>0.2704814375</c:v>
                </c:pt>
                <c:pt idx="692">
                  <c:v>0.2708263625</c:v>
                </c:pt>
                <c:pt idx="693">
                  <c:v>0.2712257125</c:v>
                </c:pt>
                <c:pt idx="694">
                  <c:v>0.271445475</c:v>
                </c:pt>
                <c:pt idx="695">
                  <c:v>0.27197375</c:v>
                </c:pt>
                <c:pt idx="696">
                  <c:v>0.2723351375</c:v>
                </c:pt>
                <c:pt idx="697">
                  <c:v>0.2727985</c:v>
                </c:pt>
                <c:pt idx="698">
                  <c:v>0.2730653</c:v>
                </c:pt>
                <c:pt idx="699">
                  <c:v>0.2736077</c:v>
                </c:pt>
                <c:pt idx="700">
                  <c:v>0.27396675</c:v>
                </c:pt>
                <c:pt idx="701">
                  <c:v>0.2743430375</c:v>
                </c:pt>
                <c:pt idx="702">
                  <c:v>0.27470585</c:v>
                </c:pt>
                <c:pt idx="703">
                  <c:v>0.275076175</c:v>
                </c:pt>
                <c:pt idx="704">
                  <c:v>0.2757035125</c:v>
                </c:pt>
                <c:pt idx="705">
                  <c:v>0.2759493875</c:v>
                </c:pt>
                <c:pt idx="706">
                  <c:v>0.2763077875</c:v>
                </c:pt>
                <c:pt idx="707">
                  <c:v>0.2767905875</c:v>
                </c:pt>
                <c:pt idx="708">
                  <c:v>0.2772555</c:v>
                </c:pt>
                <c:pt idx="709">
                  <c:v>0.2774760375</c:v>
                </c:pt>
                <c:pt idx="710">
                  <c:v>0.277952875</c:v>
                </c:pt>
                <c:pt idx="711">
                  <c:v>0.278415525</c:v>
                </c:pt>
                <c:pt idx="712">
                  <c:v>0.2785712125</c:v>
                </c:pt>
                <c:pt idx="713">
                  <c:v>0.279076425</c:v>
                </c:pt>
                <c:pt idx="714">
                  <c:v>0.27953085</c:v>
                </c:pt>
                <c:pt idx="715">
                  <c:v>0.2798795375</c:v>
                </c:pt>
                <c:pt idx="716">
                  <c:v>0.280112</c:v>
                </c:pt>
                <c:pt idx="717">
                  <c:v>0.2807497625</c:v>
                </c:pt>
                <c:pt idx="718">
                  <c:v>0.28100165</c:v>
                </c:pt>
                <c:pt idx="719">
                  <c:v>0.28133985</c:v>
                </c:pt>
                <c:pt idx="720">
                  <c:v>0.281649075</c:v>
                </c:pt>
                <c:pt idx="721">
                  <c:v>0.2820864625</c:v>
                </c:pt>
                <c:pt idx="722">
                  <c:v>0.2825170375</c:v>
                </c:pt>
                <c:pt idx="723">
                  <c:v>0.2829410125</c:v>
                </c:pt>
                <c:pt idx="724">
                  <c:v>0.2832919</c:v>
                </c:pt>
                <c:pt idx="725">
                  <c:v>0.283760575</c:v>
                </c:pt>
                <c:pt idx="726">
                  <c:v>0.2841011</c:v>
                </c:pt>
                <c:pt idx="727">
                  <c:v>0.284570425</c:v>
                </c:pt>
                <c:pt idx="728">
                  <c:v>0.28500255</c:v>
                </c:pt>
                <c:pt idx="729">
                  <c:v>0.2853214375</c:v>
                </c:pt>
                <c:pt idx="730">
                  <c:v>0.2856985</c:v>
                </c:pt>
                <c:pt idx="731">
                  <c:v>0.286078425</c:v>
                </c:pt>
                <c:pt idx="732">
                  <c:v>0.2862878125</c:v>
                </c:pt>
                <c:pt idx="733">
                  <c:v>0.2866909125</c:v>
                </c:pt>
                <c:pt idx="734">
                  <c:v>0.286765425</c:v>
                </c:pt>
                <c:pt idx="735">
                  <c:v>0.2868451125</c:v>
                </c:pt>
                <c:pt idx="736">
                  <c:v>0.287079775</c:v>
                </c:pt>
                <c:pt idx="737">
                  <c:v>0.2870142125</c:v>
                </c:pt>
                <c:pt idx="738">
                  <c:v>0.2871409375</c:v>
                </c:pt>
                <c:pt idx="739">
                  <c:v>0.2871916</c:v>
                </c:pt>
                <c:pt idx="740">
                  <c:v>0.2870992125</c:v>
                </c:pt>
                <c:pt idx="741">
                  <c:v>0.2873010875</c:v>
                </c:pt>
                <c:pt idx="742">
                  <c:v>0.2873331</c:v>
                </c:pt>
                <c:pt idx="743">
                  <c:v>0.2875052375</c:v>
                </c:pt>
                <c:pt idx="744">
                  <c:v>0.287423275</c:v>
                </c:pt>
                <c:pt idx="745">
                  <c:v>0.287321175</c:v>
                </c:pt>
                <c:pt idx="746">
                  <c:v>0.2871409375</c:v>
                </c:pt>
                <c:pt idx="747">
                  <c:v>0.2872168625</c:v>
                </c:pt>
                <c:pt idx="748">
                  <c:v>0.2873875125</c:v>
                </c:pt>
                <c:pt idx="749">
                  <c:v>0.287291375</c:v>
                </c:pt>
                <c:pt idx="750">
                  <c:v>0.2873234375</c:v>
                </c:pt>
                <c:pt idx="751">
                  <c:v>0.2873234375</c:v>
                </c:pt>
                <c:pt idx="752">
                  <c:v>0.2872705125</c:v>
                </c:pt>
                <c:pt idx="753">
                  <c:v>0.2871789</c:v>
                </c:pt>
                <c:pt idx="754">
                  <c:v>0.287124475</c:v>
                </c:pt>
                <c:pt idx="755">
                  <c:v>0.2873696375</c:v>
                </c:pt>
                <c:pt idx="756">
                  <c:v>0.287536525</c:v>
                </c:pt>
                <c:pt idx="757">
                  <c:v>0.2873882875</c:v>
                </c:pt>
                <c:pt idx="758">
                  <c:v>0.2873316625</c:v>
                </c:pt>
                <c:pt idx="759">
                  <c:v>0.28733465</c:v>
                </c:pt>
                <c:pt idx="760">
                  <c:v>0.2871975625</c:v>
                </c:pt>
                <c:pt idx="761">
                  <c:v>0.2874262625</c:v>
                </c:pt>
                <c:pt idx="762">
                  <c:v>0.2873718375</c:v>
                </c:pt>
                <c:pt idx="763">
                  <c:v>0.2872370125</c:v>
                </c:pt>
                <c:pt idx="764">
                  <c:v>0.2873286875</c:v>
                </c:pt>
                <c:pt idx="765">
                  <c:v>0.2873875125</c:v>
                </c:pt>
                <c:pt idx="766">
                  <c:v>0.2871423625</c:v>
                </c:pt>
                <c:pt idx="767">
                  <c:v>0.2871975625</c:v>
                </c:pt>
                <c:pt idx="768">
                  <c:v>0.287310025</c:v>
                </c:pt>
                <c:pt idx="769">
                  <c:v>0.287118525</c:v>
                </c:pt>
                <c:pt idx="770">
                  <c:v>0.2874799</c:v>
                </c:pt>
                <c:pt idx="771">
                  <c:v>0.2871870625</c:v>
                </c:pt>
                <c:pt idx="772">
                  <c:v>0.2873241625</c:v>
                </c:pt>
                <c:pt idx="773">
                  <c:v>0.2871729375</c:v>
                </c:pt>
                <c:pt idx="774">
                  <c:v>0.287272775</c:v>
                </c:pt>
                <c:pt idx="775">
                  <c:v>0.287237725</c:v>
                </c:pt>
                <c:pt idx="776">
                  <c:v>0.287193025</c:v>
                </c:pt>
                <c:pt idx="777">
                  <c:v>0.2873398375</c:v>
                </c:pt>
                <c:pt idx="778">
                  <c:v>0.2872452375</c:v>
                </c:pt>
                <c:pt idx="779">
                  <c:v>0.28723255</c:v>
                </c:pt>
                <c:pt idx="780">
                  <c:v>0.2872087</c:v>
                </c:pt>
                <c:pt idx="781">
                  <c:v>0.287265325</c:v>
                </c:pt>
                <c:pt idx="782">
                  <c:v>0.287152075</c:v>
                </c:pt>
                <c:pt idx="783">
                  <c:v>0.287198275</c:v>
                </c:pt>
                <c:pt idx="784">
                  <c:v>0.2872817125</c:v>
                </c:pt>
                <c:pt idx="785">
                  <c:v>0.2874300125</c:v>
                </c:pt>
                <c:pt idx="786">
                  <c:v>0.2872414875</c:v>
                </c:pt>
                <c:pt idx="787">
                  <c:v>0.287484375</c:v>
                </c:pt>
                <c:pt idx="788">
                  <c:v>0.2872087</c:v>
                </c:pt>
                <c:pt idx="789">
                  <c:v>0.2871491</c:v>
                </c:pt>
                <c:pt idx="790">
                  <c:v>0.2871952875</c:v>
                </c:pt>
                <c:pt idx="791">
                  <c:v>0.2873316625</c:v>
                </c:pt>
                <c:pt idx="792">
                  <c:v>0.2873108</c:v>
                </c:pt>
                <c:pt idx="793">
                  <c:v>0.287310025</c:v>
                </c:pt>
                <c:pt idx="794">
                  <c:v>0.28724965</c:v>
                </c:pt>
                <c:pt idx="795">
                  <c:v>0.287118525</c:v>
                </c:pt>
                <c:pt idx="796">
                  <c:v>0.2871997625</c:v>
                </c:pt>
                <c:pt idx="797">
                  <c:v>0.2871133375</c:v>
                </c:pt>
                <c:pt idx="798">
                  <c:v>0.2871625125</c:v>
                </c:pt>
                <c:pt idx="799">
                  <c:v>0.2871938</c:v>
                </c:pt>
                <c:pt idx="800">
                  <c:v>0.28716775</c:v>
                </c:pt>
                <c:pt idx="801">
                  <c:v>0.2871572625</c:v>
                </c:pt>
                <c:pt idx="802">
                  <c:v>0.287207925</c:v>
                </c:pt>
                <c:pt idx="803">
                  <c:v>0.2872295625</c:v>
                </c:pt>
                <c:pt idx="804">
                  <c:v>0.2873003125</c:v>
                </c:pt>
                <c:pt idx="805">
                  <c:v>0.2871274625</c:v>
                </c:pt>
                <c:pt idx="806">
                  <c:v>0.2872005375</c:v>
                </c:pt>
                <c:pt idx="807">
                  <c:v>0.28723255</c:v>
                </c:pt>
                <c:pt idx="808">
                  <c:v>0.2872414875</c:v>
                </c:pt>
                <c:pt idx="809">
                  <c:v>0.2873741</c:v>
                </c:pt>
                <c:pt idx="810">
                  <c:v>0.287257875</c:v>
                </c:pt>
                <c:pt idx="811">
                  <c:v>0.2869724875</c:v>
                </c:pt>
                <c:pt idx="812">
                  <c:v>0.287161025</c:v>
                </c:pt>
                <c:pt idx="813">
                  <c:v>0.2872787375</c:v>
                </c:pt>
                <c:pt idx="814">
                  <c:v>0.2872109125</c:v>
                </c:pt>
                <c:pt idx="815">
                  <c:v>0.287265325</c:v>
                </c:pt>
                <c:pt idx="816">
                  <c:v>0.2871923125</c:v>
                </c:pt>
                <c:pt idx="817">
                  <c:v>0.2871967875</c:v>
                </c:pt>
                <c:pt idx="818">
                  <c:v>0.2871274625</c:v>
                </c:pt>
                <c:pt idx="819">
                  <c:v>0.287166975</c:v>
                </c:pt>
                <c:pt idx="820">
                  <c:v>0.2869859625</c:v>
                </c:pt>
                <c:pt idx="821">
                  <c:v>0.287239275</c:v>
                </c:pt>
                <c:pt idx="822">
                  <c:v>0.2871721625</c:v>
                </c:pt>
                <c:pt idx="823">
                  <c:v>0.287175925</c:v>
                </c:pt>
                <c:pt idx="824">
                  <c:v>0.2871476125</c:v>
                </c:pt>
                <c:pt idx="825">
                  <c:v>0.2871386625</c:v>
                </c:pt>
                <c:pt idx="826">
                  <c:v>0.2871737125</c:v>
                </c:pt>
                <c:pt idx="827">
                  <c:v>0.2870992125</c:v>
                </c:pt>
                <c:pt idx="828">
                  <c:v>0.28720495</c:v>
                </c:pt>
                <c:pt idx="829">
                  <c:v>0.2870396</c:v>
                </c:pt>
                <c:pt idx="830">
                  <c:v>0.2872452375</c:v>
                </c:pt>
                <c:pt idx="831">
                  <c:v>0.2871304375</c:v>
                </c:pt>
                <c:pt idx="832">
                  <c:v>0.287237725</c:v>
                </c:pt>
                <c:pt idx="833">
                  <c:v>0.28721615</c:v>
                </c:pt>
                <c:pt idx="834">
                  <c:v>0.287272775</c:v>
                </c:pt>
                <c:pt idx="835">
                  <c:v>0.28723105</c:v>
                </c:pt>
                <c:pt idx="836">
                  <c:v>0.287189325</c:v>
                </c:pt>
                <c:pt idx="837">
                  <c:v>0.2872214</c:v>
                </c:pt>
                <c:pt idx="838">
                  <c:v>0.287281</c:v>
                </c:pt>
                <c:pt idx="839">
                  <c:v>0.2870194625</c:v>
                </c:pt>
                <c:pt idx="840">
                  <c:v>0.2871691875</c:v>
                </c:pt>
                <c:pt idx="841">
                  <c:v>0.287047775</c:v>
                </c:pt>
                <c:pt idx="842">
                  <c:v>0.287109575</c:v>
                </c:pt>
                <c:pt idx="843">
                  <c:v>0.2871975625</c:v>
                </c:pt>
                <c:pt idx="844">
                  <c:v>0.287254175</c:v>
                </c:pt>
                <c:pt idx="845">
                  <c:v>0.2871215</c:v>
                </c:pt>
                <c:pt idx="846">
                  <c:v>0.286934525</c:v>
                </c:pt>
                <c:pt idx="847">
                  <c:v>0.286903225</c:v>
                </c:pt>
                <c:pt idx="848">
                  <c:v>0.286925575</c:v>
                </c:pt>
                <c:pt idx="849">
                  <c:v>0.2872065</c:v>
                </c:pt>
                <c:pt idx="850">
                  <c:v>0.2869949</c:v>
                </c:pt>
                <c:pt idx="851">
                  <c:v>0.2870731</c:v>
                </c:pt>
                <c:pt idx="852">
                  <c:v>0.2870284</c:v>
                </c:pt>
                <c:pt idx="853">
                  <c:v>0.2871014125</c:v>
                </c:pt>
                <c:pt idx="854">
                  <c:v>0.2871535625</c:v>
                </c:pt>
                <c:pt idx="855">
                  <c:v>0.2871290125</c:v>
                </c:pt>
                <c:pt idx="856">
                  <c:v>0.287051525</c:v>
                </c:pt>
                <c:pt idx="857">
                  <c:v>0.2870641625</c:v>
                </c:pt>
                <c:pt idx="858">
                  <c:v>0.2870224375</c:v>
                </c:pt>
                <c:pt idx="859">
                  <c:v>0.2869360125</c:v>
                </c:pt>
                <c:pt idx="860">
                  <c:v>0.2869583625</c:v>
                </c:pt>
              </c:numCache>
            </c:numRef>
          </c:xVal>
          <c:yVal>
            <c:numRef>
              <c:f>Machine_donnees!$C$2:$C$10000</c:f>
              <c:numCache>
                <c:ptCount val="9999"/>
                <c:pt idx="0">
                  <c:v>353.79404</c:v>
                </c:pt>
                <c:pt idx="1">
                  <c:v>354.86365</c:v>
                </c:pt>
                <c:pt idx="2">
                  <c:v>355.96881</c:v>
                </c:pt>
                <c:pt idx="3">
                  <c:v>355.82758</c:v>
                </c:pt>
                <c:pt idx="4">
                  <c:v>354.9462</c:v>
                </c:pt>
                <c:pt idx="5">
                  <c:v>353.93103</c:v>
                </c:pt>
                <c:pt idx="6">
                  <c:v>353.76575</c:v>
                </c:pt>
                <c:pt idx="7">
                  <c:v>355.00873</c:v>
                </c:pt>
                <c:pt idx="8">
                  <c:v>355.83615</c:v>
                </c:pt>
                <c:pt idx="9">
                  <c:v>355.49228</c:v>
                </c:pt>
                <c:pt idx="10">
                  <c:v>354.52527</c:v>
                </c:pt>
                <c:pt idx="11">
                  <c:v>353.57507</c:v>
                </c:pt>
                <c:pt idx="12">
                  <c:v>353.61923</c:v>
                </c:pt>
                <c:pt idx="13">
                  <c:v>354.82617</c:v>
                </c:pt>
                <c:pt idx="14">
                  <c:v>355.41257</c:v>
                </c:pt>
                <c:pt idx="15">
                  <c:v>354.95541</c:v>
                </c:pt>
                <c:pt idx="16">
                  <c:v>353.97687</c:v>
                </c:pt>
                <c:pt idx="17">
                  <c:v>353.20328</c:v>
                </c:pt>
                <c:pt idx="18">
                  <c:v>353.50131</c:v>
                </c:pt>
                <c:pt idx="19">
                  <c:v>354.74545</c:v>
                </c:pt>
                <c:pt idx="20">
                  <c:v>355.18213</c:v>
                </c:pt>
                <c:pt idx="21">
                  <c:v>354.63315</c:v>
                </c:pt>
                <c:pt idx="22">
                  <c:v>353.72656</c:v>
                </c:pt>
                <c:pt idx="23">
                  <c:v>352.95612</c:v>
                </c:pt>
                <c:pt idx="24">
                  <c:v>353.62051</c:v>
                </c:pt>
                <c:pt idx="25">
                  <c:v>354.94485</c:v>
                </c:pt>
                <c:pt idx="26">
                  <c:v>355.21951</c:v>
                </c:pt>
                <c:pt idx="27">
                  <c:v>354.48926</c:v>
                </c:pt>
                <c:pt idx="28">
                  <c:v>353.53479</c:v>
                </c:pt>
                <c:pt idx="29">
                  <c:v>352.87909</c:v>
                </c:pt>
                <c:pt idx="30">
                  <c:v>353.7446</c:v>
                </c:pt>
                <c:pt idx="31">
                  <c:v>354.89151</c:v>
                </c:pt>
                <c:pt idx="32">
                  <c:v>354.98288</c:v>
                </c:pt>
                <c:pt idx="33">
                  <c:v>354.13406</c:v>
                </c:pt>
                <c:pt idx="34">
                  <c:v>354.48959</c:v>
                </c:pt>
                <c:pt idx="35">
                  <c:v>355.70969</c:v>
                </c:pt>
                <c:pt idx="36">
                  <c:v>356.13501</c:v>
                </c:pt>
                <c:pt idx="37">
                  <c:v>355.51221</c:v>
                </c:pt>
                <c:pt idx="38">
                  <c:v>354.55106</c:v>
                </c:pt>
                <c:pt idx="39">
                  <c:v>353.71103</c:v>
                </c:pt>
                <c:pt idx="40">
                  <c:v>354.24612</c:v>
                </c:pt>
                <c:pt idx="41">
                  <c:v>355.58304</c:v>
                </c:pt>
                <c:pt idx="42">
                  <c:v>355.91791</c:v>
                </c:pt>
                <c:pt idx="43">
                  <c:v>355.24341</c:v>
                </c:pt>
                <c:pt idx="44">
                  <c:v>355.05524</c:v>
                </c:pt>
                <c:pt idx="45">
                  <c:v>354.27686</c:v>
                </c:pt>
                <c:pt idx="46">
                  <c:v>354.84494</c:v>
                </c:pt>
                <c:pt idx="47">
                  <c:v>356.19656</c:v>
                </c:pt>
                <c:pt idx="48">
                  <c:v>356.4722</c:v>
                </c:pt>
                <c:pt idx="49">
                  <c:v>355.77765</c:v>
                </c:pt>
                <c:pt idx="50">
                  <c:v>354.77939</c:v>
                </c:pt>
                <c:pt idx="51">
                  <c:v>354.09943</c:v>
                </c:pt>
                <c:pt idx="52">
                  <c:v>354.8699</c:v>
                </c:pt>
                <c:pt idx="53">
                  <c:v>356.06113</c:v>
                </c:pt>
                <c:pt idx="54">
                  <c:v>356.15802</c:v>
                </c:pt>
                <c:pt idx="55">
                  <c:v>355.36127</c:v>
                </c:pt>
                <c:pt idx="56">
                  <c:v>354.38742</c:v>
                </c:pt>
                <c:pt idx="57">
                  <c:v>353.85785</c:v>
                </c:pt>
                <c:pt idx="58">
                  <c:v>354.57239</c:v>
                </c:pt>
                <c:pt idx="59">
                  <c:v>355.60489</c:v>
                </c:pt>
                <c:pt idx="60">
                  <c:v>355.48456</c:v>
                </c:pt>
                <c:pt idx="61">
                  <c:v>354.56549</c:v>
                </c:pt>
                <c:pt idx="62">
                  <c:v>353.57669</c:v>
                </c:pt>
                <c:pt idx="63">
                  <c:v>353.32651</c:v>
                </c:pt>
                <c:pt idx="64">
                  <c:v>354.42816</c:v>
                </c:pt>
                <c:pt idx="65">
                  <c:v>355.2551</c:v>
                </c:pt>
                <c:pt idx="66">
                  <c:v>354.88916</c:v>
                </c:pt>
                <c:pt idx="67">
                  <c:v>354.04666</c:v>
                </c:pt>
                <c:pt idx="68">
                  <c:v>353.09958</c:v>
                </c:pt>
                <c:pt idx="69">
                  <c:v>353.19757</c:v>
                </c:pt>
                <c:pt idx="70">
                  <c:v>354.48682</c:v>
                </c:pt>
                <c:pt idx="71">
                  <c:v>355.63504</c:v>
                </c:pt>
                <c:pt idx="72">
                  <c:v>354.58707</c:v>
                </c:pt>
                <c:pt idx="73">
                  <c:v>354.09113</c:v>
                </c:pt>
                <c:pt idx="74">
                  <c:v>355.04294</c:v>
                </c:pt>
                <c:pt idx="75">
                  <c:v>356.14246</c:v>
                </c:pt>
                <c:pt idx="76">
                  <c:v>355.98395</c:v>
                </c:pt>
                <c:pt idx="77">
                  <c:v>355.16519</c:v>
                </c:pt>
                <c:pt idx="78">
                  <c:v>354.23886</c:v>
                </c:pt>
                <c:pt idx="79">
                  <c:v>353.98734</c:v>
                </c:pt>
                <c:pt idx="80">
                  <c:v>355.1449</c:v>
                </c:pt>
                <c:pt idx="81">
                  <c:v>356.10327</c:v>
                </c:pt>
                <c:pt idx="82">
                  <c:v>355.8306</c:v>
                </c:pt>
                <c:pt idx="83">
                  <c:v>354.98401</c:v>
                </c:pt>
                <c:pt idx="84">
                  <c:v>354.06491</c:v>
                </c:pt>
                <c:pt idx="85">
                  <c:v>354.0657</c:v>
                </c:pt>
                <c:pt idx="86">
                  <c:v>355.33823</c:v>
                </c:pt>
                <c:pt idx="87">
                  <c:v>356.1348</c:v>
                </c:pt>
                <c:pt idx="88">
                  <c:v>355.76727</c:v>
                </c:pt>
                <c:pt idx="89">
                  <c:v>354.86383</c:v>
                </c:pt>
                <c:pt idx="90">
                  <c:v>353.97824</c:v>
                </c:pt>
                <c:pt idx="91">
                  <c:v>354.1889</c:v>
                </c:pt>
                <c:pt idx="92">
                  <c:v>355.47235</c:v>
                </c:pt>
                <c:pt idx="93">
                  <c:v>355.94955</c:v>
                </c:pt>
                <c:pt idx="94">
                  <c:v>355.41238</c:v>
                </c:pt>
                <c:pt idx="95">
                  <c:v>354.3248</c:v>
                </c:pt>
                <c:pt idx="96">
                  <c:v>353.44156</c:v>
                </c:pt>
                <c:pt idx="97">
                  <c:v>353.95596</c:v>
                </c:pt>
                <c:pt idx="98">
                  <c:v>355.22354</c:v>
                </c:pt>
                <c:pt idx="99">
                  <c:v>355.56784</c:v>
                </c:pt>
                <c:pt idx="100">
                  <c:v>354.82016</c:v>
                </c:pt>
                <c:pt idx="101">
                  <c:v>353.81921</c:v>
                </c:pt>
                <c:pt idx="102">
                  <c:v>353.24664</c:v>
                </c:pt>
                <c:pt idx="103">
                  <c:v>354.01868</c:v>
                </c:pt>
                <c:pt idx="104">
                  <c:v>355.21005</c:v>
                </c:pt>
                <c:pt idx="105">
                  <c:v>355.24481</c:v>
                </c:pt>
                <c:pt idx="106">
                  <c:v>354.38834</c:v>
                </c:pt>
                <c:pt idx="107">
                  <c:v>353.33463</c:v>
                </c:pt>
                <c:pt idx="108">
                  <c:v>352.8407</c:v>
                </c:pt>
                <c:pt idx="109">
                  <c:v>353.79599</c:v>
                </c:pt>
                <c:pt idx="110">
                  <c:v>355.84079</c:v>
                </c:pt>
                <c:pt idx="111">
                  <c:v>354.7804</c:v>
                </c:pt>
                <c:pt idx="112">
                  <c:v>353.87585</c:v>
                </c:pt>
                <c:pt idx="113">
                  <c:v>354.29648</c:v>
                </c:pt>
                <c:pt idx="114">
                  <c:v>355.56921</c:v>
                </c:pt>
                <c:pt idx="115">
                  <c:v>355.85977</c:v>
                </c:pt>
                <c:pt idx="116">
                  <c:v>355.11758</c:v>
                </c:pt>
                <c:pt idx="117">
                  <c:v>354.06226</c:v>
                </c:pt>
                <c:pt idx="118">
                  <c:v>353.35413</c:v>
                </c:pt>
                <c:pt idx="119">
                  <c:v>354.08981</c:v>
                </c:pt>
                <c:pt idx="120">
                  <c:v>355.37747</c:v>
                </c:pt>
                <c:pt idx="121">
                  <c:v>355.53632</c:v>
                </c:pt>
                <c:pt idx="122">
                  <c:v>354.78339</c:v>
                </c:pt>
                <c:pt idx="123">
                  <c:v>353.84146</c:v>
                </c:pt>
                <c:pt idx="124">
                  <c:v>353.42404</c:v>
                </c:pt>
                <c:pt idx="125">
                  <c:v>354.42807</c:v>
                </c:pt>
                <c:pt idx="126">
                  <c:v>355.47809</c:v>
                </c:pt>
                <c:pt idx="127">
                  <c:v>355.34927</c:v>
                </c:pt>
                <c:pt idx="128">
                  <c:v>354.47781</c:v>
                </c:pt>
                <c:pt idx="129">
                  <c:v>353.48407</c:v>
                </c:pt>
                <c:pt idx="130">
                  <c:v>353.15073</c:v>
                </c:pt>
                <c:pt idx="131">
                  <c:v>354.2406</c:v>
                </c:pt>
                <c:pt idx="132">
                  <c:v>355.22797</c:v>
                </c:pt>
                <c:pt idx="133">
                  <c:v>354.96182</c:v>
                </c:pt>
                <c:pt idx="134">
                  <c:v>354.0582</c:v>
                </c:pt>
                <c:pt idx="135">
                  <c:v>353.07837</c:v>
                </c:pt>
                <c:pt idx="136">
                  <c:v>353.0892</c:v>
                </c:pt>
                <c:pt idx="137">
                  <c:v>354.37991</c:v>
                </c:pt>
                <c:pt idx="138">
                  <c:v>355.18546</c:v>
                </c:pt>
                <c:pt idx="139">
                  <c:v>354.84479</c:v>
                </c:pt>
                <c:pt idx="140">
                  <c:v>353.88501</c:v>
                </c:pt>
                <c:pt idx="141">
                  <c:v>352.99695</c:v>
                </c:pt>
                <c:pt idx="142">
                  <c:v>353.14944</c:v>
                </c:pt>
                <c:pt idx="143">
                  <c:v>354.44662</c:v>
                </c:pt>
                <c:pt idx="144">
                  <c:v>355.09879</c:v>
                </c:pt>
                <c:pt idx="145">
                  <c:v>354.62573</c:v>
                </c:pt>
                <c:pt idx="146">
                  <c:v>353.68561</c:v>
                </c:pt>
                <c:pt idx="147">
                  <c:v>352.82117</c:v>
                </c:pt>
                <c:pt idx="148">
                  <c:v>353.36942</c:v>
                </c:pt>
                <c:pt idx="149">
                  <c:v>354.75882</c:v>
                </c:pt>
                <c:pt idx="150">
                  <c:v>355.09702</c:v>
                </c:pt>
                <c:pt idx="151">
                  <c:v>354.4538</c:v>
                </c:pt>
                <c:pt idx="152">
                  <c:v>353.47443</c:v>
                </c:pt>
                <c:pt idx="153">
                  <c:v>355.68765</c:v>
                </c:pt>
                <c:pt idx="154">
                  <c:v>356.41125</c:v>
                </c:pt>
                <c:pt idx="155">
                  <c:v>355.97763</c:v>
                </c:pt>
                <c:pt idx="156">
                  <c:v>354.97116</c:v>
                </c:pt>
                <c:pt idx="157">
                  <c:v>353.97409</c:v>
                </c:pt>
                <c:pt idx="158">
                  <c:v>354.11945</c:v>
                </c:pt>
                <c:pt idx="159">
                  <c:v>355.38907</c:v>
                </c:pt>
                <c:pt idx="160">
                  <c:v>356.02173</c:v>
                </c:pt>
                <c:pt idx="161">
                  <c:v>355.52881</c:v>
                </c:pt>
                <c:pt idx="162">
                  <c:v>354.56894</c:v>
                </c:pt>
                <c:pt idx="163">
                  <c:v>353.75562</c:v>
                </c:pt>
                <c:pt idx="164">
                  <c:v>354.25095</c:v>
                </c:pt>
                <c:pt idx="165">
                  <c:v>355.5658</c:v>
                </c:pt>
                <c:pt idx="166">
                  <c:v>355.97769</c:v>
                </c:pt>
                <c:pt idx="167">
                  <c:v>355.32309</c:v>
                </c:pt>
                <c:pt idx="168">
                  <c:v>354.35449</c:v>
                </c:pt>
                <c:pt idx="169">
                  <c:v>353.71213</c:v>
                </c:pt>
                <c:pt idx="170">
                  <c:v>354.50739</c:v>
                </c:pt>
                <c:pt idx="171">
                  <c:v>355.69031</c:v>
                </c:pt>
                <c:pt idx="172">
                  <c:v>355.78265</c:v>
                </c:pt>
                <c:pt idx="173">
                  <c:v>354.96841</c:v>
                </c:pt>
                <c:pt idx="174">
                  <c:v>353.92868</c:v>
                </c:pt>
                <c:pt idx="175">
                  <c:v>353.45551</c:v>
                </c:pt>
                <c:pt idx="176">
                  <c:v>354.35806</c:v>
                </c:pt>
                <c:pt idx="177">
                  <c:v>355.46252</c:v>
                </c:pt>
                <c:pt idx="178">
                  <c:v>355.43436</c:v>
                </c:pt>
                <c:pt idx="179">
                  <c:v>354.65744</c:v>
                </c:pt>
                <c:pt idx="180">
                  <c:v>353.73495</c:v>
                </c:pt>
                <c:pt idx="181">
                  <c:v>353.48666</c:v>
                </c:pt>
                <c:pt idx="182">
                  <c:v>354.63602</c:v>
                </c:pt>
                <c:pt idx="183">
                  <c:v>355.55371</c:v>
                </c:pt>
                <c:pt idx="184">
                  <c:v>355.35117</c:v>
                </c:pt>
                <c:pt idx="185">
                  <c:v>354.45291</c:v>
                </c:pt>
                <c:pt idx="186">
                  <c:v>353.54993</c:v>
                </c:pt>
                <c:pt idx="187">
                  <c:v>353.53683</c:v>
                </c:pt>
                <c:pt idx="188">
                  <c:v>354.81189</c:v>
                </c:pt>
                <c:pt idx="189">
                  <c:v>355.52289</c:v>
                </c:pt>
                <c:pt idx="190">
                  <c:v>355.11688</c:v>
                </c:pt>
                <c:pt idx="191">
                  <c:v>354.15549</c:v>
                </c:pt>
                <c:pt idx="192">
                  <c:v>353.2619</c:v>
                </c:pt>
                <c:pt idx="193">
                  <c:v>353.39465</c:v>
                </c:pt>
                <c:pt idx="194">
                  <c:v>354.76398</c:v>
                </c:pt>
                <c:pt idx="195">
                  <c:v>355.41513</c:v>
                </c:pt>
                <c:pt idx="196">
                  <c:v>354.96344</c:v>
                </c:pt>
                <c:pt idx="197">
                  <c:v>354.5488</c:v>
                </c:pt>
                <c:pt idx="198">
                  <c:v>355.53036</c:v>
                </c:pt>
                <c:pt idx="199">
                  <c:v>356.49765</c:v>
                </c:pt>
                <c:pt idx="200">
                  <c:v>356.34073</c:v>
                </c:pt>
                <c:pt idx="201">
                  <c:v>355.41949</c:v>
                </c:pt>
                <c:pt idx="202">
                  <c:v>354.48703</c:v>
                </c:pt>
                <c:pt idx="203">
                  <c:v>354.38065</c:v>
                </c:pt>
                <c:pt idx="204">
                  <c:v>355.15985</c:v>
                </c:pt>
                <c:pt idx="205">
                  <c:v>356.2395</c:v>
                </c:pt>
                <c:pt idx="206">
                  <c:v>356.12527</c:v>
                </c:pt>
                <c:pt idx="207">
                  <c:v>355.27298</c:v>
                </c:pt>
                <c:pt idx="208">
                  <c:v>354.2984</c:v>
                </c:pt>
                <c:pt idx="209">
                  <c:v>354.18021</c:v>
                </c:pt>
                <c:pt idx="210">
                  <c:v>355.46802</c:v>
                </c:pt>
                <c:pt idx="211">
                  <c:v>356.36154</c:v>
                </c:pt>
                <c:pt idx="212">
                  <c:v>356.03076</c:v>
                </c:pt>
                <c:pt idx="213">
                  <c:v>355.09564</c:v>
                </c:pt>
                <c:pt idx="214">
                  <c:v>354.18796</c:v>
                </c:pt>
                <c:pt idx="215">
                  <c:v>354.3064</c:v>
                </c:pt>
                <c:pt idx="216">
                  <c:v>355.60715</c:v>
                </c:pt>
                <c:pt idx="217">
                  <c:v>356.25604</c:v>
                </c:pt>
                <c:pt idx="218">
                  <c:v>355.7291</c:v>
                </c:pt>
                <c:pt idx="219">
                  <c:v>354.7738</c:v>
                </c:pt>
                <c:pt idx="220">
                  <c:v>353.98477</c:v>
                </c:pt>
                <c:pt idx="221">
                  <c:v>354.4935</c:v>
                </c:pt>
                <c:pt idx="222">
                  <c:v>355.75836</c:v>
                </c:pt>
                <c:pt idx="223">
                  <c:v>356.06567</c:v>
                </c:pt>
                <c:pt idx="224">
                  <c:v>355.34482</c:v>
                </c:pt>
                <c:pt idx="225">
                  <c:v>354.31006</c:v>
                </c:pt>
                <c:pt idx="226">
                  <c:v>353.65317</c:v>
                </c:pt>
                <c:pt idx="227">
                  <c:v>354.31238</c:v>
                </c:pt>
                <c:pt idx="228">
                  <c:v>355.53687</c:v>
                </c:pt>
                <c:pt idx="229">
                  <c:v>355.64011</c:v>
                </c:pt>
                <c:pt idx="230">
                  <c:v>354.92859</c:v>
                </c:pt>
                <c:pt idx="231">
                  <c:v>353.91443</c:v>
                </c:pt>
                <c:pt idx="232">
                  <c:v>353.37973</c:v>
                </c:pt>
                <c:pt idx="233">
                  <c:v>354.2908</c:v>
                </c:pt>
                <c:pt idx="234">
                  <c:v>355.29306</c:v>
                </c:pt>
                <c:pt idx="235">
                  <c:v>355.24078</c:v>
                </c:pt>
                <c:pt idx="236">
                  <c:v>354.38318</c:v>
                </c:pt>
                <c:pt idx="237">
                  <c:v>353.45309</c:v>
                </c:pt>
                <c:pt idx="238">
                  <c:v>353.09756</c:v>
                </c:pt>
                <c:pt idx="239">
                  <c:v>354.23083</c:v>
                </c:pt>
                <c:pt idx="240">
                  <c:v>355.2074</c:v>
                </c:pt>
                <c:pt idx="241">
                  <c:v>355.01047</c:v>
                </c:pt>
                <c:pt idx="242">
                  <c:v>354.14215</c:v>
                </c:pt>
                <c:pt idx="243">
                  <c:v>353.22168</c:v>
                </c:pt>
                <c:pt idx="244">
                  <c:v>356.22516</c:v>
                </c:pt>
                <c:pt idx="245">
                  <c:v>356.37323</c:v>
                </c:pt>
                <c:pt idx="246">
                  <c:v>355.59189</c:v>
                </c:pt>
                <c:pt idx="247">
                  <c:v>354.57224</c:v>
                </c:pt>
                <c:pt idx="248">
                  <c:v>353.9418</c:v>
                </c:pt>
                <c:pt idx="249">
                  <c:v>354.73682</c:v>
                </c:pt>
                <c:pt idx="250">
                  <c:v>355.86249</c:v>
                </c:pt>
                <c:pt idx="251">
                  <c:v>355.92194</c:v>
                </c:pt>
                <c:pt idx="252">
                  <c:v>355.07059</c:v>
                </c:pt>
                <c:pt idx="253">
                  <c:v>354.04343</c:v>
                </c:pt>
                <c:pt idx="254">
                  <c:v>353.57196</c:v>
                </c:pt>
                <c:pt idx="255">
                  <c:v>354.63287</c:v>
                </c:pt>
                <c:pt idx="256">
                  <c:v>355.67334</c:v>
                </c:pt>
                <c:pt idx="257">
                  <c:v>355.56894</c:v>
                </c:pt>
                <c:pt idx="258">
                  <c:v>354.74475</c:v>
                </c:pt>
                <c:pt idx="259">
                  <c:v>353.78894</c:v>
                </c:pt>
                <c:pt idx="260">
                  <c:v>353.65442</c:v>
                </c:pt>
                <c:pt idx="261">
                  <c:v>354.90533</c:v>
                </c:pt>
                <c:pt idx="262">
                  <c:v>355.76913</c:v>
                </c:pt>
                <c:pt idx="263">
                  <c:v>355.46683</c:v>
                </c:pt>
                <c:pt idx="264">
                  <c:v>354.56042</c:v>
                </c:pt>
                <c:pt idx="265">
                  <c:v>353.64255</c:v>
                </c:pt>
                <c:pt idx="266">
                  <c:v>353.82407</c:v>
                </c:pt>
                <c:pt idx="267">
                  <c:v>355.09818</c:v>
                </c:pt>
                <c:pt idx="268">
                  <c:v>355.77017</c:v>
                </c:pt>
                <c:pt idx="269">
                  <c:v>355.30182</c:v>
                </c:pt>
                <c:pt idx="270">
                  <c:v>354.35461</c:v>
                </c:pt>
                <c:pt idx="271">
                  <c:v>353.54752</c:v>
                </c:pt>
                <c:pt idx="272">
                  <c:v>353.9859</c:v>
                </c:pt>
                <c:pt idx="273">
                  <c:v>355.37457</c:v>
                </c:pt>
                <c:pt idx="274">
                  <c:v>355.82681</c:v>
                </c:pt>
                <c:pt idx="275">
                  <c:v>355.12762</c:v>
                </c:pt>
                <c:pt idx="276">
                  <c:v>354.18082</c:v>
                </c:pt>
                <c:pt idx="277">
                  <c:v>353.5065</c:v>
                </c:pt>
                <c:pt idx="278">
                  <c:v>354.16013</c:v>
                </c:pt>
                <c:pt idx="279">
                  <c:v>355.47534</c:v>
                </c:pt>
                <c:pt idx="280">
                  <c:v>355.68018</c:v>
                </c:pt>
                <c:pt idx="281">
                  <c:v>354.97293</c:v>
                </c:pt>
                <c:pt idx="282">
                  <c:v>354.03214</c:v>
                </c:pt>
                <c:pt idx="283">
                  <c:v>353.55823</c:v>
                </c:pt>
                <c:pt idx="284">
                  <c:v>354.51373</c:v>
                </c:pt>
                <c:pt idx="285">
                  <c:v>355.5708</c:v>
                </c:pt>
                <c:pt idx="286">
                  <c:v>355.49667</c:v>
                </c:pt>
                <c:pt idx="287">
                  <c:v>354.6637</c:v>
                </c:pt>
                <c:pt idx="288">
                  <c:v>353.74155</c:v>
                </c:pt>
                <c:pt idx="289">
                  <c:v>353.40878</c:v>
                </c:pt>
                <c:pt idx="290">
                  <c:v>354.5152</c:v>
                </c:pt>
                <c:pt idx="291">
                  <c:v>355.56186</c:v>
                </c:pt>
                <c:pt idx="292">
                  <c:v>355.436</c:v>
                </c:pt>
                <c:pt idx="293">
                  <c:v>354.62927</c:v>
                </c:pt>
                <c:pt idx="294">
                  <c:v>353.69818</c:v>
                </c:pt>
                <c:pt idx="295">
                  <c:v>353.59723</c:v>
                </c:pt>
                <c:pt idx="296">
                  <c:v>354.86691</c:v>
                </c:pt>
                <c:pt idx="297">
                  <c:v>355.74292</c:v>
                </c:pt>
                <c:pt idx="298">
                  <c:v>355.44247</c:v>
                </c:pt>
                <c:pt idx="299">
                  <c:v>354.84286</c:v>
                </c:pt>
                <c:pt idx="300">
                  <c:v>355.66113</c:v>
                </c:pt>
                <c:pt idx="301">
                  <c:v>356.74908</c:v>
                </c:pt>
                <c:pt idx="302">
                  <c:v>356.74564</c:v>
                </c:pt>
                <c:pt idx="303">
                  <c:v>355.89682</c:v>
                </c:pt>
                <c:pt idx="304">
                  <c:v>354.85703</c:v>
                </c:pt>
                <c:pt idx="305">
                  <c:v>354.36807</c:v>
                </c:pt>
                <c:pt idx="306">
                  <c:v>355.30997</c:v>
                </c:pt>
                <c:pt idx="307">
                  <c:v>356.33548</c:v>
                </c:pt>
                <c:pt idx="308">
                  <c:v>356.24161</c:v>
                </c:pt>
                <c:pt idx="309">
                  <c:v>355.32889</c:v>
                </c:pt>
                <c:pt idx="310">
                  <c:v>354.36572</c:v>
                </c:pt>
                <c:pt idx="311">
                  <c:v>354.21069</c:v>
                </c:pt>
                <c:pt idx="312">
                  <c:v>355.42719</c:v>
                </c:pt>
                <c:pt idx="313">
                  <c:v>356.29413</c:v>
                </c:pt>
                <c:pt idx="314">
                  <c:v>355.99744</c:v>
                </c:pt>
                <c:pt idx="315">
                  <c:v>355.07925</c:v>
                </c:pt>
                <c:pt idx="316">
                  <c:v>354.1521</c:v>
                </c:pt>
                <c:pt idx="317">
                  <c:v>354.30203</c:v>
                </c:pt>
                <c:pt idx="318">
                  <c:v>355.55853</c:v>
                </c:pt>
                <c:pt idx="319">
                  <c:v>356.18262</c:v>
                </c:pt>
                <c:pt idx="320">
                  <c:v>355.69678</c:v>
                </c:pt>
                <c:pt idx="321">
                  <c:v>354.65536</c:v>
                </c:pt>
                <c:pt idx="322">
                  <c:v>353.83435</c:v>
                </c:pt>
                <c:pt idx="323">
                  <c:v>354.24728</c:v>
                </c:pt>
                <c:pt idx="324">
                  <c:v>355.64383</c:v>
                </c:pt>
                <c:pt idx="325">
                  <c:v>356.10941</c:v>
                </c:pt>
                <c:pt idx="326">
                  <c:v>355.49893</c:v>
                </c:pt>
                <c:pt idx="327">
                  <c:v>354.53131</c:v>
                </c:pt>
                <c:pt idx="328">
                  <c:v>353.85825</c:v>
                </c:pt>
                <c:pt idx="329">
                  <c:v>354.55042</c:v>
                </c:pt>
                <c:pt idx="330">
                  <c:v>355.87024</c:v>
                </c:pt>
                <c:pt idx="331">
                  <c:v>356.16415</c:v>
                </c:pt>
                <c:pt idx="332">
                  <c:v>355.36771</c:v>
                </c:pt>
                <c:pt idx="333">
                  <c:v>354.33115</c:v>
                </c:pt>
                <c:pt idx="334">
                  <c:v>353.71994</c:v>
                </c:pt>
                <c:pt idx="335">
                  <c:v>354.53397</c:v>
                </c:pt>
                <c:pt idx="336">
                  <c:v>355.73871</c:v>
                </c:pt>
                <c:pt idx="337">
                  <c:v>355.78012</c:v>
                </c:pt>
                <c:pt idx="338">
                  <c:v>355.03244</c:v>
                </c:pt>
                <c:pt idx="339">
                  <c:v>354.10071</c:v>
                </c:pt>
                <c:pt idx="340">
                  <c:v>353.75012</c:v>
                </c:pt>
                <c:pt idx="341">
                  <c:v>354.84933</c:v>
                </c:pt>
                <c:pt idx="342">
                  <c:v>355.89011</c:v>
                </c:pt>
                <c:pt idx="343">
                  <c:v>355.77289</c:v>
                </c:pt>
                <c:pt idx="344">
                  <c:v>354.95215</c:v>
                </c:pt>
                <c:pt idx="345">
                  <c:v>354.01682</c:v>
                </c:pt>
                <c:pt idx="346">
                  <c:v>353.82043</c:v>
                </c:pt>
                <c:pt idx="347">
                  <c:v>355.08096</c:v>
                </c:pt>
                <c:pt idx="348">
                  <c:v>355.95911</c:v>
                </c:pt>
                <c:pt idx="349">
                  <c:v>355.56372</c:v>
                </c:pt>
                <c:pt idx="350">
                  <c:v>354.68469</c:v>
                </c:pt>
                <c:pt idx="351">
                  <c:v>353.7663</c:v>
                </c:pt>
                <c:pt idx="352">
                  <c:v>353.88193</c:v>
                </c:pt>
                <c:pt idx="353">
                  <c:v>355.16461</c:v>
                </c:pt>
                <c:pt idx="354">
                  <c:v>356.29831</c:v>
                </c:pt>
                <c:pt idx="355">
                  <c:v>355.24442</c:v>
                </c:pt>
                <c:pt idx="356">
                  <c:v>354.74252</c:v>
                </c:pt>
                <c:pt idx="357">
                  <c:v>355.7601</c:v>
                </c:pt>
                <c:pt idx="358">
                  <c:v>356.84406</c:v>
                </c:pt>
                <c:pt idx="359">
                  <c:v>356.74835</c:v>
                </c:pt>
                <c:pt idx="360">
                  <c:v>355.9227</c:v>
                </c:pt>
                <c:pt idx="361">
                  <c:v>354.95248</c:v>
                </c:pt>
                <c:pt idx="362">
                  <c:v>354.65839</c:v>
                </c:pt>
                <c:pt idx="363">
                  <c:v>355.82785</c:v>
                </c:pt>
                <c:pt idx="364">
                  <c:v>356.40826</c:v>
                </c:pt>
                <c:pt idx="365">
                  <c:v>356.24628</c:v>
                </c:pt>
                <c:pt idx="366">
                  <c:v>355.30435</c:v>
                </c:pt>
                <c:pt idx="367">
                  <c:v>354.23816</c:v>
                </c:pt>
                <c:pt idx="368">
                  <c:v>353.97665</c:v>
                </c:pt>
                <c:pt idx="369">
                  <c:v>355.12695</c:v>
                </c:pt>
                <c:pt idx="370">
                  <c:v>356.02634</c:v>
                </c:pt>
                <c:pt idx="371">
                  <c:v>355.71072</c:v>
                </c:pt>
                <c:pt idx="372">
                  <c:v>354.75549</c:v>
                </c:pt>
                <c:pt idx="373">
                  <c:v>353.74023</c:v>
                </c:pt>
                <c:pt idx="374">
                  <c:v>353.75632</c:v>
                </c:pt>
                <c:pt idx="375">
                  <c:v>354.99805</c:v>
                </c:pt>
                <c:pt idx="376">
                  <c:v>355.60333</c:v>
                </c:pt>
                <c:pt idx="377">
                  <c:v>355.03116</c:v>
                </c:pt>
                <c:pt idx="378">
                  <c:v>354.00647</c:v>
                </c:pt>
                <c:pt idx="379">
                  <c:v>353.16296</c:v>
                </c:pt>
                <c:pt idx="380">
                  <c:v>353.50696</c:v>
                </c:pt>
                <c:pt idx="381">
                  <c:v>354.77811</c:v>
                </c:pt>
                <c:pt idx="382">
                  <c:v>355.29233</c:v>
                </c:pt>
                <c:pt idx="383">
                  <c:v>354.71323</c:v>
                </c:pt>
                <c:pt idx="384">
                  <c:v>353.79462</c:v>
                </c:pt>
                <c:pt idx="385">
                  <c:v>353.11823</c:v>
                </c:pt>
                <c:pt idx="386">
                  <c:v>353.69638</c:v>
                </c:pt>
                <c:pt idx="387">
                  <c:v>355.0116</c:v>
                </c:pt>
                <c:pt idx="388">
                  <c:v>355.28995</c:v>
                </c:pt>
                <c:pt idx="389">
                  <c:v>354.54367</c:v>
                </c:pt>
                <c:pt idx="390">
                  <c:v>353.63187</c:v>
                </c:pt>
                <c:pt idx="391">
                  <c:v>353.10098</c:v>
                </c:pt>
                <c:pt idx="392">
                  <c:v>353.99759</c:v>
                </c:pt>
                <c:pt idx="393">
                  <c:v>355.19998</c:v>
                </c:pt>
                <c:pt idx="394">
                  <c:v>355.19986</c:v>
                </c:pt>
                <c:pt idx="395">
                  <c:v>354.46542</c:v>
                </c:pt>
                <c:pt idx="396">
                  <c:v>353.52933</c:v>
                </c:pt>
                <c:pt idx="397">
                  <c:v>353.07117</c:v>
                </c:pt>
                <c:pt idx="398">
                  <c:v>354.0723</c:v>
                </c:pt>
                <c:pt idx="399">
                  <c:v>355.0571</c:v>
                </c:pt>
                <c:pt idx="400">
                  <c:v>354.92386</c:v>
                </c:pt>
                <c:pt idx="401">
                  <c:v>354.12561</c:v>
                </c:pt>
                <c:pt idx="402">
                  <c:v>353.18439</c:v>
                </c:pt>
                <c:pt idx="403">
                  <c:v>353.03531</c:v>
                </c:pt>
                <c:pt idx="404">
                  <c:v>354.22397</c:v>
                </c:pt>
                <c:pt idx="405">
                  <c:v>355.09143</c:v>
                </c:pt>
                <c:pt idx="406">
                  <c:v>354.81659</c:v>
                </c:pt>
                <c:pt idx="407">
                  <c:v>353.93103</c:v>
                </c:pt>
                <c:pt idx="408">
                  <c:v>353.02216</c:v>
                </c:pt>
                <c:pt idx="409">
                  <c:v>353.15082</c:v>
                </c:pt>
                <c:pt idx="410">
                  <c:v>354.49298</c:v>
                </c:pt>
                <c:pt idx="411">
                  <c:v>355.2142</c:v>
                </c:pt>
                <c:pt idx="412">
                  <c:v>354.75375</c:v>
                </c:pt>
                <c:pt idx="413">
                  <c:v>353.72275</c:v>
                </c:pt>
                <c:pt idx="414">
                  <c:v>352.8959</c:v>
                </c:pt>
                <c:pt idx="415">
                  <c:v>353.23825</c:v>
                </c:pt>
                <c:pt idx="416">
                  <c:v>354.65247</c:v>
                </c:pt>
                <c:pt idx="417">
                  <c:v>355.14536</c:v>
                </c:pt>
                <c:pt idx="418">
                  <c:v>354.55997</c:v>
                </c:pt>
                <c:pt idx="419">
                  <c:v>353.59869</c:v>
                </c:pt>
                <c:pt idx="420">
                  <c:v>352.93893</c:v>
                </c:pt>
                <c:pt idx="421">
                  <c:v>353.67163</c:v>
                </c:pt>
                <c:pt idx="422">
                  <c:v>354.91827</c:v>
                </c:pt>
                <c:pt idx="423">
                  <c:v>355.06183</c:v>
                </c:pt>
                <c:pt idx="424">
                  <c:v>354.37042</c:v>
                </c:pt>
                <c:pt idx="425">
                  <c:v>353.34854</c:v>
                </c:pt>
                <c:pt idx="426">
                  <c:v>355.69876</c:v>
                </c:pt>
                <c:pt idx="427">
                  <c:v>356.38565</c:v>
                </c:pt>
                <c:pt idx="428">
                  <c:v>355.83096</c:v>
                </c:pt>
                <c:pt idx="429">
                  <c:v>354.8031</c:v>
                </c:pt>
                <c:pt idx="430">
                  <c:v>353.97421</c:v>
                </c:pt>
                <c:pt idx="431">
                  <c:v>354.327</c:v>
                </c:pt>
                <c:pt idx="432">
                  <c:v>355.70203</c:v>
                </c:pt>
                <c:pt idx="433">
                  <c:v>356.20563</c:v>
                </c:pt>
                <c:pt idx="434">
                  <c:v>355.62073</c:v>
                </c:pt>
                <c:pt idx="435">
                  <c:v>354.68079</c:v>
                </c:pt>
                <c:pt idx="436">
                  <c:v>353.97601</c:v>
                </c:pt>
                <c:pt idx="437">
                  <c:v>354.61368</c:v>
                </c:pt>
                <c:pt idx="438">
                  <c:v>355.92697</c:v>
                </c:pt>
                <c:pt idx="439">
                  <c:v>356.10068</c:v>
                </c:pt>
                <c:pt idx="440">
                  <c:v>355.41437</c:v>
                </c:pt>
                <c:pt idx="441">
                  <c:v>354.49011</c:v>
                </c:pt>
                <c:pt idx="442">
                  <c:v>353.92438</c:v>
                </c:pt>
                <c:pt idx="443">
                  <c:v>354.69171</c:v>
                </c:pt>
                <c:pt idx="444">
                  <c:v>355.77682</c:v>
                </c:pt>
                <c:pt idx="445">
                  <c:v>355.72046</c:v>
                </c:pt>
                <c:pt idx="446">
                  <c:v>354.91931</c:v>
                </c:pt>
                <c:pt idx="447">
                  <c:v>353.88748</c:v>
                </c:pt>
                <c:pt idx="448">
                  <c:v>353.39273</c:v>
                </c:pt>
                <c:pt idx="449">
                  <c:v>354.36011</c:v>
                </c:pt>
                <c:pt idx="450">
                  <c:v>355.48099</c:v>
                </c:pt>
                <c:pt idx="451">
                  <c:v>355.41287</c:v>
                </c:pt>
                <c:pt idx="452">
                  <c:v>354.6181</c:v>
                </c:pt>
                <c:pt idx="453">
                  <c:v>353.66699</c:v>
                </c:pt>
                <c:pt idx="454">
                  <c:v>353.49673</c:v>
                </c:pt>
                <c:pt idx="455">
                  <c:v>354.73965</c:v>
                </c:pt>
                <c:pt idx="456">
                  <c:v>355.60669</c:v>
                </c:pt>
                <c:pt idx="457">
                  <c:v>355.33447</c:v>
                </c:pt>
                <c:pt idx="458">
                  <c:v>354.37628</c:v>
                </c:pt>
                <c:pt idx="459">
                  <c:v>353.37491</c:v>
                </c:pt>
                <c:pt idx="460">
                  <c:v>353.43448</c:v>
                </c:pt>
                <c:pt idx="461">
                  <c:v>354.71915</c:v>
                </c:pt>
                <c:pt idx="462">
                  <c:v>355.48633</c:v>
                </c:pt>
                <c:pt idx="463">
                  <c:v>355.07471</c:v>
                </c:pt>
                <c:pt idx="464">
                  <c:v>354.12659</c:v>
                </c:pt>
                <c:pt idx="465">
                  <c:v>353.28326</c:v>
                </c:pt>
                <c:pt idx="466">
                  <c:v>353.68076</c:v>
                </c:pt>
                <c:pt idx="467">
                  <c:v>355.09943</c:v>
                </c:pt>
                <c:pt idx="468">
                  <c:v>355.59915</c:v>
                </c:pt>
                <c:pt idx="469">
                  <c:v>355.01096</c:v>
                </c:pt>
                <c:pt idx="470">
                  <c:v>354.04129</c:v>
                </c:pt>
                <c:pt idx="471">
                  <c:v>353.36835</c:v>
                </c:pt>
                <c:pt idx="472">
                  <c:v>354.01349</c:v>
                </c:pt>
                <c:pt idx="473">
                  <c:v>355.24319</c:v>
                </c:pt>
                <c:pt idx="474">
                  <c:v>355.38742</c:v>
                </c:pt>
                <c:pt idx="475">
                  <c:v>354.60779</c:v>
                </c:pt>
                <c:pt idx="476">
                  <c:v>353.5788</c:v>
                </c:pt>
                <c:pt idx="477">
                  <c:v>353.13852</c:v>
                </c:pt>
                <c:pt idx="478">
                  <c:v>354.04083</c:v>
                </c:pt>
                <c:pt idx="479">
                  <c:v>355.26166</c:v>
                </c:pt>
                <c:pt idx="480">
                  <c:v>355.33783</c:v>
                </c:pt>
                <c:pt idx="481">
                  <c:v>354.57901</c:v>
                </c:pt>
                <c:pt idx="482">
                  <c:v>353.65698</c:v>
                </c:pt>
                <c:pt idx="483">
                  <c:v>353.31848</c:v>
                </c:pt>
                <c:pt idx="484">
                  <c:v>354.33517</c:v>
                </c:pt>
                <c:pt idx="485">
                  <c:v>355.39429</c:v>
                </c:pt>
                <c:pt idx="486">
                  <c:v>355.27884</c:v>
                </c:pt>
                <c:pt idx="487">
                  <c:v>354.39157</c:v>
                </c:pt>
                <c:pt idx="488">
                  <c:v>353.40442</c:v>
                </c:pt>
                <c:pt idx="489">
                  <c:v>353.26443</c:v>
                </c:pt>
                <c:pt idx="490">
                  <c:v>354.39914</c:v>
                </c:pt>
                <c:pt idx="491">
                  <c:v>355.29944</c:v>
                </c:pt>
                <c:pt idx="492">
                  <c:v>354.98749</c:v>
                </c:pt>
                <c:pt idx="493">
                  <c:v>354.13443</c:v>
                </c:pt>
                <c:pt idx="494">
                  <c:v>353.13849</c:v>
                </c:pt>
                <c:pt idx="495">
                  <c:v>353.13327</c:v>
                </c:pt>
                <c:pt idx="496">
                  <c:v>354.37225</c:v>
                </c:pt>
                <c:pt idx="497">
                  <c:v>355.02124</c:v>
                </c:pt>
                <c:pt idx="498">
                  <c:v>354.52463</c:v>
                </c:pt>
                <c:pt idx="499">
                  <c:v>354.07678</c:v>
                </c:pt>
                <c:pt idx="500">
                  <c:v>354.97296</c:v>
                </c:pt>
                <c:pt idx="501">
                  <c:v>355.96323</c:v>
                </c:pt>
                <c:pt idx="502">
                  <c:v>355.73853</c:v>
                </c:pt>
                <c:pt idx="503">
                  <c:v>354.82669</c:v>
                </c:pt>
                <c:pt idx="504">
                  <c:v>353.86578</c:v>
                </c:pt>
                <c:pt idx="505">
                  <c:v>353.57706</c:v>
                </c:pt>
                <c:pt idx="506">
                  <c:v>354.66672</c:v>
                </c:pt>
                <c:pt idx="507">
                  <c:v>355.5625</c:v>
                </c:pt>
                <c:pt idx="508">
                  <c:v>355.22894</c:v>
                </c:pt>
                <c:pt idx="509">
                  <c:v>354.28534</c:v>
                </c:pt>
                <c:pt idx="510">
                  <c:v>353.29111</c:v>
                </c:pt>
                <c:pt idx="511">
                  <c:v>353.27524</c:v>
                </c:pt>
                <c:pt idx="512">
                  <c:v>354.63864</c:v>
                </c:pt>
                <c:pt idx="513">
                  <c:v>355.42554</c:v>
                </c:pt>
                <c:pt idx="514">
                  <c:v>354.95032</c:v>
                </c:pt>
                <c:pt idx="515">
                  <c:v>354.01266</c:v>
                </c:pt>
                <c:pt idx="516">
                  <c:v>353.16977</c:v>
                </c:pt>
                <c:pt idx="517">
                  <c:v>353.5369</c:v>
                </c:pt>
                <c:pt idx="518">
                  <c:v>354.95584</c:v>
                </c:pt>
                <c:pt idx="519">
                  <c:v>355.4794</c:v>
                </c:pt>
                <c:pt idx="520">
                  <c:v>354.91452</c:v>
                </c:pt>
                <c:pt idx="521">
                  <c:v>353.94324</c:v>
                </c:pt>
                <c:pt idx="522">
                  <c:v>353.24246</c:v>
                </c:pt>
                <c:pt idx="523">
                  <c:v>353.87161</c:v>
                </c:pt>
                <c:pt idx="524">
                  <c:v>354.72055</c:v>
                </c:pt>
                <c:pt idx="525">
                  <c:v>355.1597</c:v>
                </c:pt>
                <c:pt idx="526">
                  <c:v>354.50598</c:v>
                </c:pt>
                <c:pt idx="527">
                  <c:v>353.49142</c:v>
                </c:pt>
                <c:pt idx="528">
                  <c:v>352.72043</c:v>
                </c:pt>
                <c:pt idx="529">
                  <c:v>353.28793</c:v>
                </c:pt>
                <c:pt idx="530">
                  <c:v>354.62845</c:v>
                </c:pt>
                <c:pt idx="531">
                  <c:v>354.91553</c:v>
                </c:pt>
                <c:pt idx="532">
                  <c:v>354.26511</c:v>
                </c:pt>
                <c:pt idx="533">
                  <c:v>353.3519</c:v>
                </c:pt>
                <c:pt idx="534">
                  <c:v>352.82016</c:v>
                </c:pt>
                <c:pt idx="535">
                  <c:v>353.66498</c:v>
                </c:pt>
                <c:pt idx="536">
                  <c:v>354.77802</c:v>
                </c:pt>
                <c:pt idx="537">
                  <c:v>354.76935</c:v>
                </c:pt>
                <c:pt idx="538">
                  <c:v>353.9527</c:v>
                </c:pt>
                <c:pt idx="539">
                  <c:v>352.94763</c:v>
                </c:pt>
                <c:pt idx="540">
                  <c:v>352.52133</c:v>
                </c:pt>
                <c:pt idx="541">
                  <c:v>353.45016</c:v>
                </c:pt>
                <c:pt idx="542">
                  <c:v>354.57178</c:v>
                </c:pt>
                <c:pt idx="543">
                  <c:v>354.45435</c:v>
                </c:pt>
                <c:pt idx="544">
                  <c:v>353.67429</c:v>
                </c:pt>
                <c:pt idx="545">
                  <c:v>352.73401</c:v>
                </c:pt>
                <c:pt idx="546">
                  <c:v>352.51611</c:v>
                </c:pt>
                <c:pt idx="547">
                  <c:v>353.75681</c:v>
                </c:pt>
                <c:pt idx="548">
                  <c:v>354.71579</c:v>
                </c:pt>
                <c:pt idx="549">
                  <c:v>354.483</c:v>
                </c:pt>
                <c:pt idx="550">
                  <c:v>353.61978</c:v>
                </c:pt>
                <c:pt idx="551">
                  <c:v>352.63416</c:v>
                </c:pt>
                <c:pt idx="552">
                  <c:v>352.76724</c:v>
                </c:pt>
                <c:pt idx="553">
                  <c:v>354.07584</c:v>
                </c:pt>
                <c:pt idx="554">
                  <c:v>354.73062</c:v>
                </c:pt>
                <c:pt idx="555">
                  <c:v>354.21478</c:v>
                </c:pt>
                <c:pt idx="556">
                  <c:v>353.18701</c:v>
                </c:pt>
                <c:pt idx="557">
                  <c:v>352.29846</c:v>
                </c:pt>
                <c:pt idx="558">
                  <c:v>352.6684</c:v>
                </c:pt>
                <c:pt idx="559">
                  <c:v>354.0936</c:v>
                </c:pt>
                <c:pt idx="560">
                  <c:v>354.49408</c:v>
                </c:pt>
                <c:pt idx="561">
                  <c:v>353.91757</c:v>
                </c:pt>
                <c:pt idx="562">
                  <c:v>352.96164</c:v>
                </c:pt>
                <c:pt idx="563">
                  <c:v>352.28845</c:v>
                </c:pt>
                <c:pt idx="564">
                  <c:v>352.99252</c:v>
                </c:pt>
                <c:pt idx="565">
                  <c:v>354.35852</c:v>
                </c:pt>
                <c:pt idx="566">
                  <c:v>354.64795</c:v>
                </c:pt>
                <c:pt idx="567">
                  <c:v>353.95584</c:v>
                </c:pt>
                <c:pt idx="568">
                  <c:v>353.00711</c:v>
                </c:pt>
                <c:pt idx="569">
                  <c:v>352.53018</c:v>
                </c:pt>
                <c:pt idx="570">
                  <c:v>353.85318</c:v>
                </c:pt>
                <c:pt idx="571">
                  <c:v>355.04169</c:v>
                </c:pt>
                <c:pt idx="572">
                  <c:v>354.97885</c:v>
                </c:pt>
                <c:pt idx="573">
                  <c:v>354.20441</c:v>
                </c:pt>
                <c:pt idx="574">
                  <c:v>353.29541</c:v>
                </c:pt>
                <c:pt idx="575">
                  <c:v>352.96533</c:v>
                </c:pt>
                <c:pt idx="576">
                  <c:v>353.9971</c:v>
                </c:pt>
                <c:pt idx="577">
                  <c:v>355.04541</c:v>
                </c:pt>
                <c:pt idx="578">
                  <c:v>354.9444</c:v>
                </c:pt>
                <c:pt idx="579">
                  <c:v>354.14233</c:v>
                </c:pt>
                <c:pt idx="580">
                  <c:v>353.2435</c:v>
                </c:pt>
                <c:pt idx="581">
                  <c:v>353.1268</c:v>
                </c:pt>
                <c:pt idx="582">
                  <c:v>354.36566</c:v>
                </c:pt>
                <c:pt idx="583">
                  <c:v>355.26535</c:v>
                </c:pt>
                <c:pt idx="584">
                  <c:v>354.90784</c:v>
                </c:pt>
                <c:pt idx="585">
                  <c:v>353.96997</c:v>
                </c:pt>
                <c:pt idx="586">
                  <c:v>353.00616</c:v>
                </c:pt>
                <c:pt idx="587">
                  <c:v>352.98386</c:v>
                </c:pt>
                <c:pt idx="588">
                  <c:v>354.19818</c:v>
                </c:pt>
                <c:pt idx="589">
                  <c:v>354.84863</c:v>
                </c:pt>
                <c:pt idx="590">
                  <c:v>354.36145</c:v>
                </c:pt>
                <c:pt idx="591">
                  <c:v>353.375</c:v>
                </c:pt>
                <c:pt idx="592">
                  <c:v>352.54858</c:v>
                </c:pt>
                <c:pt idx="593">
                  <c:v>352.94611</c:v>
                </c:pt>
                <c:pt idx="594">
                  <c:v>354.34229</c:v>
                </c:pt>
                <c:pt idx="595">
                  <c:v>354.89038</c:v>
                </c:pt>
                <c:pt idx="596">
                  <c:v>354.31793</c:v>
                </c:pt>
                <c:pt idx="597">
                  <c:v>353.36508</c:v>
                </c:pt>
                <c:pt idx="598">
                  <c:v>352.66849</c:v>
                </c:pt>
                <c:pt idx="599">
                  <c:v>353.38345</c:v>
                </c:pt>
                <c:pt idx="600">
                  <c:v>354.75186</c:v>
                </c:pt>
                <c:pt idx="601">
                  <c:v>354.94308</c:v>
                </c:pt>
                <c:pt idx="602">
                  <c:v>354.21558</c:v>
                </c:pt>
                <c:pt idx="603">
                  <c:v>354.21274</c:v>
                </c:pt>
                <c:pt idx="604">
                  <c:v>355.55515</c:v>
                </c:pt>
                <c:pt idx="605">
                  <c:v>356.24112</c:v>
                </c:pt>
                <c:pt idx="606">
                  <c:v>355.82706</c:v>
                </c:pt>
                <c:pt idx="607">
                  <c:v>354.88123</c:v>
                </c:pt>
                <c:pt idx="608">
                  <c:v>354.02167</c:v>
                </c:pt>
                <c:pt idx="609">
                  <c:v>354.32083</c:v>
                </c:pt>
                <c:pt idx="610">
                  <c:v>355.59671</c:v>
                </c:pt>
                <c:pt idx="611">
                  <c:v>356.03714</c:v>
                </c:pt>
                <c:pt idx="612">
                  <c:v>355.38165</c:v>
                </c:pt>
                <c:pt idx="613">
                  <c:v>354.30649</c:v>
                </c:pt>
                <c:pt idx="614">
                  <c:v>353.50705</c:v>
                </c:pt>
                <c:pt idx="615">
                  <c:v>354.07779</c:v>
                </c:pt>
                <c:pt idx="616">
                  <c:v>355.3558</c:v>
                </c:pt>
                <c:pt idx="617">
                  <c:v>355.64316</c:v>
                </c:pt>
                <c:pt idx="618">
                  <c:v>354.93579</c:v>
                </c:pt>
                <c:pt idx="619">
                  <c:v>353.96964</c:v>
                </c:pt>
                <c:pt idx="620">
                  <c:v>353.50653</c:v>
                </c:pt>
                <c:pt idx="621">
                  <c:v>354.29276</c:v>
                </c:pt>
                <c:pt idx="622">
                  <c:v>355.48254</c:v>
                </c:pt>
                <c:pt idx="623">
                  <c:v>355.53589</c:v>
                </c:pt>
                <c:pt idx="624">
                  <c:v>354.7717</c:v>
                </c:pt>
                <c:pt idx="625">
                  <c:v>353.84845</c:v>
                </c:pt>
                <c:pt idx="626">
                  <c:v>353.46844</c:v>
                </c:pt>
                <c:pt idx="627">
                  <c:v>354.42386</c:v>
                </c:pt>
                <c:pt idx="628">
                  <c:v>355.40048</c:v>
                </c:pt>
                <c:pt idx="629">
                  <c:v>355.21362</c:v>
                </c:pt>
                <c:pt idx="630">
                  <c:v>354.31369</c:v>
                </c:pt>
                <c:pt idx="631">
                  <c:v>353.33286</c:v>
                </c:pt>
                <c:pt idx="632">
                  <c:v>353.10406</c:v>
                </c:pt>
                <c:pt idx="633">
                  <c:v>354.23041</c:v>
                </c:pt>
                <c:pt idx="634">
                  <c:v>355.08881</c:v>
                </c:pt>
                <c:pt idx="635">
                  <c:v>354.74457</c:v>
                </c:pt>
                <c:pt idx="636">
                  <c:v>353.81955</c:v>
                </c:pt>
                <c:pt idx="637">
                  <c:v>352.94086</c:v>
                </c:pt>
                <c:pt idx="638">
                  <c:v>352.92871</c:v>
                </c:pt>
                <c:pt idx="639">
                  <c:v>354.24533</c:v>
                </c:pt>
                <c:pt idx="640">
                  <c:v>355.00269</c:v>
                </c:pt>
                <c:pt idx="641">
                  <c:v>354.58203</c:v>
                </c:pt>
                <c:pt idx="642">
                  <c:v>353.57764</c:v>
                </c:pt>
                <c:pt idx="643">
                  <c:v>352.71609</c:v>
                </c:pt>
                <c:pt idx="644">
                  <c:v>353.00217</c:v>
                </c:pt>
                <c:pt idx="645">
                  <c:v>354.32846</c:v>
                </c:pt>
                <c:pt idx="646">
                  <c:v>354.84854</c:v>
                </c:pt>
                <c:pt idx="647">
                  <c:v>354.20099</c:v>
                </c:pt>
                <c:pt idx="648">
                  <c:v>353.18927</c:v>
                </c:pt>
                <c:pt idx="649">
                  <c:v>352.41327</c:v>
                </c:pt>
                <c:pt idx="650">
                  <c:v>353.00687</c:v>
                </c:pt>
                <c:pt idx="651">
                  <c:v>354.35873</c:v>
                </c:pt>
                <c:pt idx="652">
                  <c:v>354.71368</c:v>
                </c:pt>
                <c:pt idx="653">
                  <c:v>354.04193</c:v>
                </c:pt>
                <c:pt idx="654">
                  <c:v>352.99634</c:v>
                </c:pt>
                <c:pt idx="655">
                  <c:v>352.4538</c:v>
                </c:pt>
                <c:pt idx="656">
                  <c:v>353.38474</c:v>
                </c:pt>
                <c:pt idx="657">
                  <c:v>354.65881</c:v>
                </c:pt>
                <c:pt idx="658">
                  <c:v>354.74283</c:v>
                </c:pt>
                <c:pt idx="659">
                  <c:v>353.96207</c:v>
                </c:pt>
                <c:pt idx="660">
                  <c:v>353.02472</c:v>
                </c:pt>
                <c:pt idx="661">
                  <c:v>352.68802</c:v>
                </c:pt>
                <c:pt idx="662">
                  <c:v>353.78357</c:v>
                </c:pt>
                <c:pt idx="663">
                  <c:v>354.86874</c:v>
                </c:pt>
                <c:pt idx="664">
                  <c:v>354.63388</c:v>
                </c:pt>
                <c:pt idx="665">
                  <c:v>353.71851</c:v>
                </c:pt>
                <c:pt idx="666">
                  <c:v>352.74234</c:v>
                </c:pt>
                <c:pt idx="667">
                  <c:v>352.58386</c:v>
                </c:pt>
                <c:pt idx="668">
                  <c:v>353.79102</c:v>
                </c:pt>
                <c:pt idx="669">
                  <c:v>354.56186</c:v>
                </c:pt>
                <c:pt idx="670">
                  <c:v>354.26492</c:v>
                </c:pt>
                <c:pt idx="671">
                  <c:v>353.34549</c:v>
                </c:pt>
                <c:pt idx="672">
                  <c:v>352.51212</c:v>
                </c:pt>
                <c:pt idx="673">
                  <c:v>352.64261</c:v>
                </c:pt>
                <c:pt idx="674">
                  <c:v>353.99139</c:v>
                </c:pt>
                <c:pt idx="675">
                  <c:v>354.68637</c:v>
                </c:pt>
                <c:pt idx="676">
                  <c:v>354.27582</c:v>
                </c:pt>
                <c:pt idx="677">
                  <c:v>353.33115</c:v>
                </c:pt>
                <c:pt idx="678">
                  <c:v>352.4494</c:v>
                </c:pt>
                <c:pt idx="679">
                  <c:v>352.74402</c:v>
                </c:pt>
                <c:pt idx="680">
                  <c:v>354.01624</c:v>
                </c:pt>
                <c:pt idx="681">
                  <c:v>354.48538</c:v>
                </c:pt>
                <c:pt idx="682">
                  <c:v>353.94321</c:v>
                </c:pt>
                <c:pt idx="683">
                  <c:v>353.02222</c:v>
                </c:pt>
                <c:pt idx="684">
                  <c:v>352.18436</c:v>
                </c:pt>
                <c:pt idx="685">
                  <c:v>352.56061</c:v>
                </c:pt>
                <c:pt idx="686">
                  <c:v>353.96823</c:v>
                </c:pt>
                <c:pt idx="687">
                  <c:v>354.44943</c:v>
                </c:pt>
                <c:pt idx="688">
                  <c:v>353.83737</c:v>
                </c:pt>
                <c:pt idx="689">
                  <c:v>352.8046</c:v>
                </c:pt>
                <c:pt idx="690">
                  <c:v>351.99881</c:v>
                </c:pt>
                <c:pt idx="691">
                  <c:v>352.60452</c:v>
                </c:pt>
                <c:pt idx="692">
                  <c:v>353.91275</c:v>
                </c:pt>
                <c:pt idx="693">
                  <c:v>354.24115</c:v>
                </c:pt>
                <c:pt idx="694">
                  <c:v>353.48178</c:v>
                </c:pt>
                <c:pt idx="695">
                  <c:v>352.44287</c:v>
                </c:pt>
                <c:pt idx="696">
                  <c:v>351.83707</c:v>
                </c:pt>
                <c:pt idx="697">
                  <c:v>352.7157</c:v>
                </c:pt>
                <c:pt idx="698">
                  <c:v>353.87323</c:v>
                </c:pt>
                <c:pt idx="699">
                  <c:v>353.90558</c:v>
                </c:pt>
                <c:pt idx="700">
                  <c:v>353.13428</c:v>
                </c:pt>
                <c:pt idx="701">
                  <c:v>352.20691</c:v>
                </c:pt>
                <c:pt idx="702">
                  <c:v>351.81396</c:v>
                </c:pt>
                <c:pt idx="703">
                  <c:v>352.96048</c:v>
                </c:pt>
                <c:pt idx="704">
                  <c:v>354.06528</c:v>
                </c:pt>
                <c:pt idx="705">
                  <c:v>353.9642</c:v>
                </c:pt>
                <c:pt idx="706">
                  <c:v>353.15207</c:v>
                </c:pt>
                <c:pt idx="707">
                  <c:v>352.26779</c:v>
                </c:pt>
                <c:pt idx="708">
                  <c:v>352.20752</c:v>
                </c:pt>
                <c:pt idx="709">
                  <c:v>353.47952</c:v>
                </c:pt>
                <c:pt idx="710">
                  <c:v>354.36945</c:v>
                </c:pt>
                <c:pt idx="711">
                  <c:v>354.08551</c:v>
                </c:pt>
                <c:pt idx="712">
                  <c:v>353.24478</c:v>
                </c:pt>
                <c:pt idx="713">
                  <c:v>352.31989</c:v>
                </c:pt>
                <c:pt idx="714">
                  <c:v>352.39694</c:v>
                </c:pt>
                <c:pt idx="715">
                  <c:v>353.63916</c:v>
                </c:pt>
                <c:pt idx="716">
                  <c:v>354.21591</c:v>
                </c:pt>
                <c:pt idx="717">
                  <c:v>353.69379</c:v>
                </c:pt>
                <c:pt idx="718">
                  <c:v>352.82852</c:v>
                </c:pt>
                <c:pt idx="719">
                  <c:v>354.51138</c:v>
                </c:pt>
                <c:pt idx="720">
                  <c:v>355.4039</c:v>
                </c:pt>
                <c:pt idx="721">
                  <c:v>355.27322</c:v>
                </c:pt>
                <c:pt idx="722">
                  <c:v>354.39862</c:v>
                </c:pt>
                <c:pt idx="723">
                  <c:v>353.49673</c:v>
                </c:pt>
                <c:pt idx="724">
                  <c:v>353.29489</c:v>
                </c:pt>
                <c:pt idx="725">
                  <c:v>354.40262</c:v>
                </c:pt>
                <c:pt idx="726">
                  <c:v>355.22009</c:v>
                </c:pt>
                <c:pt idx="727">
                  <c:v>354.87796</c:v>
                </c:pt>
                <c:pt idx="728">
                  <c:v>353.95242</c:v>
                </c:pt>
                <c:pt idx="729">
                  <c:v>353.07346</c:v>
                </c:pt>
                <c:pt idx="730">
                  <c:v>353.15042</c:v>
                </c:pt>
                <c:pt idx="731">
                  <c:v>354.48883</c:v>
                </c:pt>
                <c:pt idx="732">
                  <c:v>355.15836</c:v>
                </c:pt>
                <c:pt idx="733">
                  <c:v>354.7403</c:v>
                </c:pt>
                <c:pt idx="734">
                  <c:v>353.85226</c:v>
                </c:pt>
                <c:pt idx="735">
                  <c:v>353.00143</c:v>
                </c:pt>
                <c:pt idx="736">
                  <c:v>353.33286</c:v>
                </c:pt>
                <c:pt idx="737">
                  <c:v>354.65445</c:v>
                </c:pt>
                <c:pt idx="738">
                  <c:v>355.12711</c:v>
                </c:pt>
                <c:pt idx="739">
                  <c:v>354.50751</c:v>
                </c:pt>
                <c:pt idx="740">
                  <c:v>353.48657</c:v>
                </c:pt>
                <c:pt idx="741">
                  <c:v>352.64813</c:v>
                </c:pt>
                <c:pt idx="742">
                  <c:v>353.20926</c:v>
                </c:pt>
                <c:pt idx="743">
                  <c:v>354.51166</c:v>
                </c:pt>
                <c:pt idx="744">
                  <c:v>354.84891</c:v>
                </c:pt>
                <c:pt idx="745">
                  <c:v>354.09097</c:v>
                </c:pt>
                <c:pt idx="746">
                  <c:v>353.03375</c:v>
                </c:pt>
                <c:pt idx="747">
                  <c:v>352.35956</c:v>
                </c:pt>
                <c:pt idx="748">
                  <c:v>353.15991</c:v>
                </c:pt>
                <c:pt idx="749">
                  <c:v>354.35544</c:v>
                </c:pt>
                <c:pt idx="750">
                  <c:v>354.3678</c:v>
                </c:pt>
                <c:pt idx="751">
                  <c:v>353.51401</c:v>
                </c:pt>
                <c:pt idx="752">
                  <c:v>352.57819</c:v>
                </c:pt>
                <c:pt idx="753">
                  <c:v>352.23914</c:v>
                </c:pt>
                <c:pt idx="754">
                  <c:v>353.37683</c:v>
                </c:pt>
                <c:pt idx="755">
                  <c:v>354.48593</c:v>
                </c:pt>
                <c:pt idx="756">
                  <c:v>354.3826</c:v>
                </c:pt>
                <c:pt idx="757">
                  <c:v>353.57031</c:v>
                </c:pt>
                <c:pt idx="758">
                  <c:v>352.57388</c:v>
                </c:pt>
                <c:pt idx="759">
                  <c:v>352.39456</c:v>
                </c:pt>
                <c:pt idx="760">
                  <c:v>353.55283</c:v>
                </c:pt>
                <c:pt idx="761">
                  <c:v>354.3566</c:v>
                </c:pt>
                <c:pt idx="762">
                  <c:v>354.05392</c:v>
                </c:pt>
                <c:pt idx="763">
                  <c:v>353.21326</c:v>
                </c:pt>
                <c:pt idx="764">
                  <c:v>352.37228</c:v>
                </c:pt>
                <c:pt idx="765">
                  <c:v>352.46667</c:v>
                </c:pt>
                <c:pt idx="766">
                  <c:v>353.80435</c:v>
                </c:pt>
                <c:pt idx="767">
                  <c:v>354.53531</c:v>
                </c:pt>
                <c:pt idx="768">
                  <c:v>354.15134</c:v>
                </c:pt>
                <c:pt idx="769">
                  <c:v>353.28271</c:v>
                </c:pt>
                <c:pt idx="770">
                  <c:v>352.47321</c:v>
                </c:pt>
                <c:pt idx="771">
                  <c:v>352.74094</c:v>
                </c:pt>
                <c:pt idx="772">
                  <c:v>353.99277</c:v>
                </c:pt>
                <c:pt idx="773">
                  <c:v>354.38229</c:v>
                </c:pt>
                <c:pt idx="774">
                  <c:v>353.74777</c:v>
                </c:pt>
                <c:pt idx="775">
                  <c:v>352.81802</c:v>
                </c:pt>
                <c:pt idx="776">
                  <c:v>352.02322</c:v>
                </c:pt>
                <c:pt idx="777">
                  <c:v>352.64621</c:v>
                </c:pt>
                <c:pt idx="778">
                  <c:v>353.94022</c:v>
                </c:pt>
                <c:pt idx="779">
                  <c:v>354.19083</c:v>
                </c:pt>
                <c:pt idx="780">
                  <c:v>353.48322</c:v>
                </c:pt>
                <c:pt idx="781">
                  <c:v>352.53726</c:v>
                </c:pt>
                <c:pt idx="782">
                  <c:v>351.89432</c:v>
                </c:pt>
                <c:pt idx="783">
                  <c:v>352.733</c:v>
                </c:pt>
                <c:pt idx="784">
                  <c:v>354.03094</c:v>
                </c:pt>
                <c:pt idx="785">
                  <c:v>354.16672</c:v>
                </c:pt>
                <c:pt idx="786">
                  <c:v>353.41412</c:v>
                </c:pt>
                <c:pt idx="787">
                  <c:v>352.45438</c:v>
                </c:pt>
                <c:pt idx="788">
                  <c:v>352.1243</c:v>
                </c:pt>
                <c:pt idx="789">
                  <c:v>353.23581</c:v>
                </c:pt>
                <c:pt idx="790">
                  <c:v>354.25775</c:v>
                </c:pt>
                <c:pt idx="791">
                  <c:v>354.06226</c:v>
                </c:pt>
                <c:pt idx="792">
                  <c:v>353.12677</c:v>
                </c:pt>
                <c:pt idx="793">
                  <c:v>352.13324</c:v>
                </c:pt>
                <c:pt idx="794">
                  <c:v>351.9913</c:v>
                </c:pt>
                <c:pt idx="795">
                  <c:v>353.30511</c:v>
                </c:pt>
                <c:pt idx="796">
                  <c:v>354.21939</c:v>
                </c:pt>
                <c:pt idx="797">
                  <c:v>353.89966</c:v>
                </c:pt>
                <c:pt idx="798">
                  <c:v>353.02475</c:v>
                </c:pt>
                <c:pt idx="799">
                  <c:v>352.19067</c:v>
                </c:pt>
                <c:pt idx="800">
                  <c:v>352.37427</c:v>
                </c:pt>
                <c:pt idx="801">
                  <c:v>353.65363</c:v>
                </c:pt>
                <c:pt idx="802">
                  <c:v>354.26819</c:v>
                </c:pt>
                <c:pt idx="803">
                  <c:v>353.73721</c:v>
                </c:pt>
                <c:pt idx="804">
                  <c:v>352.77829</c:v>
                </c:pt>
                <c:pt idx="805">
                  <c:v>351.94348</c:v>
                </c:pt>
                <c:pt idx="806">
                  <c:v>352.39206</c:v>
                </c:pt>
                <c:pt idx="807">
                  <c:v>353.74283</c:v>
                </c:pt>
                <c:pt idx="808">
                  <c:v>354.23642</c:v>
                </c:pt>
                <c:pt idx="809">
                  <c:v>353.60944</c:v>
                </c:pt>
                <c:pt idx="810">
                  <c:v>352.63303</c:v>
                </c:pt>
                <c:pt idx="811">
                  <c:v>351.86121</c:v>
                </c:pt>
                <c:pt idx="812">
                  <c:v>352.40414</c:v>
                </c:pt>
                <c:pt idx="813">
                  <c:v>353.6358</c:v>
                </c:pt>
                <c:pt idx="814">
                  <c:v>353.93341</c:v>
                </c:pt>
                <c:pt idx="815">
                  <c:v>353.31415</c:v>
                </c:pt>
                <c:pt idx="816">
                  <c:v>352.3974</c:v>
                </c:pt>
                <c:pt idx="817">
                  <c:v>351.85999</c:v>
                </c:pt>
                <c:pt idx="818">
                  <c:v>352.77283</c:v>
                </c:pt>
                <c:pt idx="819">
                  <c:v>354.03943</c:v>
                </c:pt>
                <c:pt idx="820">
                  <c:v>354.15656</c:v>
                </c:pt>
                <c:pt idx="821">
                  <c:v>353.42203</c:v>
                </c:pt>
                <c:pt idx="822">
                  <c:v>352.47546</c:v>
                </c:pt>
                <c:pt idx="823">
                  <c:v>352.04724</c:v>
                </c:pt>
                <c:pt idx="824">
                  <c:v>353.08792</c:v>
                </c:pt>
                <c:pt idx="825">
                  <c:v>354.11111</c:v>
                </c:pt>
                <c:pt idx="826">
                  <c:v>353.90182</c:v>
                </c:pt>
                <c:pt idx="827">
                  <c:v>353.06293</c:v>
                </c:pt>
                <c:pt idx="828">
                  <c:v>352.12857</c:v>
                </c:pt>
                <c:pt idx="829">
                  <c:v>352.01968</c:v>
                </c:pt>
                <c:pt idx="830">
                  <c:v>353.25998</c:v>
                </c:pt>
                <c:pt idx="831">
                  <c:v>354.22153</c:v>
                </c:pt>
                <c:pt idx="832">
                  <c:v>353.91406</c:v>
                </c:pt>
                <c:pt idx="833">
                  <c:v>353.03308</c:v>
                </c:pt>
                <c:pt idx="834">
                  <c:v>352.17206</c:v>
                </c:pt>
                <c:pt idx="835">
                  <c:v>352.26587</c:v>
                </c:pt>
                <c:pt idx="836">
                  <c:v>353.5675</c:v>
                </c:pt>
                <c:pt idx="837">
                  <c:v>354.14709</c:v>
                </c:pt>
                <c:pt idx="838">
                  <c:v>353.58963</c:v>
                </c:pt>
                <c:pt idx="839">
                  <c:v>352.60226</c:v>
                </c:pt>
                <c:pt idx="840">
                  <c:v>351.85828</c:v>
                </c:pt>
                <c:pt idx="841">
                  <c:v>352.24255</c:v>
                </c:pt>
                <c:pt idx="842">
                  <c:v>353.52921</c:v>
                </c:pt>
                <c:pt idx="843">
                  <c:v>353.87991</c:v>
                </c:pt>
                <c:pt idx="844">
                  <c:v>353.19608</c:v>
                </c:pt>
                <c:pt idx="845">
                  <c:v>352.22</c:v>
                </c:pt>
                <c:pt idx="846">
                  <c:v>351.40283</c:v>
                </c:pt>
                <c:pt idx="847">
                  <c:v>351.87665</c:v>
                </c:pt>
                <c:pt idx="848">
                  <c:v>353.25427</c:v>
                </c:pt>
                <c:pt idx="849">
                  <c:v>353.73053</c:v>
                </c:pt>
                <c:pt idx="850">
                  <c:v>353.18945</c:v>
                </c:pt>
                <c:pt idx="851">
                  <c:v>352.31833</c:v>
                </c:pt>
                <c:pt idx="852">
                  <c:v>351.57288</c:v>
                </c:pt>
                <c:pt idx="853">
                  <c:v>352.20154</c:v>
                </c:pt>
                <c:pt idx="854">
                  <c:v>353.41315</c:v>
                </c:pt>
                <c:pt idx="855">
                  <c:v>353.59189</c:v>
                </c:pt>
                <c:pt idx="856">
                  <c:v>352.86246</c:v>
                </c:pt>
                <c:pt idx="857">
                  <c:v>351.94214</c:v>
                </c:pt>
                <c:pt idx="858">
                  <c:v>351.35056</c:v>
                </c:pt>
                <c:pt idx="859">
                  <c:v>352.24112</c:v>
                </c:pt>
                <c:pt idx="860">
                  <c:v>353.38321</c:v>
                </c:pt>
              </c:numCache>
            </c:numRef>
          </c:yVal>
          <c:smooth val="0"/>
        </c:ser>
        <c:axId val="42119052"/>
        <c:axId val="43527150"/>
      </c:scatterChart>
      <c:valAx>
        <c:axId val="42119052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(-)</a:t>
                </a:r>
              </a:p>
            </c:rich>
          </c:tx>
          <c:layout>
            <c:manualLayout>
              <c:xMode val="factor"/>
              <c:yMode val="factor"/>
              <c:x val="0.026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3527150"/>
        <c:crosses val="autoZero"/>
        <c:crossBetween val="midCat"/>
      </c:valAx>
      <c:valAx>
        <c:axId val="4352715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Température TC (</a:t>
                </a:r>
                <a:r>
                  <a:rPr lang="en-US" sz="1400" b="0" i="0" u="none" baseline="0">
                    <a:solidFill>
                      <a:srgbClr val="000000"/>
                    </a:solidFill>
                  </a:rPr>
                  <a:t>°</a:t>
                </a:r>
                <a:r>
                  <a:rPr lang="en-US" sz="1400" b="0" i="0" u="none" baseline="0">
                    <a:solidFill>
                      <a:srgbClr val="000000"/>
                    </a:solidFill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.01575"/>
              <c:y val="0.232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42119052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63"/>
          <c:y val="0"/>
          <c:w val="0.90425"/>
          <c:h val="0.88075"/>
        </c:manualLayout>
      </c:layout>
      <c:scatterChart>
        <c:scatterStyle val="lineMarker"/>
        <c:varyColors val="0"/>
        <c:ser>
          <c:idx val="1"/>
          <c:order val="1"/>
          <c:tx>
            <c:v>EXX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Correlation_donnees!$B$2:$B$10000</c:f>
              <c:numCache>
                <c:ptCount val="9999"/>
                <c:pt idx="0">
                  <c:v>4.84263E-17</c:v>
                </c:pt>
                <c:pt idx="1">
                  <c:v>1.77055E-05</c:v>
                </c:pt>
                <c:pt idx="2">
                  <c:v>-2.98662E-05</c:v>
                </c:pt>
                <c:pt idx="3">
                  <c:v>-4.83355E-05</c:v>
                </c:pt>
                <c:pt idx="4">
                  <c:v>-2.90204E-05</c:v>
                </c:pt>
                <c:pt idx="5">
                  <c:v>-5.08146E-05</c:v>
                </c:pt>
                <c:pt idx="6">
                  <c:v>-7.43266E-05</c:v>
                </c:pt>
                <c:pt idx="7">
                  <c:v>-9.44835E-05</c:v>
                </c:pt>
                <c:pt idx="8">
                  <c:v>-0.000123335</c:v>
                </c:pt>
                <c:pt idx="9">
                  <c:v>-0.000138914</c:v>
                </c:pt>
                <c:pt idx="10">
                  <c:v>-0.000170878</c:v>
                </c:pt>
                <c:pt idx="11">
                  <c:v>-0.000164073</c:v>
                </c:pt>
                <c:pt idx="12">
                  <c:v>-0.000173167</c:v>
                </c:pt>
                <c:pt idx="13">
                  <c:v>-0.000166258</c:v>
                </c:pt>
                <c:pt idx="14">
                  <c:v>-0.000153797</c:v>
                </c:pt>
                <c:pt idx="15">
                  <c:v>-0.000139199</c:v>
                </c:pt>
                <c:pt idx="16">
                  <c:v>-0.000133593</c:v>
                </c:pt>
                <c:pt idx="17">
                  <c:v>-0.000137258</c:v>
                </c:pt>
                <c:pt idx="18">
                  <c:v>-0.000114941</c:v>
                </c:pt>
                <c:pt idx="19">
                  <c:v>-0.0001189</c:v>
                </c:pt>
                <c:pt idx="20">
                  <c:v>-0.000142055</c:v>
                </c:pt>
                <c:pt idx="21">
                  <c:v>-0.000129035</c:v>
                </c:pt>
                <c:pt idx="22">
                  <c:v>-0.000108707</c:v>
                </c:pt>
                <c:pt idx="23">
                  <c:v>-0.000135321</c:v>
                </c:pt>
                <c:pt idx="24">
                  <c:v>-0.000130204</c:v>
                </c:pt>
                <c:pt idx="25">
                  <c:v>-0.000118115</c:v>
                </c:pt>
                <c:pt idx="26">
                  <c:v>-0.000127919</c:v>
                </c:pt>
                <c:pt idx="27">
                  <c:v>-0.000167955</c:v>
                </c:pt>
                <c:pt idx="28">
                  <c:v>-0.000170335</c:v>
                </c:pt>
                <c:pt idx="29">
                  <c:v>-0.00019953</c:v>
                </c:pt>
                <c:pt idx="30">
                  <c:v>-0.000191527</c:v>
                </c:pt>
                <c:pt idx="31">
                  <c:v>-0.000215464</c:v>
                </c:pt>
                <c:pt idx="32">
                  <c:v>-0.000215639</c:v>
                </c:pt>
                <c:pt idx="33">
                  <c:v>-0.000221918</c:v>
                </c:pt>
                <c:pt idx="34">
                  <c:v>-0.000261705</c:v>
                </c:pt>
                <c:pt idx="35">
                  <c:v>-0.000276183</c:v>
                </c:pt>
                <c:pt idx="36">
                  <c:v>-0.000242052</c:v>
                </c:pt>
                <c:pt idx="37">
                  <c:v>-0.000266363</c:v>
                </c:pt>
                <c:pt idx="38">
                  <c:v>-0.0002511</c:v>
                </c:pt>
                <c:pt idx="39">
                  <c:v>-0.000257591</c:v>
                </c:pt>
                <c:pt idx="40">
                  <c:v>-0.000264472</c:v>
                </c:pt>
                <c:pt idx="41">
                  <c:v>-0.000245908</c:v>
                </c:pt>
                <c:pt idx="42">
                  <c:v>-0.000230094</c:v>
                </c:pt>
                <c:pt idx="43">
                  <c:v>-0.000219388</c:v>
                </c:pt>
                <c:pt idx="44">
                  <c:v>-0.000225627</c:v>
                </c:pt>
                <c:pt idx="45">
                  <c:v>-0.000189512</c:v>
                </c:pt>
                <c:pt idx="46">
                  <c:v>-0.000159026</c:v>
                </c:pt>
                <c:pt idx="47">
                  <c:v>-0.000162558</c:v>
                </c:pt>
                <c:pt idx="48">
                  <c:v>-0.000152312</c:v>
                </c:pt>
                <c:pt idx="49">
                  <c:v>-0.000136142</c:v>
                </c:pt>
                <c:pt idx="50">
                  <c:v>2.61184E-06</c:v>
                </c:pt>
                <c:pt idx="51">
                  <c:v>4.29985E-05</c:v>
                </c:pt>
                <c:pt idx="52">
                  <c:v>0.000104068</c:v>
                </c:pt>
                <c:pt idx="53">
                  <c:v>0.000135209</c:v>
                </c:pt>
                <c:pt idx="54">
                  <c:v>0.000279949</c:v>
                </c:pt>
                <c:pt idx="55">
                  <c:v>0.000391666</c:v>
                </c:pt>
                <c:pt idx="56">
                  <c:v>0.000453324</c:v>
                </c:pt>
                <c:pt idx="57">
                  <c:v>0.000449894</c:v>
                </c:pt>
                <c:pt idx="58">
                  <c:v>0.000409397</c:v>
                </c:pt>
                <c:pt idx="59">
                  <c:v>0.000326191</c:v>
                </c:pt>
                <c:pt idx="60">
                  <c:v>0.000222649</c:v>
                </c:pt>
                <c:pt idx="61">
                  <c:v>0.000151375</c:v>
                </c:pt>
                <c:pt idx="62">
                  <c:v>2.70173E-05</c:v>
                </c:pt>
                <c:pt idx="63">
                  <c:v>-5.18929E-05</c:v>
                </c:pt>
                <c:pt idx="64">
                  <c:v>-0.000110257</c:v>
                </c:pt>
                <c:pt idx="65">
                  <c:v>-0.00014025</c:v>
                </c:pt>
                <c:pt idx="66">
                  <c:v>-0.000131366</c:v>
                </c:pt>
                <c:pt idx="67">
                  <c:v>-0.000157268</c:v>
                </c:pt>
                <c:pt idx="68">
                  <c:v>-0.000154807</c:v>
                </c:pt>
                <c:pt idx="69">
                  <c:v>-0.000152588</c:v>
                </c:pt>
                <c:pt idx="70">
                  <c:v>-0.000154659</c:v>
                </c:pt>
                <c:pt idx="71">
                  <c:v>-0.000165381</c:v>
                </c:pt>
                <c:pt idx="72">
                  <c:v>-0.000149334</c:v>
                </c:pt>
                <c:pt idx="73">
                  <c:v>-0.00014172</c:v>
                </c:pt>
                <c:pt idx="74">
                  <c:v>-0.000146714</c:v>
                </c:pt>
                <c:pt idx="75">
                  <c:v>-0.00011414</c:v>
                </c:pt>
                <c:pt idx="76">
                  <c:v>-0.000123561</c:v>
                </c:pt>
                <c:pt idx="77">
                  <c:v>-0.000104359</c:v>
                </c:pt>
                <c:pt idx="78">
                  <c:v>-4.06931E-05</c:v>
                </c:pt>
                <c:pt idx="79">
                  <c:v>-2.97996E-05</c:v>
                </c:pt>
                <c:pt idx="80">
                  <c:v>-1.95321E-05</c:v>
                </c:pt>
                <c:pt idx="81">
                  <c:v>1.7445E-05</c:v>
                </c:pt>
                <c:pt idx="82">
                  <c:v>7.07202E-05</c:v>
                </c:pt>
                <c:pt idx="83">
                  <c:v>3.46216E-05</c:v>
                </c:pt>
                <c:pt idx="84">
                  <c:v>1.97016E-05</c:v>
                </c:pt>
                <c:pt idx="85">
                  <c:v>1.3103E-05</c:v>
                </c:pt>
                <c:pt idx="86">
                  <c:v>7.08574E-05</c:v>
                </c:pt>
                <c:pt idx="87">
                  <c:v>4.30371E-05</c:v>
                </c:pt>
                <c:pt idx="88">
                  <c:v>3.80883E-05</c:v>
                </c:pt>
                <c:pt idx="89">
                  <c:v>6.32992E-05</c:v>
                </c:pt>
                <c:pt idx="90">
                  <c:v>4.87089E-05</c:v>
                </c:pt>
                <c:pt idx="91">
                  <c:v>6.99353E-05</c:v>
                </c:pt>
                <c:pt idx="92">
                  <c:v>9.54662E-05</c:v>
                </c:pt>
                <c:pt idx="93">
                  <c:v>3.49122E-05</c:v>
                </c:pt>
                <c:pt idx="94">
                  <c:v>7.7754E-05</c:v>
                </c:pt>
                <c:pt idx="95">
                  <c:v>4.73923E-05</c:v>
                </c:pt>
                <c:pt idx="96">
                  <c:v>6.55078E-05</c:v>
                </c:pt>
                <c:pt idx="97">
                  <c:v>1.85112E-05</c:v>
                </c:pt>
                <c:pt idx="98">
                  <c:v>1.92955E-05</c:v>
                </c:pt>
                <c:pt idx="99">
                  <c:v>-4.50309E-06</c:v>
                </c:pt>
                <c:pt idx="100">
                  <c:v>3.80257E-06</c:v>
                </c:pt>
                <c:pt idx="101">
                  <c:v>-8.603E-05</c:v>
                </c:pt>
                <c:pt idx="102">
                  <c:v>-5.79447E-05</c:v>
                </c:pt>
                <c:pt idx="103">
                  <c:v>3.66207E-06</c:v>
                </c:pt>
                <c:pt idx="104">
                  <c:v>-1.65764E-05</c:v>
                </c:pt>
                <c:pt idx="105">
                  <c:v>-6.74022E-05</c:v>
                </c:pt>
                <c:pt idx="106">
                  <c:v>-0.00012487</c:v>
                </c:pt>
                <c:pt idx="107">
                  <c:v>-0.000143359</c:v>
                </c:pt>
                <c:pt idx="108">
                  <c:v>-0.000153459</c:v>
                </c:pt>
                <c:pt idx="109">
                  <c:v>-0.000165443</c:v>
                </c:pt>
                <c:pt idx="110">
                  <c:v>-0.000172689</c:v>
                </c:pt>
                <c:pt idx="111">
                  <c:v>-0.000156991</c:v>
                </c:pt>
                <c:pt idx="112">
                  <c:v>-0.000110868</c:v>
                </c:pt>
                <c:pt idx="113">
                  <c:v>5.23652E-06</c:v>
                </c:pt>
                <c:pt idx="114">
                  <c:v>5.55463E-05</c:v>
                </c:pt>
                <c:pt idx="115">
                  <c:v>6.03985E-05</c:v>
                </c:pt>
                <c:pt idx="116">
                  <c:v>0.000107353</c:v>
                </c:pt>
                <c:pt idx="117">
                  <c:v>0.000132996</c:v>
                </c:pt>
                <c:pt idx="118">
                  <c:v>0.000182476</c:v>
                </c:pt>
                <c:pt idx="119">
                  <c:v>0.000152709</c:v>
                </c:pt>
                <c:pt idx="120">
                  <c:v>0.000185903</c:v>
                </c:pt>
                <c:pt idx="121">
                  <c:v>0.000155789</c:v>
                </c:pt>
                <c:pt idx="122">
                  <c:v>0.000134264</c:v>
                </c:pt>
                <c:pt idx="123">
                  <c:v>0.000155729</c:v>
                </c:pt>
                <c:pt idx="124">
                  <c:v>0.000131878</c:v>
                </c:pt>
                <c:pt idx="125">
                  <c:v>0.000152907</c:v>
                </c:pt>
                <c:pt idx="126">
                  <c:v>6.61909E-05</c:v>
                </c:pt>
                <c:pt idx="127">
                  <c:v>5.90803E-05</c:v>
                </c:pt>
                <c:pt idx="128">
                  <c:v>5.71079E-05</c:v>
                </c:pt>
                <c:pt idx="129">
                  <c:v>-1.87178E-05</c:v>
                </c:pt>
                <c:pt idx="130">
                  <c:v>3.41769E-05</c:v>
                </c:pt>
                <c:pt idx="131">
                  <c:v>-1.69331E-06</c:v>
                </c:pt>
                <c:pt idx="132">
                  <c:v>3.19013E-05</c:v>
                </c:pt>
                <c:pt idx="133">
                  <c:v>-1.59009E-05</c:v>
                </c:pt>
                <c:pt idx="134">
                  <c:v>2.35596E-05</c:v>
                </c:pt>
                <c:pt idx="135">
                  <c:v>6.99841E-05</c:v>
                </c:pt>
                <c:pt idx="136">
                  <c:v>7.61077E-05</c:v>
                </c:pt>
                <c:pt idx="137">
                  <c:v>6.5935E-05</c:v>
                </c:pt>
                <c:pt idx="138">
                  <c:v>0.000117363</c:v>
                </c:pt>
                <c:pt idx="139">
                  <c:v>0.000154904</c:v>
                </c:pt>
                <c:pt idx="140">
                  <c:v>0.000118182</c:v>
                </c:pt>
                <c:pt idx="141">
                  <c:v>0.000148444</c:v>
                </c:pt>
                <c:pt idx="142">
                  <c:v>0.000105776</c:v>
                </c:pt>
                <c:pt idx="143">
                  <c:v>0.000147051</c:v>
                </c:pt>
                <c:pt idx="144">
                  <c:v>0.000166383</c:v>
                </c:pt>
                <c:pt idx="145">
                  <c:v>0.000144778</c:v>
                </c:pt>
                <c:pt idx="146">
                  <c:v>0.000119838</c:v>
                </c:pt>
                <c:pt idx="147">
                  <c:v>0.000134508</c:v>
                </c:pt>
                <c:pt idx="148">
                  <c:v>0.000189027</c:v>
                </c:pt>
                <c:pt idx="149">
                  <c:v>0.00017361</c:v>
                </c:pt>
                <c:pt idx="150">
                  <c:v>0.00018075</c:v>
                </c:pt>
                <c:pt idx="151">
                  <c:v>0.000221053</c:v>
                </c:pt>
                <c:pt idx="152">
                  <c:v>0.000208349</c:v>
                </c:pt>
                <c:pt idx="153">
                  <c:v>0.000179393</c:v>
                </c:pt>
                <c:pt idx="154">
                  <c:v>5.29948E-05</c:v>
                </c:pt>
                <c:pt idx="155">
                  <c:v>-0.000101554</c:v>
                </c:pt>
                <c:pt idx="156">
                  <c:v>-0.000144492</c:v>
                </c:pt>
                <c:pt idx="157">
                  <c:v>-0.00010761</c:v>
                </c:pt>
                <c:pt idx="158">
                  <c:v>1.56305E-06</c:v>
                </c:pt>
                <c:pt idx="159">
                  <c:v>7.63299E-06</c:v>
                </c:pt>
                <c:pt idx="160">
                  <c:v>0.000104737</c:v>
                </c:pt>
                <c:pt idx="161">
                  <c:v>0.000276106</c:v>
                </c:pt>
                <c:pt idx="162">
                  <c:v>0.000270542</c:v>
                </c:pt>
                <c:pt idx="163">
                  <c:v>0.000205521</c:v>
                </c:pt>
                <c:pt idx="164">
                  <c:v>0.000126161</c:v>
                </c:pt>
                <c:pt idx="165">
                  <c:v>6.91317E-05</c:v>
                </c:pt>
                <c:pt idx="166">
                  <c:v>2.26859E-05</c:v>
                </c:pt>
                <c:pt idx="167">
                  <c:v>-1.91328E-06</c:v>
                </c:pt>
                <c:pt idx="168">
                  <c:v>-8.26172E-06</c:v>
                </c:pt>
                <c:pt idx="169">
                  <c:v>-0.000102816</c:v>
                </c:pt>
                <c:pt idx="170">
                  <c:v>-9.17839E-05</c:v>
                </c:pt>
                <c:pt idx="171">
                  <c:v>-0.000109098</c:v>
                </c:pt>
                <c:pt idx="172">
                  <c:v>-9.23776E-05</c:v>
                </c:pt>
                <c:pt idx="173">
                  <c:v>-5.96278E-05</c:v>
                </c:pt>
                <c:pt idx="174">
                  <c:v>-6.89002E-05</c:v>
                </c:pt>
                <c:pt idx="175">
                  <c:v>-4.70329E-05</c:v>
                </c:pt>
                <c:pt idx="176">
                  <c:v>-4.35755E-05</c:v>
                </c:pt>
                <c:pt idx="177">
                  <c:v>-6.79273E-05</c:v>
                </c:pt>
                <c:pt idx="178">
                  <c:v>-6.3754E-05</c:v>
                </c:pt>
                <c:pt idx="179">
                  <c:v>-0.000110275</c:v>
                </c:pt>
                <c:pt idx="180">
                  <c:v>-0.00013934</c:v>
                </c:pt>
                <c:pt idx="181">
                  <c:v>-0.000193132</c:v>
                </c:pt>
                <c:pt idx="182">
                  <c:v>-0.000244841</c:v>
                </c:pt>
                <c:pt idx="183">
                  <c:v>-0.000287152</c:v>
                </c:pt>
                <c:pt idx="184">
                  <c:v>-0.000331906</c:v>
                </c:pt>
                <c:pt idx="185">
                  <c:v>-0.000365899</c:v>
                </c:pt>
                <c:pt idx="186">
                  <c:v>-0.00035376</c:v>
                </c:pt>
                <c:pt idx="187">
                  <c:v>-0.000390119</c:v>
                </c:pt>
                <c:pt idx="188">
                  <c:v>-0.000374269</c:v>
                </c:pt>
                <c:pt idx="189">
                  <c:v>-0.000463097</c:v>
                </c:pt>
                <c:pt idx="190">
                  <c:v>-0.000468684</c:v>
                </c:pt>
                <c:pt idx="191">
                  <c:v>-0.000511139</c:v>
                </c:pt>
                <c:pt idx="192">
                  <c:v>-0.000522265</c:v>
                </c:pt>
                <c:pt idx="193">
                  <c:v>-0.000647463</c:v>
                </c:pt>
                <c:pt idx="194">
                  <c:v>-0.000773132</c:v>
                </c:pt>
                <c:pt idx="195">
                  <c:v>-0.00086487</c:v>
                </c:pt>
                <c:pt idx="196">
                  <c:v>-0.00100318</c:v>
                </c:pt>
                <c:pt idx="197">
                  <c:v>-0.00106145</c:v>
                </c:pt>
                <c:pt idx="198">
                  <c:v>-0.00127938</c:v>
                </c:pt>
                <c:pt idx="199">
                  <c:v>-0.00147403</c:v>
                </c:pt>
                <c:pt idx="200">
                  <c:v>-0.00156863</c:v>
                </c:pt>
                <c:pt idx="201">
                  <c:v>-0.00159976</c:v>
                </c:pt>
                <c:pt idx="202">
                  <c:v>-0.00168731</c:v>
                </c:pt>
                <c:pt idx="203">
                  <c:v>-0.00181162</c:v>
                </c:pt>
                <c:pt idx="204">
                  <c:v>-0.00190355</c:v>
                </c:pt>
                <c:pt idx="205">
                  <c:v>-0.00202859</c:v>
                </c:pt>
                <c:pt idx="206">
                  <c:v>-0.00202446</c:v>
                </c:pt>
                <c:pt idx="207">
                  <c:v>-0.00205467</c:v>
                </c:pt>
                <c:pt idx="208">
                  <c:v>-0.0020878</c:v>
                </c:pt>
                <c:pt idx="209">
                  <c:v>-0.00204189</c:v>
                </c:pt>
                <c:pt idx="210">
                  <c:v>-0.00198301</c:v>
                </c:pt>
                <c:pt idx="211">
                  <c:v>-0.00202729</c:v>
                </c:pt>
                <c:pt idx="212">
                  <c:v>-0.00204133</c:v>
                </c:pt>
                <c:pt idx="213">
                  <c:v>-0.00213915</c:v>
                </c:pt>
                <c:pt idx="214">
                  <c:v>-0.00216344</c:v>
                </c:pt>
                <c:pt idx="215">
                  <c:v>-0.00212755</c:v>
                </c:pt>
                <c:pt idx="216">
                  <c:v>-0.00211401</c:v>
                </c:pt>
                <c:pt idx="217">
                  <c:v>-0.00213239</c:v>
                </c:pt>
                <c:pt idx="218">
                  <c:v>-0.00212938</c:v>
                </c:pt>
                <c:pt idx="219">
                  <c:v>-0.0021447</c:v>
                </c:pt>
                <c:pt idx="220">
                  <c:v>-0.00209884</c:v>
                </c:pt>
                <c:pt idx="221">
                  <c:v>-0.00210038</c:v>
                </c:pt>
                <c:pt idx="222">
                  <c:v>-0.00214766</c:v>
                </c:pt>
                <c:pt idx="223">
                  <c:v>-0.00226034</c:v>
                </c:pt>
                <c:pt idx="224">
                  <c:v>-0.00244131</c:v>
                </c:pt>
                <c:pt idx="225">
                  <c:v>-0.00252432</c:v>
                </c:pt>
                <c:pt idx="226">
                  <c:v>-0.00255921</c:v>
                </c:pt>
                <c:pt idx="227">
                  <c:v>-0.00259618</c:v>
                </c:pt>
                <c:pt idx="228">
                  <c:v>-0.00274127</c:v>
                </c:pt>
                <c:pt idx="229">
                  <c:v>-0.00281926</c:v>
                </c:pt>
                <c:pt idx="230">
                  <c:v>-0.00282903</c:v>
                </c:pt>
                <c:pt idx="231">
                  <c:v>-0.00292978</c:v>
                </c:pt>
                <c:pt idx="232">
                  <c:v>-0.00302265</c:v>
                </c:pt>
                <c:pt idx="233">
                  <c:v>-0.00302078</c:v>
                </c:pt>
                <c:pt idx="234">
                  <c:v>-0.00310739</c:v>
                </c:pt>
                <c:pt idx="235">
                  <c:v>-0.00317087</c:v>
                </c:pt>
                <c:pt idx="236">
                  <c:v>-0.00328427</c:v>
                </c:pt>
                <c:pt idx="237">
                  <c:v>-0.00328259</c:v>
                </c:pt>
                <c:pt idx="238">
                  <c:v>-0.00335114</c:v>
                </c:pt>
                <c:pt idx="239">
                  <c:v>-0.00341409</c:v>
                </c:pt>
                <c:pt idx="240">
                  <c:v>-0.00347212</c:v>
                </c:pt>
                <c:pt idx="241">
                  <c:v>-0.00359127</c:v>
                </c:pt>
                <c:pt idx="242">
                  <c:v>-0.00367598</c:v>
                </c:pt>
                <c:pt idx="243">
                  <c:v>-0.00379356</c:v>
                </c:pt>
                <c:pt idx="244">
                  <c:v>-0.00398954</c:v>
                </c:pt>
                <c:pt idx="245">
                  <c:v>-0.0041825</c:v>
                </c:pt>
                <c:pt idx="246">
                  <c:v>-0.00435002</c:v>
                </c:pt>
                <c:pt idx="247">
                  <c:v>-0.00442423</c:v>
                </c:pt>
                <c:pt idx="248">
                  <c:v>-0.00452567</c:v>
                </c:pt>
                <c:pt idx="249">
                  <c:v>-0.00459814</c:v>
                </c:pt>
                <c:pt idx="250">
                  <c:v>-0.00464987</c:v>
                </c:pt>
                <c:pt idx="251">
                  <c:v>-0.00465332</c:v>
                </c:pt>
                <c:pt idx="252">
                  <c:v>-0.00476791</c:v>
                </c:pt>
                <c:pt idx="253">
                  <c:v>-0.00480632</c:v>
                </c:pt>
                <c:pt idx="254">
                  <c:v>-0.00486724</c:v>
                </c:pt>
                <c:pt idx="255">
                  <c:v>-0.00496315</c:v>
                </c:pt>
                <c:pt idx="256">
                  <c:v>-0.00513836</c:v>
                </c:pt>
                <c:pt idx="257">
                  <c:v>-0.00513916</c:v>
                </c:pt>
                <c:pt idx="258">
                  <c:v>-0.00528597</c:v>
                </c:pt>
                <c:pt idx="259">
                  <c:v>-0.00532137</c:v>
                </c:pt>
                <c:pt idx="260">
                  <c:v>-0.00543437</c:v>
                </c:pt>
                <c:pt idx="261">
                  <c:v>-0.00553079</c:v>
                </c:pt>
                <c:pt idx="262">
                  <c:v>-0.00561741</c:v>
                </c:pt>
                <c:pt idx="263">
                  <c:v>-0.00565544</c:v>
                </c:pt>
                <c:pt idx="264">
                  <c:v>-0.00583993</c:v>
                </c:pt>
                <c:pt idx="265">
                  <c:v>-0.00599573</c:v>
                </c:pt>
                <c:pt idx="266">
                  <c:v>-0.00615985</c:v>
                </c:pt>
                <c:pt idx="267">
                  <c:v>-0.00621864</c:v>
                </c:pt>
                <c:pt idx="268">
                  <c:v>-0.00623741</c:v>
                </c:pt>
                <c:pt idx="269">
                  <c:v>-0.00635433</c:v>
                </c:pt>
                <c:pt idx="270">
                  <c:v>-0.00641986</c:v>
                </c:pt>
                <c:pt idx="271">
                  <c:v>-0.00657003</c:v>
                </c:pt>
                <c:pt idx="272">
                  <c:v>-0.00662187</c:v>
                </c:pt>
                <c:pt idx="273">
                  <c:v>-0.00670789</c:v>
                </c:pt>
                <c:pt idx="274">
                  <c:v>-0.00676677</c:v>
                </c:pt>
                <c:pt idx="275">
                  <c:v>-0.0067996</c:v>
                </c:pt>
                <c:pt idx="276">
                  <c:v>-0.00687789</c:v>
                </c:pt>
                <c:pt idx="277">
                  <c:v>-0.00692057</c:v>
                </c:pt>
                <c:pt idx="278">
                  <c:v>-0.00702236</c:v>
                </c:pt>
                <c:pt idx="279">
                  <c:v>-0.00709214</c:v>
                </c:pt>
                <c:pt idx="280">
                  <c:v>-0.00716823</c:v>
                </c:pt>
                <c:pt idx="281">
                  <c:v>-0.00721662</c:v>
                </c:pt>
                <c:pt idx="282">
                  <c:v>-0.00727948</c:v>
                </c:pt>
                <c:pt idx="283">
                  <c:v>-0.00736339</c:v>
                </c:pt>
                <c:pt idx="284">
                  <c:v>-0.00741089</c:v>
                </c:pt>
                <c:pt idx="285">
                  <c:v>-0.00749373</c:v>
                </c:pt>
                <c:pt idx="286">
                  <c:v>-0.00752975</c:v>
                </c:pt>
                <c:pt idx="287">
                  <c:v>-0.0075218</c:v>
                </c:pt>
                <c:pt idx="288">
                  <c:v>-0.00760559</c:v>
                </c:pt>
                <c:pt idx="289">
                  <c:v>-0.00771096</c:v>
                </c:pt>
                <c:pt idx="290">
                  <c:v>-0.00776696</c:v>
                </c:pt>
                <c:pt idx="291">
                  <c:v>-0.00787075</c:v>
                </c:pt>
                <c:pt idx="292">
                  <c:v>-0.00800586</c:v>
                </c:pt>
                <c:pt idx="293">
                  <c:v>-0.00803704</c:v>
                </c:pt>
                <c:pt idx="294">
                  <c:v>-0.00809068</c:v>
                </c:pt>
                <c:pt idx="295">
                  <c:v>-0.00812646</c:v>
                </c:pt>
                <c:pt idx="296">
                  <c:v>-0.00821226</c:v>
                </c:pt>
                <c:pt idx="297">
                  <c:v>-0.00827195</c:v>
                </c:pt>
                <c:pt idx="298">
                  <c:v>-0.00837884</c:v>
                </c:pt>
                <c:pt idx="299">
                  <c:v>-0.00846456</c:v>
                </c:pt>
                <c:pt idx="300">
                  <c:v>-0.00859845</c:v>
                </c:pt>
                <c:pt idx="301">
                  <c:v>-0.00869703</c:v>
                </c:pt>
                <c:pt idx="302">
                  <c:v>-0.00875725</c:v>
                </c:pt>
                <c:pt idx="303">
                  <c:v>-0.00883368</c:v>
                </c:pt>
                <c:pt idx="304">
                  <c:v>-0.00891849</c:v>
                </c:pt>
                <c:pt idx="305">
                  <c:v>-0.00893865</c:v>
                </c:pt>
                <c:pt idx="306">
                  <c:v>-0.00903566</c:v>
                </c:pt>
                <c:pt idx="307">
                  <c:v>-0.00908703</c:v>
                </c:pt>
                <c:pt idx="308">
                  <c:v>-0.00920009</c:v>
                </c:pt>
                <c:pt idx="309">
                  <c:v>-0.00929146</c:v>
                </c:pt>
                <c:pt idx="310">
                  <c:v>-0.00946222</c:v>
                </c:pt>
                <c:pt idx="311">
                  <c:v>-0.00947964</c:v>
                </c:pt>
                <c:pt idx="312">
                  <c:v>-0.00968705</c:v>
                </c:pt>
                <c:pt idx="313">
                  <c:v>-0.00977212</c:v>
                </c:pt>
                <c:pt idx="314">
                  <c:v>-0.0098025</c:v>
                </c:pt>
                <c:pt idx="315">
                  <c:v>-0.00983953</c:v>
                </c:pt>
                <c:pt idx="316">
                  <c:v>-0.00990077</c:v>
                </c:pt>
                <c:pt idx="317">
                  <c:v>-0.00998131</c:v>
                </c:pt>
                <c:pt idx="318">
                  <c:v>-0.0100015</c:v>
                </c:pt>
                <c:pt idx="319">
                  <c:v>-0.0100152</c:v>
                </c:pt>
                <c:pt idx="320">
                  <c:v>-0.0100897</c:v>
                </c:pt>
                <c:pt idx="321">
                  <c:v>-0.0101981</c:v>
                </c:pt>
                <c:pt idx="322">
                  <c:v>-0.0103564</c:v>
                </c:pt>
                <c:pt idx="323">
                  <c:v>-0.0105276</c:v>
                </c:pt>
                <c:pt idx="324">
                  <c:v>-0.0105325</c:v>
                </c:pt>
                <c:pt idx="325">
                  <c:v>-0.0107065</c:v>
                </c:pt>
                <c:pt idx="326">
                  <c:v>-0.0109055</c:v>
                </c:pt>
                <c:pt idx="327">
                  <c:v>-0.0109293</c:v>
                </c:pt>
                <c:pt idx="328">
                  <c:v>-0.0110357</c:v>
                </c:pt>
                <c:pt idx="329">
                  <c:v>-0.0111426</c:v>
                </c:pt>
                <c:pt idx="330">
                  <c:v>-0.0112263</c:v>
                </c:pt>
                <c:pt idx="331">
                  <c:v>-0.0112883</c:v>
                </c:pt>
                <c:pt idx="332">
                  <c:v>-0.0114378</c:v>
                </c:pt>
                <c:pt idx="333">
                  <c:v>-0.0115442</c:v>
                </c:pt>
                <c:pt idx="334">
                  <c:v>-0.0116237</c:v>
                </c:pt>
                <c:pt idx="335">
                  <c:v>-0.011754</c:v>
                </c:pt>
                <c:pt idx="336">
                  <c:v>-0.0118882</c:v>
                </c:pt>
                <c:pt idx="337">
                  <c:v>-0.0119909</c:v>
                </c:pt>
                <c:pt idx="338">
                  <c:v>-0.012045</c:v>
                </c:pt>
                <c:pt idx="339">
                  <c:v>-0.0121464</c:v>
                </c:pt>
                <c:pt idx="340">
                  <c:v>-0.0122547</c:v>
                </c:pt>
                <c:pt idx="341">
                  <c:v>-0.0123376</c:v>
                </c:pt>
                <c:pt idx="342">
                  <c:v>-0.0124083</c:v>
                </c:pt>
                <c:pt idx="343">
                  <c:v>-0.0124892</c:v>
                </c:pt>
                <c:pt idx="344">
                  <c:v>-0.0125207</c:v>
                </c:pt>
                <c:pt idx="345">
                  <c:v>-0.0125821</c:v>
                </c:pt>
                <c:pt idx="346">
                  <c:v>-0.0126255</c:v>
                </c:pt>
                <c:pt idx="347">
                  <c:v>-0.0127428</c:v>
                </c:pt>
                <c:pt idx="348">
                  <c:v>-0.0128248</c:v>
                </c:pt>
                <c:pt idx="349">
                  <c:v>-0.012887</c:v>
                </c:pt>
                <c:pt idx="350">
                  <c:v>-0.0130638</c:v>
                </c:pt>
                <c:pt idx="351">
                  <c:v>-0.0133188</c:v>
                </c:pt>
                <c:pt idx="352">
                  <c:v>-0.0134353</c:v>
                </c:pt>
                <c:pt idx="353">
                  <c:v>-0.0135944</c:v>
                </c:pt>
                <c:pt idx="354">
                  <c:v>-0.0136885</c:v>
                </c:pt>
                <c:pt idx="355">
                  <c:v>-0.0137804</c:v>
                </c:pt>
                <c:pt idx="356">
                  <c:v>-0.0138644</c:v>
                </c:pt>
                <c:pt idx="357">
                  <c:v>-0.0139542</c:v>
                </c:pt>
                <c:pt idx="358">
                  <c:v>-0.0139881</c:v>
                </c:pt>
                <c:pt idx="359">
                  <c:v>-0.0140517</c:v>
                </c:pt>
                <c:pt idx="360">
                  <c:v>-0.0140628</c:v>
                </c:pt>
                <c:pt idx="361">
                  <c:v>-0.014078</c:v>
                </c:pt>
                <c:pt idx="362">
                  <c:v>-0.0141101</c:v>
                </c:pt>
                <c:pt idx="363">
                  <c:v>-0.0141754</c:v>
                </c:pt>
                <c:pt idx="364">
                  <c:v>-0.0141879</c:v>
                </c:pt>
                <c:pt idx="365">
                  <c:v>-0.0142094</c:v>
                </c:pt>
                <c:pt idx="366">
                  <c:v>-0.0142715</c:v>
                </c:pt>
                <c:pt idx="367">
                  <c:v>-0.0143389</c:v>
                </c:pt>
                <c:pt idx="368">
                  <c:v>-0.0143559</c:v>
                </c:pt>
                <c:pt idx="369">
                  <c:v>-0.0144539</c:v>
                </c:pt>
                <c:pt idx="370">
                  <c:v>-0.0143217</c:v>
                </c:pt>
                <c:pt idx="371">
                  <c:v>-0.0144317</c:v>
                </c:pt>
                <c:pt idx="372">
                  <c:v>-0.0143836</c:v>
                </c:pt>
                <c:pt idx="373">
                  <c:v>-0.0144765</c:v>
                </c:pt>
                <c:pt idx="374">
                  <c:v>-0.0144947</c:v>
                </c:pt>
                <c:pt idx="375">
                  <c:v>-0.0145182</c:v>
                </c:pt>
                <c:pt idx="376">
                  <c:v>-0.0145067</c:v>
                </c:pt>
                <c:pt idx="377">
                  <c:v>-0.0146144</c:v>
                </c:pt>
                <c:pt idx="378">
                  <c:v>-0.0147239</c:v>
                </c:pt>
                <c:pt idx="379">
                  <c:v>-0.0148588</c:v>
                </c:pt>
                <c:pt idx="380">
                  <c:v>-0.0148508</c:v>
                </c:pt>
                <c:pt idx="381">
                  <c:v>-0.0150739</c:v>
                </c:pt>
                <c:pt idx="382">
                  <c:v>-0.0150272</c:v>
                </c:pt>
                <c:pt idx="383">
                  <c:v>-0.0150826</c:v>
                </c:pt>
                <c:pt idx="384">
                  <c:v>-0.0151662</c:v>
                </c:pt>
                <c:pt idx="385">
                  <c:v>-0.0152844</c:v>
                </c:pt>
                <c:pt idx="386">
                  <c:v>-0.0153479</c:v>
                </c:pt>
                <c:pt idx="387">
                  <c:v>-0.0154525</c:v>
                </c:pt>
                <c:pt idx="388">
                  <c:v>-0.0155575</c:v>
                </c:pt>
                <c:pt idx="389">
                  <c:v>-0.0156778</c:v>
                </c:pt>
                <c:pt idx="390">
                  <c:v>-0.015735</c:v>
                </c:pt>
                <c:pt idx="391">
                  <c:v>-0.015881</c:v>
                </c:pt>
                <c:pt idx="392">
                  <c:v>-0.0160048</c:v>
                </c:pt>
                <c:pt idx="393">
                  <c:v>-0.0160516</c:v>
                </c:pt>
                <c:pt idx="394">
                  <c:v>-0.0161448</c:v>
                </c:pt>
                <c:pt idx="395">
                  <c:v>-0.0161023</c:v>
                </c:pt>
                <c:pt idx="396">
                  <c:v>-0.0162544</c:v>
                </c:pt>
                <c:pt idx="397">
                  <c:v>-0.0163524</c:v>
                </c:pt>
                <c:pt idx="398">
                  <c:v>-0.0162516</c:v>
                </c:pt>
                <c:pt idx="399">
                  <c:v>-0.0163424</c:v>
                </c:pt>
                <c:pt idx="400">
                  <c:v>-0.016419</c:v>
                </c:pt>
                <c:pt idx="401">
                  <c:v>-0.0165642</c:v>
                </c:pt>
                <c:pt idx="402">
                  <c:v>-0.0166252</c:v>
                </c:pt>
                <c:pt idx="403">
                  <c:v>-0.0165581</c:v>
                </c:pt>
                <c:pt idx="404">
                  <c:v>-0.0166841</c:v>
                </c:pt>
                <c:pt idx="405">
                  <c:v>-0.0166102</c:v>
                </c:pt>
                <c:pt idx="406">
                  <c:v>-0.0166974</c:v>
                </c:pt>
                <c:pt idx="407">
                  <c:v>-0.016958</c:v>
                </c:pt>
                <c:pt idx="408">
                  <c:v>-0.0170626</c:v>
                </c:pt>
                <c:pt idx="409">
                  <c:v>-0.0168536</c:v>
                </c:pt>
                <c:pt idx="410">
                  <c:v>-0.0169889</c:v>
                </c:pt>
                <c:pt idx="411">
                  <c:v>-0.017018</c:v>
                </c:pt>
                <c:pt idx="412">
                  <c:v>-0.0169181</c:v>
                </c:pt>
                <c:pt idx="413">
                  <c:v>-0.0170021</c:v>
                </c:pt>
                <c:pt idx="414">
                  <c:v>-0.0168122</c:v>
                </c:pt>
                <c:pt idx="415">
                  <c:v>-0.0167629</c:v>
                </c:pt>
                <c:pt idx="416">
                  <c:v>-0.0165916</c:v>
                </c:pt>
                <c:pt idx="417">
                  <c:v>-0.0164382</c:v>
                </c:pt>
                <c:pt idx="418">
                  <c:v>-0.0165613</c:v>
                </c:pt>
                <c:pt idx="419">
                  <c:v>-0.0166577</c:v>
                </c:pt>
                <c:pt idx="420">
                  <c:v>-0.0166087</c:v>
                </c:pt>
                <c:pt idx="421">
                  <c:v>-0.0164662</c:v>
                </c:pt>
                <c:pt idx="422">
                  <c:v>-0.0162332</c:v>
                </c:pt>
                <c:pt idx="423">
                  <c:v>-0.0162905</c:v>
                </c:pt>
                <c:pt idx="424">
                  <c:v>-0.0164071</c:v>
                </c:pt>
                <c:pt idx="425">
                  <c:v>-0.0163548</c:v>
                </c:pt>
                <c:pt idx="426">
                  <c:v>-0.0164065</c:v>
                </c:pt>
                <c:pt idx="427">
                  <c:v>-0.0165917</c:v>
                </c:pt>
                <c:pt idx="428">
                  <c:v>-0.0166429</c:v>
                </c:pt>
                <c:pt idx="429">
                  <c:v>-0.0162925</c:v>
                </c:pt>
                <c:pt idx="430">
                  <c:v>-0.0156896</c:v>
                </c:pt>
                <c:pt idx="431">
                  <c:v>-0.0157685</c:v>
                </c:pt>
                <c:pt idx="432">
                  <c:v>-0.0157022</c:v>
                </c:pt>
                <c:pt idx="433">
                  <c:v>-0.0158341</c:v>
                </c:pt>
                <c:pt idx="434">
                  <c:v>-0.0159714</c:v>
                </c:pt>
                <c:pt idx="435">
                  <c:v>-0.0157643</c:v>
                </c:pt>
                <c:pt idx="436">
                  <c:v>-0.0156758</c:v>
                </c:pt>
                <c:pt idx="437">
                  <c:v>-0.0157294</c:v>
                </c:pt>
                <c:pt idx="438">
                  <c:v>-0.01574</c:v>
                </c:pt>
                <c:pt idx="439">
                  <c:v>-0.0158964</c:v>
                </c:pt>
                <c:pt idx="440">
                  <c:v>-0.015737</c:v>
                </c:pt>
                <c:pt idx="441">
                  <c:v>-0.0157056</c:v>
                </c:pt>
                <c:pt idx="442">
                  <c:v>-0.0157552</c:v>
                </c:pt>
                <c:pt idx="443">
                  <c:v>-0.0157665</c:v>
                </c:pt>
                <c:pt idx="444">
                  <c:v>-0.0156067</c:v>
                </c:pt>
                <c:pt idx="445">
                  <c:v>-0.015869</c:v>
                </c:pt>
                <c:pt idx="446">
                  <c:v>-0.0157703</c:v>
                </c:pt>
                <c:pt idx="447">
                  <c:v>-0.0157847</c:v>
                </c:pt>
                <c:pt idx="448">
                  <c:v>-0.0157115</c:v>
                </c:pt>
                <c:pt idx="449">
                  <c:v>-0.015757</c:v>
                </c:pt>
                <c:pt idx="450">
                  <c:v>-0.0157238</c:v>
                </c:pt>
                <c:pt idx="451">
                  <c:v>-0.015861</c:v>
                </c:pt>
                <c:pt idx="452">
                  <c:v>-0.0159179</c:v>
                </c:pt>
                <c:pt idx="453">
                  <c:v>-0.0157743</c:v>
                </c:pt>
                <c:pt idx="454">
                  <c:v>-0.0158419</c:v>
                </c:pt>
                <c:pt idx="455">
                  <c:v>-0.0156045</c:v>
                </c:pt>
                <c:pt idx="456">
                  <c:v>-0.0157195</c:v>
                </c:pt>
                <c:pt idx="457">
                  <c:v>-0.0158756</c:v>
                </c:pt>
                <c:pt idx="458">
                  <c:v>-0.0158019</c:v>
                </c:pt>
                <c:pt idx="459">
                  <c:v>-0.0155331</c:v>
                </c:pt>
                <c:pt idx="460">
                  <c:v>-0.0149372</c:v>
                </c:pt>
                <c:pt idx="461">
                  <c:v>-0.0148558</c:v>
                </c:pt>
                <c:pt idx="462">
                  <c:v>-0.0149388</c:v>
                </c:pt>
                <c:pt idx="463">
                  <c:v>-0.0149674</c:v>
                </c:pt>
                <c:pt idx="464">
                  <c:v>-0.0151562</c:v>
                </c:pt>
                <c:pt idx="465">
                  <c:v>-0.0150232</c:v>
                </c:pt>
                <c:pt idx="466">
                  <c:v>-0.0151189</c:v>
                </c:pt>
                <c:pt idx="467">
                  <c:v>-0.015054</c:v>
                </c:pt>
                <c:pt idx="468">
                  <c:v>-0.0150015</c:v>
                </c:pt>
                <c:pt idx="469">
                  <c:v>-0.0149299</c:v>
                </c:pt>
                <c:pt idx="470">
                  <c:v>-0.0149747</c:v>
                </c:pt>
                <c:pt idx="471">
                  <c:v>-0.0150491</c:v>
                </c:pt>
                <c:pt idx="472">
                  <c:v>-0.0150089</c:v>
                </c:pt>
                <c:pt idx="473">
                  <c:v>-0.0150773</c:v>
                </c:pt>
                <c:pt idx="474">
                  <c:v>-0.0150176</c:v>
                </c:pt>
                <c:pt idx="475">
                  <c:v>-0.0150367</c:v>
                </c:pt>
                <c:pt idx="476">
                  <c:v>-0.0148588</c:v>
                </c:pt>
                <c:pt idx="477">
                  <c:v>-0.0150821</c:v>
                </c:pt>
                <c:pt idx="478">
                  <c:v>-0.0150118</c:v>
                </c:pt>
                <c:pt idx="479">
                  <c:v>-0.0150168</c:v>
                </c:pt>
                <c:pt idx="480">
                  <c:v>-0.0149405</c:v>
                </c:pt>
                <c:pt idx="481">
                  <c:v>-0.0150279</c:v>
                </c:pt>
                <c:pt idx="482">
                  <c:v>-0.0150988</c:v>
                </c:pt>
                <c:pt idx="483">
                  <c:v>-0.0150544</c:v>
                </c:pt>
                <c:pt idx="484">
                  <c:v>-0.0151066</c:v>
                </c:pt>
                <c:pt idx="485">
                  <c:v>-0.0149884</c:v>
                </c:pt>
                <c:pt idx="486">
                  <c:v>-0.0151118</c:v>
                </c:pt>
                <c:pt idx="487">
                  <c:v>-0.0151651</c:v>
                </c:pt>
                <c:pt idx="488">
                  <c:v>-0.0146799</c:v>
                </c:pt>
                <c:pt idx="489">
                  <c:v>-0.0147199</c:v>
                </c:pt>
                <c:pt idx="490">
                  <c:v>-0.014639</c:v>
                </c:pt>
                <c:pt idx="491">
                  <c:v>-0.0147255</c:v>
                </c:pt>
                <c:pt idx="492">
                  <c:v>-0.0146391</c:v>
                </c:pt>
                <c:pt idx="493">
                  <c:v>-0.0150447</c:v>
                </c:pt>
                <c:pt idx="494">
                  <c:v>-0.0148824</c:v>
                </c:pt>
                <c:pt idx="495">
                  <c:v>-0.0148612</c:v>
                </c:pt>
                <c:pt idx="496">
                  <c:v>-0.0148637</c:v>
                </c:pt>
                <c:pt idx="497">
                  <c:v>-0.0146923</c:v>
                </c:pt>
                <c:pt idx="498">
                  <c:v>-0.0144882</c:v>
                </c:pt>
                <c:pt idx="499">
                  <c:v>-0.0147702</c:v>
                </c:pt>
                <c:pt idx="500">
                  <c:v>-0.014588</c:v>
                </c:pt>
                <c:pt idx="501">
                  <c:v>-0.0146243</c:v>
                </c:pt>
                <c:pt idx="502">
                  <c:v>-0.0144774</c:v>
                </c:pt>
                <c:pt idx="503">
                  <c:v>-0.014578</c:v>
                </c:pt>
                <c:pt idx="504">
                  <c:v>-0.0147079</c:v>
                </c:pt>
                <c:pt idx="505">
                  <c:v>-0.0144319</c:v>
                </c:pt>
                <c:pt idx="506">
                  <c:v>-0.0143813</c:v>
                </c:pt>
                <c:pt idx="507">
                  <c:v>-0.0143614</c:v>
                </c:pt>
                <c:pt idx="508">
                  <c:v>-0.0143854</c:v>
                </c:pt>
                <c:pt idx="509">
                  <c:v>-0.0145042</c:v>
                </c:pt>
                <c:pt idx="510">
                  <c:v>-0.0145579</c:v>
                </c:pt>
                <c:pt idx="511">
                  <c:v>-0.0144238</c:v>
                </c:pt>
                <c:pt idx="512">
                  <c:v>-0.0145413</c:v>
                </c:pt>
                <c:pt idx="513">
                  <c:v>-0.0144547</c:v>
                </c:pt>
                <c:pt idx="514">
                  <c:v>-0.0145045</c:v>
                </c:pt>
                <c:pt idx="515">
                  <c:v>-0.0145294</c:v>
                </c:pt>
                <c:pt idx="516">
                  <c:v>-0.0145788</c:v>
                </c:pt>
                <c:pt idx="517">
                  <c:v>-0.0146345</c:v>
                </c:pt>
                <c:pt idx="518">
                  <c:v>-0.0146317</c:v>
                </c:pt>
                <c:pt idx="519">
                  <c:v>-0.0146327</c:v>
                </c:pt>
                <c:pt idx="520">
                  <c:v>-0.0145733</c:v>
                </c:pt>
                <c:pt idx="521">
                  <c:v>-0.0146606</c:v>
                </c:pt>
                <c:pt idx="522">
                  <c:v>-0.0146484</c:v>
                </c:pt>
                <c:pt idx="523">
                  <c:v>-0.0146456</c:v>
                </c:pt>
                <c:pt idx="524">
                  <c:v>-0.0145881</c:v>
                </c:pt>
                <c:pt idx="525">
                  <c:v>-0.0146343</c:v>
                </c:pt>
                <c:pt idx="526">
                  <c:v>-0.0145969</c:v>
                </c:pt>
                <c:pt idx="527">
                  <c:v>-0.0145812</c:v>
                </c:pt>
                <c:pt idx="528">
                  <c:v>-0.0146108</c:v>
                </c:pt>
                <c:pt idx="529">
                  <c:v>-0.0145389</c:v>
                </c:pt>
                <c:pt idx="530">
                  <c:v>-0.0145692</c:v>
                </c:pt>
                <c:pt idx="531">
                  <c:v>-0.014491</c:v>
                </c:pt>
                <c:pt idx="532">
                  <c:v>-0.0145765</c:v>
                </c:pt>
                <c:pt idx="533">
                  <c:v>-0.0145508</c:v>
                </c:pt>
                <c:pt idx="534">
                  <c:v>-0.01453</c:v>
                </c:pt>
                <c:pt idx="535">
                  <c:v>-0.014499</c:v>
                </c:pt>
                <c:pt idx="536">
                  <c:v>-0.0144724</c:v>
                </c:pt>
                <c:pt idx="537">
                  <c:v>-0.0143035</c:v>
                </c:pt>
                <c:pt idx="538">
                  <c:v>-0.0143651</c:v>
                </c:pt>
                <c:pt idx="539">
                  <c:v>-0.0142903</c:v>
                </c:pt>
                <c:pt idx="540">
                  <c:v>-0.0143171</c:v>
                </c:pt>
                <c:pt idx="541">
                  <c:v>-0.014461</c:v>
                </c:pt>
                <c:pt idx="542">
                  <c:v>-0.0139947</c:v>
                </c:pt>
                <c:pt idx="543">
                  <c:v>-0.0141699</c:v>
                </c:pt>
                <c:pt idx="544">
                  <c:v>-0.0140321</c:v>
                </c:pt>
                <c:pt idx="545">
                  <c:v>-0.0140693</c:v>
                </c:pt>
                <c:pt idx="546">
                  <c:v>-0.0141101</c:v>
                </c:pt>
                <c:pt idx="547">
                  <c:v>-0.0140377</c:v>
                </c:pt>
                <c:pt idx="548">
                  <c:v>-0.0141699</c:v>
                </c:pt>
                <c:pt idx="549">
                  <c:v>-0.0138398</c:v>
                </c:pt>
                <c:pt idx="550">
                  <c:v>-0.0139877</c:v>
                </c:pt>
                <c:pt idx="551">
                  <c:v>-0.0139662</c:v>
                </c:pt>
                <c:pt idx="552">
                  <c:v>-0.0140914</c:v>
                </c:pt>
                <c:pt idx="553">
                  <c:v>-0.0140929</c:v>
                </c:pt>
                <c:pt idx="554">
                  <c:v>-0.0140539</c:v>
                </c:pt>
                <c:pt idx="555">
                  <c:v>-0.0141984</c:v>
                </c:pt>
                <c:pt idx="556">
                  <c:v>-0.0142969</c:v>
                </c:pt>
                <c:pt idx="557">
                  <c:v>-0.0142849</c:v>
                </c:pt>
                <c:pt idx="558">
                  <c:v>-0.0144131</c:v>
                </c:pt>
                <c:pt idx="559">
                  <c:v>-0.014495</c:v>
                </c:pt>
                <c:pt idx="560">
                  <c:v>-0.0144667</c:v>
                </c:pt>
                <c:pt idx="561">
                  <c:v>-0.0145163</c:v>
                </c:pt>
                <c:pt idx="562">
                  <c:v>-0.0145506</c:v>
                </c:pt>
                <c:pt idx="563">
                  <c:v>-0.0144784</c:v>
                </c:pt>
                <c:pt idx="564">
                  <c:v>-0.0144465</c:v>
                </c:pt>
                <c:pt idx="565">
                  <c:v>-0.014508</c:v>
                </c:pt>
                <c:pt idx="566">
                  <c:v>-0.0145177</c:v>
                </c:pt>
                <c:pt idx="567">
                  <c:v>-0.0145065</c:v>
                </c:pt>
                <c:pt idx="568">
                  <c:v>-0.0144556</c:v>
                </c:pt>
                <c:pt idx="569">
                  <c:v>-0.0144579</c:v>
                </c:pt>
                <c:pt idx="570">
                  <c:v>-0.014407</c:v>
                </c:pt>
                <c:pt idx="571">
                  <c:v>-0.0143568</c:v>
                </c:pt>
                <c:pt idx="572">
                  <c:v>-0.0144428</c:v>
                </c:pt>
                <c:pt idx="573">
                  <c:v>-0.0144389</c:v>
                </c:pt>
                <c:pt idx="574">
                  <c:v>-0.0144033</c:v>
                </c:pt>
                <c:pt idx="575">
                  <c:v>-0.0143296</c:v>
                </c:pt>
                <c:pt idx="576">
                  <c:v>-0.0141848</c:v>
                </c:pt>
                <c:pt idx="577">
                  <c:v>-0.0143013</c:v>
                </c:pt>
                <c:pt idx="578">
                  <c:v>-0.0141783</c:v>
                </c:pt>
                <c:pt idx="579">
                  <c:v>-0.0142385</c:v>
                </c:pt>
                <c:pt idx="580">
                  <c:v>-0.0141342</c:v>
                </c:pt>
                <c:pt idx="581">
                  <c:v>-0.014132</c:v>
                </c:pt>
                <c:pt idx="582">
                  <c:v>-0.0143235</c:v>
                </c:pt>
                <c:pt idx="583">
                  <c:v>-0.0139578</c:v>
                </c:pt>
                <c:pt idx="584">
                  <c:v>-0.0135045</c:v>
                </c:pt>
                <c:pt idx="585">
                  <c:v>-0.0132568</c:v>
                </c:pt>
                <c:pt idx="586">
                  <c:v>-0.0135176</c:v>
                </c:pt>
                <c:pt idx="587">
                  <c:v>-0.0134274</c:v>
                </c:pt>
                <c:pt idx="588">
                  <c:v>-0.0133355</c:v>
                </c:pt>
                <c:pt idx="589">
                  <c:v>-0.0131702</c:v>
                </c:pt>
                <c:pt idx="590">
                  <c:v>-0.0127357</c:v>
                </c:pt>
                <c:pt idx="591">
                  <c:v>-0.0130586</c:v>
                </c:pt>
                <c:pt idx="592">
                  <c:v>-0.0126411</c:v>
                </c:pt>
                <c:pt idx="593">
                  <c:v>-0.0126393</c:v>
                </c:pt>
                <c:pt idx="594">
                  <c:v>-0.0125292</c:v>
                </c:pt>
                <c:pt idx="595">
                  <c:v>-0.0120842</c:v>
                </c:pt>
                <c:pt idx="596">
                  <c:v>-0.0123682</c:v>
                </c:pt>
                <c:pt idx="597">
                  <c:v>-0.0124856</c:v>
                </c:pt>
                <c:pt idx="598">
                  <c:v>-0.012626</c:v>
                </c:pt>
                <c:pt idx="599">
                  <c:v>-0.0123546</c:v>
                </c:pt>
                <c:pt idx="600">
                  <c:v>-0.0124854</c:v>
                </c:pt>
                <c:pt idx="601">
                  <c:v>-0.0118656</c:v>
                </c:pt>
                <c:pt idx="602">
                  <c:v>-0.0112974</c:v>
                </c:pt>
                <c:pt idx="603">
                  <c:v>-0.0112187</c:v>
                </c:pt>
              </c:numCache>
            </c:numRef>
          </c:yVal>
          <c:smooth val="0"/>
        </c:ser>
        <c:ser>
          <c:idx val="2"/>
          <c:order val="2"/>
          <c:tx>
            <c:v>EXX lissée</c:v>
          </c:tx>
          <c:spPr>
            <a:ln w="12700">
              <a:solidFill>
                <a:srgbClr val="969696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Correlation_donnees!$H$2:$H$10000</c:f>
              <c:numCache>
                <c:ptCount val="9999"/>
                <c:pt idx="0">
                  <c:v>4.84263E-17</c:v>
                </c:pt>
                <c:pt idx="1">
                  <c:v>1.77055E-05</c:v>
                </c:pt>
                <c:pt idx="2">
                  <c:v>-2.98662E-05</c:v>
                </c:pt>
                <c:pt idx="3">
                  <c:v>-4.83355E-05</c:v>
                </c:pt>
                <c:pt idx="4">
                  <c:v>-2.90204E-05</c:v>
                </c:pt>
                <c:pt idx="5">
                  <c:v>-5.08146E-05</c:v>
                </c:pt>
                <c:pt idx="6">
                  <c:v>-7.43266E-05</c:v>
                </c:pt>
                <c:pt idx="7">
                  <c:v>-9.44835E-05</c:v>
                </c:pt>
                <c:pt idx="8">
                  <c:v>-0.000123335</c:v>
                </c:pt>
                <c:pt idx="9">
                  <c:v>-0.000138914</c:v>
                </c:pt>
                <c:pt idx="10">
                  <c:v>-0.000170878</c:v>
                </c:pt>
                <c:pt idx="11">
                  <c:v>-0.000164073</c:v>
                </c:pt>
                <c:pt idx="12">
                  <c:v>-0.000173167</c:v>
                </c:pt>
                <c:pt idx="13">
                  <c:v>-0.000166258</c:v>
                </c:pt>
                <c:pt idx="14">
                  <c:v>-0.000153797</c:v>
                </c:pt>
                <c:pt idx="15">
                  <c:v>-0.000139199</c:v>
                </c:pt>
                <c:pt idx="16">
                  <c:v>-0.000133593</c:v>
                </c:pt>
                <c:pt idx="17">
                  <c:v>-0.000137258</c:v>
                </c:pt>
                <c:pt idx="18">
                  <c:v>-0.000114941</c:v>
                </c:pt>
                <c:pt idx="19">
                  <c:v>-0.0001189</c:v>
                </c:pt>
                <c:pt idx="20">
                  <c:v>-0.000142055</c:v>
                </c:pt>
                <c:pt idx="21">
                  <c:v>-0.000129035</c:v>
                </c:pt>
                <c:pt idx="22">
                  <c:v>-0.000108707</c:v>
                </c:pt>
                <c:pt idx="23">
                  <c:v>-0.000135321</c:v>
                </c:pt>
                <c:pt idx="24">
                  <c:v>-0.000130204</c:v>
                </c:pt>
                <c:pt idx="25">
                  <c:v>-0.000118115</c:v>
                </c:pt>
                <c:pt idx="26">
                  <c:v>-0.000127919</c:v>
                </c:pt>
                <c:pt idx="27">
                  <c:v>-0.000167955</c:v>
                </c:pt>
                <c:pt idx="28">
                  <c:v>-0.000170335</c:v>
                </c:pt>
                <c:pt idx="29">
                  <c:v>-0.00019953</c:v>
                </c:pt>
                <c:pt idx="30">
                  <c:v>-0.000191527</c:v>
                </c:pt>
                <c:pt idx="31">
                  <c:v>-0.000215464</c:v>
                </c:pt>
                <c:pt idx="32">
                  <c:v>-0.000215639</c:v>
                </c:pt>
                <c:pt idx="33">
                  <c:v>-0.000221918</c:v>
                </c:pt>
                <c:pt idx="34">
                  <c:v>-0.000261705</c:v>
                </c:pt>
                <c:pt idx="35">
                  <c:v>-0.000276183</c:v>
                </c:pt>
                <c:pt idx="36">
                  <c:v>-0.000242052</c:v>
                </c:pt>
                <c:pt idx="37">
                  <c:v>-0.000266363</c:v>
                </c:pt>
                <c:pt idx="38">
                  <c:v>-0.0002511</c:v>
                </c:pt>
                <c:pt idx="39">
                  <c:v>-0.000257591</c:v>
                </c:pt>
                <c:pt idx="40">
                  <c:v>-0.000264472</c:v>
                </c:pt>
                <c:pt idx="41">
                  <c:v>-0.000245908</c:v>
                </c:pt>
                <c:pt idx="42">
                  <c:v>-0.000230094</c:v>
                </c:pt>
                <c:pt idx="43">
                  <c:v>-0.000219388</c:v>
                </c:pt>
                <c:pt idx="44">
                  <c:v>-0.000225627</c:v>
                </c:pt>
                <c:pt idx="45">
                  <c:v>-0.000189512</c:v>
                </c:pt>
                <c:pt idx="46">
                  <c:v>-0.000159026</c:v>
                </c:pt>
                <c:pt idx="47">
                  <c:v>-0.000162558</c:v>
                </c:pt>
                <c:pt idx="48">
                  <c:v>-0.000152312</c:v>
                </c:pt>
                <c:pt idx="49">
                  <c:v>-0.000136142</c:v>
                </c:pt>
                <c:pt idx="50">
                  <c:v>2.61184E-06</c:v>
                </c:pt>
                <c:pt idx="51">
                  <c:v>4.29985E-05</c:v>
                </c:pt>
                <c:pt idx="52">
                  <c:v>0.000104068</c:v>
                </c:pt>
                <c:pt idx="53">
                  <c:v>0.000135209</c:v>
                </c:pt>
                <c:pt idx="54">
                  <c:v>0.000279949</c:v>
                </c:pt>
                <c:pt idx="55">
                  <c:v>0.000391666</c:v>
                </c:pt>
                <c:pt idx="56">
                  <c:v>0.000453324</c:v>
                </c:pt>
                <c:pt idx="57">
                  <c:v>0.000449894</c:v>
                </c:pt>
                <c:pt idx="58">
                  <c:v>0.000409397</c:v>
                </c:pt>
                <c:pt idx="59">
                  <c:v>0.000326191</c:v>
                </c:pt>
                <c:pt idx="60">
                  <c:v>0.000222649</c:v>
                </c:pt>
                <c:pt idx="61">
                  <c:v>0.000151375</c:v>
                </c:pt>
                <c:pt idx="62">
                  <c:v>2.70173E-05</c:v>
                </c:pt>
                <c:pt idx="63">
                  <c:v>-5.18929E-05</c:v>
                </c:pt>
                <c:pt idx="64">
                  <c:v>-0.000110257</c:v>
                </c:pt>
                <c:pt idx="65">
                  <c:v>-0.00014025</c:v>
                </c:pt>
                <c:pt idx="66">
                  <c:v>-0.000131366</c:v>
                </c:pt>
                <c:pt idx="67">
                  <c:v>-0.000157268</c:v>
                </c:pt>
                <c:pt idx="68">
                  <c:v>-0.000154807</c:v>
                </c:pt>
                <c:pt idx="69">
                  <c:v>-0.000152588</c:v>
                </c:pt>
                <c:pt idx="70">
                  <c:v>-0.000154659</c:v>
                </c:pt>
                <c:pt idx="71">
                  <c:v>-0.000165381</c:v>
                </c:pt>
                <c:pt idx="72">
                  <c:v>-0.000149334</c:v>
                </c:pt>
                <c:pt idx="73">
                  <c:v>-0.00014172</c:v>
                </c:pt>
                <c:pt idx="74">
                  <c:v>-0.000146714</c:v>
                </c:pt>
                <c:pt idx="75">
                  <c:v>-0.00011414</c:v>
                </c:pt>
                <c:pt idx="76">
                  <c:v>-0.000123561</c:v>
                </c:pt>
                <c:pt idx="77">
                  <c:v>-0.000104359</c:v>
                </c:pt>
                <c:pt idx="78">
                  <c:v>-4.06931E-05</c:v>
                </c:pt>
                <c:pt idx="79">
                  <c:v>-2.97996E-05</c:v>
                </c:pt>
                <c:pt idx="80">
                  <c:v>-1.95321E-05</c:v>
                </c:pt>
                <c:pt idx="81">
                  <c:v>1.7445E-05</c:v>
                </c:pt>
                <c:pt idx="82">
                  <c:v>7.07202E-05</c:v>
                </c:pt>
                <c:pt idx="83">
                  <c:v>3.46216E-05</c:v>
                </c:pt>
                <c:pt idx="84">
                  <c:v>1.97016E-05</c:v>
                </c:pt>
                <c:pt idx="85">
                  <c:v>1.3103E-05</c:v>
                </c:pt>
                <c:pt idx="86">
                  <c:v>7.08574E-05</c:v>
                </c:pt>
                <c:pt idx="87">
                  <c:v>4.30371E-05</c:v>
                </c:pt>
                <c:pt idx="88">
                  <c:v>3.80883E-05</c:v>
                </c:pt>
                <c:pt idx="89">
                  <c:v>6.32992E-05</c:v>
                </c:pt>
                <c:pt idx="90">
                  <c:v>4.87089E-05</c:v>
                </c:pt>
                <c:pt idx="91">
                  <c:v>6.99353E-05</c:v>
                </c:pt>
                <c:pt idx="92">
                  <c:v>9.54662E-05</c:v>
                </c:pt>
                <c:pt idx="93">
                  <c:v>3.49122E-05</c:v>
                </c:pt>
                <c:pt idx="94">
                  <c:v>7.7754E-05</c:v>
                </c:pt>
                <c:pt idx="95">
                  <c:v>4.73923E-05</c:v>
                </c:pt>
                <c:pt idx="96">
                  <c:v>6.55078E-05</c:v>
                </c:pt>
                <c:pt idx="97">
                  <c:v>1.85112E-05</c:v>
                </c:pt>
                <c:pt idx="98">
                  <c:v>1.92955E-05</c:v>
                </c:pt>
                <c:pt idx="99">
                  <c:v>-4.50309E-06</c:v>
                </c:pt>
                <c:pt idx="100">
                  <c:v>3.80257E-06</c:v>
                </c:pt>
                <c:pt idx="101">
                  <c:v>-8.603E-05</c:v>
                </c:pt>
                <c:pt idx="102">
                  <c:v>-5.79447E-05</c:v>
                </c:pt>
                <c:pt idx="103">
                  <c:v>3.66207E-06</c:v>
                </c:pt>
                <c:pt idx="104">
                  <c:v>-1.65764E-05</c:v>
                </c:pt>
                <c:pt idx="105">
                  <c:v>-6.74022E-05</c:v>
                </c:pt>
                <c:pt idx="106">
                  <c:v>-0.00012487</c:v>
                </c:pt>
                <c:pt idx="107">
                  <c:v>-0.000143359</c:v>
                </c:pt>
                <c:pt idx="108">
                  <c:v>-0.000153459</c:v>
                </c:pt>
                <c:pt idx="109">
                  <c:v>-0.000165443</c:v>
                </c:pt>
                <c:pt idx="110">
                  <c:v>-0.000172689</c:v>
                </c:pt>
                <c:pt idx="111">
                  <c:v>-0.000156991</c:v>
                </c:pt>
                <c:pt idx="112">
                  <c:v>-0.000110868</c:v>
                </c:pt>
                <c:pt idx="113">
                  <c:v>5.23652E-06</c:v>
                </c:pt>
                <c:pt idx="114">
                  <c:v>5.55463E-05</c:v>
                </c:pt>
                <c:pt idx="115">
                  <c:v>6.03985E-05</c:v>
                </c:pt>
                <c:pt idx="116">
                  <c:v>0.000107353</c:v>
                </c:pt>
                <c:pt idx="117">
                  <c:v>0.000132996</c:v>
                </c:pt>
                <c:pt idx="118">
                  <c:v>0.000182476</c:v>
                </c:pt>
                <c:pt idx="119">
                  <c:v>0.000152709</c:v>
                </c:pt>
                <c:pt idx="120">
                  <c:v>0.000185903</c:v>
                </c:pt>
                <c:pt idx="121">
                  <c:v>0.000155789</c:v>
                </c:pt>
                <c:pt idx="122">
                  <c:v>0.000134264</c:v>
                </c:pt>
                <c:pt idx="123">
                  <c:v>0.000155729</c:v>
                </c:pt>
                <c:pt idx="124">
                  <c:v>0.000131878</c:v>
                </c:pt>
                <c:pt idx="125">
                  <c:v>0.000152907</c:v>
                </c:pt>
                <c:pt idx="126">
                  <c:v>6.61909E-05</c:v>
                </c:pt>
                <c:pt idx="127">
                  <c:v>5.90803E-05</c:v>
                </c:pt>
                <c:pt idx="128">
                  <c:v>5.71079E-05</c:v>
                </c:pt>
                <c:pt idx="129">
                  <c:v>-1.87178E-05</c:v>
                </c:pt>
                <c:pt idx="130">
                  <c:v>3.41769E-05</c:v>
                </c:pt>
                <c:pt idx="131">
                  <c:v>-1.69331E-06</c:v>
                </c:pt>
                <c:pt idx="132">
                  <c:v>3.19013E-05</c:v>
                </c:pt>
                <c:pt idx="133">
                  <c:v>-1.59009E-05</c:v>
                </c:pt>
                <c:pt idx="134">
                  <c:v>2.35596E-05</c:v>
                </c:pt>
                <c:pt idx="135">
                  <c:v>6.99841E-05</c:v>
                </c:pt>
                <c:pt idx="136">
                  <c:v>7.61077E-05</c:v>
                </c:pt>
                <c:pt idx="137">
                  <c:v>6.5935E-05</c:v>
                </c:pt>
                <c:pt idx="138">
                  <c:v>0.000117363</c:v>
                </c:pt>
                <c:pt idx="139">
                  <c:v>0.000154904</c:v>
                </c:pt>
                <c:pt idx="140">
                  <c:v>0.000118182</c:v>
                </c:pt>
                <c:pt idx="141">
                  <c:v>0.000148444</c:v>
                </c:pt>
                <c:pt idx="142">
                  <c:v>0.000105776</c:v>
                </c:pt>
                <c:pt idx="143">
                  <c:v>0.000147051</c:v>
                </c:pt>
                <c:pt idx="144">
                  <c:v>0.000166383</c:v>
                </c:pt>
                <c:pt idx="145">
                  <c:v>0.000144778</c:v>
                </c:pt>
                <c:pt idx="146">
                  <c:v>0.000119838</c:v>
                </c:pt>
                <c:pt idx="147">
                  <c:v>0.000134508</c:v>
                </c:pt>
                <c:pt idx="148">
                  <c:v>0.000189027</c:v>
                </c:pt>
                <c:pt idx="149">
                  <c:v>0.00017361</c:v>
                </c:pt>
                <c:pt idx="150">
                  <c:v>0.00018075</c:v>
                </c:pt>
                <c:pt idx="151">
                  <c:v>0.000221053</c:v>
                </c:pt>
                <c:pt idx="152">
                  <c:v>0.000208349</c:v>
                </c:pt>
                <c:pt idx="153">
                  <c:v>0.000179393</c:v>
                </c:pt>
                <c:pt idx="154">
                  <c:v>5.29948E-05</c:v>
                </c:pt>
                <c:pt idx="155">
                  <c:v>-0.000101554</c:v>
                </c:pt>
                <c:pt idx="156">
                  <c:v>-0.000144492</c:v>
                </c:pt>
                <c:pt idx="157">
                  <c:v>-0.00010761</c:v>
                </c:pt>
                <c:pt idx="158">
                  <c:v>1.56305E-06</c:v>
                </c:pt>
                <c:pt idx="159">
                  <c:v>7.63299E-06</c:v>
                </c:pt>
                <c:pt idx="160">
                  <c:v>0.000104737</c:v>
                </c:pt>
                <c:pt idx="161">
                  <c:v>0.000276106</c:v>
                </c:pt>
                <c:pt idx="162">
                  <c:v>0.000270542</c:v>
                </c:pt>
                <c:pt idx="163">
                  <c:v>0.000205521</c:v>
                </c:pt>
                <c:pt idx="164">
                  <c:v>0.000126161</c:v>
                </c:pt>
                <c:pt idx="165">
                  <c:v>6.91317E-05</c:v>
                </c:pt>
                <c:pt idx="166">
                  <c:v>2.26859E-05</c:v>
                </c:pt>
                <c:pt idx="167">
                  <c:v>-1.91328E-06</c:v>
                </c:pt>
                <c:pt idx="168">
                  <c:v>-8.26172E-06</c:v>
                </c:pt>
                <c:pt idx="169">
                  <c:v>-0.000102816</c:v>
                </c:pt>
                <c:pt idx="170">
                  <c:v>-9.17839E-05</c:v>
                </c:pt>
                <c:pt idx="171">
                  <c:v>-0.000109098</c:v>
                </c:pt>
                <c:pt idx="172">
                  <c:v>-9.23776E-05</c:v>
                </c:pt>
                <c:pt idx="173">
                  <c:v>-5.96278E-05</c:v>
                </c:pt>
                <c:pt idx="174">
                  <c:v>-6.89002E-05</c:v>
                </c:pt>
                <c:pt idx="175">
                  <c:v>-4.70329E-05</c:v>
                </c:pt>
                <c:pt idx="176">
                  <c:v>-4.35755E-05</c:v>
                </c:pt>
                <c:pt idx="177">
                  <c:v>-6.79273E-05</c:v>
                </c:pt>
                <c:pt idx="178">
                  <c:v>-6.3754E-05</c:v>
                </c:pt>
                <c:pt idx="179">
                  <c:v>-0.000110275</c:v>
                </c:pt>
                <c:pt idx="180">
                  <c:v>-0.00013934</c:v>
                </c:pt>
                <c:pt idx="181">
                  <c:v>-0.000193132</c:v>
                </c:pt>
                <c:pt idx="182">
                  <c:v>-0.000244841</c:v>
                </c:pt>
                <c:pt idx="183">
                  <c:v>-0.000287152</c:v>
                </c:pt>
                <c:pt idx="184">
                  <c:v>-0.000331906</c:v>
                </c:pt>
                <c:pt idx="185">
                  <c:v>-0.000365899</c:v>
                </c:pt>
                <c:pt idx="186">
                  <c:v>-0.00035376</c:v>
                </c:pt>
                <c:pt idx="187">
                  <c:v>-0.000390119</c:v>
                </c:pt>
                <c:pt idx="188">
                  <c:v>-0.000374269</c:v>
                </c:pt>
                <c:pt idx="189">
                  <c:v>-0.000463097</c:v>
                </c:pt>
                <c:pt idx="190">
                  <c:v>-0.000468684</c:v>
                </c:pt>
                <c:pt idx="191">
                  <c:v>-0.000511139</c:v>
                </c:pt>
                <c:pt idx="192">
                  <c:v>-0.000522265</c:v>
                </c:pt>
                <c:pt idx="193">
                  <c:v>-0.000647463</c:v>
                </c:pt>
                <c:pt idx="194">
                  <c:v>-0.000773132</c:v>
                </c:pt>
                <c:pt idx="195">
                  <c:v>-0.00086487</c:v>
                </c:pt>
                <c:pt idx="196">
                  <c:v>-0.00100318</c:v>
                </c:pt>
                <c:pt idx="197">
                  <c:v>-0.00106145</c:v>
                </c:pt>
                <c:pt idx="198">
                  <c:v>-0.00127938</c:v>
                </c:pt>
                <c:pt idx="199">
                  <c:v>-0.00147403</c:v>
                </c:pt>
                <c:pt idx="200">
                  <c:v>-0.00156863</c:v>
                </c:pt>
                <c:pt idx="201">
                  <c:v>-0.00159976</c:v>
                </c:pt>
                <c:pt idx="202">
                  <c:v>-0.00168731</c:v>
                </c:pt>
                <c:pt idx="203">
                  <c:v>-0.00181162</c:v>
                </c:pt>
                <c:pt idx="204">
                  <c:v>-0.00190355</c:v>
                </c:pt>
                <c:pt idx="205">
                  <c:v>-0.00202859</c:v>
                </c:pt>
                <c:pt idx="206">
                  <c:v>-0.00202446</c:v>
                </c:pt>
                <c:pt idx="207">
                  <c:v>-0.00205467</c:v>
                </c:pt>
                <c:pt idx="208">
                  <c:v>-0.0020878</c:v>
                </c:pt>
                <c:pt idx="209">
                  <c:v>-0.00204189</c:v>
                </c:pt>
                <c:pt idx="210">
                  <c:v>-0.00198301</c:v>
                </c:pt>
                <c:pt idx="211">
                  <c:v>-0.00202729</c:v>
                </c:pt>
                <c:pt idx="212">
                  <c:v>-0.00204133</c:v>
                </c:pt>
                <c:pt idx="213">
                  <c:v>-0.00213915</c:v>
                </c:pt>
                <c:pt idx="214">
                  <c:v>-0.00216344</c:v>
                </c:pt>
                <c:pt idx="215">
                  <c:v>-0.00212755</c:v>
                </c:pt>
                <c:pt idx="216">
                  <c:v>-0.00211401</c:v>
                </c:pt>
                <c:pt idx="217">
                  <c:v>-0.00213239</c:v>
                </c:pt>
                <c:pt idx="218">
                  <c:v>-0.00212938</c:v>
                </c:pt>
                <c:pt idx="219">
                  <c:v>-0.0021447</c:v>
                </c:pt>
                <c:pt idx="220">
                  <c:v>-0.00209884</c:v>
                </c:pt>
                <c:pt idx="221">
                  <c:v>-0.00210038</c:v>
                </c:pt>
                <c:pt idx="222">
                  <c:v>-0.00214766</c:v>
                </c:pt>
                <c:pt idx="223">
                  <c:v>-0.00226034</c:v>
                </c:pt>
                <c:pt idx="224">
                  <c:v>-0.00244131</c:v>
                </c:pt>
                <c:pt idx="225">
                  <c:v>-0.00252432</c:v>
                </c:pt>
                <c:pt idx="226">
                  <c:v>-0.00255921</c:v>
                </c:pt>
                <c:pt idx="227">
                  <c:v>-0.00259618</c:v>
                </c:pt>
                <c:pt idx="228">
                  <c:v>-0.00274127</c:v>
                </c:pt>
                <c:pt idx="229">
                  <c:v>-0.00281926</c:v>
                </c:pt>
                <c:pt idx="230">
                  <c:v>-0.00282903</c:v>
                </c:pt>
                <c:pt idx="231">
                  <c:v>-0.00292978</c:v>
                </c:pt>
                <c:pt idx="232">
                  <c:v>-0.00302265</c:v>
                </c:pt>
                <c:pt idx="233">
                  <c:v>-0.00302078</c:v>
                </c:pt>
                <c:pt idx="234">
                  <c:v>-0.00310739</c:v>
                </c:pt>
                <c:pt idx="235">
                  <c:v>-0.00317087</c:v>
                </c:pt>
                <c:pt idx="236">
                  <c:v>-0.00328427</c:v>
                </c:pt>
                <c:pt idx="237">
                  <c:v>-0.00328259</c:v>
                </c:pt>
                <c:pt idx="238">
                  <c:v>-0.00335114</c:v>
                </c:pt>
                <c:pt idx="239">
                  <c:v>-0.00341409</c:v>
                </c:pt>
                <c:pt idx="240">
                  <c:v>-0.00347212</c:v>
                </c:pt>
                <c:pt idx="241">
                  <c:v>-0.00359127</c:v>
                </c:pt>
                <c:pt idx="242">
                  <c:v>-0.00367598</c:v>
                </c:pt>
                <c:pt idx="243">
                  <c:v>-0.00379356</c:v>
                </c:pt>
                <c:pt idx="244">
                  <c:v>-0.00398954</c:v>
                </c:pt>
                <c:pt idx="245">
                  <c:v>-0.0041825</c:v>
                </c:pt>
                <c:pt idx="246">
                  <c:v>-0.00435002</c:v>
                </c:pt>
                <c:pt idx="247">
                  <c:v>-0.00442423</c:v>
                </c:pt>
                <c:pt idx="248">
                  <c:v>-0.00452567</c:v>
                </c:pt>
                <c:pt idx="249">
                  <c:v>-0.00459814</c:v>
                </c:pt>
                <c:pt idx="250">
                  <c:v>-0.00464987</c:v>
                </c:pt>
                <c:pt idx="251">
                  <c:v>-0.00465332</c:v>
                </c:pt>
                <c:pt idx="252">
                  <c:v>-0.00476791</c:v>
                </c:pt>
                <c:pt idx="253">
                  <c:v>-0.00480632</c:v>
                </c:pt>
                <c:pt idx="254">
                  <c:v>-0.00486724</c:v>
                </c:pt>
                <c:pt idx="255">
                  <c:v>-0.00496315</c:v>
                </c:pt>
                <c:pt idx="256">
                  <c:v>-0.00513836</c:v>
                </c:pt>
                <c:pt idx="257">
                  <c:v>-0.00513916</c:v>
                </c:pt>
                <c:pt idx="258">
                  <c:v>-0.00528597</c:v>
                </c:pt>
                <c:pt idx="259">
                  <c:v>-0.00532137</c:v>
                </c:pt>
                <c:pt idx="260">
                  <c:v>-0.00543437</c:v>
                </c:pt>
                <c:pt idx="261">
                  <c:v>-0.00553079</c:v>
                </c:pt>
                <c:pt idx="262">
                  <c:v>-0.00561741</c:v>
                </c:pt>
                <c:pt idx="263">
                  <c:v>-0.00565544</c:v>
                </c:pt>
                <c:pt idx="264">
                  <c:v>-0.00583993</c:v>
                </c:pt>
                <c:pt idx="265">
                  <c:v>-0.00599573</c:v>
                </c:pt>
                <c:pt idx="266">
                  <c:v>-0.00615985</c:v>
                </c:pt>
                <c:pt idx="267">
                  <c:v>-0.00621864</c:v>
                </c:pt>
                <c:pt idx="268">
                  <c:v>-0.00623741</c:v>
                </c:pt>
                <c:pt idx="269">
                  <c:v>-0.00635433</c:v>
                </c:pt>
                <c:pt idx="270">
                  <c:v>-0.00641986</c:v>
                </c:pt>
                <c:pt idx="271">
                  <c:v>-0.00657003</c:v>
                </c:pt>
                <c:pt idx="272">
                  <c:v>-0.00662187</c:v>
                </c:pt>
                <c:pt idx="273">
                  <c:v>-0.00670789</c:v>
                </c:pt>
                <c:pt idx="274">
                  <c:v>-0.00676677</c:v>
                </c:pt>
                <c:pt idx="275">
                  <c:v>-0.0067996</c:v>
                </c:pt>
                <c:pt idx="276">
                  <c:v>-0.00687789</c:v>
                </c:pt>
                <c:pt idx="277">
                  <c:v>-0.00692057</c:v>
                </c:pt>
                <c:pt idx="278">
                  <c:v>-0.00702236</c:v>
                </c:pt>
                <c:pt idx="279">
                  <c:v>-0.00709214</c:v>
                </c:pt>
                <c:pt idx="280">
                  <c:v>-0.00716823</c:v>
                </c:pt>
                <c:pt idx="281">
                  <c:v>-0.00721662</c:v>
                </c:pt>
                <c:pt idx="282">
                  <c:v>-0.00727948</c:v>
                </c:pt>
                <c:pt idx="283">
                  <c:v>-0.00736339</c:v>
                </c:pt>
                <c:pt idx="284">
                  <c:v>-0.00741089</c:v>
                </c:pt>
                <c:pt idx="285">
                  <c:v>-0.00749373</c:v>
                </c:pt>
                <c:pt idx="286">
                  <c:v>-0.00752975</c:v>
                </c:pt>
                <c:pt idx="287">
                  <c:v>-0.0075218</c:v>
                </c:pt>
                <c:pt idx="288">
                  <c:v>-0.00760559</c:v>
                </c:pt>
                <c:pt idx="289">
                  <c:v>-0.00771096</c:v>
                </c:pt>
                <c:pt idx="290">
                  <c:v>-0.00776696</c:v>
                </c:pt>
                <c:pt idx="291">
                  <c:v>-0.00787075</c:v>
                </c:pt>
                <c:pt idx="292">
                  <c:v>-0.00800586</c:v>
                </c:pt>
                <c:pt idx="293">
                  <c:v>-0.00803704</c:v>
                </c:pt>
                <c:pt idx="294">
                  <c:v>-0.00809068</c:v>
                </c:pt>
                <c:pt idx="295">
                  <c:v>-0.00812646</c:v>
                </c:pt>
                <c:pt idx="296">
                  <c:v>-0.00821226</c:v>
                </c:pt>
                <c:pt idx="297">
                  <c:v>-0.00827195</c:v>
                </c:pt>
                <c:pt idx="298">
                  <c:v>-0.00837884</c:v>
                </c:pt>
                <c:pt idx="299">
                  <c:v>-0.00846456</c:v>
                </c:pt>
                <c:pt idx="300">
                  <c:v>-0.00859845</c:v>
                </c:pt>
                <c:pt idx="301">
                  <c:v>-0.00869703</c:v>
                </c:pt>
                <c:pt idx="302">
                  <c:v>-0.00875725</c:v>
                </c:pt>
                <c:pt idx="303">
                  <c:v>-0.00883368</c:v>
                </c:pt>
                <c:pt idx="304">
                  <c:v>-0.00891849</c:v>
                </c:pt>
                <c:pt idx="305">
                  <c:v>-0.00893865</c:v>
                </c:pt>
                <c:pt idx="306">
                  <c:v>-0.00903566</c:v>
                </c:pt>
                <c:pt idx="307">
                  <c:v>-0.00908703</c:v>
                </c:pt>
                <c:pt idx="308">
                  <c:v>-0.00920009</c:v>
                </c:pt>
                <c:pt idx="309">
                  <c:v>-0.00929146</c:v>
                </c:pt>
                <c:pt idx="310">
                  <c:v>-0.00946222</c:v>
                </c:pt>
                <c:pt idx="311">
                  <c:v>-0.00947964</c:v>
                </c:pt>
                <c:pt idx="312">
                  <c:v>-0.00968705</c:v>
                </c:pt>
                <c:pt idx="313">
                  <c:v>-0.00977212</c:v>
                </c:pt>
                <c:pt idx="314">
                  <c:v>-0.0098025</c:v>
                </c:pt>
                <c:pt idx="315">
                  <c:v>-0.00983953</c:v>
                </c:pt>
                <c:pt idx="316">
                  <c:v>-0.00990077</c:v>
                </c:pt>
                <c:pt idx="317">
                  <c:v>-0.00998131</c:v>
                </c:pt>
                <c:pt idx="318">
                  <c:v>-0.0100015</c:v>
                </c:pt>
                <c:pt idx="319">
                  <c:v>-0.0100152</c:v>
                </c:pt>
                <c:pt idx="320">
                  <c:v>-0.0100897</c:v>
                </c:pt>
                <c:pt idx="321">
                  <c:v>-0.0101981</c:v>
                </c:pt>
                <c:pt idx="322">
                  <c:v>-0.0103564</c:v>
                </c:pt>
                <c:pt idx="323">
                  <c:v>-0.0105276</c:v>
                </c:pt>
                <c:pt idx="324">
                  <c:v>-0.0105325</c:v>
                </c:pt>
                <c:pt idx="325">
                  <c:v>-0.0107065</c:v>
                </c:pt>
                <c:pt idx="326">
                  <c:v>-0.0109055</c:v>
                </c:pt>
                <c:pt idx="327">
                  <c:v>-0.0109293</c:v>
                </c:pt>
                <c:pt idx="328">
                  <c:v>-0.0110357</c:v>
                </c:pt>
                <c:pt idx="329">
                  <c:v>-0.0111426</c:v>
                </c:pt>
                <c:pt idx="330">
                  <c:v>-0.0112263</c:v>
                </c:pt>
                <c:pt idx="331">
                  <c:v>-0.0112883</c:v>
                </c:pt>
                <c:pt idx="332">
                  <c:v>-0.0114378</c:v>
                </c:pt>
                <c:pt idx="333">
                  <c:v>-0.0115442</c:v>
                </c:pt>
                <c:pt idx="334">
                  <c:v>-0.0116237</c:v>
                </c:pt>
                <c:pt idx="335">
                  <c:v>-0.011754</c:v>
                </c:pt>
                <c:pt idx="336">
                  <c:v>-0.0118882</c:v>
                </c:pt>
                <c:pt idx="337">
                  <c:v>-0.0119909</c:v>
                </c:pt>
                <c:pt idx="338">
                  <c:v>-0.012045</c:v>
                </c:pt>
                <c:pt idx="339">
                  <c:v>-0.0121464</c:v>
                </c:pt>
                <c:pt idx="340">
                  <c:v>-0.0122547</c:v>
                </c:pt>
                <c:pt idx="341">
                  <c:v>-0.0123376</c:v>
                </c:pt>
                <c:pt idx="342">
                  <c:v>-0.0124083</c:v>
                </c:pt>
                <c:pt idx="343">
                  <c:v>-0.0124892</c:v>
                </c:pt>
                <c:pt idx="344">
                  <c:v>-0.0125207</c:v>
                </c:pt>
                <c:pt idx="345">
                  <c:v>-0.0125821</c:v>
                </c:pt>
                <c:pt idx="346">
                  <c:v>-0.0126255</c:v>
                </c:pt>
                <c:pt idx="347">
                  <c:v>-0.0127428</c:v>
                </c:pt>
                <c:pt idx="348">
                  <c:v>-0.0128248</c:v>
                </c:pt>
                <c:pt idx="349">
                  <c:v>-0.012887</c:v>
                </c:pt>
                <c:pt idx="350">
                  <c:v>-0.0130638</c:v>
                </c:pt>
                <c:pt idx="351">
                  <c:v>-0.0133188</c:v>
                </c:pt>
                <c:pt idx="352">
                  <c:v>-0.0134353</c:v>
                </c:pt>
                <c:pt idx="353">
                  <c:v>-0.0135944</c:v>
                </c:pt>
                <c:pt idx="354">
                  <c:v>-0.0136885</c:v>
                </c:pt>
                <c:pt idx="355">
                  <c:v>-0.0137804</c:v>
                </c:pt>
                <c:pt idx="356">
                  <c:v>-0.0138644</c:v>
                </c:pt>
                <c:pt idx="357">
                  <c:v>-0.0139542</c:v>
                </c:pt>
                <c:pt idx="358">
                  <c:v>-0.0139881</c:v>
                </c:pt>
                <c:pt idx="359">
                  <c:v>-0.0140517</c:v>
                </c:pt>
                <c:pt idx="360">
                  <c:v>-0.0140628</c:v>
                </c:pt>
                <c:pt idx="361">
                  <c:v>-0.014078</c:v>
                </c:pt>
                <c:pt idx="362">
                  <c:v>-0.0141101</c:v>
                </c:pt>
                <c:pt idx="363">
                  <c:v>-0.0141754</c:v>
                </c:pt>
                <c:pt idx="364">
                  <c:v>-0.0141879</c:v>
                </c:pt>
                <c:pt idx="365">
                  <c:v>-0.0142094</c:v>
                </c:pt>
                <c:pt idx="366">
                  <c:v>-0.0142715</c:v>
                </c:pt>
                <c:pt idx="367">
                  <c:v>-0.0143389</c:v>
                </c:pt>
                <c:pt idx="368">
                  <c:v>-0.0143559</c:v>
                </c:pt>
                <c:pt idx="369">
                  <c:v>-0.0144539</c:v>
                </c:pt>
                <c:pt idx="370">
                  <c:v>-0.0143217</c:v>
                </c:pt>
                <c:pt idx="371">
                  <c:v>-0.0144317</c:v>
                </c:pt>
                <c:pt idx="372">
                  <c:v>-0.0143836</c:v>
                </c:pt>
                <c:pt idx="373">
                  <c:v>-0.0144765</c:v>
                </c:pt>
                <c:pt idx="374">
                  <c:v>-0.0144947</c:v>
                </c:pt>
                <c:pt idx="375">
                  <c:v>-0.0145182</c:v>
                </c:pt>
                <c:pt idx="376">
                  <c:v>-0.0145067</c:v>
                </c:pt>
                <c:pt idx="377">
                  <c:v>-0.0146144</c:v>
                </c:pt>
                <c:pt idx="378">
                  <c:v>-0.0147239</c:v>
                </c:pt>
                <c:pt idx="379">
                  <c:v>-0.0148588</c:v>
                </c:pt>
                <c:pt idx="380">
                  <c:v>-0.0148508</c:v>
                </c:pt>
                <c:pt idx="381">
                  <c:v>-0.0150739</c:v>
                </c:pt>
                <c:pt idx="382">
                  <c:v>-0.0150272</c:v>
                </c:pt>
                <c:pt idx="383">
                  <c:v>-0.0150826</c:v>
                </c:pt>
                <c:pt idx="384">
                  <c:v>-0.0151662</c:v>
                </c:pt>
                <c:pt idx="385">
                  <c:v>-0.0152844</c:v>
                </c:pt>
                <c:pt idx="386">
                  <c:v>-0.0153479</c:v>
                </c:pt>
                <c:pt idx="387">
                  <c:v>-0.0154525</c:v>
                </c:pt>
                <c:pt idx="388">
                  <c:v>-0.0155575</c:v>
                </c:pt>
                <c:pt idx="389">
                  <c:v>-0.0156778</c:v>
                </c:pt>
                <c:pt idx="390">
                  <c:v>-0.015735</c:v>
                </c:pt>
                <c:pt idx="391">
                  <c:v>-0.015881</c:v>
                </c:pt>
                <c:pt idx="392">
                  <c:v>-0.0160048</c:v>
                </c:pt>
                <c:pt idx="393">
                  <c:v>-0.0160516</c:v>
                </c:pt>
                <c:pt idx="394">
                  <c:v>-0.0161448</c:v>
                </c:pt>
                <c:pt idx="395">
                  <c:v>-0.0161023</c:v>
                </c:pt>
                <c:pt idx="396">
                  <c:v>-0.0162544</c:v>
                </c:pt>
                <c:pt idx="397">
                  <c:v>-0.0163524</c:v>
                </c:pt>
                <c:pt idx="398">
                  <c:v>-0.0162516</c:v>
                </c:pt>
                <c:pt idx="399">
                  <c:v>-0.0163424</c:v>
                </c:pt>
                <c:pt idx="400">
                  <c:v>-0.016419</c:v>
                </c:pt>
                <c:pt idx="401">
                  <c:v>-0.0165642</c:v>
                </c:pt>
                <c:pt idx="402">
                  <c:v>-0.0166252</c:v>
                </c:pt>
                <c:pt idx="403">
                  <c:v>-0.0165581</c:v>
                </c:pt>
                <c:pt idx="404">
                  <c:v>-0.0166841</c:v>
                </c:pt>
                <c:pt idx="405">
                  <c:v>-0.0166102</c:v>
                </c:pt>
                <c:pt idx="406">
                  <c:v>-0.0166974</c:v>
                </c:pt>
                <c:pt idx="407">
                  <c:v>-0.016958</c:v>
                </c:pt>
                <c:pt idx="408">
                  <c:v>-0.0170626</c:v>
                </c:pt>
                <c:pt idx="409">
                  <c:v>-0.0168536</c:v>
                </c:pt>
                <c:pt idx="410">
                  <c:v>-0.0169889</c:v>
                </c:pt>
                <c:pt idx="411">
                  <c:v>-0.017018</c:v>
                </c:pt>
                <c:pt idx="412">
                  <c:v>-0.0169181</c:v>
                </c:pt>
                <c:pt idx="413">
                  <c:v>-0.0170021</c:v>
                </c:pt>
                <c:pt idx="414">
                  <c:v>-0.0168122</c:v>
                </c:pt>
                <c:pt idx="415">
                  <c:v>-0.0167629</c:v>
                </c:pt>
                <c:pt idx="416">
                  <c:v>-0.0165916</c:v>
                </c:pt>
                <c:pt idx="417">
                  <c:v>-0.0164382</c:v>
                </c:pt>
                <c:pt idx="418">
                  <c:v>-0.0165613</c:v>
                </c:pt>
                <c:pt idx="419">
                  <c:v>-0.0166577</c:v>
                </c:pt>
                <c:pt idx="420">
                  <c:v>-0.0166087</c:v>
                </c:pt>
                <c:pt idx="421">
                  <c:v>-0.0164662</c:v>
                </c:pt>
                <c:pt idx="422">
                  <c:v>-0.0162332</c:v>
                </c:pt>
                <c:pt idx="423">
                  <c:v>-0.0162905</c:v>
                </c:pt>
                <c:pt idx="424">
                  <c:v>-0.0164071</c:v>
                </c:pt>
                <c:pt idx="425">
                  <c:v>-0.0163548</c:v>
                </c:pt>
                <c:pt idx="426">
                  <c:v>-0.0164065</c:v>
                </c:pt>
                <c:pt idx="427">
                  <c:v>-0.0165917</c:v>
                </c:pt>
                <c:pt idx="428">
                  <c:v>-0.0166429</c:v>
                </c:pt>
                <c:pt idx="429">
                  <c:v>-0.0162925</c:v>
                </c:pt>
                <c:pt idx="430">
                  <c:v>-0.0156896</c:v>
                </c:pt>
                <c:pt idx="431">
                  <c:v>-0.0157685</c:v>
                </c:pt>
                <c:pt idx="432">
                  <c:v>-0.0157022</c:v>
                </c:pt>
                <c:pt idx="433">
                  <c:v>-0.0158341</c:v>
                </c:pt>
                <c:pt idx="434">
                  <c:v>-0.0159714</c:v>
                </c:pt>
                <c:pt idx="435">
                  <c:v>-0.0157643</c:v>
                </c:pt>
                <c:pt idx="436">
                  <c:v>-0.0156758</c:v>
                </c:pt>
                <c:pt idx="437">
                  <c:v>-0.0157294</c:v>
                </c:pt>
                <c:pt idx="438">
                  <c:v>-0.01574</c:v>
                </c:pt>
                <c:pt idx="439">
                  <c:v>-0.0158964</c:v>
                </c:pt>
                <c:pt idx="440">
                  <c:v>-0.015737</c:v>
                </c:pt>
                <c:pt idx="441">
                  <c:v>-0.0157056</c:v>
                </c:pt>
                <c:pt idx="442">
                  <c:v>-0.0157552</c:v>
                </c:pt>
                <c:pt idx="443">
                  <c:v>-0.0157665</c:v>
                </c:pt>
                <c:pt idx="444">
                  <c:v>-0.0156067</c:v>
                </c:pt>
                <c:pt idx="445">
                  <c:v>-0.015869</c:v>
                </c:pt>
                <c:pt idx="446">
                  <c:v>-0.0157703</c:v>
                </c:pt>
                <c:pt idx="447">
                  <c:v>-0.0157847</c:v>
                </c:pt>
                <c:pt idx="448">
                  <c:v>-0.0157115</c:v>
                </c:pt>
                <c:pt idx="449">
                  <c:v>-0.015757</c:v>
                </c:pt>
                <c:pt idx="450">
                  <c:v>-0.0157238</c:v>
                </c:pt>
                <c:pt idx="451">
                  <c:v>-0.015861</c:v>
                </c:pt>
                <c:pt idx="452">
                  <c:v>-0.0159179</c:v>
                </c:pt>
                <c:pt idx="453">
                  <c:v>-0.0157743</c:v>
                </c:pt>
                <c:pt idx="454">
                  <c:v>-0.0158419</c:v>
                </c:pt>
                <c:pt idx="455">
                  <c:v>-0.0156045</c:v>
                </c:pt>
                <c:pt idx="456">
                  <c:v>-0.0157195</c:v>
                </c:pt>
                <c:pt idx="457">
                  <c:v>-0.0158756</c:v>
                </c:pt>
                <c:pt idx="458">
                  <c:v>-0.0158019</c:v>
                </c:pt>
                <c:pt idx="459">
                  <c:v>-0.0155331</c:v>
                </c:pt>
                <c:pt idx="460">
                  <c:v>-0.0149372</c:v>
                </c:pt>
                <c:pt idx="461">
                  <c:v>-0.0148558</c:v>
                </c:pt>
                <c:pt idx="462">
                  <c:v>-0.0149388</c:v>
                </c:pt>
                <c:pt idx="463">
                  <c:v>-0.0149674</c:v>
                </c:pt>
                <c:pt idx="464">
                  <c:v>-0.0151562</c:v>
                </c:pt>
                <c:pt idx="465">
                  <c:v>-0.0150232</c:v>
                </c:pt>
                <c:pt idx="466">
                  <c:v>-0.0151189</c:v>
                </c:pt>
                <c:pt idx="467">
                  <c:v>-0.015054</c:v>
                </c:pt>
                <c:pt idx="468">
                  <c:v>-0.0150015</c:v>
                </c:pt>
                <c:pt idx="469">
                  <c:v>-0.0149299</c:v>
                </c:pt>
                <c:pt idx="470">
                  <c:v>-0.0149747</c:v>
                </c:pt>
                <c:pt idx="471">
                  <c:v>-0.0150491</c:v>
                </c:pt>
                <c:pt idx="472">
                  <c:v>-0.0150089</c:v>
                </c:pt>
                <c:pt idx="473">
                  <c:v>-0.0150773</c:v>
                </c:pt>
                <c:pt idx="474">
                  <c:v>-0.0150176</c:v>
                </c:pt>
                <c:pt idx="475">
                  <c:v>-0.0150367</c:v>
                </c:pt>
                <c:pt idx="476">
                  <c:v>-0.0148588</c:v>
                </c:pt>
                <c:pt idx="477">
                  <c:v>-0.0150821</c:v>
                </c:pt>
                <c:pt idx="478">
                  <c:v>-0.0150118</c:v>
                </c:pt>
                <c:pt idx="479">
                  <c:v>-0.0150168</c:v>
                </c:pt>
                <c:pt idx="480">
                  <c:v>-0.0149405</c:v>
                </c:pt>
                <c:pt idx="481">
                  <c:v>-0.0150279</c:v>
                </c:pt>
                <c:pt idx="482">
                  <c:v>-0.0150988</c:v>
                </c:pt>
                <c:pt idx="483">
                  <c:v>-0.0150544</c:v>
                </c:pt>
                <c:pt idx="484">
                  <c:v>-0.0151066</c:v>
                </c:pt>
                <c:pt idx="485">
                  <c:v>-0.0149884</c:v>
                </c:pt>
                <c:pt idx="486">
                  <c:v>-0.0151118</c:v>
                </c:pt>
                <c:pt idx="487">
                  <c:v>-0.0151651</c:v>
                </c:pt>
                <c:pt idx="488">
                  <c:v>-0.0146799</c:v>
                </c:pt>
                <c:pt idx="489">
                  <c:v>-0.0147199</c:v>
                </c:pt>
                <c:pt idx="490">
                  <c:v>-0.014639</c:v>
                </c:pt>
                <c:pt idx="491">
                  <c:v>-0.0147255</c:v>
                </c:pt>
                <c:pt idx="492">
                  <c:v>-0.0146391</c:v>
                </c:pt>
                <c:pt idx="493">
                  <c:v>-0.0150447</c:v>
                </c:pt>
                <c:pt idx="494">
                  <c:v>-0.0148824</c:v>
                </c:pt>
                <c:pt idx="495">
                  <c:v>-0.0148612</c:v>
                </c:pt>
                <c:pt idx="496">
                  <c:v>-0.0148637</c:v>
                </c:pt>
                <c:pt idx="497">
                  <c:v>-0.0146923</c:v>
                </c:pt>
                <c:pt idx="498">
                  <c:v>-0.0144882</c:v>
                </c:pt>
                <c:pt idx="499">
                  <c:v>-0.0147702</c:v>
                </c:pt>
                <c:pt idx="500">
                  <c:v>-0.014588</c:v>
                </c:pt>
                <c:pt idx="501">
                  <c:v>-0.0146243</c:v>
                </c:pt>
                <c:pt idx="502">
                  <c:v>-0.0144774</c:v>
                </c:pt>
                <c:pt idx="503">
                  <c:v>-0.014578</c:v>
                </c:pt>
                <c:pt idx="504">
                  <c:v>-0.0147079</c:v>
                </c:pt>
                <c:pt idx="505">
                  <c:v>-0.0144319</c:v>
                </c:pt>
                <c:pt idx="506">
                  <c:v>-0.0143813</c:v>
                </c:pt>
                <c:pt idx="507">
                  <c:v>-0.0143614</c:v>
                </c:pt>
                <c:pt idx="508">
                  <c:v>-0.0143854</c:v>
                </c:pt>
                <c:pt idx="509">
                  <c:v>-0.0145042</c:v>
                </c:pt>
                <c:pt idx="510">
                  <c:v>-0.0145579</c:v>
                </c:pt>
                <c:pt idx="511">
                  <c:v>-0.0144238</c:v>
                </c:pt>
                <c:pt idx="512">
                  <c:v>-0.0145413</c:v>
                </c:pt>
                <c:pt idx="513">
                  <c:v>-0.0144547</c:v>
                </c:pt>
                <c:pt idx="514">
                  <c:v>-0.0145045</c:v>
                </c:pt>
                <c:pt idx="515">
                  <c:v>-0.0145294</c:v>
                </c:pt>
                <c:pt idx="516">
                  <c:v>-0.0145788</c:v>
                </c:pt>
                <c:pt idx="517">
                  <c:v>-0.0146345</c:v>
                </c:pt>
                <c:pt idx="518">
                  <c:v>-0.0146317</c:v>
                </c:pt>
                <c:pt idx="519">
                  <c:v>-0.0146327</c:v>
                </c:pt>
                <c:pt idx="520">
                  <c:v>-0.0145733</c:v>
                </c:pt>
                <c:pt idx="521">
                  <c:v>-0.0146606</c:v>
                </c:pt>
                <c:pt idx="522">
                  <c:v>-0.0146484</c:v>
                </c:pt>
                <c:pt idx="523">
                  <c:v>-0.0146456</c:v>
                </c:pt>
                <c:pt idx="524">
                  <c:v>-0.0145881</c:v>
                </c:pt>
                <c:pt idx="525">
                  <c:v>-0.0146343</c:v>
                </c:pt>
                <c:pt idx="526">
                  <c:v>-0.0145969</c:v>
                </c:pt>
                <c:pt idx="527">
                  <c:v>-0.0145812</c:v>
                </c:pt>
                <c:pt idx="528">
                  <c:v>-0.0146108</c:v>
                </c:pt>
                <c:pt idx="529">
                  <c:v>-0.0145389</c:v>
                </c:pt>
                <c:pt idx="530">
                  <c:v>-0.0145692</c:v>
                </c:pt>
                <c:pt idx="531">
                  <c:v>-0.014491</c:v>
                </c:pt>
                <c:pt idx="532">
                  <c:v>-0.0145765</c:v>
                </c:pt>
                <c:pt idx="533">
                  <c:v>-0.0145508</c:v>
                </c:pt>
                <c:pt idx="534">
                  <c:v>-0.01453</c:v>
                </c:pt>
                <c:pt idx="535">
                  <c:v>-0.014499</c:v>
                </c:pt>
                <c:pt idx="536">
                  <c:v>-0.0144724</c:v>
                </c:pt>
                <c:pt idx="537">
                  <c:v>-0.0143035</c:v>
                </c:pt>
                <c:pt idx="538">
                  <c:v>-0.0143651</c:v>
                </c:pt>
                <c:pt idx="539">
                  <c:v>-0.0142903</c:v>
                </c:pt>
                <c:pt idx="540">
                  <c:v>-0.0143171</c:v>
                </c:pt>
                <c:pt idx="541">
                  <c:v>-0.014461</c:v>
                </c:pt>
                <c:pt idx="542">
                  <c:v>-0.0139947</c:v>
                </c:pt>
                <c:pt idx="543">
                  <c:v>-0.0141699</c:v>
                </c:pt>
                <c:pt idx="544">
                  <c:v>-0.0140321</c:v>
                </c:pt>
                <c:pt idx="545">
                  <c:v>-0.0140693</c:v>
                </c:pt>
                <c:pt idx="546">
                  <c:v>-0.0141101</c:v>
                </c:pt>
                <c:pt idx="547">
                  <c:v>-0.0140377</c:v>
                </c:pt>
                <c:pt idx="548">
                  <c:v>-0.0141699</c:v>
                </c:pt>
                <c:pt idx="549">
                  <c:v>-0.0138398</c:v>
                </c:pt>
                <c:pt idx="550">
                  <c:v>-0.0139877</c:v>
                </c:pt>
                <c:pt idx="551">
                  <c:v>-0.0139662</c:v>
                </c:pt>
                <c:pt idx="552">
                  <c:v>-0.0140914</c:v>
                </c:pt>
                <c:pt idx="553">
                  <c:v>-0.0140929</c:v>
                </c:pt>
                <c:pt idx="554">
                  <c:v>-0.0140539</c:v>
                </c:pt>
                <c:pt idx="555">
                  <c:v>-0.0141984</c:v>
                </c:pt>
                <c:pt idx="556">
                  <c:v>-0.0142969</c:v>
                </c:pt>
                <c:pt idx="557">
                  <c:v>-0.0142849</c:v>
                </c:pt>
                <c:pt idx="558">
                  <c:v>-0.0144131</c:v>
                </c:pt>
                <c:pt idx="559">
                  <c:v>-0.014495</c:v>
                </c:pt>
                <c:pt idx="560">
                  <c:v>-0.0144667</c:v>
                </c:pt>
                <c:pt idx="561">
                  <c:v>-0.0145163</c:v>
                </c:pt>
                <c:pt idx="562">
                  <c:v>-0.0145506</c:v>
                </c:pt>
                <c:pt idx="563">
                  <c:v>-0.0144784</c:v>
                </c:pt>
                <c:pt idx="564">
                  <c:v>-0.0144465</c:v>
                </c:pt>
                <c:pt idx="565">
                  <c:v>-0.014508</c:v>
                </c:pt>
                <c:pt idx="566">
                  <c:v>-0.0145177</c:v>
                </c:pt>
                <c:pt idx="567">
                  <c:v>-0.0145065</c:v>
                </c:pt>
                <c:pt idx="568">
                  <c:v>-0.0144556</c:v>
                </c:pt>
                <c:pt idx="569">
                  <c:v>-0.0144579</c:v>
                </c:pt>
                <c:pt idx="570">
                  <c:v>-0.014407</c:v>
                </c:pt>
                <c:pt idx="571">
                  <c:v>-0.0143568</c:v>
                </c:pt>
                <c:pt idx="572">
                  <c:v>-0.0144428</c:v>
                </c:pt>
                <c:pt idx="573">
                  <c:v>-0.0144389</c:v>
                </c:pt>
                <c:pt idx="574">
                  <c:v>-0.0144033</c:v>
                </c:pt>
                <c:pt idx="575">
                  <c:v>-0.0143296</c:v>
                </c:pt>
                <c:pt idx="576">
                  <c:v>-0.0141848</c:v>
                </c:pt>
                <c:pt idx="577">
                  <c:v>-0.0143013</c:v>
                </c:pt>
                <c:pt idx="578">
                  <c:v>-0.0141783</c:v>
                </c:pt>
                <c:pt idx="579">
                  <c:v>-0.0142385</c:v>
                </c:pt>
                <c:pt idx="580">
                  <c:v>-0.0141342</c:v>
                </c:pt>
                <c:pt idx="581">
                  <c:v>-0.014132</c:v>
                </c:pt>
                <c:pt idx="582">
                  <c:v>-0.0143235</c:v>
                </c:pt>
                <c:pt idx="583">
                  <c:v>-0.0139578</c:v>
                </c:pt>
                <c:pt idx="584">
                  <c:v>-0.0135045</c:v>
                </c:pt>
                <c:pt idx="585">
                  <c:v>-0.0132568</c:v>
                </c:pt>
                <c:pt idx="586">
                  <c:v>-0.0135176</c:v>
                </c:pt>
                <c:pt idx="587">
                  <c:v>-0.0134274</c:v>
                </c:pt>
                <c:pt idx="588">
                  <c:v>-0.0133355</c:v>
                </c:pt>
                <c:pt idx="589">
                  <c:v>-0.0131702</c:v>
                </c:pt>
                <c:pt idx="590">
                  <c:v>-0.0127357</c:v>
                </c:pt>
                <c:pt idx="591">
                  <c:v>-0.0130586</c:v>
                </c:pt>
                <c:pt idx="592">
                  <c:v>-0.0126411</c:v>
                </c:pt>
                <c:pt idx="593">
                  <c:v>-0.0126393</c:v>
                </c:pt>
                <c:pt idx="594">
                  <c:v>-0.0125292</c:v>
                </c:pt>
                <c:pt idx="595">
                  <c:v>-0.0120842</c:v>
                </c:pt>
                <c:pt idx="596">
                  <c:v>-0.0123682</c:v>
                </c:pt>
                <c:pt idx="597">
                  <c:v>-0.0124856</c:v>
                </c:pt>
                <c:pt idx="598">
                  <c:v>-0.012626</c:v>
                </c:pt>
                <c:pt idx="599">
                  <c:v>-0.0123546</c:v>
                </c:pt>
                <c:pt idx="600">
                  <c:v>-0.0124854</c:v>
                </c:pt>
                <c:pt idx="601">
                  <c:v>-0.0118656</c:v>
                </c:pt>
                <c:pt idx="602">
                  <c:v>-0.0112974</c:v>
                </c:pt>
                <c:pt idx="603">
                  <c:v>-0.0112187</c:v>
                </c:pt>
              </c:numCache>
            </c:numRef>
          </c:yVal>
          <c:smooth val="0"/>
        </c:ser>
        <c:ser>
          <c:idx val="0"/>
          <c:order val="0"/>
          <c:tx>
            <c:v>EYY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Correlation_donnees!$C$2:$C$10000</c:f>
              <c:numCache>
                <c:ptCount val="9999"/>
                <c:pt idx="0">
                  <c:v>6.42507E-17</c:v>
                </c:pt>
                <c:pt idx="1">
                  <c:v>1.39086E-05</c:v>
                </c:pt>
                <c:pt idx="2">
                  <c:v>2.39374E-05</c:v>
                </c:pt>
                <c:pt idx="3">
                  <c:v>2.95236E-05</c:v>
                </c:pt>
                <c:pt idx="4">
                  <c:v>2.03713E-05</c:v>
                </c:pt>
                <c:pt idx="5">
                  <c:v>7.245E-06</c:v>
                </c:pt>
                <c:pt idx="6">
                  <c:v>3.95373E-06</c:v>
                </c:pt>
                <c:pt idx="7">
                  <c:v>1.06133E-05</c:v>
                </c:pt>
                <c:pt idx="8">
                  <c:v>8.62642E-06</c:v>
                </c:pt>
                <c:pt idx="9">
                  <c:v>1.91217E-05</c:v>
                </c:pt>
                <c:pt idx="10">
                  <c:v>1.77777E-05</c:v>
                </c:pt>
                <c:pt idx="11">
                  <c:v>3.23886E-05</c:v>
                </c:pt>
                <c:pt idx="12">
                  <c:v>5.20098E-05</c:v>
                </c:pt>
                <c:pt idx="13">
                  <c:v>7.66142E-05</c:v>
                </c:pt>
                <c:pt idx="14">
                  <c:v>8.56226E-05</c:v>
                </c:pt>
                <c:pt idx="15">
                  <c:v>9.23488E-05</c:v>
                </c:pt>
                <c:pt idx="16">
                  <c:v>0.000113858</c:v>
                </c:pt>
                <c:pt idx="17">
                  <c:v>0.000110049</c:v>
                </c:pt>
                <c:pt idx="18">
                  <c:v>0.000122823</c:v>
                </c:pt>
                <c:pt idx="19">
                  <c:v>0.000108303</c:v>
                </c:pt>
                <c:pt idx="20">
                  <c:v>9.46361E-05</c:v>
                </c:pt>
                <c:pt idx="21">
                  <c:v>6.47902E-05</c:v>
                </c:pt>
                <c:pt idx="22">
                  <c:v>5.63073E-05</c:v>
                </c:pt>
                <c:pt idx="23">
                  <c:v>4.39951E-05</c:v>
                </c:pt>
                <c:pt idx="24">
                  <c:v>3.34616E-05</c:v>
                </c:pt>
                <c:pt idx="25">
                  <c:v>-1.04275E-05</c:v>
                </c:pt>
                <c:pt idx="26">
                  <c:v>-2.20378E-05</c:v>
                </c:pt>
                <c:pt idx="27">
                  <c:v>-2.4812E-05</c:v>
                </c:pt>
                <c:pt idx="28">
                  <c:v>-4.23737E-05</c:v>
                </c:pt>
                <c:pt idx="29">
                  <c:v>-6.67364E-05</c:v>
                </c:pt>
                <c:pt idx="30">
                  <c:v>-5.91929E-05</c:v>
                </c:pt>
                <c:pt idx="31">
                  <c:v>-6.28528E-05</c:v>
                </c:pt>
                <c:pt idx="32">
                  <c:v>-5.87355E-05</c:v>
                </c:pt>
                <c:pt idx="33">
                  <c:v>-5.87477E-05</c:v>
                </c:pt>
                <c:pt idx="34">
                  <c:v>-5.29327E-05</c:v>
                </c:pt>
                <c:pt idx="35">
                  <c:v>-5.61258E-05</c:v>
                </c:pt>
                <c:pt idx="36">
                  <c:v>-5.22949E-05</c:v>
                </c:pt>
                <c:pt idx="37">
                  <c:v>-3.41271E-05</c:v>
                </c:pt>
                <c:pt idx="38">
                  <c:v>-2.71282E-05</c:v>
                </c:pt>
                <c:pt idx="39">
                  <c:v>-9.87271E-06</c:v>
                </c:pt>
                <c:pt idx="40">
                  <c:v>-9.85759E-06</c:v>
                </c:pt>
                <c:pt idx="41">
                  <c:v>-9.44518E-06</c:v>
                </c:pt>
                <c:pt idx="42">
                  <c:v>-8.81236E-06</c:v>
                </c:pt>
                <c:pt idx="43">
                  <c:v>1.92793E-07</c:v>
                </c:pt>
                <c:pt idx="44">
                  <c:v>1.41915E-05</c:v>
                </c:pt>
                <c:pt idx="45">
                  <c:v>2.46631E-06</c:v>
                </c:pt>
                <c:pt idx="46">
                  <c:v>1.263E-05</c:v>
                </c:pt>
                <c:pt idx="47">
                  <c:v>1.32215E-05</c:v>
                </c:pt>
                <c:pt idx="48">
                  <c:v>2.97787E-05</c:v>
                </c:pt>
                <c:pt idx="49">
                  <c:v>2.78917E-05</c:v>
                </c:pt>
                <c:pt idx="50">
                  <c:v>7.60856E-05</c:v>
                </c:pt>
                <c:pt idx="51">
                  <c:v>9.78342E-05</c:v>
                </c:pt>
                <c:pt idx="52">
                  <c:v>0.000133311</c:v>
                </c:pt>
                <c:pt idx="53">
                  <c:v>0.000141004</c:v>
                </c:pt>
                <c:pt idx="54">
                  <c:v>0.000153124</c:v>
                </c:pt>
                <c:pt idx="55">
                  <c:v>0.000158452</c:v>
                </c:pt>
                <c:pt idx="56">
                  <c:v>0.0001775</c:v>
                </c:pt>
                <c:pt idx="57">
                  <c:v>0.000199305</c:v>
                </c:pt>
                <c:pt idx="58">
                  <c:v>0.000198686</c:v>
                </c:pt>
                <c:pt idx="59">
                  <c:v>0.000233692</c:v>
                </c:pt>
                <c:pt idx="60">
                  <c:v>0.000260888</c:v>
                </c:pt>
                <c:pt idx="61">
                  <c:v>0.00029285</c:v>
                </c:pt>
                <c:pt idx="62">
                  <c:v>0.000329207</c:v>
                </c:pt>
                <c:pt idx="63">
                  <c:v>0.00036936</c:v>
                </c:pt>
                <c:pt idx="64">
                  <c:v>0.000406694</c:v>
                </c:pt>
                <c:pt idx="65">
                  <c:v>0.000451166</c:v>
                </c:pt>
                <c:pt idx="66">
                  <c:v>0.000505535</c:v>
                </c:pt>
                <c:pt idx="67">
                  <c:v>0.000557469</c:v>
                </c:pt>
                <c:pt idx="68">
                  <c:v>0.000606556</c:v>
                </c:pt>
                <c:pt idx="69">
                  <c:v>0.000646937</c:v>
                </c:pt>
                <c:pt idx="70">
                  <c:v>0.000704034</c:v>
                </c:pt>
                <c:pt idx="71">
                  <c:v>0.000767702</c:v>
                </c:pt>
                <c:pt idx="72">
                  <c:v>0.000841292</c:v>
                </c:pt>
                <c:pt idx="73">
                  <c:v>0.000896281</c:v>
                </c:pt>
                <c:pt idx="74">
                  <c:v>0.000995682</c:v>
                </c:pt>
                <c:pt idx="75">
                  <c:v>0.00102258</c:v>
                </c:pt>
                <c:pt idx="76">
                  <c:v>0.0010797</c:v>
                </c:pt>
                <c:pt idx="77">
                  <c:v>0.00112963</c:v>
                </c:pt>
                <c:pt idx="78">
                  <c:v>0.00112979</c:v>
                </c:pt>
                <c:pt idx="79">
                  <c:v>0.00115091</c:v>
                </c:pt>
                <c:pt idx="80">
                  <c:v>0.00114918</c:v>
                </c:pt>
                <c:pt idx="81">
                  <c:v>0.00115478</c:v>
                </c:pt>
                <c:pt idx="82">
                  <c:v>0.00123775</c:v>
                </c:pt>
                <c:pt idx="83">
                  <c:v>0.00120547</c:v>
                </c:pt>
                <c:pt idx="84">
                  <c:v>0.00119599</c:v>
                </c:pt>
                <c:pt idx="85">
                  <c:v>0.00128987</c:v>
                </c:pt>
                <c:pt idx="86">
                  <c:v>0.00129247</c:v>
                </c:pt>
                <c:pt idx="87">
                  <c:v>0.0012832</c:v>
                </c:pt>
                <c:pt idx="88">
                  <c:v>0.00127923</c:v>
                </c:pt>
                <c:pt idx="89">
                  <c:v>0.00131347</c:v>
                </c:pt>
                <c:pt idx="90">
                  <c:v>0.00134557</c:v>
                </c:pt>
                <c:pt idx="91">
                  <c:v>0.0013461</c:v>
                </c:pt>
                <c:pt idx="92">
                  <c:v>0.0013829</c:v>
                </c:pt>
                <c:pt idx="93">
                  <c:v>0.00140612</c:v>
                </c:pt>
                <c:pt idx="94">
                  <c:v>0.00142296</c:v>
                </c:pt>
                <c:pt idx="95">
                  <c:v>0.00143344</c:v>
                </c:pt>
                <c:pt idx="96">
                  <c:v>0.00144878</c:v>
                </c:pt>
                <c:pt idx="97">
                  <c:v>0.00150352</c:v>
                </c:pt>
                <c:pt idx="98">
                  <c:v>0.00150354</c:v>
                </c:pt>
                <c:pt idx="99">
                  <c:v>0.00153901</c:v>
                </c:pt>
                <c:pt idx="100">
                  <c:v>0.00151156</c:v>
                </c:pt>
                <c:pt idx="101">
                  <c:v>0.00157938</c:v>
                </c:pt>
                <c:pt idx="102">
                  <c:v>0.00164598</c:v>
                </c:pt>
                <c:pt idx="103">
                  <c:v>0.00164898</c:v>
                </c:pt>
                <c:pt idx="104">
                  <c:v>0.00166588</c:v>
                </c:pt>
                <c:pt idx="105">
                  <c:v>0.00166131</c:v>
                </c:pt>
                <c:pt idx="106">
                  <c:v>0.00167031</c:v>
                </c:pt>
                <c:pt idx="107">
                  <c:v>0.00170968</c:v>
                </c:pt>
                <c:pt idx="108">
                  <c:v>0.00172836</c:v>
                </c:pt>
                <c:pt idx="109">
                  <c:v>0.00174646</c:v>
                </c:pt>
                <c:pt idx="110">
                  <c:v>0.00173709</c:v>
                </c:pt>
                <c:pt idx="111">
                  <c:v>0.00168418</c:v>
                </c:pt>
                <c:pt idx="112">
                  <c:v>0.00166075</c:v>
                </c:pt>
                <c:pt idx="113">
                  <c:v>0.00163742</c:v>
                </c:pt>
                <c:pt idx="114">
                  <c:v>0.0016165</c:v>
                </c:pt>
                <c:pt idx="115">
                  <c:v>0.00155508</c:v>
                </c:pt>
                <c:pt idx="116">
                  <c:v>0.0014919</c:v>
                </c:pt>
                <c:pt idx="117">
                  <c:v>0.00140877</c:v>
                </c:pt>
                <c:pt idx="118">
                  <c:v>0.00131872</c:v>
                </c:pt>
                <c:pt idx="119">
                  <c:v>0.00123748</c:v>
                </c:pt>
                <c:pt idx="120">
                  <c:v>0.00117206</c:v>
                </c:pt>
                <c:pt idx="121">
                  <c:v>0.00107884</c:v>
                </c:pt>
                <c:pt idx="122">
                  <c:v>0.000955823</c:v>
                </c:pt>
                <c:pt idx="123">
                  <c:v>0.000940308</c:v>
                </c:pt>
                <c:pt idx="124">
                  <c:v>0.000928902</c:v>
                </c:pt>
                <c:pt idx="125">
                  <c:v>0.000895861</c:v>
                </c:pt>
                <c:pt idx="126">
                  <c:v>0.000883813</c:v>
                </c:pt>
                <c:pt idx="127">
                  <c:v>0.000912971</c:v>
                </c:pt>
                <c:pt idx="128">
                  <c:v>0.00090478</c:v>
                </c:pt>
                <c:pt idx="129">
                  <c:v>0.00088697</c:v>
                </c:pt>
                <c:pt idx="130">
                  <c:v>0.000877089</c:v>
                </c:pt>
                <c:pt idx="131">
                  <c:v>0.000881377</c:v>
                </c:pt>
                <c:pt idx="132">
                  <c:v>0.000856456</c:v>
                </c:pt>
                <c:pt idx="133">
                  <c:v>0.000869519</c:v>
                </c:pt>
                <c:pt idx="134">
                  <c:v>0.000862888</c:v>
                </c:pt>
                <c:pt idx="135">
                  <c:v>0.000882584</c:v>
                </c:pt>
                <c:pt idx="136">
                  <c:v>0.000884522</c:v>
                </c:pt>
                <c:pt idx="137">
                  <c:v>0.00089635</c:v>
                </c:pt>
                <c:pt idx="138">
                  <c:v>0.000887803</c:v>
                </c:pt>
                <c:pt idx="139">
                  <c:v>0.000876764</c:v>
                </c:pt>
                <c:pt idx="140">
                  <c:v>0.000872821</c:v>
                </c:pt>
                <c:pt idx="141">
                  <c:v>0.000867856</c:v>
                </c:pt>
                <c:pt idx="142">
                  <c:v>0.000853809</c:v>
                </c:pt>
                <c:pt idx="143">
                  <c:v>0.000854198</c:v>
                </c:pt>
                <c:pt idx="144">
                  <c:v>0.000822548</c:v>
                </c:pt>
                <c:pt idx="145">
                  <c:v>0.000845039</c:v>
                </c:pt>
                <c:pt idx="146">
                  <c:v>0.000809686</c:v>
                </c:pt>
                <c:pt idx="147">
                  <c:v>0.00082538</c:v>
                </c:pt>
                <c:pt idx="148">
                  <c:v>0.00086073</c:v>
                </c:pt>
                <c:pt idx="149">
                  <c:v>0.000855826</c:v>
                </c:pt>
                <c:pt idx="150">
                  <c:v>0.000863356</c:v>
                </c:pt>
                <c:pt idx="151">
                  <c:v>0.00086878</c:v>
                </c:pt>
                <c:pt idx="152">
                  <c:v>0.000893339</c:v>
                </c:pt>
                <c:pt idx="153">
                  <c:v>0.000925348</c:v>
                </c:pt>
                <c:pt idx="154">
                  <c:v>0.00103507</c:v>
                </c:pt>
                <c:pt idx="155">
                  <c:v>0.00104939</c:v>
                </c:pt>
                <c:pt idx="156">
                  <c:v>0.00108045</c:v>
                </c:pt>
                <c:pt idx="157">
                  <c:v>0.00110784</c:v>
                </c:pt>
                <c:pt idx="158">
                  <c:v>0.00115758</c:v>
                </c:pt>
                <c:pt idx="159">
                  <c:v>0.00125096</c:v>
                </c:pt>
                <c:pt idx="160">
                  <c:v>0.00126401</c:v>
                </c:pt>
                <c:pt idx="161">
                  <c:v>0.0012852</c:v>
                </c:pt>
                <c:pt idx="162">
                  <c:v>0.00133805</c:v>
                </c:pt>
                <c:pt idx="163">
                  <c:v>0.00142019</c:v>
                </c:pt>
                <c:pt idx="164">
                  <c:v>0.00152028</c:v>
                </c:pt>
                <c:pt idx="165">
                  <c:v>0.00171604</c:v>
                </c:pt>
                <c:pt idx="166">
                  <c:v>0.0018248</c:v>
                </c:pt>
                <c:pt idx="167">
                  <c:v>0.00192585</c:v>
                </c:pt>
                <c:pt idx="168">
                  <c:v>0.00201864</c:v>
                </c:pt>
                <c:pt idx="169">
                  <c:v>0.00211671</c:v>
                </c:pt>
                <c:pt idx="170">
                  <c:v>0.00221339</c:v>
                </c:pt>
                <c:pt idx="171">
                  <c:v>0.00229539</c:v>
                </c:pt>
                <c:pt idx="172">
                  <c:v>0.00238823</c:v>
                </c:pt>
                <c:pt idx="173">
                  <c:v>0.00246404</c:v>
                </c:pt>
                <c:pt idx="174">
                  <c:v>0.00256501</c:v>
                </c:pt>
                <c:pt idx="175">
                  <c:v>0.00266903</c:v>
                </c:pt>
                <c:pt idx="176">
                  <c:v>0.00278075</c:v>
                </c:pt>
                <c:pt idx="177">
                  <c:v>0.00291768</c:v>
                </c:pt>
                <c:pt idx="178">
                  <c:v>0.00302786</c:v>
                </c:pt>
                <c:pt idx="179">
                  <c:v>0.00316925</c:v>
                </c:pt>
                <c:pt idx="180">
                  <c:v>0.0032861</c:v>
                </c:pt>
                <c:pt idx="181">
                  <c:v>0.00339692</c:v>
                </c:pt>
                <c:pt idx="182">
                  <c:v>0.00347551</c:v>
                </c:pt>
                <c:pt idx="183">
                  <c:v>0.00354867</c:v>
                </c:pt>
                <c:pt idx="184">
                  <c:v>0.00364248</c:v>
                </c:pt>
                <c:pt idx="185">
                  <c:v>0.00369837</c:v>
                </c:pt>
                <c:pt idx="186">
                  <c:v>0.00374923</c:v>
                </c:pt>
                <c:pt idx="187">
                  <c:v>0.00384564</c:v>
                </c:pt>
                <c:pt idx="188">
                  <c:v>0.00393025</c:v>
                </c:pt>
                <c:pt idx="189">
                  <c:v>0.00406022</c:v>
                </c:pt>
                <c:pt idx="190">
                  <c:v>0.00415661</c:v>
                </c:pt>
                <c:pt idx="191">
                  <c:v>0.00432589</c:v>
                </c:pt>
                <c:pt idx="192">
                  <c:v>0.00449328</c:v>
                </c:pt>
                <c:pt idx="193">
                  <c:v>0.00461584</c:v>
                </c:pt>
                <c:pt idx="194">
                  <c:v>0.00468148</c:v>
                </c:pt>
                <c:pt idx="195">
                  <c:v>0.00482215</c:v>
                </c:pt>
                <c:pt idx="196">
                  <c:v>0.00491803</c:v>
                </c:pt>
                <c:pt idx="197">
                  <c:v>0.00503885</c:v>
                </c:pt>
                <c:pt idx="198">
                  <c:v>0.00518327</c:v>
                </c:pt>
                <c:pt idx="199">
                  <c:v>0.00534554</c:v>
                </c:pt>
                <c:pt idx="200">
                  <c:v>0.00545868</c:v>
                </c:pt>
                <c:pt idx="201">
                  <c:v>0.00566627</c:v>
                </c:pt>
                <c:pt idx="202">
                  <c:v>0.00585417</c:v>
                </c:pt>
                <c:pt idx="203">
                  <c:v>0.00605319</c:v>
                </c:pt>
                <c:pt idx="204">
                  <c:v>0.00615516</c:v>
                </c:pt>
                <c:pt idx="205">
                  <c:v>0.00631752</c:v>
                </c:pt>
                <c:pt idx="206">
                  <c:v>0.00640895</c:v>
                </c:pt>
                <c:pt idx="207">
                  <c:v>0.00649979</c:v>
                </c:pt>
                <c:pt idx="208">
                  <c:v>0.00675454</c:v>
                </c:pt>
                <c:pt idx="209">
                  <c:v>0.00692092</c:v>
                </c:pt>
                <c:pt idx="210">
                  <c:v>0.00707557</c:v>
                </c:pt>
                <c:pt idx="211">
                  <c:v>0.00734482</c:v>
                </c:pt>
                <c:pt idx="212">
                  <c:v>0.00755226</c:v>
                </c:pt>
                <c:pt idx="213">
                  <c:v>0.00780251</c:v>
                </c:pt>
                <c:pt idx="214">
                  <c:v>0.00801015</c:v>
                </c:pt>
                <c:pt idx="215">
                  <c:v>0.00817537</c:v>
                </c:pt>
                <c:pt idx="216">
                  <c:v>0.00840268</c:v>
                </c:pt>
                <c:pt idx="217">
                  <c:v>0.00848626</c:v>
                </c:pt>
                <c:pt idx="218">
                  <c:v>0.00869653</c:v>
                </c:pt>
                <c:pt idx="219">
                  <c:v>0.00886707</c:v>
                </c:pt>
                <c:pt idx="220">
                  <c:v>0.00918818</c:v>
                </c:pt>
                <c:pt idx="221">
                  <c:v>0.00935983</c:v>
                </c:pt>
                <c:pt idx="222">
                  <c:v>0.00952638</c:v>
                </c:pt>
                <c:pt idx="223">
                  <c:v>0.0096332</c:v>
                </c:pt>
                <c:pt idx="224">
                  <c:v>0.00982926</c:v>
                </c:pt>
                <c:pt idx="225">
                  <c:v>0.0100057</c:v>
                </c:pt>
                <c:pt idx="226">
                  <c:v>0.010203</c:v>
                </c:pt>
                <c:pt idx="227">
                  <c:v>0.01046</c:v>
                </c:pt>
                <c:pt idx="228">
                  <c:v>0.0107133</c:v>
                </c:pt>
                <c:pt idx="229">
                  <c:v>0.0110105</c:v>
                </c:pt>
                <c:pt idx="230">
                  <c:v>0.0113823</c:v>
                </c:pt>
                <c:pt idx="231">
                  <c:v>0.0115768</c:v>
                </c:pt>
                <c:pt idx="232">
                  <c:v>0.0118027</c:v>
                </c:pt>
                <c:pt idx="233">
                  <c:v>0.011937</c:v>
                </c:pt>
                <c:pt idx="234">
                  <c:v>0.0121442</c:v>
                </c:pt>
                <c:pt idx="235">
                  <c:v>0.0123645</c:v>
                </c:pt>
                <c:pt idx="236">
                  <c:v>0.0125883</c:v>
                </c:pt>
                <c:pt idx="237">
                  <c:v>0.0128977</c:v>
                </c:pt>
                <c:pt idx="238">
                  <c:v>0.0131136</c:v>
                </c:pt>
                <c:pt idx="239">
                  <c:v>0.0133499</c:v>
                </c:pt>
                <c:pt idx="240">
                  <c:v>0.0135142</c:v>
                </c:pt>
                <c:pt idx="241">
                  <c:v>0.0136078</c:v>
                </c:pt>
                <c:pt idx="242">
                  <c:v>0.0137948</c:v>
                </c:pt>
                <c:pt idx="243">
                  <c:v>0.0139631</c:v>
                </c:pt>
                <c:pt idx="244">
                  <c:v>0.0142097</c:v>
                </c:pt>
                <c:pt idx="245">
                  <c:v>0.0144887</c:v>
                </c:pt>
                <c:pt idx="246">
                  <c:v>0.0147228</c:v>
                </c:pt>
                <c:pt idx="247">
                  <c:v>0.0150263</c:v>
                </c:pt>
                <c:pt idx="248">
                  <c:v>0.0152629</c:v>
                </c:pt>
                <c:pt idx="249">
                  <c:v>0.0155367</c:v>
                </c:pt>
                <c:pt idx="250">
                  <c:v>0.0157844</c:v>
                </c:pt>
                <c:pt idx="251">
                  <c:v>0.0160856</c:v>
                </c:pt>
                <c:pt idx="252">
                  <c:v>0.0163363</c:v>
                </c:pt>
                <c:pt idx="253">
                  <c:v>0.0166029</c:v>
                </c:pt>
                <c:pt idx="254">
                  <c:v>0.0168871</c:v>
                </c:pt>
                <c:pt idx="255">
                  <c:v>0.0171314</c:v>
                </c:pt>
                <c:pt idx="256">
                  <c:v>0.0172698</c:v>
                </c:pt>
                <c:pt idx="257">
                  <c:v>0.0175364</c:v>
                </c:pt>
                <c:pt idx="258">
                  <c:v>0.017729</c:v>
                </c:pt>
                <c:pt idx="259">
                  <c:v>0.0180023</c:v>
                </c:pt>
                <c:pt idx="260">
                  <c:v>0.0183065</c:v>
                </c:pt>
                <c:pt idx="261">
                  <c:v>0.0186499</c:v>
                </c:pt>
                <c:pt idx="262">
                  <c:v>0.0189574</c:v>
                </c:pt>
                <c:pt idx="263">
                  <c:v>0.019229</c:v>
                </c:pt>
                <c:pt idx="264">
                  <c:v>0.0194696</c:v>
                </c:pt>
                <c:pt idx="265">
                  <c:v>0.0196418</c:v>
                </c:pt>
                <c:pt idx="266">
                  <c:v>0.019855</c:v>
                </c:pt>
                <c:pt idx="267">
                  <c:v>0.0201116</c:v>
                </c:pt>
                <c:pt idx="268">
                  <c:v>0.0203714</c:v>
                </c:pt>
                <c:pt idx="269">
                  <c:v>0.0206367</c:v>
                </c:pt>
                <c:pt idx="270">
                  <c:v>0.0209273</c:v>
                </c:pt>
                <c:pt idx="271">
                  <c:v>0.0212094</c:v>
                </c:pt>
                <c:pt idx="272">
                  <c:v>0.0214885</c:v>
                </c:pt>
                <c:pt idx="273">
                  <c:v>0.0217227</c:v>
                </c:pt>
                <c:pt idx="274">
                  <c:v>0.0220407</c:v>
                </c:pt>
                <c:pt idx="275">
                  <c:v>0.0223503</c:v>
                </c:pt>
                <c:pt idx="276">
                  <c:v>0.0226482</c:v>
                </c:pt>
                <c:pt idx="277">
                  <c:v>0.0229702</c:v>
                </c:pt>
                <c:pt idx="278">
                  <c:v>0.0232733</c:v>
                </c:pt>
                <c:pt idx="279">
                  <c:v>0.0235273</c:v>
                </c:pt>
                <c:pt idx="280">
                  <c:v>0.0237774</c:v>
                </c:pt>
                <c:pt idx="281">
                  <c:v>0.0239954</c:v>
                </c:pt>
                <c:pt idx="282">
                  <c:v>0.0243005</c:v>
                </c:pt>
                <c:pt idx="283">
                  <c:v>0.0246354</c:v>
                </c:pt>
                <c:pt idx="284">
                  <c:v>0.0249895</c:v>
                </c:pt>
                <c:pt idx="285">
                  <c:v>0.0253046</c:v>
                </c:pt>
                <c:pt idx="286">
                  <c:v>0.0255859</c:v>
                </c:pt>
                <c:pt idx="287">
                  <c:v>0.0259088</c:v>
                </c:pt>
                <c:pt idx="288">
                  <c:v>0.0261707</c:v>
                </c:pt>
                <c:pt idx="289">
                  <c:v>0.0263934</c:v>
                </c:pt>
                <c:pt idx="290">
                  <c:v>0.0266411</c:v>
                </c:pt>
                <c:pt idx="291">
                  <c:v>0.0269757</c:v>
                </c:pt>
                <c:pt idx="292">
                  <c:v>0.027344</c:v>
                </c:pt>
                <c:pt idx="293">
                  <c:v>0.0276853</c:v>
                </c:pt>
                <c:pt idx="294">
                  <c:v>0.0280171</c:v>
                </c:pt>
                <c:pt idx="295">
                  <c:v>0.0283146</c:v>
                </c:pt>
                <c:pt idx="296">
                  <c:v>0.0285931</c:v>
                </c:pt>
                <c:pt idx="297">
                  <c:v>0.0288762</c:v>
                </c:pt>
                <c:pt idx="298">
                  <c:v>0.0291878</c:v>
                </c:pt>
                <c:pt idx="299">
                  <c:v>0.0294943</c:v>
                </c:pt>
                <c:pt idx="300">
                  <c:v>0.0298793</c:v>
                </c:pt>
                <c:pt idx="301">
                  <c:v>0.0301189</c:v>
                </c:pt>
                <c:pt idx="302">
                  <c:v>0.0303476</c:v>
                </c:pt>
                <c:pt idx="303">
                  <c:v>0.030562</c:v>
                </c:pt>
                <c:pt idx="304">
                  <c:v>0.0308305</c:v>
                </c:pt>
                <c:pt idx="305">
                  <c:v>0.031155</c:v>
                </c:pt>
                <c:pt idx="306">
                  <c:v>0.0315079</c:v>
                </c:pt>
                <c:pt idx="307">
                  <c:v>0.0318754</c:v>
                </c:pt>
                <c:pt idx="308">
                  <c:v>0.032187</c:v>
                </c:pt>
                <c:pt idx="309">
                  <c:v>0.0325061</c:v>
                </c:pt>
                <c:pt idx="310">
                  <c:v>0.0327021</c:v>
                </c:pt>
                <c:pt idx="311">
                  <c:v>0.0330239</c:v>
                </c:pt>
                <c:pt idx="312">
                  <c:v>0.0332624</c:v>
                </c:pt>
                <c:pt idx="313">
                  <c:v>0.0335806</c:v>
                </c:pt>
                <c:pt idx="314">
                  <c:v>0.0339285</c:v>
                </c:pt>
                <c:pt idx="315">
                  <c:v>0.0342554</c:v>
                </c:pt>
                <c:pt idx="316">
                  <c:v>0.0345459</c:v>
                </c:pt>
                <c:pt idx="317">
                  <c:v>0.0347838</c:v>
                </c:pt>
                <c:pt idx="318">
                  <c:v>0.0350341</c:v>
                </c:pt>
                <c:pt idx="319">
                  <c:v>0.0353909</c:v>
                </c:pt>
                <c:pt idx="320">
                  <c:v>0.0357559</c:v>
                </c:pt>
                <c:pt idx="321">
                  <c:v>0.0361503</c:v>
                </c:pt>
                <c:pt idx="322">
                  <c:v>0.0365291</c:v>
                </c:pt>
                <c:pt idx="323">
                  <c:v>0.0368657</c:v>
                </c:pt>
                <c:pt idx="324">
                  <c:v>0.0370795</c:v>
                </c:pt>
                <c:pt idx="325">
                  <c:v>0.037405</c:v>
                </c:pt>
                <c:pt idx="326">
                  <c:v>0.0376569</c:v>
                </c:pt>
                <c:pt idx="327">
                  <c:v>0.0379864</c:v>
                </c:pt>
                <c:pt idx="328">
                  <c:v>0.038371</c:v>
                </c:pt>
                <c:pt idx="329">
                  <c:v>0.0387454</c:v>
                </c:pt>
                <c:pt idx="330">
                  <c:v>0.0390798</c:v>
                </c:pt>
                <c:pt idx="331">
                  <c:v>0.039444</c:v>
                </c:pt>
                <c:pt idx="332">
                  <c:v>0.0396767</c:v>
                </c:pt>
                <c:pt idx="333">
                  <c:v>0.039978</c:v>
                </c:pt>
                <c:pt idx="334">
                  <c:v>0.0403071</c:v>
                </c:pt>
                <c:pt idx="335">
                  <c:v>0.0405596</c:v>
                </c:pt>
                <c:pt idx="336">
                  <c:v>0.040871</c:v>
                </c:pt>
                <c:pt idx="337">
                  <c:v>0.0411948</c:v>
                </c:pt>
                <c:pt idx="338">
                  <c:v>0.0414575</c:v>
                </c:pt>
                <c:pt idx="339">
                  <c:v>0.0417597</c:v>
                </c:pt>
                <c:pt idx="340">
                  <c:v>0.0420226</c:v>
                </c:pt>
                <c:pt idx="341">
                  <c:v>0.0423223</c:v>
                </c:pt>
                <c:pt idx="342">
                  <c:v>0.0426387</c:v>
                </c:pt>
                <c:pt idx="343">
                  <c:v>0.0429237</c:v>
                </c:pt>
                <c:pt idx="344">
                  <c:v>0.0432463</c:v>
                </c:pt>
                <c:pt idx="345">
                  <c:v>0.0436076</c:v>
                </c:pt>
                <c:pt idx="346">
                  <c:v>0.0439075</c:v>
                </c:pt>
                <c:pt idx="347">
                  <c:v>0.044238</c:v>
                </c:pt>
                <c:pt idx="348">
                  <c:v>0.0445011</c:v>
                </c:pt>
                <c:pt idx="349">
                  <c:v>0.044789</c:v>
                </c:pt>
                <c:pt idx="350">
                  <c:v>0.0450768</c:v>
                </c:pt>
                <c:pt idx="351">
                  <c:v>0.0453736</c:v>
                </c:pt>
                <c:pt idx="352">
                  <c:v>0.0457391</c:v>
                </c:pt>
                <c:pt idx="353">
                  <c:v>0.0460293</c:v>
                </c:pt>
                <c:pt idx="354">
                  <c:v>0.0463617</c:v>
                </c:pt>
                <c:pt idx="355">
                  <c:v>0.0466648</c:v>
                </c:pt>
                <c:pt idx="356">
                  <c:v>0.0470111</c:v>
                </c:pt>
                <c:pt idx="357">
                  <c:v>0.0473808</c:v>
                </c:pt>
                <c:pt idx="358">
                  <c:v>0.0477501</c:v>
                </c:pt>
                <c:pt idx="359">
                  <c:v>0.0481296</c:v>
                </c:pt>
                <c:pt idx="360">
                  <c:v>0.0484391</c:v>
                </c:pt>
                <c:pt idx="361">
                  <c:v>0.0487434</c:v>
                </c:pt>
                <c:pt idx="362">
                  <c:v>0.0490494</c:v>
                </c:pt>
                <c:pt idx="363">
                  <c:v>0.0493</c:v>
                </c:pt>
                <c:pt idx="364">
                  <c:v>0.049577</c:v>
                </c:pt>
                <c:pt idx="365">
                  <c:v>0.0497574</c:v>
                </c:pt>
                <c:pt idx="366">
                  <c:v>0.0501279</c:v>
                </c:pt>
                <c:pt idx="367">
                  <c:v>0.0505765</c:v>
                </c:pt>
                <c:pt idx="368">
                  <c:v>0.0508756</c:v>
                </c:pt>
                <c:pt idx="369">
                  <c:v>0.0512856</c:v>
                </c:pt>
                <c:pt idx="370">
                  <c:v>0.0515972</c:v>
                </c:pt>
                <c:pt idx="371">
                  <c:v>0.0518971</c:v>
                </c:pt>
                <c:pt idx="372">
                  <c:v>0.0522846</c:v>
                </c:pt>
                <c:pt idx="373">
                  <c:v>0.05262</c:v>
                </c:pt>
                <c:pt idx="374">
                  <c:v>0.0529891</c:v>
                </c:pt>
                <c:pt idx="375">
                  <c:v>0.0532971</c:v>
                </c:pt>
                <c:pt idx="376">
                  <c:v>0.0535525</c:v>
                </c:pt>
                <c:pt idx="377">
                  <c:v>0.0539098</c:v>
                </c:pt>
                <c:pt idx="378">
                  <c:v>0.0542032</c:v>
                </c:pt>
                <c:pt idx="379">
                  <c:v>0.0545912</c:v>
                </c:pt>
                <c:pt idx="380">
                  <c:v>0.0549688</c:v>
                </c:pt>
                <c:pt idx="381">
                  <c:v>0.0553074</c:v>
                </c:pt>
                <c:pt idx="382">
                  <c:v>0.0556602</c:v>
                </c:pt>
                <c:pt idx="383">
                  <c:v>0.0559586</c:v>
                </c:pt>
                <c:pt idx="384">
                  <c:v>0.0562733</c:v>
                </c:pt>
                <c:pt idx="385">
                  <c:v>0.0565414</c:v>
                </c:pt>
                <c:pt idx="386">
                  <c:v>0.0568544</c:v>
                </c:pt>
                <c:pt idx="387">
                  <c:v>0.0571121</c:v>
                </c:pt>
                <c:pt idx="388">
                  <c:v>0.0574162</c:v>
                </c:pt>
                <c:pt idx="389">
                  <c:v>0.057821</c:v>
                </c:pt>
                <c:pt idx="390">
                  <c:v>0.0582348</c:v>
                </c:pt>
                <c:pt idx="391">
                  <c:v>0.0585246</c:v>
                </c:pt>
                <c:pt idx="392">
                  <c:v>0.0590416</c:v>
                </c:pt>
                <c:pt idx="393">
                  <c:v>0.059415</c:v>
                </c:pt>
                <c:pt idx="394">
                  <c:v>0.0596637</c:v>
                </c:pt>
                <c:pt idx="395">
                  <c:v>0.059924</c:v>
                </c:pt>
                <c:pt idx="396">
                  <c:v>0.0604169</c:v>
                </c:pt>
                <c:pt idx="397">
                  <c:v>0.0607218</c:v>
                </c:pt>
                <c:pt idx="398">
                  <c:v>0.0607385</c:v>
                </c:pt>
                <c:pt idx="399">
                  <c:v>0.0609287</c:v>
                </c:pt>
                <c:pt idx="400">
                  <c:v>0.0611695</c:v>
                </c:pt>
                <c:pt idx="401">
                  <c:v>0.0615132</c:v>
                </c:pt>
                <c:pt idx="402">
                  <c:v>0.0618981</c:v>
                </c:pt>
                <c:pt idx="403">
                  <c:v>0.0622339</c:v>
                </c:pt>
                <c:pt idx="404">
                  <c:v>0.0625273</c:v>
                </c:pt>
                <c:pt idx="405">
                  <c:v>0.0628001</c:v>
                </c:pt>
                <c:pt idx="406">
                  <c:v>0.0632631</c:v>
                </c:pt>
                <c:pt idx="407">
                  <c:v>0.0636768</c:v>
                </c:pt>
                <c:pt idx="408">
                  <c:v>0.0638261</c:v>
                </c:pt>
                <c:pt idx="409">
                  <c:v>0.0640142</c:v>
                </c:pt>
                <c:pt idx="410">
                  <c:v>0.0642697</c:v>
                </c:pt>
                <c:pt idx="411">
                  <c:v>0.0645449</c:v>
                </c:pt>
                <c:pt idx="412">
                  <c:v>0.0646721</c:v>
                </c:pt>
                <c:pt idx="413">
                  <c:v>0.0648879</c:v>
                </c:pt>
                <c:pt idx="414">
                  <c:v>0.0644738</c:v>
                </c:pt>
                <c:pt idx="415">
                  <c:v>0.0651313</c:v>
                </c:pt>
                <c:pt idx="416">
                  <c:v>0.0650653</c:v>
                </c:pt>
                <c:pt idx="417">
                  <c:v>0.0649771</c:v>
                </c:pt>
                <c:pt idx="418">
                  <c:v>0.0652417</c:v>
                </c:pt>
                <c:pt idx="419">
                  <c:v>0.0654391</c:v>
                </c:pt>
                <c:pt idx="420">
                  <c:v>0.0659257</c:v>
                </c:pt>
                <c:pt idx="421">
                  <c:v>0.0661274</c:v>
                </c:pt>
                <c:pt idx="422">
                  <c:v>0.065845</c:v>
                </c:pt>
                <c:pt idx="423">
                  <c:v>0.0661689</c:v>
                </c:pt>
                <c:pt idx="424">
                  <c:v>0.0667038</c:v>
                </c:pt>
                <c:pt idx="425">
                  <c:v>0.0663226</c:v>
                </c:pt>
                <c:pt idx="426">
                  <c:v>0.0664458</c:v>
                </c:pt>
                <c:pt idx="427">
                  <c:v>0.0670455</c:v>
                </c:pt>
                <c:pt idx="428">
                  <c:v>0.0674904</c:v>
                </c:pt>
                <c:pt idx="429">
                  <c:v>0.0668349</c:v>
                </c:pt>
                <c:pt idx="430">
                  <c:v>0.0656828</c:v>
                </c:pt>
                <c:pt idx="431">
                  <c:v>0.0655854</c:v>
                </c:pt>
                <c:pt idx="432">
                  <c:v>0.0653924</c:v>
                </c:pt>
                <c:pt idx="433">
                  <c:v>0.0655114</c:v>
                </c:pt>
                <c:pt idx="434">
                  <c:v>0.0659139</c:v>
                </c:pt>
                <c:pt idx="435">
                  <c:v>0.0656781</c:v>
                </c:pt>
                <c:pt idx="436">
                  <c:v>0.0656966</c:v>
                </c:pt>
                <c:pt idx="437">
                  <c:v>0.0651061</c:v>
                </c:pt>
                <c:pt idx="438">
                  <c:v>0.0649425</c:v>
                </c:pt>
                <c:pt idx="439">
                  <c:v>0.0648227</c:v>
                </c:pt>
                <c:pt idx="440">
                  <c:v>0.064745</c:v>
                </c:pt>
                <c:pt idx="441">
                  <c:v>0.0646057</c:v>
                </c:pt>
                <c:pt idx="442">
                  <c:v>0.0649284</c:v>
                </c:pt>
                <c:pt idx="443">
                  <c:v>0.0652728</c:v>
                </c:pt>
                <c:pt idx="444">
                  <c:v>0.0653329</c:v>
                </c:pt>
                <c:pt idx="445">
                  <c:v>0.0650726</c:v>
                </c:pt>
                <c:pt idx="446">
                  <c:v>0.0652277</c:v>
                </c:pt>
                <c:pt idx="447">
                  <c:v>0.0655591</c:v>
                </c:pt>
                <c:pt idx="448">
                  <c:v>0.0656392</c:v>
                </c:pt>
                <c:pt idx="449">
                  <c:v>0.0662098</c:v>
                </c:pt>
                <c:pt idx="450">
                  <c:v>0.0662796</c:v>
                </c:pt>
                <c:pt idx="451">
                  <c:v>0.0651531</c:v>
                </c:pt>
                <c:pt idx="452">
                  <c:v>0.0658586</c:v>
                </c:pt>
                <c:pt idx="453">
                  <c:v>0.0654785</c:v>
                </c:pt>
                <c:pt idx="454">
                  <c:v>0.0653423</c:v>
                </c:pt>
                <c:pt idx="455">
                  <c:v>0.0653269</c:v>
                </c:pt>
                <c:pt idx="456">
                  <c:v>0.065655</c:v>
                </c:pt>
                <c:pt idx="457">
                  <c:v>0.0662271</c:v>
                </c:pt>
                <c:pt idx="458">
                  <c:v>0.0660267</c:v>
                </c:pt>
                <c:pt idx="459">
                  <c:v>0.0649096</c:v>
                </c:pt>
                <c:pt idx="460">
                  <c:v>0.0626221</c:v>
                </c:pt>
                <c:pt idx="461">
                  <c:v>0.062673</c:v>
                </c:pt>
                <c:pt idx="462">
                  <c:v>0.0628227</c:v>
                </c:pt>
                <c:pt idx="463">
                  <c:v>0.0610492</c:v>
                </c:pt>
                <c:pt idx="464">
                  <c:v>0.0611854</c:v>
                </c:pt>
                <c:pt idx="465">
                  <c:v>0.0612661</c:v>
                </c:pt>
                <c:pt idx="466">
                  <c:v>0.0609385</c:v>
                </c:pt>
                <c:pt idx="467">
                  <c:v>0.0611506</c:v>
                </c:pt>
                <c:pt idx="468">
                  <c:v>0.0608256</c:v>
                </c:pt>
                <c:pt idx="469">
                  <c:v>0.0609254</c:v>
                </c:pt>
                <c:pt idx="470">
                  <c:v>0.0607133</c:v>
                </c:pt>
                <c:pt idx="471">
                  <c:v>0.0612675</c:v>
                </c:pt>
                <c:pt idx="472">
                  <c:v>0.0612613</c:v>
                </c:pt>
                <c:pt idx="473">
                  <c:v>0.0616896</c:v>
                </c:pt>
                <c:pt idx="474">
                  <c:v>0.0615548</c:v>
                </c:pt>
                <c:pt idx="475">
                  <c:v>0.0615595</c:v>
                </c:pt>
                <c:pt idx="476">
                  <c:v>0.0607464</c:v>
                </c:pt>
                <c:pt idx="477">
                  <c:v>0.0606408</c:v>
                </c:pt>
                <c:pt idx="478">
                  <c:v>0.0608471</c:v>
                </c:pt>
                <c:pt idx="479">
                  <c:v>0.0609833</c:v>
                </c:pt>
                <c:pt idx="480">
                  <c:v>0.0609141</c:v>
                </c:pt>
                <c:pt idx="481">
                  <c:v>0.0613619</c:v>
                </c:pt>
                <c:pt idx="482">
                  <c:v>0.0614673</c:v>
                </c:pt>
                <c:pt idx="483">
                  <c:v>0.0614267</c:v>
                </c:pt>
                <c:pt idx="484">
                  <c:v>0.0614454</c:v>
                </c:pt>
                <c:pt idx="485">
                  <c:v>0.0615065</c:v>
                </c:pt>
                <c:pt idx="486">
                  <c:v>0.0612712</c:v>
                </c:pt>
                <c:pt idx="487">
                  <c:v>0.0596949</c:v>
                </c:pt>
                <c:pt idx="488">
                  <c:v>0.0599965</c:v>
                </c:pt>
                <c:pt idx="489">
                  <c:v>0.0604263</c:v>
                </c:pt>
                <c:pt idx="490">
                  <c:v>0.0607363</c:v>
                </c:pt>
                <c:pt idx="491">
                  <c:v>0.0606098</c:v>
                </c:pt>
                <c:pt idx="492">
                  <c:v>0.0606723</c:v>
                </c:pt>
                <c:pt idx="493">
                  <c:v>0.060122</c:v>
                </c:pt>
                <c:pt idx="494">
                  <c:v>0.0594243</c:v>
                </c:pt>
                <c:pt idx="495">
                  <c:v>0.0592116</c:v>
                </c:pt>
                <c:pt idx="496">
                  <c:v>0.0600236</c:v>
                </c:pt>
                <c:pt idx="497">
                  <c:v>0.0599226</c:v>
                </c:pt>
                <c:pt idx="498">
                  <c:v>0.0596886</c:v>
                </c:pt>
                <c:pt idx="499">
                  <c:v>0.0600033</c:v>
                </c:pt>
                <c:pt idx="500">
                  <c:v>0.0599487</c:v>
                </c:pt>
                <c:pt idx="501">
                  <c:v>0.0599742</c:v>
                </c:pt>
                <c:pt idx="502">
                  <c:v>0.0602869</c:v>
                </c:pt>
                <c:pt idx="503">
                  <c:v>0.0601736</c:v>
                </c:pt>
                <c:pt idx="504">
                  <c:v>0.0598646</c:v>
                </c:pt>
                <c:pt idx="505">
                  <c:v>0.0598439</c:v>
                </c:pt>
                <c:pt idx="506">
                  <c:v>0.0598174</c:v>
                </c:pt>
                <c:pt idx="507">
                  <c:v>0.0598984</c:v>
                </c:pt>
                <c:pt idx="508">
                  <c:v>0.0597827</c:v>
                </c:pt>
                <c:pt idx="509">
                  <c:v>0.0599744</c:v>
                </c:pt>
                <c:pt idx="510">
                  <c:v>0.0599572</c:v>
                </c:pt>
                <c:pt idx="511">
                  <c:v>0.0598818</c:v>
                </c:pt>
                <c:pt idx="512">
                  <c:v>0.0599323</c:v>
                </c:pt>
                <c:pt idx="513">
                  <c:v>0.0598432</c:v>
                </c:pt>
                <c:pt idx="514">
                  <c:v>0.0601498</c:v>
                </c:pt>
                <c:pt idx="515">
                  <c:v>0.0601208</c:v>
                </c:pt>
                <c:pt idx="516">
                  <c:v>0.0601176</c:v>
                </c:pt>
                <c:pt idx="517">
                  <c:v>0.0600644</c:v>
                </c:pt>
                <c:pt idx="518">
                  <c:v>0.0599214</c:v>
                </c:pt>
                <c:pt idx="519">
                  <c:v>0.0597057</c:v>
                </c:pt>
                <c:pt idx="520">
                  <c:v>0.0597751</c:v>
                </c:pt>
                <c:pt idx="521">
                  <c:v>0.0599331</c:v>
                </c:pt>
                <c:pt idx="522">
                  <c:v>0.0601587</c:v>
                </c:pt>
                <c:pt idx="523">
                  <c:v>0.060247</c:v>
                </c:pt>
                <c:pt idx="524">
                  <c:v>0.0601789</c:v>
                </c:pt>
                <c:pt idx="525">
                  <c:v>0.0603151</c:v>
                </c:pt>
                <c:pt idx="526">
                  <c:v>0.0599075</c:v>
                </c:pt>
                <c:pt idx="527">
                  <c:v>0.0600411</c:v>
                </c:pt>
                <c:pt idx="528">
                  <c:v>0.0600009</c:v>
                </c:pt>
                <c:pt idx="529">
                  <c:v>0.0599659</c:v>
                </c:pt>
                <c:pt idx="530">
                  <c:v>0.0603899</c:v>
                </c:pt>
                <c:pt idx="531">
                  <c:v>0.0598492</c:v>
                </c:pt>
                <c:pt idx="532">
                  <c:v>0.0600836</c:v>
                </c:pt>
                <c:pt idx="533">
                  <c:v>0.0599009</c:v>
                </c:pt>
                <c:pt idx="534">
                  <c:v>0.0599971</c:v>
                </c:pt>
                <c:pt idx="535">
                  <c:v>0.0600687</c:v>
                </c:pt>
                <c:pt idx="536">
                  <c:v>0.0600859</c:v>
                </c:pt>
                <c:pt idx="537">
                  <c:v>0.0600109</c:v>
                </c:pt>
                <c:pt idx="538">
                  <c:v>0.0599026</c:v>
                </c:pt>
                <c:pt idx="539">
                  <c:v>0.0599531</c:v>
                </c:pt>
                <c:pt idx="540">
                  <c:v>0.0599071</c:v>
                </c:pt>
                <c:pt idx="541">
                  <c:v>0.059889</c:v>
                </c:pt>
                <c:pt idx="542">
                  <c:v>0.059872</c:v>
                </c:pt>
                <c:pt idx="543">
                  <c:v>0.0598252</c:v>
                </c:pt>
                <c:pt idx="544">
                  <c:v>0.0598156</c:v>
                </c:pt>
                <c:pt idx="545">
                  <c:v>0.0598436</c:v>
                </c:pt>
                <c:pt idx="546">
                  <c:v>0.0597621</c:v>
                </c:pt>
                <c:pt idx="547">
                  <c:v>0.0598447</c:v>
                </c:pt>
                <c:pt idx="548">
                  <c:v>0.0599492</c:v>
                </c:pt>
                <c:pt idx="549">
                  <c:v>0.0597891</c:v>
                </c:pt>
                <c:pt idx="550">
                  <c:v>0.0599692</c:v>
                </c:pt>
                <c:pt idx="551">
                  <c:v>0.0596806</c:v>
                </c:pt>
                <c:pt idx="552">
                  <c:v>0.059849</c:v>
                </c:pt>
                <c:pt idx="553">
                  <c:v>0.0598796</c:v>
                </c:pt>
                <c:pt idx="554">
                  <c:v>0.0597383</c:v>
                </c:pt>
                <c:pt idx="555">
                  <c:v>0.0596515</c:v>
                </c:pt>
                <c:pt idx="556">
                  <c:v>0.0595577</c:v>
                </c:pt>
                <c:pt idx="557">
                  <c:v>0.0593173</c:v>
                </c:pt>
                <c:pt idx="558">
                  <c:v>0.0592173</c:v>
                </c:pt>
                <c:pt idx="559">
                  <c:v>0.0592676</c:v>
                </c:pt>
                <c:pt idx="560">
                  <c:v>0.0594386</c:v>
                </c:pt>
                <c:pt idx="561">
                  <c:v>0.0594741</c:v>
                </c:pt>
                <c:pt idx="562">
                  <c:v>0.059595</c:v>
                </c:pt>
                <c:pt idx="563">
                  <c:v>0.0595284</c:v>
                </c:pt>
                <c:pt idx="564">
                  <c:v>0.0594392</c:v>
                </c:pt>
                <c:pt idx="565">
                  <c:v>0.0591851</c:v>
                </c:pt>
                <c:pt idx="566">
                  <c:v>0.0591769</c:v>
                </c:pt>
                <c:pt idx="567">
                  <c:v>0.0591694</c:v>
                </c:pt>
                <c:pt idx="568">
                  <c:v>0.0589355</c:v>
                </c:pt>
                <c:pt idx="569">
                  <c:v>0.0589043</c:v>
                </c:pt>
                <c:pt idx="570">
                  <c:v>0.0590915</c:v>
                </c:pt>
                <c:pt idx="571">
                  <c:v>0.0591677</c:v>
                </c:pt>
                <c:pt idx="572">
                  <c:v>0.0589262</c:v>
                </c:pt>
                <c:pt idx="573">
                  <c:v>0.0588474</c:v>
                </c:pt>
                <c:pt idx="574">
                  <c:v>0.059045</c:v>
                </c:pt>
                <c:pt idx="575">
                  <c:v>0.0589267</c:v>
                </c:pt>
                <c:pt idx="576">
                  <c:v>0.0584863</c:v>
                </c:pt>
                <c:pt idx="577">
                  <c:v>0.0583598</c:v>
                </c:pt>
                <c:pt idx="578">
                  <c:v>0.0588512</c:v>
                </c:pt>
                <c:pt idx="579">
                  <c:v>0.058331</c:v>
                </c:pt>
                <c:pt idx="580">
                  <c:v>0.0581942</c:v>
                </c:pt>
                <c:pt idx="581">
                  <c:v>0.0578587</c:v>
                </c:pt>
                <c:pt idx="582">
                  <c:v>0.0569506</c:v>
                </c:pt>
                <c:pt idx="583">
                  <c:v>0.0563507</c:v>
                </c:pt>
                <c:pt idx="584">
                  <c:v>0.0563256</c:v>
                </c:pt>
                <c:pt idx="585">
                  <c:v>0.0549299</c:v>
                </c:pt>
                <c:pt idx="586">
                  <c:v>0.0546843</c:v>
                </c:pt>
                <c:pt idx="587">
                  <c:v>0.0549565</c:v>
                </c:pt>
                <c:pt idx="588">
                  <c:v>0.0549349</c:v>
                </c:pt>
                <c:pt idx="589">
                  <c:v>0.0550858</c:v>
                </c:pt>
                <c:pt idx="590">
                  <c:v>0.0539404</c:v>
                </c:pt>
                <c:pt idx="591">
                  <c:v>0.0544714</c:v>
                </c:pt>
                <c:pt idx="592">
                  <c:v>0.0540658</c:v>
                </c:pt>
                <c:pt idx="593">
                  <c:v>0.05377</c:v>
                </c:pt>
                <c:pt idx="594">
                  <c:v>0.0521739</c:v>
                </c:pt>
                <c:pt idx="595">
                  <c:v>0.051946</c:v>
                </c:pt>
                <c:pt idx="596">
                  <c:v>0.0521774</c:v>
                </c:pt>
                <c:pt idx="597">
                  <c:v>0.0530175</c:v>
                </c:pt>
                <c:pt idx="598">
                  <c:v>0.0531498</c:v>
                </c:pt>
                <c:pt idx="599">
                  <c:v>0.0526295</c:v>
                </c:pt>
                <c:pt idx="600">
                  <c:v>0.0529667</c:v>
                </c:pt>
                <c:pt idx="601">
                  <c:v>0.048373</c:v>
                </c:pt>
                <c:pt idx="602">
                  <c:v>0.044017</c:v>
                </c:pt>
                <c:pt idx="603">
                  <c:v>0.0438876</c:v>
                </c:pt>
              </c:numCache>
            </c:numRef>
          </c:yVal>
          <c:smooth val="0"/>
        </c:ser>
        <c:ser>
          <c:idx val="3"/>
          <c:order val="3"/>
          <c:tx>
            <c:v>EYY lissée</c:v>
          </c:tx>
          <c:spPr>
            <a:ln w="12700">
              <a:solidFill>
                <a:srgbClr val="FF8080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Correlation_donnees!$I$2:$I$10000</c:f>
              <c:numCache>
                <c:ptCount val="9999"/>
                <c:pt idx="0">
                  <c:v>6.42507E-17</c:v>
                </c:pt>
                <c:pt idx="1">
                  <c:v>1.39086E-05</c:v>
                </c:pt>
                <c:pt idx="2">
                  <c:v>2.39374E-05</c:v>
                </c:pt>
                <c:pt idx="3">
                  <c:v>2.95236E-05</c:v>
                </c:pt>
                <c:pt idx="4">
                  <c:v>2.03713E-05</c:v>
                </c:pt>
                <c:pt idx="5">
                  <c:v>7.245E-06</c:v>
                </c:pt>
                <c:pt idx="6">
                  <c:v>3.95373E-06</c:v>
                </c:pt>
                <c:pt idx="7">
                  <c:v>1.06133E-05</c:v>
                </c:pt>
                <c:pt idx="8">
                  <c:v>8.62642E-06</c:v>
                </c:pt>
                <c:pt idx="9">
                  <c:v>1.91217E-05</c:v>
                </c:pt>
                <c:pt idx="10">
                  <c:v>1.77777E-05</c:v>
                </c:pt>
                <c:pt idx="11">
                  <c:v>3.23886E-05</c:v>
                </c:pt>
                <c:pt idx="12">
                  <c:v>5.20098E-05</c:v>
                </c:pt>
                <c:pt idx="13">
                  <c:v>7.66142E-05</c:v>
                </c:pt>
                <c:pt idx="14">
                  <c:v>8.56226E-05</c:v>
                </c:pt>
                <c:pt idx="15">
                  <c:v>9.23488E-05</c:v>
                </c:pt>
                <c:pt idx="16">
                  <c:v>0.000113858</c:v>
                </c:pt>
                <c:pt idx="17">
                  <c:v>0.000110049</c:v>
                </c:pt>
                <c:pt idx="18">
                  <c:v>0.000122823</c:v>
                </c:pt>
                <c:pt idx="19">
                  <c:v>0.000108303</c:v>
                </c:pt>
                <c:pt idx="20">
                  <c:v>9.46361E-05</c:v>
                </c:pt>
                <c:pt idx="21">
                  <c:v>6.47902E-05</c:v>
                </c:pt>
                <c:pt idx="22">
                  <c:v>5.63073E-05</c:v>
                </c:pt>
                <c:pt idx="23">
                  <c:v>4.39951E-05</c:v>
                </c:pt>
                <c:pt idx="24">
                  <c:v>3.34616E-05</c:v>
                </c:pt>
                <c:pt idx="25">
                  <c:v>-1.04275E-05</c:v>
                </c:pt>
                <c:pt idx="26">
                  <c:v>-2.20378E-05</c:v>
                </c:pt>
                <c:pt idx="27">
                  <c:v>-2.4812E-05</c:v>
                </c:pt>
                <c:pt idx="28">
                  <c:v>-4.23737E-05</c:v>
                </c:pt>
                <c:pt idx="29">
                  <c:v>-6.67364E-05</c:v>
                </c:pt>
                <c:pt idx="30">
                  <c:v>-5.91929E-05</c:v>
                </c:pt>
                <c:pt idx="31">
                  <c:v>-6.28528E-05</c:v>
                </c:pt>
                <c:pt idx="32">
                  <c:v>-5.87355E-05</c:v>
                </c:pt>
                <c:pt idx="33">
                  <c:v>-5.87477E-05</c:v>
                </c:pt>
                <c:pt idx="34">
                  <c:v>-5.29327E-05</c:v>
                </c:pt>
                <c:pt idx="35">
                  <c:v>-5.61258E-05</c:v>
                </c:pt>
                <c:pt idx="36">
                  <c:v>-5.22949E-05</c:v>
                </c:pt>
                <c:pt idx="37">
                  <c:v>-3.41271E-05</c:v>
                </c:pt>
                <c:pt idx="38">
                  <c:v>-2.71282E-05</c:v>
                </c:pt>
                <c:pt idx="39">
                  <c:v>-9.87271E-06</c:v>
                </c:pt>
                <c:pt idx="40">
                  <c:v>-9.85759E-06</c:v>
                </c:pt>
                <c:pt idx="41">
                  <c:v>-9.44518E-06</c:v>
                </c:pt>
                <c:pt idx="42">
                  <c:v>-8.81236E-06</c:v>
                </c:pt>
                <c:pt idx="43">
                  <c:v>1.92793E-07</c:v>
                </c:pt>
                <c:pt idx="44">
                  <c:v>1.41915E-05</c:v>
                </c:pt>
                <c:pt idx="45">
                  <c:v>2.46631E-06</c:v>
                </c:pt>
                <c:pt idx="46">
                  <c:v>1.263E-05</c:v>
                </c:pt>
                <c:pt idx="47">
                  <c:v>1.32215E-05</c:v>
                </c:pt>
                <c:pt idx="48">
                  <c:v>2.97787E-05</c:v>
                </c:pt>
                <c:pt idx="49">
                  <c:v>2.78917E-05</c:v>
                </c:pt>
                <c:pt idx="50">
                  <c:v>7.60856E-05</c:v>
                </c:pt>
                <c:pt idx="51">
                  <c:v>9.78342E-05</c:v>
                </c:pt>
                <c:pt idx="52">
                  <c:v>0.000133311</c:v>
                </c:pt>
                <c:pt idx="53">
                  <c:v>0.000141004</c:v>
                </c:pt>
                <c:pt idx="54">
                  <c:v>0.000153124</c:v>
                </c:pt>
                <c:pt idx="55">
                  <c:v>0.000158452</c:v>
                </c:pt>
                <c:pt idx="56">
                  <c:v>0.0001775</c:v>
                </c:pt>
                <c:pt idx="57">
                  <c:v>0.000199305</c:v>
                </c:pt>
                <c:pt idx="58">
                  <c:v>0.000198686</c:v>
                </c:pt>
                <c:pt idx="59">
                  <c:v>0.000233692</c:v>
                </c:pt>
                <c:pt idx="60">
                  <c:v>0.000260888</c:v>
                </c:pt>
                <c:pt idx="61">
                  <c:v>0.00029285</c:v>
                </c:pt>
                <c:pt idx="62">
                  <c:v>0.000329207</c:v>
                </c:pt>
                <c:pt idx="63">
                  <c:v>0.00036936</c:v>
                </c:pt>
                <c:pt idx="64">
                  <c:v>0.000406694</c:v>
                </c:pt>
                <c:pt idx="65">
                  <c:v>0.000451166</c:v>
                </c:pt>
                <c:pt idx="66">
                  <c:v>0.000505535</c:v>
                </c:pt>
                <c:pt idx="67">
                  <c:v>0.000557469</c:v>
                </c:pt>
                <c:pt idx="68">
                  <c:v>0.000606556</c:v>
                </c:pt>
                <c:pt idx="69">
                  <c:v>0.000646937</c:v>
                </c:pt>
                <c:pt idx="70">
                  <c:v>0.000704034</c:v>
                </c:pt>
                <c:pt idx="71">
                  <c:v>0.000767702</c:v>
                </c:pt>
                <c:pt idx="72">
                  <c:v>0.000841292</c:v>
                </c:pt>
                <c:pt idx="73">
                  <c:v>0.000896281</c:v>
                </c:pt>
                <c:pt idx="74">
                  <c:v>0.000995682</c:v>
                </c:pt>
                <c:pt idx="75">
                  <c:v>0.00102258</c:v>
                </c:pt>
                <c:pt idx="76">
                  <c:v>0.0010797</c:v>
                </c:pt>
                <c:pt idx="77">
                  <c:v>0.00112963</c:v>
                </c:pt>
                <c:pt idx="78">
                  <c:v>0.00112979</c:v>
                </c:pt>
                <c:pt idx="79">
                  <c:v>0.00115091</c:v>
                </c:pt>
                <c:pt idx="80">
                  <c:v>0.00114918</c:v>
                </c:pt>
                <c:pt idx="81">
                  <c:v>0.00115478</c:v>
                </c:pt>
                <c:pt idx="82">
                  <c:v>0.00123775</c:v>
                </c:pt>
                <c:pt idx="83">
                  <c:v>0.00120547</c:v>
                </c:pt>
                <c:pt idx="84">
                  <c:v>0.00119599</c:v>
                </c:pt>
                <c:pt idx="85">
                  <c:v>0.00128987</c:v>
                </c:pt>
                <c:pt idx="86">
                  <c:v>0.00129247</c:v>
                </c:pt>
                <c:pt idx="87">
                  <c:v>0.0012832</c:v>
                </c:pt>
                <c:pt idx="88">
                  <c:v>0.00127923</c:v>
                </c:pt>
                <c:pt idx="89">
                  <c:v>0.00131347</c:v>
                </c:pt>
                <c:pt idx="90">
                  <c:v>0.00134557</c:v>
                </c:pt>
                <c:pt idx="91">
                  <c:v>0.0013461</c:v>
                </c:pt>
                <c:pt idx="92">
                  <c:v>0.0013829</c:v>
                </c:pt>
                <c:pt idx="93">
                  <c:v>0.00140612</c:v>
                </c:pt>
                <c:pt idx="94">
                  <c:v>0.00142296</c:v>
                </c:pt>
                <c:pt idx="95">
                  <c:v>0.00143344</c:v>
                </c:pt>
                <c:pt idx="96">
                  <c:v>0.00144878</c:v>
                </c:pt>
                <c:pt idx="97">
                  <c:v>0.00150352</c:v>
                </c:pt>
                <c:pt idx="98">
                  <c:v>0.00150354</c:v>
                </c:pt>
                <c:pt idx="99">
                  <c:v>0.00153901</c:v>
                </c:pt>
                <c:pt idx="100">
                  <c:v>0.00151156</c:v>
                </c:pt>
                <c:pt idx="101">
                  <c:v>0.00157938</c:v>
                </c:pt>
                <c:pt idx="102">
                  <c:v>0.00164598</c:v>
                </c:pt>
                <c:pt idx="103">
                  <c:v>0.00164898</c:v>
                </c:pt>
                <c:pt idx="104">
                  <c:v>0.00166588</c:v>
                </c:pt>
                <c:pt idx="105">
                  <c:v>0.00166131</c:v>
                </c:pt>
                <c:pt idx="106">
                  <c:v>0.00167031</c:v>
                </c:pt>
                <c:pt idx="107">
                  <c:v>0.00170968</c:v>
                </c:pt>
                <c:pt idx="108">
                  <c:v>0.00172836</c:v>
                </c:pt>
                <c:pt idx="109">
                  <c:v>0.00174646</c:v>
                </c:pt>
                <c:pt idx="110">
                  <c:v>0.00173709</c:v>
                </c:pt>
                <c:pt idx="111">
                  <c:v>0.00168418</c:v>
                </c:pt>
                <c:pt idx="112">
                  <c:v>0.00166075</c:v>
                </c:pt>
                <c:pt idx="113">
                  <c:v>0.00163742</c:v>
                </c:pt>
                <c:pt idx="114">
                  <c:v>0.0016165</c:v>
                </c:pt>
                <c:pt idx="115">
                  <c:v>0.00155508</c:v>
                </c:pt>
                <c:pt idx="116">
                  <c:v>0.0014919</c:v>
                </c:pt>
                <c:pt idx="117">
                  <c:v>0.00140877</c:v>
                </c:pt>
                <c:pt idx="118">
                  <c:v>0.00131872</c:v>
                </c:pt>
                <c:pt idx="119">
                  <c:v>0.00123748</c:v>
                </c:pt>
                <c:pt idx="120">
                  <c:v>0.00117206</c:v>
                </c:pt>
                <c:pt idx="121">
                  <c:v>0.00107884</c:v>
                </c:pt>
                <c:pt idx="122">
                  <c:v>0.000955823</c:v>
                </c:pt>
                <c:pt idx="123">
                  <c:v>0.000940308</c:v>
                </c:pt>
                <c:pt idx="124">
                  <c:v>0.000928902</c:v>
                </c:pt>
                <c:pt idx="125">
                  <c:v>0.000895861</c:v>
                </c:pt>
                <c:pt idx="126">
                  <c:v>0.000883813</c:v>
                </c:pt>
                <c:pt idx="127">
                  <c:v>0.000912971</c:v>
                </c:pt>
                <c:pt idx="128">
                  <c:v>0.00090478</c:v>
                </c:pt>
                <c:pt idx="129">
                  <c:v>0.00088697</c:v>
                </c:pt>
                <c:pt idx="130">
                  <c:v>0.000877089</c:v>
                </c:pt>
                <c:pt idx="131">
                  <c:v>0.000881377</c:v>
                </c:pt>
                <c:pt idx="132">
                  <c:v>0.000856456</c:v>
                </c:pt>
                <c:pt idx="133">
                  <c:v>0.000869519</c:v>
                </c:pt>
                <c:pt idx="134">
                  <c:v>0.000862888</c:v>
                </c:pt>
                <c:pt idx="135">
                  <c:v>0.000882584</c:v>
                </c:pt>
                <c:pt idx="136">
                  <c:v>0.000884522</c:v>
                </c:pt>
                <c:pt idx="137">
                  <c:v>0.00089635</c:v>
                </c:pt>
                <c:pt idx="138">
                  <c:v>0.000887803</c:v>
                </c:pt>
                <c:pt idx="139">
                  <c:v>0.000876764</c:v>
                </c:pt>
                <c:pt idx="140">
                  <c:v>0.000872821</c:v>
                </c:pt>
                <c:pt idx="141">
                  <c:v>0.000867856</c:v>
                </c:pt>
                <c:pt idx="142">
                  <c:v>0.000853809</c:v>
                </c:pt>
                <c:pt idx="143">
                  <c:v>0.000854198</c:v>
                </c:pt>
                <c:pt idx="144">
                  <c:v>0.000822548</c:v>
                </c:pt>
                <c:pt idx="145">
                  <c:v>0.000845039</c:v>
                </c:pt>
                <c:pt idx="146">
                  <c:v>0.000809686</c:v>
                </c:pt>
                <c:pt idx="147">
                  <c:v>0.00082538</c:v>
                </c:pt>
                <c:pt idx="148">
                  <c:v>0.00086073</c:v>
                </c:pt>
                <c:pt idx="149">
                  <c:v>0.000855826</c:v>
                </c:pt>
                <c:pt idx="150">
                  <c:v>0.000863356</c:v>
                </c:pt>
                <c:pt idx="151">
                  <c:v>0.00086878</c:v>
                </c:pt>
                <c:pt idx="152">
                  <c:v>0.000893339</c:v>
                </c:pt>
                <c:pt idx="153">
                  <c:v>0.000925348</c:v>
                </c:pt>
                <c:pt idx="154">
                  <c:v>0.00103507</c:v>
                </c:pt>
                <c:pt idx="155">
                  <c:v>0.00104939</c:v>
                </c:pt>
                <c:pt idx="156">
                  <c:v>0.00108045</c:v>
                </c:pt>
                <c:pt idx="157">
                  <c:v>0.00110784</c:v>
                </c:pt>
                <c:pt idx="158">
                  <c:v>0.00115758</c:v>
                </c:pt>
                <c:pt idx="159">
                  <c:v>0.00125096</c:v>
                </c:pt>
                <c:pt idx="160">
                  <c:v>0.00126401</c:v>
                </c:pt>
                <c:pt idx="161">
                  <c:v>0.0012852</c:v>
                </c:pt>
                <c:pt idx="162">
                  <c:v>0.00133805</c:v>
                </c:pt>
                <c:pt idx="163">
                  <c:v>0.00142019</c:v>
                </c:pt>
                <c:pt idx="164">
                  <c:v>0.00152028</c:v>
                </c:pt>
                <c:pt idx="165">
                  <c:v>0.00171604</c:v>
                </c:pt>
                <c:pt idx="166">
                  <c:v>0.0018248</c:v>
                </c:pt>
                <c:pt idx="167">
                  <c:v>0.00192585</c:v>
                </c:pt>
                <c:pt idx="168">
                  <c:v>0.00201864</c:v>
                </c:pt>
                <c:pt idx="169">
                  <c:v>0.00211671</c:v>
                </c:pt>
                <c:pt idx="170">
                  <c:v>0.00221339</c:v>
                </c:pt>
                <c:pt idx="171">
                  <c:v>0.00229539</c:v>
                </c:pt>
                <c:pt idx="172">
                  <c:v>0.00238823</c:v>
                </c:pt>
                <c:pt idx="173">
                  <c:v>0.00246404</c:v>
                </c:pt>
                <c:pt idx="174">
                  <c:v>0.00256501</c:v>
                </c:pt>
                <c:pt idx="175">
                  <c:v>0.00266903</c:v>
                </c:pt>
                <c:pt idx="176">
                  <c:v>0.00278075</c:v>
                </c:pt>
                <c:pt idx="177">
                  <c:v>0.00291768</c:v>
                </c:pt>
                <c:pt idx="178">
                  <c:v>0.00302786</c:v>
                </c:pt>
                <c:pt idx="179">
                  <c:v>0.00316925</c:v>
                </c:pt>
                <c:pt idx="180">
                  <c:v>0.0032861</c:v>
                </c:pt>
                <c:pt idx="181">
                  <c:v>0.00339692</c:v>
                </c:pt>
                <c:pt idx="182">
                  <c:v>0.00347551</c:v>
                </c:pt>
                <c:pt idx="183">
                  <c:v>0.00354867</c:v>
                </c:pt>
                <c:pt idx="184">
                  <c:v>0.00364248</c:v>
                </c:pt>
                <c:pt idx="185">
                  <c:v>0.00369837</c:v>
                </c:pt>
                <c:pt idx="186">
                  <c:v>0.00374923</c:v>
                </c:pt>
                <c:pt idx="187">
                  <c:v>0.00384564</c:v>
                </c:pt>
                <c:pt idx="188">
                  <c:v>0.00393025</c:v>
                </c:pt>
                <c:pt idx="189">
                  <c:v>0.00406022</c:v>
                </c:pt>
                <c:pt idx="190">
                  <c:v>0.00415661</c:v>
                </c:pt>
                <c:pt idx="191">
                  <c:v>0.00432589</c:v>
                </c:pt>
                <c:pt idx="192">
                  <c:v>0.00449328</c:v>
                </c:pt>
                <c:pt idx="193">
                  <c:v>0.00461584</c:v>
                </c:pt>
                <c:pt idx="194">
                  <c:v>0.00468148</c:v>
                </c:pt>
                <c:pt idx="195">
                  <c:v>0.00482215</c:v>
                </c:pt>
                <c:pt idx="196">
                  <c:v>0.00491803</c:v>
                </c:pt>
                <c:pt idx="197">
                  <c:v>0.00503885</c:v>
                </c:pt>
                <c:pt idx="198">
                  <c:v>0.00518327</c:v>
                </c:pt>
                <c:pt idx="199">
                  <c:v>0.00534554</c:v>
                </c:pt>
                <c:pt idx="200">
                  <c:v>0.00545868</c:v>
                </c:pt>
                <c:pt idx="201">
                  <c:v>0.00566627</c:v>
                </c:pt>
                <c:pt idx="202">
                  <c:v>0.00585417</c:v>
                </c:pt>
                <c:pt idx="203">
                  <c:v>0.00605319</c:v>
                </c:pt>
                <c:pt idx="204">
                  <c:v>0.00615516</c:v>
                </c:pt>
                <c:pt idx="205">
                  <c:v>0.00631752</c:v>
                </c:pt>
                <c:pt idx="206">
                  <c:v>0.00640895</c:v>
                </c:pt>
                <c:pt idx="207">
                  <c:v>0.00649979</c:v>
                </c:pt>
                <c:pt idx="208">
                  <c:v>0.00675454</c:v>
                </c:pt>
                <c:pt idx="209">
                  <c:v>0.00692092</c:v>
                </c:pt>
                <c:pt idx="210">
                  <c:v>0.00707557</c:v>
                </c:pt>
                <c:pt idx="211">
                  <c:v>0.00734482</c:v>
                </c:pt>
                <c:pt idx="212">
                  <c:v>0.00755226</c:v>
                </c:pt>
                <c:pt idx="213">
                  <c:v>0.00780251</c:v>
                </c:pt>
                <c:pt idx="214">
                  <c:v>0.00801015</c:v>
                </c:pt>
                <c:pt idx="215">
                  <c:v>0.00817537</c:v>
                </c:pt>
                <c:pt idx="216">
                  <c:v>0.00840268</c:v>
                </c:pt>
                <c:pt idx="217">
                  <c:v>0.00848626</c:v>
                </c:pt>
                <c:pt idx="218">
                  <c:v>0.00869653</c:v>
                </c:pt>
                <c:pt idx="219">
                  <c:v>0.00886707</c:v>
                </c:pt>
                <c:pt idx="220">
                  <c:v>0.00918818</c:v>
                </c:pt>
                <c:pt idx="221">
                  <c:v>0.00935983</c:v>
                </c:pt>
                <c:pt idx="222">
                  <c:v>0.00952638</c:v>
                </c:pt>
                <c:pt idx="223">
                  <c:v>0.0096332</c:v>
                </c:pt>
                <c:pt idx="224">
                  <c:v>0.00982926</c:v>
                </c:pt>
                <c:pt idx="225">
                  <c:v>0.0100057</c:v>
                </c:pt>
                <c:pt idx="226">
                  <c:v>0.010203</c:v>
                </c:pt>
                <c:pt idx="227">
                  <c:v>0.01046</c:v>
                </c:pt>
                <c:pt idx="228">
                  <c:v>0.0107133</c:v>
                </c:pt>
                <c:pt idx="229">
                  <c:v>0.0110105</c:v>
                </c:pt>
                <c:pt idx="230">
                  <c:v>0.0113823</c:v>
                </c:pt>
                <c:pt idx="231">
                  <c:v>0.0115768</c:v>
                </c:pt>
                <c:pt idx="232">
                  <c:v>0.0118027</c:v>
                </c:pt>
                <c:pt idx="233">
                  <c:v>0.011937</c:v>
                </c:pt>
                <c:pt idx="234">
                  <c:v>0.0121442</c:v>
                </c:pt>
                <c:pt idx="235">
                  <c:v>0.0123645</c:v>
                </c:pt>
                <c:pt idx="236">
                  <c:v>0.0125883</c:v>
                </c:pt>
                <c:pt idx="237">
                  <c:v>0.0128977</c:v>
                </c:pt>
                <c:pt idx="238">
                  <c:v>0.0131136</c:v>
                </c:pt>
                <c:pt idx="239">
                  <c:v>0.0133499</c:v>
                </c:pt>
                <c:pt idx="240">
                  <c:v>0.0135142</c:v>
                </c:pt>
                <c:pt idx="241">
                  <c:v>0.0136078</c:v>
                </c:pt>
                <c:pt idx="242">
                  <c:v>0.0137948</c:v>
                </c:pt>
                <c:pt idx="243">
                  <c:v>0.0139631</c:v>
                </c:pt>
                <c:pt idx="244">
                  <c:v>0.0142097</c:v>
                </c:pt>
                <c:pt idx="245">
                  <c:v>0.0144887</c:v>
                </c:pt>
                <c:pt idx="246">
                  <c:v>0.0147228</c:v>
                </c:pt>
                <c:pt idx="247">
                  <c:v>0.0150263</c:v>
                </c:pt>
                <c:pt idx="248">
                  <c:v>0.0152629</c:v>
                </c:pt>
                <c:pt idx="249">
                  <c:v>0.0155367</c:v>
                </c:pt>
                <c:pt idx="250">
                  <c:v>0.0157844</c:v>
                </c:pt>
                <c:pt idx="251">
                  <c:v>0.0160856</c:v>
                </c:pt>
                <c:pt idx="252">
                  <c:v>0.0163363</c:v>
                </c:pt>
                <c:pt idx="253">
                  <c:v>0.0166029</c:v>
                </c:pt>
                <c:pt idx="254">
                  <c:v>0.0168871</c:v>
                </c:pt>
                <c:pt idx="255">
                  <c:v>0.0171314</c:v>
                </c:pt>
                <c:pt idx="256">
                  <c:v>0.0172698</c:v>
                </c:pt>
                <c:pt idx="257">
                  <c:v>0.0175364</c:v>
                </c:pt>
                <c:pt idx="258">
                  <c:v>0.017729</c:v>
                </c:pt>
                <c:pt idx="259">
                  <c:v>0.0180023</c:v>
                </c:pt>
                <c:pt idx="260">
                  <c:v>0.0183065</c:v>
                </c:pt>
                <c:pt idx="261">
                  <c:v>0.0186499</c:v>
                </c:pt>
                <c:pt idx="262">
                  <c:v>0.0189574</c:v>
                </c:pt>
                <c:pt idx="263">
                  <c:v>0.019229</c:v>
                </c:pt>
                <c:pt idx="264">
                  <c:v>0.0194696</c:v>
                </c:pt>
                <c:pt idx="265">
                  <c:v>0.0196418</c:v>
                </c:pt>
                <c:pt idx="266">
                  <c:v>0.019855</c:v>
                </c:pt>
                <c:pt idx="267">
                  <c:v>0.0201116</c:v>
                </c:pt>
                <c:pt idx="268">
                  <c:v>0.0203714</c:v>
                </c:pt>
                <c:pt idx="269">
                  <c:v>0.0206367</c:v>
                </c:pt>
                <c:pt idx="270">
                  <c:v>0.0209273</c:v>
                </c:pt>
                <c:pt idx="271">
                  <c:v>0.0212094</c:v>
                </c:pt>
                <c:pt idx="272">
                  <c:v>0.0214885</c:v>
                </c:pt>
                <c:pt idx="273">
                  <c:v>0.0217227</c:v>
                </c:pt>
                <c:pt idx="274">
                  <c:v>0.0220407</c:v>
                </c:pt>
                <c:pt idx="275">
                  <c:v>0.0223503</c:v>
                </c:pt>
                <c:pt idx="276">
                  <c:v>0.0226482</c:v>
                </c:pt>
                <c:pt idx="277">
                  <c:v>0.0229702</c:v>
                </c:pt>
                <c:pt idx="278">
                  <c:v>0.0232733</c:v>
                </c:pt>
                <c:pt idx="279">
                  <c:v>0.0235273</c:v>
                </c:pt>
                <c:pt idx="280">
                  <c:v>0.0237774</c:v>
                </c:pt>
                <c:pt idx="281">
                  <c:v>0.0239954</c:v>
                </c:pt>
                <c:pt idx="282">
                  <c:v>0.0243005</c:v>
                </c:pt>
                <c:pt idx="283">
                  <c:v>0.0246354</c:v>
                </c:pt>
                <c:pt idx="284">
                  <c:v>0.0249895</c:v>
                </c:pt>
                <c:pt idx="285">
                  <c:v>0.0253046</c:v>
                </c:pt>
                <c:pt idx="286">
                  <c:v>0.0255859</c:v>
                </c:pt>
                <c:pt idx="287">
                  <c:v>0.0259088</c:v>
                </c:pt>
                <c:pt idx="288">
                  <c:v>0.0261707</c:v>
                </c:pt>
                <c:pt idx="289">
                  <c:v>0.0263934</c:v>
                </c:pt>
                <c:pt idx="290">
                  <c:v>0.0266411</c:v>
                </c:pt>
                <c:pt idx="291">
                  <c:v>0.0269757</c:v>
                </c:pt>
                <c:pt idx="292">
                  <c:v>0.027344</c:v>
                </c:pt>
                <c:pt idx="293">
                  <c:v>0.0276853</c:v>
                </c:pt>
                <c:pt idx="294">
                  <c:v>0.0280171</c:v>
                </c:pt>
                <c:pt idx="295">
                  <c:v>0.0283146</c:v>
                </c:pt>
                <c:pt idx="296">
                  <c:v>0.0285931</c:v>
                </c:pt>
                <c:pt idx="297">
                  <c:v>0.0288762</c:v>
                </c:pt>
                <c:pt idx="298">
                  <c:v>0.0291878</c:v>
                </c:pt>
                <c:pt idx="299">
                  <c:v>0.0294943</c:v>
                </c:pt>
                <c:pt idx="300">
                  <c:v>0.0298793</c:v>
                </c:pt>
                <c:pt idx="301">
                  <c:v>0.0301189</c:v>
                </c:pt>
                <c:pt idx="302">
                  <c:v>0.0303476</c:v>
                </c:pt>
                <c:pt idx="303">
                  <c:v>0.030562</c:v>
                </c:pt>
                <c:pt idx="304">
                  <c:v>0.0308305</c:v>
                </c:pt>
                <c:pt idx="305">
                  <c:v>0.031155</c:v>
                </c:pt>
                <c:pt idx="306">
                  <c:v>0.0315079</c:v>
                </c:pt>
                <c:pt idx="307">
                  <c:v>0.0318754</c:v>
                </c:pt>
                <c:pt idx="308">
                  <c:v>0.032187</c:v>
                </c:pt>
                <c:pt idx="309">
                  <c:v>0.0325061</c:v>
                </c:pt>
                <c:pt idx="310">
                  <c:v>0.0327021</c:v>
                </c:pt>
                <c:pt idx="311">
                  <c:v>0.0330239</c:v>
                </c:pt>
                <c:pt idx="312">
                  <c:v>0.0332624</c:v>
                </c:pt>
                <c:pt idx="313">
                  <c:v>0.0335806</c:v>
                </c:pt>
                <c:pt idx="314">
                  <c:v>0.0339285</c:v>
                </c:pt>
                <c:pt idx="315">
                  <c:v>0.0342554</c:v>
                </c:pt>
                <c:pt idx="316">
                  <c:v>0.0345459</c:v>
                </c:pt>
                <c:pt idx="317">
                  <c:v>0.0347838</c:v>
                </c:pt>
                <c:pt idx="318">
                  <c:v>0.0350341</c:v>
                </c:pt>
                <c:pt idx="319">
                  <c:v>0.0353909</c:v>
                </c:pt>
                <c:pt idx="320">
                  <c:v>0.0357559</c:v>
                </c:pt>
                <c:pt idx="321">
                  <c:v>0.0361503</c:v>
                </c:pt>
                <c:pt idx="322">
                  <c:v>0.0365291</c:v>
                </c:pt>
                <c:pt idx="323">
                  <c:v>0.0368657</c:v>
                </c:pt>
                <c:pt idx="324">
                  <c:v>0.0370795</c:v>
                </c:pt>
                <c:pt idx="325">
                  <c:v>0.037405</c:v>
                </c:pt>
                <c:pt idx="326">
                  <c:v>0.0376569</c:v>
                </c:pt>
                <c:pt idx="327">
                  <c:v>0.0379864</c:v>
                </c:pt>
                <c:pt idx="328">
                  <c:v>0.038371</c:v>
                </c:pt>
                <c:pt idx="329">
                  <c:v>0.0387454</c:v>
                </c:pt>
                <c:pt idx="330">
                  <c:v>0.0390798</c:v>
                </c:pt>
                <c:pt idx="331">
                  <c:v>0.039444</c:v>
                </c:pt>
                <c:pt idx="332">
                  <c:v>0.0396767</c:v>
                </c:pt>
                <c:pt idx="333">
                  <c:v>0.039978</c:v>
                </c:pt>
                <c:pt idx="334">
                  <c:v>0.0403071</c:v>
                </c:pt>
                <c:pt idx="335">
                  <c:v>0.0405596</c:v>
                </c:pt>
                <c:pt idx="336">
                  <c:v>0.040871</c:v>
                </c:pt>
                <c:pt idx="337">
                  <c:v>0.0411948</c:v>
                </c:pt>
                <c:pt idx="338">
                  <c:v>0.0414575</c:v>
                </c:pt>
                <c:pt idx="339">
                  <c:v>0.0417597</c:v>
                </c:pt>
                <c:pt idx="340">
                  <c:v>0.0420226</c:v>
                </c:pt>
                <c:pt idx="341">
                  <c:v>0.0423223</c:v>
                </c:pt>
                <c:pt idx="342">
                  <c:v>0.0426387</c:v>
                </c:pt>
                <c:pt idx="343">
                  <c:v>0.0429237</c:v>
                </c:pt>
                <c:pt idx="344">
                  <c:v>0.0432463</c:v>
                </c:pt>
                <c:pt idx="345">
                  <c:v>0.0436076</c:v>
                </c:pt>
                <c:pt idx="346">
                  <c:v>0.0439075</c:v>
                </c:pt>
                <c:pt idx="347">
                  <c:v>0.044238</c:v>
                </c:pt>
                <c:pt idx="348">
                  <c:v>0.0445011</c:v>
                </c:pt>
                <c:pt idx="349">
                  <c:v>0.044789</c:v>
                </c:pt>
                <c:pt idx="350">
                  <c:v>0.0450768</c:v>
                </c:pt>
                <c:pt idx="351">
                  <c:v>0.0453736</c:v>
                </c:pt>
                <c:pt idx="352">
                  <c:v>0.0457391</c:v>
                </c:pt>
                <c:pt idx="353">
                  <c:v>0.0460293</c:v>
                </c:pt>
                <c:pt idx="354">
                  <c:v>0.0463617</c:v>
                </c:pt>
                <c:pt idx="355">
                  <c:v>0.0466648</c:v>
                </c:pt>
                <c:pt idx="356">
                  <c:v>0.0470111</c:v>
                </c:pt>
                <c:pt idx="357">
                  <c:v>0.0473808</c:v>
                </c:pt>
                <c:pt idx="358">
                  <c:v>0.0477501</c:v>
                </c:pt>
                <c:pt idx="359">
                  <c:v>0.0481296</c:v>
                </c:pt>
                <c:pt idx="360">
                  <c:v>0.0484391</c:v>
                </c:pt>
                <c:pt idx="361">
                  <c:v>0.0487434</c:v>
                </c:pt>
                <c:pt idx="362">
                  <c:v>0.0490494</c:v>
                </c:pt>
                <c:pt idx="363">
                  <c:v>0.0493</c:v>
                </c:pt>
                <c:pt idx="364">
                  <c:v>0.049577</c:v>
                </c:pt>
                <c:pt idx="365">
                  <c:v>0.0497574</c:v>
                </c:pt>
                <c:pt idx="366">
                  <c:v>0.0501279</c:v>
                </c:pt>
                <c:pt idx="367">
                  <c:v>0.0505765</c:v>
                </c:pt>
                <c:pt idx="368">
                  <c:v>0.0508756</c:v>
                </c:pt>
                <c:pt idx="369">
                  <c:v>0.0512856</c:v>
                </c:pt>
                <c:pt idx="370">
                  <c:v>0.0515972</c:v>
                </c:pt>
                <c:pt idx="371">
                  <c:v>0.0518971</c:v>
                </c:pt>
                <c:pt idx="372">
                  <c:v>0.0522846</c:v>
                </c:pt>
                <c:pt idx="373">
                  <c:v>0.05262</c:v>
                </c:pt>
                <c:pt idx="374">
                  <c:v>0.0529891</c:v>
                </c:pt>
                <c:pt idx="375">
                  <c:v>0.0532971</c:v>
                </c:pt>
                <c:pt idx="376">
                  <c:v>0.0535525</c:v>
                </c:pt>
                <c:pt idx="377">
                  <c:v>0.0539098</c:v>
                </c:pt>
                <c:pt idx="378">
                  <c:v>0.0542032</c:v>
                </c:pt>
                <c:pt idx="379">
                  <c:v>0.0545912</c:v>
                </c:pt>
                <c:pt idx="380">
                  <c:v>0.0549688</c:v>
                </c:pt>
                <c:pt idx="381">
                  <c:v>0.0553074</c:v>
                </c:pt>
                <c:pt idx="382">
                  <c:v>0.0556602</c:v>
                </c:pt>
                <c:pt idx="383">
                  <c:v>0.0559586</c:v>
                </c:pt>
                <c:pt idx="384">
                  <c:v>0.0562733</c:v>
                </c:pt>
                <c:pt idx="385">
                  <c:v>0.0565414</c:v>
                </c:pt>
                <c:pt idx="386">
                  <c:v>0.0568544</c:v>
                </c:pt>
                <c:pt idx="387">
                  <c:v>0.0571121</c:v>
                </c:pt>
                <c:pt idx="388">
                  <c:v>0.0574162</c:v>
                </c:pt>
                <c:pt idx="389">
                  <c:v>0.057821</c:v>
                </c:pt>
                <c:pt idx="390">
                  <c:v>0.0582348</c:v>
                </c:pt>
                <c:pt idx="391">
                  <c:v>0.0585246</c:v>
                </c:pt>
                <c:pt idx="392">
                  <c:v>0.0590416</c:v>
                </c:pt>
                <c:pt idx="393">
                  <c:v>0.059415</c:v>
                </c:pt>
                <c:pt idx="394">
                  <c:v>0.0596637</c:v>
                </c:pt>
                <c:pt idx="395">
                  <c:v>0.059924</c:v>
                </c:pt>
                <c:pt idx="396">
                  <c:v>0.0604169</c:v>
                </c:pt>
                <c:pt idx="397">
                  <c:v>0.0607218</c:v>
                </c:pt>
                <c:pt idx="398">
                  <c:v>0.0607385</c:v>
                </c:pt>
                <c:pt idx="399">
                  <c:v>0.0609287</c:v>
                </c:pt>
                <c:pt idx="400">
                  <c:v>0.0611695</c:v>
                </c:pt>
                <c:pt idx="401">
                  <c:v>0.0615132</c:v>
                </c:pt>
                <c:pt idx="402">
                  <c:v>0.0618981</c:v>
                </c:pt>
                <c:pt idx="403">
                  <c:v>0.0622339</c:v>
                </c:pt>
                <c:pt idx="404">
                  <c:v>0.0625273</c:v>
                </c:pt>
                <c:pt idx="405">
                  <c:v>0.0628001</c:v>
                </c:pt>
                <c:pt idx="406">
                  <c:v>0.0632631</c:v>
                </c:pt>
                <c:pt idx="407">
                  <c:v>0.0636768</c:v>
                </c:pt>
                <c:pt idx="408">
                  <c:v>0.0638261</c:v>
                </c:pt>
                <c:pt idx="409">
                  <c:v>0.0640142</c:v>
                </c:pt>
                <c:pt idx="410">
                  <c:v>0.0642697</c:v>
                </c:pt>
                <c:pt idx="411">
                  <c:v>0.0645449</c:v>
                </c:pt>
                <c:pt idx="412">
                  <c:v>0.0646721</c:v>
                </c:pt>
                <c:pt idx="413">
                  <c:v>0.0648879</c:v>
                </c:pt>
                <c:pt idx="414">
                  <c:v>0.0644738</c:v>
                </c:pt>
                <c:pt idx="415">
                  <c:v>0.0651313</c:v>
                </c:pt>
                <c:pt idx="416">
                  <c:v>0.0650653</c:v>
                </c:pt>
                <c:pt idx="417">
                  <c:v>0.0649771</c:v>
                </c:pt>
                <c:pt idx="418">
                  <c:v>0.0652417</c:v>
                </c:pt>
                <c:pt idx="419">
                  <c:v>0.0654391</c:v>
                </c:pt>
                <c:pt idx="420">
                  <c:v>0.0659257</c:v>
                </c:pt>
                <c:pt idx="421">
                  <c:v>0.0661274</c:v>
                </c:pt>
                <c:pt idx="422">
                  <c:v>0.065845</c:v>
                </c:pt>
                <c:pt idx="423">
                  <c:v>0.0661689</c:v>
                </c:pt>
                <c:pt idx="424">
                  <c:v>0.0667038</c:v>
                </c:pt>
                <c:pt idx="425">
                  <c:v>0.0663226</c:v>
                </c:pt>
                <c:pt idx="426">
                  <c:v>0.0664458</c:v>
                </c:pt>
                <c:pt idx="427">
                  <c:v>0.0670455</c:v>
                </c:pt>
                <c:pt idx="428">
                  <c:v>0.0674904</c:v>
                </c:pt>
                <c:pt idx="429">
                  <c:v>0.0668349</c:v>
                </c:pt>
                <c:pt idx="430">
                  <c:v>0.0656828</c:v>
                </c:pt>
                <c:pt idx="431">
                  <c:v>0.0655854</c:v>
                </c:pt>
                <c:pt idx="432">
                  <c:v>0.0653924</c:v>
                </c:pt>
                <c:pt idx="433">
                  <c:v>0.0655114</c:v>
                </c:pt>
                <c:pt idx="434">
                  <c:v>0.0659139</c:v>
                </c:pt>
                <c:pt idx="435">
                  <c:v>0.0656781</c:v>
                </c:pt>
                <c:pt idx="436">
                  <c:v>0.0656966</c:v>
                </c:pt>
                <c:pt idx="437">
                  <c:v>0.0651061</c:v>
                </c:pt>
                <c:pt idx="438">
                  <c:v>0.0649425</c:v>
                </c:pt>
                <c:pt idx="439">
                  <c:v>0.0648227</c:v>
                </c:pt>
                <c:pt idx="440">
                  <c:v>0.064745</c:v>
                </c:pt>
                <c:pt idx="441">
                  <c:v>0.0646057</c:v>
                </c:pt>
                <c:pt idx="442">
                  <c:v>0.0649284</c:v>
                </c:pt>
                <c:pt idx="443">
                  <c:v>0.0652728</c:v>
                </c:pt>
                <c:pt idx="444">
                  <c:v>0.0653329</c:v>
                </c:pt>
                <c:pt idx="445">
                  <c:v>0.0650726</c:v>
                </c:pt>
                <c:pt idx="446">
                  <c:v>0.0652277</c:v>
                </c:pt>
                <c:pt idx="447">
                  <c:v>0.0655591</c:v>
                </c:pt>
                <c:pt idx="448">
                  <c:v>0.0656392</c:v>
                </c:pt>
                <c:pt idx="449">
                  <c:v>0.0662098</c:v>
                </c:pt>
                <c:pt idx="450">
                  <c:v>0.0662796</c:v>
                </c:pt>
                <c:pt idx="451">
                  <c:v>0.0651531</c:v>
                </c:pt>
                <c:pt idx="452">
                  <c:v>0.0658586</c:v>
                </c:pt>
                <c:pt idx="453">
                  <c:v>0.0654785</c:v>
                </c:pt>
                <c:pt idx="454">
                  <c:v>0.0653423</c:v>
                </c:pt>
                <c:pt idx="455">
                  <c:v>0.0653269</c:v>
                </c:pt>
                <c:pt idx="456">
                  <c:v>0.065655</c:v>
                </c:pt>
                <c:pt idx="457">
                  <c:v>0.0662271</c:v>
                </c:pt>
                <c:pt idx="458">
                  <c:v>0.0660267</c:v>
                </c:pt>
                <c:pt idx="459">
                  <c:v>0.0649096</c:v>
                </c:pt>
                <c:pt idx="460">
                  <c:v>0.0626221</c:v>
                </c:pt>
                <c:pt idx="461">
                  <c:v>0.062673</c:v>
                </c:pt>
                <c:pt idx="462">
                  <c:v>0.0628227</c:v>
                </c:pt>
                <c:pt idx="463">
                  <c:v>0.0610492</c:v>
                </c:pt>
                <c:pt idx="464">
                  <c:v>0.0611854</c:v>
                </c:pt>
                <c:pt idx="465">
                  <c:v>0.0612661</c:v>
                </c:pt>
                <c:pt idx="466">
                  <c:v>0.0609385</c:v>
                </c:pt>
                <c:pt idx="467">
                  <c:v>0.0611506</c:v>
                </c:pt>
                <c:pt idx="468">
                  <c:v>0.0608256</c:v>
                </c:pt>
                <c:pt idx="469">
                  <c:v>0.0609254</c:v>
                </c:pt>
                <c:pt idx="470">
                  <c:v>0.0607133</c:v>
                </c:pt>
                <c:pt idx="471">
                  <c:v>0.0612675</c:v>
                </c:pt>
                <c:pt idx="472">
                  <c:v>0.0612613</c:v>
                </c:pt>
                <c:pt idx="473">
                  <c:v>0.0616896</c:v>
                </c:pt>
                <c:pt idx="474">
                  <c:v>0.0615548</c:v>
                </c:pt>
                <c:pt idx="475">
                  <c:v>0.0615595</c:v>
                </c:pt>
                <c:pt idx="476">
                  <c:v>0.0607464</c:v>
                </c:pt>
                <c:pt idx="477">
                  <c:v>0.0606408</c:v>
                </c:pt>
                <c:pt idx="478">
                  <c:v>0.0608471</c:v>
                </c:pt>
                <c:pt idx="479">
                  <c:v>0.0609833</c:v>
                </c:pt>
                <c:pt idx="480">
                  <c:v>0.0609141</c:v>
                </c:pt>
                <c:pt idx="481">
                  <c:v>0.0613619</c:v>
                </c:pt>
                <c:pt idx="482">
                  <c:v>0.0614673</c:v>
                </c:pt>
                <c:pt idx="483">
                  <c:v>0.0614267</c:v>
                </c:pt>
                <c:pt idx="484">
                  <c:v>0.0614454</c:v>
                </c:pt>
                <c:pt idx="485">
                  <c:v>0.0615065</c:v>
                </c:pt>
                <c:pt idx="486">
                  <c:v>0.0612712</c:v>
                </c:pt>
                <c:pt idx="487">
                  <c:v>0.0596949</c:v>
                </c:pt>
                <c:pt idx="488">
                  <c:v>0.0599965</c:v>
                </c:pt>
                <c:pt idx="489">
                  <c:v>0.0604263</c:v>
                </c:pt>
                <c:pt idx="490">
                  <c:v>0.0607363</c:v>
                </c:pt>
                <c:pt idx="491">
                  <c:v>0.0606098</c:v>
                </c:pt>
                <c:pt idx="492">
                  <c:v>0.0606723</c:v>
                </c:pt>
                <c:pt idx="493">
                  <c:v>0.060122</c:v>
                </c:pt>
                <c:pt idx="494">
                  <c:v>0.0594243</c:v>
                </c:pt>
                <c:pt idx="495">
                  <c:v>0.0592116</c:v>
                </c:pt>
                <c:pt idx="496">
                  <c:v>0.0600236</c:v>
                </c:pt>
                <c:pt idx="497">
                  <c:v>0.0599226</c:v>
                </c:pt>
                <c:pt idx="498">
                  <c:v>0.0596886</c:v>
                </c:pt>
                <c:pt idx="499">
                  <c:v>0.0600033</c:v>
                </c:pt>
                <c:pt idx="500">
                  <c:v>0.0599487</c:v>
                </c:pt>
                <c:pt idx="501">
                  <c:v>0.0599742</c:v>
                </c:pt>
                <c:pt idx="502">
                  <c:v>0.0602869</c:v>
                </c:pt>
                <c:pt idx="503">
                  <c:v>0.0601736</c:v>
                </c:pt>
                <c:pt idx="504">
                  <c:v>0.0598646</c:v>
                </c:pt>
                <c:pt idx="505">
                  <c:v>0.0598439</c:v>
                </c:pt>
                <c:pt idx="506">
                  <c:v>0.0598174</c:v>
                </c:pt>
                <c:pt idx="507">
                  <c:v>0.0598984</c:v>
                </c:pt>
                <c:pt idx="508">
                  <c:v>0.0597827</c:v>
                </c:pt>
                <c:pt idx="509">
                  <c:v>0.0599744</c:v>
                </c:pt>
                <c:pt idx="510">
                  <c:v>0.0599572</c:v>
                </c:pt>
                <c:pt idx="511">
                  <c:v>0.0598818</c:v>
                </c:pt>
                <c:pt idx="512">
                  <c:v>0.0599323</c:v>
                </c:pt>
                <c:pt idx="513">
                  <c:v>0.0598432</c:v>
                </c:pt>
                <c:pt idx="514">
                  <c:v>0.0601498</c:v>
                </c:pt>
                <c:pt idx="515">
                  <c:v>0.0601208</c:v>
                </c:pt>
                <c:pt idx="516">
                  <c:v>0.0601176</c:v>
                </c:pt>
                <c:pt idx="517">
                  <c:v>0.0600644</c:v>
                </c:pt>
                <c:pt idx="518">
                  <c:v>0.0599214</c:v>
                </c:pt>
                <c:pt idx="519">
                  <c:v>0.0597057</c:v>
                </c:pt>
                <c:pt idx="520">
                  <c:v>0.0597751</c:v>
                </c:pt>
                <c:pt idx="521">
                  <c:v>0.0599331</c:v>
                </c:pt>
                <c:pt idx="522">
                  <c:v>0.0601587</c:v>
                </c:pt>
                <c:pt idx="523">
                  <c:v>0.060247</c:v>
                </c:pt>
                <c:pt idx="524">
                  <c:v>0.0601789</c:v>
                </c:pt>
                <c:pt idx="525">
                  <c:v>0.0603151</c:v>
                </c:pt>
                <c:pt idx="526">
                  <c:v>0.0599075</c:v>
                </c:pt>
                <c:pt idx="527">
                  <c:v>0.0600411</c:v>
                </c:pt>
                <c:pt idx="528">
                  <c:v>0.0600009</c:v>
                </c:pt>
                <c:pt idx="529">
                  <c:v>0.0599659</c:v>
                </c:pt>
                <c:pt idx="530">
                  <c:v>0.0603899</c:v>
                </c:pt>
                <c:pt idx="531">
                  <c:v>0.0598492</c:v>
                </c:pt>
                <c:pt idx="532">
                  <c:v>0.0600836</c:v>
                </c:pt>
                <c:pt idx="533">
                  <c:v>0.0599009</c:v>
                </c:pt>
                <c:pt idx="534">
                  <c:v>0.0599971</c:v>
                </c:pt>
                <c:pt idx="535">
                  <c:v>0.0600687</c:v>
                </c:pt>
                <c:pt idx="536">
                  <c:v>0.0600859</c:v>
                </c:pt>
                <c:pt idx="537">
                  <c:v>0.0600109</c:v>
                </c:pt>
                <c:pt idx="538">
                  <c:v>0.0599026</c:v>
                </c:pt>
                <c:pt idx="539">
                  <c:v>0.0599531</c:v>
                </c:pt>
                <c:pt idx="540">
                  <c:v>0.0599071</c:v>
                </c:pt>
                <c:pt idx="541">
                  <c:v>0.059889</c:v>
                </c:pt>
                <c:pt idx="542">
                  <c:v>0.059872</c:v>
                </c:pt>
                <c:pt idx="543">
                  <c:v>0.0598252</c:v>
                </c:pt>
                <c:pt idx="544">
                  <c:v>0.0598156</c:v>
                </c:pt>
                <c:pt idx="545">
                  <c:v>0.0598436</c:v>
                </c:pt>
                <c:pt idx="546">
                  <c:v>0.0597621</c:v>
                </c:pt>
                <c:pt idx="547">
                  <c:v>0.0598447</c:v>
                </c:pt>
                <c:pt idx="548">
                  <c:v>0.0599492</c:v>
                </c:pt>
                <c:pt idx="549">
                  <c:v>0.0597891</c:v>
                </c:pt>
                <c:pt idx="550">
                  <c:v>0.0599692</c:v>
                </c:pt>
                <c:pt idx="551">
                  <c:v>0.0596806</c:v>
                </c:pt>
                <c:pt idx="552">
                  <c:v>0.059849</c:v>
                </c:pt>
                <c:pt idx="553">
                  <c:v>0.0598796</c:v>
                </c:pt>
                <c:pt idx="554">
                  <c:v>0.0597383</c:v>
                </c:pt>
                <c:pt idx="555">
                  <c:v>0.0596515</c:v>
                </c:pt>
                <c:pt idx="556">
                  <c:v>0.0595577</c:v>
                </c:pt>
                <c:pt idx="557">
                  <c:v>0.0593173</c:v>
                </c:pt>
                <c:pt idx="558">
                  <c:v>0.0592173</c:v>
                </c:pt>
                <c:pt idx="559">
                  <c:v>0.0592676</c:v>
                </c:pt>
                <c:pt idx="560">
                  <c:v>0.0594386</c:v>
                </c:pt>
                <c:pt idx="561">
                  <c:v>0.0594741</c:v>
                </c:pt>
                <c:pt idx="562">
                  <c:v>0.059595</c:v>
                </c:pt>
                <c:pt idx="563">
                  <c:v>0.0595284</c:v>
                </c:pt>
                <c:pt idx="564">
                  <c:v>0.0594392</c:v>
                </c:pt>
                <c:pt idx="565">
                  <c:v>0.0591851</c:v>
                </c:pt>
                <c:pt idx="566">
                  <c:v>0.0591769</c:v>
                </c:pt>
                <c:pt idx="567">
                  <c:v>0.0591694</c:v>
                </c:pt>
                <c:pt idx="568">
                  <c:v>0.0589355</c:v>
                </c:pt>
                <c:pt idx="569">
                  <c:v>0.0589043</c:v>
                </c:pt>
                <c:pt idx="570">
                  <c:v>0.0590915</c:v>
                </c:pt>
                <c:pt idx="571">
                  <c:v>0.0591677</c:v>
                </c:pt>
                <c:pt idx="572">
                  <c:v>0.0589262</c:v>
                </c:pt>
                <c:pt idx="573">
                  <c:v>0.0588474</c:v>
                </c:pt>
                <c:pt idx="574">
                  <c:v>0.059045</c:v>
                </c:pt>
                <c:pt idx="575">
                  <c:v>0.0589267</c:v>
                </c:pt>
                <c:pt idx="576">
                  <c:v>0.0584863</c:v>
                </c:pt>
                <c:pt idx="577">
                  <c:v>0.0583598</c:v>
                </c:pt>
                <c:pt idx="578">
                  <c:v>0.0588512</c:v>
                </c:pt>
                <c:pt idx="579">
                  <c:v>0.058331</c:v>
                </c:pt>
                <c:pt idx="580">
                  <c:v>0.0581942</c:v>
                </c:pt>
                <c:pt idx="581">
                  <c:v>0.0578587</c:v>
                </c:pt>
                <c:pt idx="582">
                  <c:v>0.0569506</c:v>
                </c:pt>
                <c:pt idx="583">
                  <c:v>0.0563507</c:v>
                </c:pt>
                <c:pt idx="584">
                  <c:v>0.0563256</c:v>
                </c:pt>
                <c:pt idx="585">
                  <c:v>0.0549299</c:v>
                </c:pt>
                <c:pt idx="586">
                  <c:v>0.0546843</c:v>
                </c:pt>
                <c:pt idx="587">
                  <c:v>0.0549565</c:v>
                </c:pt>
                <c:pt idx="588">
                  <c:v>0.0549349</c:v>
                </c:pt>
                <c:pt idx="589">
                  <c:v>0.0550858</c:v>
                </c:pt>
                <c:pt idx="590">
                  <c:v>0.0539404</c:v>
                </c:pt>
                <c:pt idx="591">
                  <c:v>0.0544714</c:v>
                </c:pt>
                <c:pt idx="592">
                  <c:v>0.0540658</c:v>
                </c:pt>
                <c:pt idx="593">
                  <c:v>0.05377</c:v>
                </c:pt>
                <c:pt idx="594">
                  <c:v>0.0521739</c:v>
                </c:pt>
                <c:pt idx="595">
                  <c:v>0.051946</c:v>
                </c:pt>
                <c:pt idx="596">
                  <c:v>0.0521774</c:v>
                </c:pt>
                <c:pt idx="597">
                  <c:v>0.0530175</c:v>
                </c:pt>
                <c:pt idx="598">
                  <c:v>0.0531498</c:v>
                </c:pt>
                <c:pt idx="599">
                  <c:v>0.0526295</c:v>
                </c:pt>
                <c:pt idx="600">
                  <c:v>0.0529667</c:v>
                </c:pt>
                <c:pt idx="601">
                  <c:v>0.048373</c:v>
                </c:pt>
                <c:pt idx="602">
                  <c:v>0.044017</c:v>
                </c:pt>
                <c:pt idx="603">
                  <c:v>0.0438876</c:v>
                </c:pt>
              </c:numCache>
            </c:numRef>
          </c:yVal>
          <c:smooth val="0"/>
        </c:ser>
        <c:ser>
          <c:idx val="4"/>
          <c:order val="4"/>
          <c:tx>
            <c:v>EXY</c:v>
          </c:tx>
          <c:spPr>
            <a:ln w="254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Correlation_donnees!$D$2:$D$10000</c:f>
              <c:numCache>
                <c:ptCount val="9999"/>
                <c:pt idx="0">
                  <c:v>-1.60203E-18</c:v>
                </c:pt>
                <c:pt idx="1">
                  <c:v>-2.3864E-05</c:v>
                </c:pt>
                <c:pt idx="2">
                  <c:v>-2.20058E-05</c:v>
                </c:pt>
                <c:pt idx="3">
                  <c:v>-2.69376E-05</c:v>
                </c:pt>
                <c:pt idx="4">
                  <c:v>-1.13225E-05</c:v>
                </c:pt>
                <c:pt idx="5">
                  <c:v>-1.77571E-05</c:v>
                </c:pt>
                <c:pt idx="6">
                  <c:v>1.26678E-05</c:v>
                </c:pt>
                <c:pt idx="7">
                  <c:v>-7.25713E-08</c:v>
                </c:pt>
                <c:pt idx="8">
                  <c:v>3.40494E-06</c:v>
                </c:pt>
                <c:pt idx="9">
                  <c:v>2.59719E-05</c:v>
                </c:pt>
                <c:pt idx="10">
                  <c:v>2.69042E-05</c:v>
                </c:pt>
                <c:pt idx="11">
                  <c:v>2.09711E-05</c:v>
                </c:pt>
                <c:pt idx="12">
                  <c:v>8.00936E-06</c:v>
                </c:pt>
                <c:pt idx="13">
                  <c:v>8.4203E-06</c:v>
                </c:pt>
                <c:pt idx="14">
                  <c:v>-4.93917E-07</c:v>
                </c:pt>
                <c:pt idx="15">
                  <c:v>2.96204E-06</c:v>
                </c:pt>
                <c:pt idx="16">
                  <c:v>-9.92121E-06</c:v>
                </c:pt>
                <c:pt idx="17">
                  <c:v>-3.59327E-05</c:v>
                </c:pt>
                <c:pt idx="18">
                  <c:v>-4.64981E-05</c:v>
                </c:pt>
                <c:pt idx="19">
                  <c:v>-5.72644E-05</c:v>
                </c:pt>
                <c:pt idx="20">
                  <c:v>-8.45352E-05</c:v>
                </c:pt>
                <c:pt idx="21">
                  <c:v>-9.37633E-05</c:v>
                </c:pt>
                <c:pt idx="22">
                  <c:v>-0.000103034</c:v>
                </c:pt>
                <c:pt idx="23">
                  <c:v>-0.000115507</c:v>
                </c:pt>
                <c:pt idx="24">
                  <c:v>-0.000122794</c:v>
                </c:pt>
                <c:pt idx="25">
                  <c:v>-0.000111853</c:v>
                </c:pt>
                <c:pt idx="26">
                  <c:v>-0.000114104</c:v>
                </c:pt>
                <c:pt idx="27">
                  <c:v>-0.000123465</c:v>
                </c:pt>
                <c:pt idx="28">
                  <c:v>-0.000106251</c:v>
                </c:pt>
                <c:pt idx="29">
                  <c:v>-9.34311E-05</c:v>
                </c:pt>
                <c:pt idx="30">
                  <c:v>-7.65495E-05</c:v>
                </c:pt>
                <c:pt idx="31">
                  <c:v>-8.13369E-05</c:v>
                </c:pt>
                <c:pt idx="32">
                  <c:v>-7.40608E-05</c:v>
                </c:pt>
                <c:pt idx="33">
                  <c:v>-6.97164E-05</c:v>
                </c:pt>
                <c:pt idx="34">
                  <c:v>-5.42229E-05</c:v>
                </c:pt>
                <c:pt idx="35">
                  <c:v>-4.12826E-05</c:v>
                </c:pt>
                <c:pt idx="36">
                  <c:v>-4.20458E-05</c:v>
                </c:pt>
                <c:pt idx="37">
                  <c:v>-3.6823E-05</c:v>
                </c:pt>
                <c:pt idx="38">
                  <c:v>-3.99878E-05</c:v>
                </c:pt>
                <c:pt idx="39">
                  <c:v>-3.28522E-05</c:v>
                </c:pt>
                <c:pt idx="40">
                  <c:v>-3.15406E-05</c:v>
                </c:pt>
                <c:pt idx="41">
                  <c:v>-2.06113E-05</c:v>
                </c:pt>
                <c:pt idx="42">
                  <c:v>-4.88834E-05</c:v>
                </c:pt>
                <c:pt idx="43">
                  <c:v>-3.58428E-05</c:v>
                </c:pt>
                <c:pt idx="44">
                  <c:v>-4.02801E-05</c:v>
                </c:pt>
                <c:pt idx="45">
                  <c:v>-1.77823E-05</c:v>
                </c:pt>
                <c:pt idx="46">
                  <c:v>-2.25941E-05</c:v>
                </c:pt>
                <c:pt idx="47">
                  <c:v>-3.91877E-05</c:v>
                </c:pt>
                <c:pt idx="48">
                  <c:v>-4.08348E-05</c:v>
                </c:pt>
                <c:pt idx="49">
                  <c:v>-3.50892E-05</c:v>
                </c:pt>
                <c:pt idx="50">
                  <c:v>-4.90621E-05</c:v>
                </c:pt>
                <c:pt idx="51">
                  <c:v>-4.9475E-05</c:v>
                </c:pt>
                <c:pt idx="52">
                  <c:v>-5.52662E-05</c:v>
                </c:pt>
                <c:pt idx="53">
                  <c:v>-4.87785E-05</c:v>
                </c:pt>
                <c:pt idx="54">
                  <c:v>-4.70388E-05</c:v>
                </c:pt>
                <c:pt idx="55">
                  <c:v>-2.39397E-05</c:v>
                </c:pt>
                <c:pt idx="56">
                  <c:v>5.43608E-06</c:v>
                </c:pt>
                <c:pt idx="57">
                  <c:v>6.80502E-05</c:v>
                </c:pt>
                <c:pt idx="58">
                  <c:v>7.52631E-05</c:v>
                </c:pt>
                <c:pt idx="59">
                  <c:v>2.74468E-05</c:v>
                </c:pt>
                <c:pt idx="60">
                  <c:v>7.29471E-06</c:v>
                </c:pt>
                <c:pt idx="61">
                  <c:v>-7.35936E-06</c:v>
                </c:pt>
                <c:pt idx="62">
                  <c:v>-1.39815E-05</c:v>
                </c:pt>
                <c:pt idx="63">
                  <c:v>-3.08711E-05</c:v>
                </c:pt>
                <c:pt idx="64">
                  <c:v>-5.45197E-05</c:v>
                </c:pt>
                <c:pt idx="65">
                  <c:v>-5.3234E-05</c:v>
                </c:pt>
                <c:pt idx="66">
                  <c:v>-7.58725E-05</c:v>
                </c:pt>
                <c:pt idx="67">
                  <c:v>-8.64316E-05</c:v>
                </c:pt>
                <c:pt idx="68">
                  <c:v>-8.94329E-05</c:v>
                </c:pt>
                <c:pt idx="69">
                  <c:v>-9.29431E-05</c:v>
                </c:pt>
                <c:pt idx="70">
                  <c:v>-9.5857E-05</c:v>
                </c:pt>
                <c:pt idx="71">
                  <c:v>-9.85477E-05</c:v>
                </c:pt>
                <c:pt idx="72">
                  <c:v>-8.13166E-05</c:v>
                </c:pt>
                <c:pt idx="73">
                  <c:v>-8.08489E-05</c:v>
                </c:pt>
                <c:pt idx="74">
                  <c:v>-9.04303E-05</c:v>
                </c:pt>
                <c:pt idx="75">
                  <c:v>-6.13277E-05</c:v>
                </c:pt>
                <c:pt idx="76">
                  <c:v>-6.00134E-05</c:v>
                </c:pt>
                <c:pt idx="77">
                  <c:v>-5.68685E-05</c:v>
                </c:pt>
                <c:pt idx="78">
                  <c:v>-5.22256E-05</c:v>
                </c:pt>
                <c:pt idx="79">
                  <c:v>-5.04664E-05</c:v>
                </c:pt>
                <c:pt idx="80">
                  <c:v>-3.21972E-05</c:v>
                </c:pt>
                <c:pt idx="81">
                  <c:v>-5.32316E-05</c:v>
                </c:pt>
                <c:pt idx="82">
                  <c:v>-3.74374E-05</c:v>
                </c:pt>
                <c:pt idx="83">
                  <c:v>-2.38959E-05</c:v>
                </c:pt>
                <c:pt idx="84">
                  <c:v>-2.50473E-05</c:v>
                </c:pt>
                <c:pt idx="85">
                  <c:v>-3.50676E-05</c:v>
                </c:pt>
                <c:pt idx="86">
                  <c:v>-3.67167E-05</c:v>
                </c:pt>
                <c:pt idx="87">
                  <c:v>-1.04707E-05</c:v>
                </c:pt>
                <c:pt idx="88">
                  <c:v>3.12795E-06</c:v>
                </c:pt>
                <c:pt idx="89">
                  <c:v>1.58942E-05</c:v>
                </c:pt>
                <c:pt idx="90">
                  <c:v>-8.69624E-06</c:v>
                </c:pt>
                <c:pt idx="91">
                  <c:v>2.43941E-05</c:v>
                </c:pt>
                <c:pt idx="92">
                  <c:v>1.16705E-05</c:v>
                </c:pt>
                <c:pt idx="93">
                  <c:v>1.21793E-06</c:v>
                </c:pt>
                <c:pt idx="94">
                  <c:v>4.04553E-05</c:v>
                </c:pt>
                <c:pt idx="95">
                  <c:v>4.31243E-06</c:v>
                </c:pt>
                <c:pt idx="96">
                  <c:v>2.3234E-05</c:v>
                </c:pt>
                <c:pt idx="97">
                  <c:v>2.76733E-05</c:v>
                </c:pt>
                <c:pt idx="98">
                  <c:v>1.56429E-05</c:v>
                </c:pt>
                <c:pt idx="99">
                  <c:v>1.8715E-05</c:v>
                </c:pt>
                <c:pt idx="100">
                  <c:v>4.45208E-05</c:v>
                </c:pt>
                <c:pt idx="101">
                  <c:v>5.83805E-05</c:v>
                </c:pt>
                <c:pt idx="102">
                  <c:v>5.55442E-05</c:v>
                </c:pt>
                <c:pt idx="103">
                  <c:v>4.05693E-05</c:v>
                </c:pt>
                <c:pt idx="104">
                  <c:v>2.87158E-05</c:v>
                </c:pt>
                <c:pt idx="105">
                  <c:v>1.33308E-05</c:v>
                </c:pt>
                <c:pt idx="106">
                  <c:v>2.81154E-05</c:v>
                </c:pt>
                <c:pt idx="107">
                  <c:v>3.51831E-05</c:v>
                </c:pt>
                <c:pt idx="108">
                  <c:v>5.8266E-07</c:v>
                </c:pt>
                <c:pt idx="109">
                  <c:v>2.0153E-05</c:v>
                </c:pt>
                <c:pt idx="110">
                  <c:v>3.38284E-05</c:v>
                </c:pt>
                <c:pt idx="111">
                  <c:v>4.12424E-05</c:v>
                </c:pt>
                <c:pt idx="112">
                  <c:v>4.94247E-05</c:v>
                </c:pt>
                <c:pt idx="113">
                  <c:v>2.12847E-05</c:v>
                </c:pt>
                <c:pt idx="114">
                  <c:v>-1.08103E-05</c:v>
                </c:pt>
                <c:pt idx="115">
                  <c:v>-4.31347E-05</c:v>
                </c:pt>
                <c:pt idx="116">
                  <c:v>-7.07107E-05</c:v>
                </c:pt>
                <c:pt idx="117">
                  <c:v>-9.85168E-05</c:v>
                </c:pt>
                <c:pt idx="118">
                  <c:v>-0.000108198</c:v>
                </c:pt>
                <c:pt idx="119">
                  <c:v>-9.96016E-05</c:v>
                </c:pt>
                <c:pt idx="120">
                  <c:v>-0.000131359</c:v>
                </c:pt>
                <c:pt idx="121">
                  <c:v>-0.000112694</c:v>
                </c:pt>
                <c:pt idx="122">
                  <c:v>-0.000112078</c:v>
                </c:pt>
                <c:pt idx="123">
                  <c:v>-0.000104041</c:v>
                </c:pt>
                <c:pt idx="124">
                  <c:v>-0.000119399</c:v>
                </c:pt>
                <c:pt idx="125">
                  <c:v>-0.00013667</c:v>
                </c:pt>
                <c:pt idx="126">
                  <c:v>-0.000118941</c:v>
                </c:pt>
                <c:pt idx="127">
                  <c:v>-0.00011733</c:v>
                </c:pt>
                <c:pt idx="128">
                  <c:v>-0.000122259</c:v>
                </c:pt>
                <c:pt idx="129">
                  <c:v>-9.57436E-05</c:v>
                </c:pt>
                <c:pt idx="130">
                  <c:v>-0.000110223</c:v>
                </c:pt>
                <c:pt idx="131">
                  <c:v>-9.35016E-05</c:v>
                </c:pt>
                <c:pt idx="132">
                  <c:v>-9.5066E-05</c:v>
                </c:pt>
                <c:pt idx="133">
                  <c:v>-6.16129E-05</c:v>
                </c:pt>
                <c:pt idx="134">
                  <c:v>-7.67808E-05</c:v>
                </c:pt>
                <c:pt idx="135">
                  <c:v>-7.29627E-05</c:v>
                </c:pt>
                <c:pt idx="136">
                  <c:v>-8.79373E-05</c:v>
                </c:pt>
                <c:pt idx="137">
                  <c:v>-6.56695E-05</c:v>
                </c:pt>
                <c:pt idx="138">
                  <c:v>-7.67144E-05</c:v>
                </c:pt>
                <c:pt idx="139">
                  <c:v>-4.92566E-05</c:v>
                </c:pt>
                <c:pt idx="140">
                  <c:v>-6.45278E-05</c:v>
                </c:pt>
                <c:pt idx="141">
                  <c:v>-4.4203E-05</c:v>
                </c:pt>
                <c:pt idx="142">
                  <c:v>-6.60205E-05</c:v>
                </c:pt>
                <c:pt idx="143">
                  <c:v>-5.19354E-05</c:v>
                </c:pt>
                <c:pt idx="144">
                  <c:v>-6.68643E-05</c:v>
                </c:pt>
                <c:pt idx="145">
                  <c:v>-5.19474E-05</c:v>
                </c:pt>
                <c:pt idx="146">
                  <c:v>6.73207E-06</c:v>
                </c:pt>
                <c:pt idx="147">
                  <c:v>-2.49697E-05</c:v>
                </c:pt>
                <c:pt idx="148">
                  <c:v>-8.83779E-06</c:v>
                </c:pt>
                <c:pt idx="149">
                  <c:v>-9.80509E-06</c:v>
                </c:pt>
                <c:pt idx="150">
                  <c:v>-2.667E-06</c:v>
                </c:pt>
                <c:pt idx="151">
                  <c:v>7.24718E-06</c:v>
                </c:pt>
                <c:pt idx="152">
                  <c:v>-1.52553E-05</c:v>
                </c:pt>
                <c:pt idx="153">
                  <c:v>2.08362E-06</c:v>
                </c:pt>
                <c:pt idx="154">
                  <c:v>-5.24683E-06</c:v>
                </c:pt>
                <c:pt idx="155">
                  <c:v>-1.00877E-07</c:v>
                </c:pt>
                <c:pt idx="156">
                  <c:v>-2.79262E-05</c:v>
                </c:pt>
                <c:pt idx="157">
                  <c:v>-4.97988E-05</c:v>
                </c:pt>
                <c:pt idx="158">
                  <c:v>-2.55251E-05</c:v>
                </c:pt>
                <c:pt idx="159">
                  <c:v>-1.1056E-05</c:v>
                </c:pt>
                <c:pt idx="160">
                  <c:v>1.1731E-06</c:v>
                </c:pt>
                <c:pt idx="161">
                  <c:v>4.17363E-05</c:v>
                </c:pt>
                <c:pt idx="162">
                  <c:v>4.7277E-05</c:v>
                </c:pt>
                <c:pt idx="163">
                  <c:v>3.26432E-05</c:v>
                </c:pt>
                <c:pt idx="164">
                  <c:v>6.21386E-05</c:v>
                </c:pt>
                <c:pt idx="165">
                  <c:v>5.70418E-05</c:v>
                </c:pt>
                <c:pt idx="166">
                  <c:v>4.5623E-05</c:v>
                </c:pt>
                <c:pt idx="167">
                  <c:v>5.85539E-05</c:v>
                </c:pt>
                <c:pt idx="168">
                  <c:v>4.65779E-05</c:v>
                </c:pt>
                <c:pt idx="169">
                  <c:v>1.67488E-05</c:v>
                </c:pt>
                <c:pt idx="170">
                  <c:v>-5.77795E-06</c:v>
                </c:pt>
                <c:pt idx="171">
                  <c:v>-3.44479E-06</c:v>
                </c:pt>
                <c:pt idx="172">
                  <c:v>-3.04765E-05</c:v>
                </c:pt>
                <c:pt idx="173">
                  <c:v>-2.80283E-05</c:v>
                </c:pt>
                <c:pt idx="174">
                  <c:v>-3.49311E-05</c:v>
                </c:pt>
                <c:pt idx="175">
                  <c:v>-1.25336E-05</c:v>
                </c:pt>
                <c:pt idx="176">
                  <c:v>-1.79445E-05</c:v>
                </c:pt>
                <c:pt idx="177">
                  <c:v>-2.16296E-05</c:v>
                </c:pt>
                <c:pt idx="178">
                  <c:v>2.75558E-05</c:v>
                </c:pt>
                <c:pt idx="179">
                  <c:v>1.96642E-05</c:v>
                </c:pt>
                <c:pt idx="180">
                  <c:v>3.61197E-05</c:v>
                </c:pt>
                <c:pt idx="181">
                  <c:v>8.71675E-06</c:v>
                </c:pt>
                <c:pt idx="182">
                  <c:v>8.98362E-06</c:v>
                </c:pt>
                <c:pt idx="183">
                  <c:v>-1.27264E-05</c:v>
                </c:pt>
                <c:pt idx="184">
                  <c:v>-1.4717E-05</c:v>
                </c:pt>
                <c:pt idx="185">
                  <c:v>-3.72231E-05</c:v>
                </c:pt>
                <c:pt idx="186">
                  <c:v>-5.37799E-05</c:v>
                </c:pt>
                <c:pt idx="187">
                  <c:v>-6.65968E-05</c:v>
                </c:pt>
                <c:pt idx="188">
                  <c:v>-8.44203E-05</c:v>
                </c:pt>
                <c:pt idx="189">
                  <c:v>-6.6279E-05</c:v>
                </c:pt>
                <c:pt idx="190">
                  <c:v>-6.34917E-05</c:v>
                </c:pt>
                <c:pt idx="191">
                  <c:v>-5.88045E-05</c:v>
                </c:pt>
                <c:pt idx="192">
                  <c:v>-2.40282E-05</c:v>
                </c:pt>
                <c:pt idx="193">
                  <c:v>-2.58764E-05</c:v>
                </c:pt>
                <c:pt idx="194">
                  <c:v>1.47086E-05</c:v>
                </c:pt>
                <c:pt idx="195">
                  <c:v>-3.60194E-06</c:v>
                </c:pt>
                <c:pt idx="196">
                  <c:v>5.59886E-06</c:v>
                </c:pt>
                <c:pt idx="197">
                  <c:v>-5.59232E-05</c:v>
                </c:pt>
                <c:pt idx="198">
                  <c:v>-0.000129062</c:v>
                </c:pt>
                <c:pt idx="199">
                  <c:v>-8.02764E-05</c:v>
                </c:pt>
                <c:pt idx="200">
                  <c:v>-8.98046E-05</c:v>
                </c:pt>
                <c:pt idx="201">
                  <c:v>-7.85461E-05</c:v>
                </c:pt>
                <c:pt idx="202">
                  <c:v>-0.000109381</c:v>
                </c:pt>
                <c:pt idx="203">
                  <c:v>-9.73481E-05</c:v>
                </c:pt>
                <c:pt idx="204">
                  <c:v>-0.00011607</c:v>
                </c:pt>
                <c:pt idx="205">
                  <c:v>-7.49712E-05</c:v>
                </c:pt>
                <c:pt idx="206">
                  <c:v>-4.16135E-05</c:v>
                </c:pt>
                <c:pt idx="207">
                  <c:v>-3.93967E-06</c:v>
                </c:pt>
                <c:pt idx="208">
                  <c:v>1.71775E-05</c:v>
                </c:pt>
                <c:pt idx="209">
                  <c:v>5.90316E-05</c:v>
                </c:pt>
                <c:pt idx="210">
                  <c:v>0.000108265</c:v>
                </c:pt>
                <c:pt idx="211">
                  <c:v>7.46996E-05</c:v>
                </c:pt>
                <c:pt idx="212">
                  <c:v>8.19533E-05</c:v>
                </c:pt>
                <c:pt idx="213">
                  <c:v>8.27876E-05</c:v>
                </c:pt>
                <c:pt idx="214">
                  <c:v>0.000105522</c:v>
                </c:pt>
                <c:pt idx="215">
                  <c:v>7.05343E-05</c:v>
                </c:pt>
                <c:pt idx="216">
                  <c:v>0.000142516</c:v>
                </c:pt>
                <c:pt idx="217">
                  <c:v>0.000196206</c:v>
                </c:pt>
                <c:pt idx="218">
                  <c:v>0.000210742</c:v>
                </c:pt>
                <c:pt idx="219">
                  <c:v>0.000197794</c:v>
                </c:pt>
                <c:pt idx="220">
                  <c:v>0.000255338</c:v>
                </c:pt>
                <c:pt idx="221">
                  <c:v>0.000219399</c:v>
                </c:pt>
                <c:pt idx="222">
                  <c:v>0.000145345</c:v>
                </c:pt>
                <c:pt idx="223">
                  <c:v>6.05991E-05</c:v>
                </c:pt>
                <c:pt idx="224">
                  <c:v>-3.59577E-05</c:v>
                </c:pt>
                <c:pt idx="225">
                  <c:v>-8.00814E-05</c:v>
                </c:pt>
                <c:pt idx="226">
                  <c:v>-0.000106809</c:v>
                </c:pt>
                <c:pt idx="227">
                  <c:v>-0.000136996</c:v>
                </c:pt>
                <c:pt idx="228">
                  <c:v>-9.58168E-05</c:v>
                </c:pt>
                <c:pt idx="229">
                  <c:v>-7.48504E-05</c:v>
                </c:pt>
                <c:pt idx="230">
                  <c:v>-1.2268E-05</c:v>
                </c:pt>
                <c:pt idx="231">
                  <c:v>-9.89187E-06</c:v>
                </c:pt>
                <c:pt idx="232">
                  <c:v>-5.36449E-06</c:v>
                </c:pt>
                <c:pt idx="233">
                  <c:v>-4.80733E-05</c:v>
                </c:pt>
                <c:pt idx="234">
                  <c:v>-2.43205E-05</c:v>
                </c:pt>
                <c:pt idx="235">
                  <c:v>3.54191E-06</c:v>
                </c:pt>
                <c:pt idx="236">
                  <c:v>4.9386E-05</c:v>
                </c:pt>
                <c:pt idx="237">
                  <c:v>5.37666E-05</c:v>
                </c:pt>
                <c:pt idx="238">
                  <c:v>3.03748E-05</c:v>
                </c:pt>
                <c:pt idx="239">
                  <c:v>3.61881E-06</c:v>
                </c:pt>
                <c:pt idx="240">
                  <c:v>-4.60857E-05</c:v>
                </c:pt>
                <c:pt idx="241">
                  <c:v>-4.38858E-05</c:v>
                </c:pt>
                <c:pt idx="242">
                  <c:v>-7.34201E-05</c:v>
                </c:pt>
                <c:pt idx="243">
                  <c:v>-0.000151053</c:v>
                </c:pt>
                <c:pt idx="244">
                  <c:v>-8.26039E-05</c:v>
                </c:pt>
                <c:pt idx="245">
                  <c:v>-6.95017E-05</c:v>
                </c:pt>
                <c:pt idx="246">
                  <c:v>3.27304E-05</c:v>
                </c:pt>
                <c:pt idx="247">
                  <c:v>1.37719E-05</c:v>
                </c:pt>
                <c:pt idx="248">
                  <c:v>6.58886E-05</c:v>
                </c:pt>
                <c:pt idx="249">
                  <c:v>9.24869E-05</c:v>
                </c:pt>
                <c:pt idx="250">
                  <c:v>3.23963E-05</c:v>
                </c:pt>
                <c:pt idx="251">
                  <c:v>-3.66671E-05</c:v>
                </c:pt>
                <c:pt idx="252">
                  <c:v>-8.97638E-05</c:v>
                </c:pt>
                <c:pt idx="253">
                  <c:v>-0.000125372</c:v>
                </c:pt>
                <c:pt idx="254">
                  <c:v>-8.03669E-05</c:v>
                </c:pt>
                <c:pt idx="255">
                  <c:v>-5.97455E-05</c:v>
                </c:pt>
                <c:pt idx="256">
                  <c:v>-3.90333E-05</c:v>
                </c:pt>
                <c:pt idx="257">
                  <c:v>-0.000142089</c:v>
                </c:pt>
                <c:pt idx="258">
                  <c:v>-4.73577E-05</c:v>
                </c:pt>
                <c:pt idx="259">
                  <c:v>-7.41705E-05</c:v>
                </c:pt>
                <c:pt idx="260">
                  <c:v>-8.50721E-05</c:v>
                </c:pt>
                <c:pt idx="261">
                  <c:v>-7.64151E-05</c:v>
                </c:pt>
                <c:pt idx="262">
                  <c:v>-1.51381E-05</c:v>
                </c:pt>
                <c:pt idx="263">
                  <c:v>6.02936E-05</c:v>
                </c:pt>
                <c:pt idx="264">
                  <c:v>8.65871E-05</c:v>
                </c:pt>
                <c:pt idx="265">
                  <c:v>0.000122749</c:v>
                </c:pt>
                <c:pt idx="266">
                  <c:v>0.000135008</c:v>
                </c:pt>
                <c:pt idx="267">
                  <c:v>6.56308E-05</c:v>
                </c:pt>
                <c:pt idx="268">
                  <c:v>7.17503E-05</c:v>
                </c:pt>
                <c:pt idx="269">
                  <c:v>4.93971E-05</c:v>
                </c:pt>
                <c:pt idx="270">
                  <c:v>6.94314E-05</c:v>
                </c:pt>
                <c:pt idx="271">
                  <c:v>0.000120625</c:v>
                </c:pt>
                <c:pt idx="272">
                  <c:v>0.000176802</c:v>
                </c:pt>
                <c:pt idx="273">
                  <c:v>0.000193151</c:v>
                </c:pt>
                <c:pt idx="274">
                  <c:v>0.000230082</c:v>
                </c:pt>
                <c:pt idx="275">
                  <c:v>0.00025094</c:v>
                </c:pt>
                <c:pt idx="276">
                  <c:v>0.000256531</c:v>
                </c:pt>
                <c:pt idx="277">
                  <c:v>0.000202128</c:v>
                </c:pt>
                <c:pt idx="278">
                  <c:v>0.000206523</c:v>
                </c:pt>
                <c:pt idx="279">
                  <c:v>0.000222452</c:v>
                </c:pt>
                <c:pt idx="280">
                  <c:v>0.00028716</c:v>
                </c:pt>
                <c:pt idx="281">
                  <c:v>0.000337145</c:v>
                </c:pt>
                <c:pt idx="282">
                  <c:v>0.000389855</c:v>
                </c:pt>
                <c:pt idx="283">
                  <c:v>0.000365984</c:v>
                </c:pt>
                <c:pt idx="284">
                  <c:v>0.000327382</c:v>
                </c:pt>
                <c:pt idx="285">
                  <c:v>0.000328546</c:v>
                </c:pt>
                <c:pt idx="286">
                  <c:v>0.000296941</c:v>
                </c:pt>
                <c:pt idx="287">
                  <c:v>0.000238563</c:v>
                </c:pt>
                <c:pt idx="288">
                  <c:v>0.000239233</c:v>
                </c:pt>
                <c:pt idx="289">
                  <c:v>0.000244726</c:v>
                </c:pt>
                <c:pt idx="290">
                  <c:v>0.000269131</c:v>
                </c:pt>
                <c:pt idx="291">
                  <c:v>0.000281776</c:v>
                </c:pt>
                <c:pt idx="292">
                  <c:v>0.000263185</c:v>
                </c:pt>
                <c:pt idx="293">
                  <c:v>0.00027679</c:v>
                </c:pt>
                <c:pt idx="294">
                  <c:v>0.000258194</c:v>
                </c:pt>
                <c:pt idx="295">
                  <c:v>0.000244635</c:v>
                </c:pt>
                <c:pt idx="296">
                  <c:v>0.000219934</c:v>
                </c:pt>
                <c:pt idx="297">
                  <c:v>0.000190158</c:v>
                </c:pt>
                <c:pt idx="298">
                  <c:v>0.000234892</c:v>
                </c:pt>
                <c:pt idx="299">
                  <c:v>0.0002234</c:v>
                </c:pt>
                <c:pt idx="300">
                  <c:v>0.000233518</c:v>
                </c:pt>
                <c:pt idx="301">
                  <c:v>0.000224779</c:v>
                </c:pt>
                <c:pt idx="302">
                  <c:v>0.00021963</c:v>
                </c:pt>
                <c:pt idx="303">
                  <c:v>0.000240971</c:v>
                </c:pt>
                <c:pt idx="304">
                  <c:v>0.000279744</c:v>
                </c:pt>
                <c:pt idx="305">
                  <c:v>0.000220414</c:v>
                </c:pt>
                <c:pt idx="306">
                  <c:v>0.000243093</c:v>
                </c:pt>
                <c:pt idx="307">
                  <c:v>0.000206827</c:v>
                </c:pt>
                <c:pt idx="308">
                  <c:v>0.000210985</c:v>
                </c:pt>
                <c:pt idx="309">
                  <c:v>0.000207003</c:v>
                </c:pt>
                <c:pt idx="310">
                  <c:v>0.000263312</c:v>
                </c:pt>
                <c:pt idx="311">
                  <c:v>0.000222744</c:v>
                </c:pt>
                <c:pt idx="312">
                  <c:v>0.000282732</c:v>
                </c:pt>
                <c:pt idx="313">
                  <c:v>0.000327815</c:v>
                </c:pt>
                <c:pt idx="314">
                  <c:v>0.000343388</c:v>
                </c:pt>
                <c:pt idx="315">
                  <c:v>0.000358078</c:v>
                </c:pt>
                <c:pt idx="316">
                  <c:v>0.000336265</c:v>
                </c:pt>
                <c:pt idx="317">
                  <c:v>0.00035461</c:v>
                </c:pt>
                <c:pt idx="318">
                  <c:v>0.000446336</c:v>
                </c:pt>
                <c:pt idx="319">
                  <c:v>0.000425556</c:v>
                </c:pt>
                <c:pt idx="320">
                  <c:v>0.000439045</c:v>
                </c:pt>
                <c:pt idx="321">
                  <c:v>0.000479573</c:v>
                </c:pt>
                <c:pt idx="322">
                  <c:v>0.000512187</c:v>
                </c:pt>
                <c:pt idx="323">
                  <c:v>0.000500538</c:v>
                </c:pt>
                <c:pt idx="324">
                  <c:v>0.000516067</c:v>
                </c:pt>
                <c:pt idx="325">
                  <c:v>0.000475536</c:v>
                </c:pt>
                <c:pt idx="326">
                  <c:v>0.000472181</c:v>
                </c:pt>
                <c:pt idx="327">
                  <c:v>0.000513975</c:v>
                </c:pt>
                <c:pt idx="328">
                  <c:v>0.000514004</c:v>
                </c:pt>
                <c:pt idx="329">
                  <c:v>0.000568336</c:v>
                </c:pt>
                <c:pt idx="330">
                  <c:v>0.000562274</c:v>
                </c:pt>
                <c:pt idx="331">
                  <c:v>0.000581596</c:v>
                </c:pt>
                <c:pt idx="332">
                  <c:v>0.000605529</c:v>
                </c:pt>
                <c:pt idx="333">
                  <c:v>0.000574646</c:v>
                </c:pt>
                <c:pt idx="334">
                  <c:v>0.000580691</c:v>
                </c:pt>
                <c:pt idx="335">
                  <c:v>0.000556775</c:v>
                </c:pt>
                <c:pt idx="336">
                  <c:v>0.000567526</c:v>
                </c:pt>
                <c:pt idx="337">
                  <c:v>0.000570033</c:v>
                </c:pt>
                <c:pt idx="338">
                  <c:v>0.000590653</c:v>
                </c:pt>
                <c:pt idx="339">
                  <c:v>0.000632789</c:v>
                </c:pt>
                <c:pt idx="340">
                  <c:v>0.00063679</c:v>
                </c:pt>
                <c:pt idx="341">
                  <c:v>0.000629943</c:v>
                </c:pt>
                <c:pt idx="342">
                  <c:v>0.000683015</c:v>
                </c:pt>
                <c:pt idx="343">
                  <c:v>0.000733596</c:v>
                </c:pt>
                <c:pt idx="344">
                  <c:v>0.000766679</c:v>
                </c:pt>
                <c:pt idx="345">
                  <c:v>0.000713234</c:v>
                </c:pt>
                <c:pt idx="346">
                  <c:v>0.000694973</c:v>
                </c:pt>
                <c:pt idx="347">
                  <c:v>0.000710314</c:v>
                </c:pt>
                <c:pt idx="348">
                  <c:v>0.000729103</c:v>
                </c:pt>
                <c:pt idx="349">
                  <c:v>0.000698028</c:v>
                </c:pt>
                <c:pt idx="350">
                  <c:v>0.000693682</c:v>
                </c:pt>
                <c:pt idx="351">
                  <c:v>0.000642521</c:v>
                </c:pt>
                <c:pt idx="352">
                  <c:v>0.000659677</c:v>
                </c:pt>
                <c:pt idx="353">
                  <c:v>0.000660099</c:v>
                </c:pt>
                <c:pt idx="354">
                  <c:v>0.000673372</c:v>
                </c:pt>
                <c:pt idx="355">
                  <c:v>0.000716923</c:v>
                </c:pt>
                <c:pt idx="356">
                  <c:v>0.000762416</c:v>
                </c:pt>
                <c:pt idx="357">
                  <c:v>0.0008154</c:v>
                </c:pt>
                <c:pt idx="358">
                  <c:v>0.000832114</c:v>
                </c:pt>
                <c:pt idx="359">
                  <c:v>0.000866194</c:v>
                </c:pt>
                <c:pt idx="360">
                  <c:v>0.00088496</c:v>
                </c:pt>
                <c:pt idx="361">
                  <c:v>0.000876099</c:v>
                </c:pt>
                <c:pt idx="362">
                  <c:v>0.000856343</c:v>
                </c:pt>
                <c:pt idx="363">
                  <c:v>0.000826351</c:v>
                </c:pt>
                <c:pt idx="364">
                  <c:v>0.000819521</c:v>
                </c:pt>
                <c:pt idx="365">
                  <c:v>0.000852302</c:v>
                </c:pt>
                <c:pt idx="366">
                  <c:v>0.000805083</c:v>
                </c:pt>
                <c:pt idx="367">
                  <c:v>0.000848669</c:v>
                </c:pt>
                <c:pt idx="368">
                  <c:v>0.000826034</c:v>
                </c:pt>
                <c:pt idx="369">
                  <c:v>0.000794382</c:v>
                </c:pt>
                <c:pt idx="370">
                  <c:v>0.000834543</c:v>
                </c:pt>
                <c:pt idx="371">
                  <c:v>0.000818605</c:v>
                </c:pt>
                <c:pt idx="372">
                  <c:v>0.000894394</c:v>
                </c:pt>
                <c:pt idx="373">
                  <c:v>0.000867621</c:v>
                </c:pt>
                <c:pt idx="374">
                  <c:v>0.00089282</c:v>
                </c:pt>
                <c:pt idx="375">
                  <c:v>0.000927048</c:v>
                </c:pt>
                <c:pt idx="376">
                  <c:v>0.000986692</c:v>
                </c:pt>
                <c:pt idx="377">
                  <c:v>0.00099004</c:v>
                </c:pt>
                <c:pt idx="378">
                  <c:v>0.000925126</c:v>
                </c:pt>
                <c:pt idx="379">
                  <c:v>0.000925063</c:v>
                </c:pt>
                <c:pt idx="380">
                  <c:v>0.00090141</c:v>
                </c:pt>
                <c:pt idx="381">
                  <c:v>0.000924433</c:v>
                </c:pt>
                <c:pt idx="382">
                  <c:v>0.00103525</c:v>
                </c:pt>
                <c:pt idx="383">
                  <c:v>0.00106441</c:v>
                </c:pt>
                <c:pt idx="384">
                  <c:v>0.00110198</c:v>
                </c:pt>
                <c:pt idx="385">
                  <c:v>0.00118945</c:v>
                </c:pt>
                <c:pt idx="386">
                  <c:v>0.00119782</c:v>
                </c:pt>
                <c:pt idx="387">
                  <c:v>0.0011793</c:v>
                </c:pt>
                <c:pt idx="388">
                  <c:v>0.00119915</c:v>
                </c:pt>
                <c:pt idx="389">
                  <c:v>0.00121175</c:v>
                </c:pt>
                <c:pt idx="390">
                  <c:v>0.00123786</c:v>
                </c:pt>
                <c:pt idx="391">
                  <c:v>0.00122321</c:v>
                </c:pt>
                <c:pt idx="392">
                  <c:v>0.00132801</c:v>
                </c:pt>
                <c:pt idx="393">
                  <c:v>0.00137683</c:v>
                </c:pt>
                <c:pt idx="394">
                  <c:v>0.00137668</c:v>
                </c:pt>
                <c:pt idx="395">
                  <c:v>0.00147984</c:v>
                </c:pt>
                <c:pt idx="396">
                  <c:v>0.00143406</c:v>
                </c:pt>
                <c:pt idx="397">
                  <c:v>0.00138794</c:v>
                </c:pt>
                <c:pt idx="398">
                  <c:v>0.00138049</c:v>
                </c:pt>
                <c:pt idx="399">
                  <c:v>0.0014141</c:v>
                </c:pt>
                <c:pt idx="400">
                  <c:v>0.00141127</c:v>
                </c:pt>
                <c:pt idx="401">
                  <c:v>0.00139469</c:v>
                </c:pt>
                <c:pt idx="402">
                  <c:v>0.00143542</c:v>
                </c:pt>
                <c:pt idx="403">
                  <c:v>0.00142167</c:v>
                </c:pt>
                <c:pt idx="404">
                  <c:v>0.00134734</c:v>
                </c:pt>
                <c:pt idx="405">
                  <c:v>0.00142833</c:v>
                </c:pt>
                <c:pt idx="406">
                  <c:v>0.00140354</c:v>
                </c:pt>
                <c:pt idx="407">
                  <c:v>0.00144537</c:v>
                </c:pt>
                <c:pt idx="408">
                  <c:v>0.00142259</c:v>
                </c:pt>
                <c:pt idx="409">
                  <c:v>0.00144984</c:v>
                </c:pt>
                <c:pt idx="410">
                  <c:v>0.00155628</c:v>
                </c:pt>
                <c:pt idx="411">
                  <c:v>0.00153948</c:v>
                </c:pt>
                <c:pt idx="412">
                  <c:v>0.00144507</c:v>
                </c:pt>
                <c:pt idx="413">
                  <c:v>0.00142064</c:v>
                </c:pt>
                <c:pt idx="414">
                  <c:v>0.00138419</c:v>
                </c:pt>
                <c:pt idx="415">
                  <c:v>0.0013647</c:v>
                </c:pt>
                <c:pt idx="416">
                  <c:v>0.00143081</c:v>
                </c:pt>
                <c:pt idx="417">
                  <c:v>0.00144014</c:v>
                </c:pt>
                <c:pt idx="418">
                  <c:v>0.00141494</c:v>
                </c:pt>
                <c:pt idx="419">
                  <c:v>0.00140248</c:v>
                </c:pt>
                <c:pt idx="420">
                  <c:v>0.00136037</c:v>
                </c:pt>
                <c:pt idx="421">
                  <c:v>0.00138339</c:v>
                </c:pt>
                <c:pt idx="422">
                  <c:v>0.0013956</c:v>
                </c:pt>
                <c:pt idx="423">
                  <c:v>0.00127981</c:v>
                </c:pt>
                <c:pt idx="424">
                  <c:v>0.00121988</c:v>
                </c:pt>
                <c:pt idx="425">
                  <c:v>0.00130412</c:v>
                </c:pt>
                <c:pt idx="426">
                  <c:v>0.00143334</c:v>
                </c:pt>
                <c:pt idx="427">
                  <c:v>0.00139072</c:v>
                </c:pt>
                <c:pt idx="428">
                  <c:v>0.00135554</c:v>
                </c:pt>
                <c:pt idx="429">
                  <c:v>0.00137196</c:v>
                </c:pt>
                <c:pt idx="430">
                  <c:v>0.00134099</c:v>
                </c:pt>
                <c:pt idx="431">
                  <c:v>0.00139074</c:v>
                </c:pt>
                <c:pt idx="432">
                  <c:v>0.00144527</c:v>
                </c:pt>
                <c:pt idx="433">
                  <c:v>0.00131528</c:v>
                </c:pt>
                <c:pt idx="434">
                  <c:v>0.00140151</c:v>
                </c:pt>
                <c:pt idx="435">
                  <c:v>0.00139766</c:v>
                </c:pt>
                <c:pt idx="436">
                  <c:v>0.00146094</c:v>
                </c:pt>
                <c:pt idx="437">
                  <c:v>0.00151042</c:v>
                </c:pt>
                <c:pt idx="438">
                  <c:v>0.00144927</c:v>
                </c:pt>
                <c:pt idx="439">
                  <c:v>0.00134736</c:v>
                </c:pt>
                <c:pt idx="440">
                  <c:v>0.00130382</c:v>
                </c:pt>
                <c:pt idx="441">
                  <c:v>0.00127525</c:v>
                </c:pt>
                <c:pt idx="442">
                  <c:v>0.00123491</c:v>
                </c:pt>
                <c:pt idx="443">
                  <c:v>0.00126264</c:v>
                </c:pt>
                <c:pt idx="444">
                  <c:v>0.00130489</c:v>
                </c:pt>
                <c:pt idx="445">
                  <c:v>0.00124407</c:v>
                </c:pt>
                <c:pt idx="446">
                  <c:v>0.00120259</c:v>
                </c:pt>
                <c:pt idx="447">
                  <c:v>0.00118889</c:v>
                </c:pt>
                <c:pt idx="448">
                  <c:v>0.00137135</c:v>
                </c:pt>
                <c:pt idx="449">
                  <c:v>0.0013429</c:v>
                </c:pt>
                <c:pt idx="450">
                  <c:v>0.00143313</c:v>
                </c:pt>
                <c:pt idx="451">
                  <c:v>0.00157946</c:v>
                </c:pt>
                <c:pt idx="452">
                  <c:v>0.00147999</c:v>
                </c:pt>
                <c:pt idx="453">
                  <c:v>0.00139033</c:v>
                </c:pt>
                <c:pt idx="454">
                  <c:v>0.00152604</c:v>
                </c:pt>
                <c:pt idx="455">
                  <c:v>0.00150749</c:v>
                </c:pt>
                <c:pt idx="456">
                  <c:v>0.00149453</c:v>
                </c:pt>
                <c:pt idx="457">
                  <c:v>0.00142601</c:v>
                </c:pt>
                <c:pt idx="458">
                  <c:v>0.00125525</c:v>
                </c:pt>
                <c:pt idx="459">
                  <c:v>0.00119053</c:v>
                </c:pt>
                <c:pt idx="460">
                  <c:v>0.00139376</c:v>
                </c:pt>
                <c:pt idx="461">
                  <c:v>0.00139894</c:v>
                </c:pt>
                <c:pt idx="462">
                  <c:v>0.00129199</c:v>
                </c:pt>
                <c:pt idx="463">
                  <c:v>0.00105052</c:v>
                </c:pt>
                <c:pt idx="464">
                  <c:v>0.00118233</c:v>
                </c:pt>
                <c:pt idx="465">
                  <c:v>0.00104764</c:v>
                </c:pt>
                <c:pt idx="466">
                  <c:v>0.00101885</c:v>
                </c:pt>
                <c:pt idx="467">
                  <c:v>0.00117101</c:v>
                </c:pt>
                <c:pt idx="468">
                  <c:v>0.00117535</c:v>
                </c:pt>
                <c:pt idx="469">
                  <c:v>0.00104116</c:v>
                </c:pt>
                <c:pt idx="470">
                  <c:v>0.00115238</c:v>
                </c:pt>
                <c:pt idx="471">
                  <c:v>0.00124532</c:v>
                </c:pt>
                <c:pt idx="472">
                  <c:v>0.0010743</c:v>
                </c:pt>
                <c:pt idx="473">
                  <c:v>0.00113326</c:v>
                </c:pt>
                <c:pt idx="474">
                  <c:v>0.00113262</c:v>
                </c:pt>
                <c:pt idx="475">
                  <c:v>0.00108392</c:v>
                </c:pt>
                <c:pt idx="476">
                  <c:v>0.00103897</c:v>
                </c:pt>
                <c:pt idx="477">
                  <c:v>0.00113612</c:v>
                </c:pt>
                <c:pt idx="478">
                  <c:v>0.00112911</c:v>
                </c:pt>
                <c:pt idx="479">
                  <c:v>0.00105599</c:v>
                </c:pt>
                <c:pt idx="480">
                  <c:v>0.0010594</c:v>
                </c:pt>
                <c:pt idx="481">
                  <c:v>0.00115652</c:v>
                </c:pt>
                <c:pt idx="482">
                  <c:v>0.00121671</c:v>
                </c:pt>
                <c:pt idx="483">
                  <c:v>0.00119052</c:v>
                </c:pt>
                <c:pt idx="484">
                  <c:v>0.00116835</c:v>
                </c:pt>
                <c:pt idx="485">
                  <c:v>0.00111266</c:v>
                </c:pt>
                <c:pt idx="486">
                  <c:v>0.00106355</c:v>
                </c:pt>
                <c:pt idx="487">
                  <c:v>0.000864781</c:v>
                </c:pt>
                <c:pt idx="488">
                  <c:v>0.00087041</c:v>
                </c:pt>
                <c:pt idx="489">
                  <c:v>0.00088958</c:v>
                </c:pt>
                <c:pt idx="490">
                  <c:v>0.00101531</c:v>
                </c:pt>
                <c:pt idx="491">
                  <c:v>0.000891305</c:v>
                </c:pt>
                <c:pt idx="492">
                  <c:v>0.000872306</c:v>
                </c:pt>
                <c:pt idx="493">
                  <c:v>0.000869092</c:v>
                </c:pt>
                <c:pt idx="494">
                  <c:v>0.0010329</c:v>
                </c:pt>
                <c:pt idx="495">
                  <c:v>0.00114814</c:v>
                </c:pt>
                <c:pt idx="496">
                  <c:v>0.000965869</c:v>
                </c:pt>
                <c:pt idx="497">
                  <c:v>0.00107726</c:v>
                </c:pt>
                <c:pt idx="498">
                  <c:v>0.00102767</c:v>
                </c:pt>
                <c:pt idx="499">
                  <c:v>0.000941949</c:v>
                </c:pt>
                <c:pt idx="500">
                  <c:v>0.00081897</c:v>
                </c:pt>
                <c:pt idx="501">
                  <c:v>0.000848629</c:v>
                </c:pt>
                <c:pt idx="502">
                  <c:v>0.000981856</c:v>
                </c:pt>
                <c:pt idx="503">
                  <c:v>0.000960625</c:v>
                </c:pt>
                <c:pt idx="504">
                  <c:v>0.001084</c:v>
                </c:pt>
                <c:pt idx="505">
                  <c:v>0.00101535</c:v>
                </c:pt>
                <c:pt idx="506">
                  <c:v>0.00097046</c:v>
                </c:pt>
                <c:pt idx="507">
                  <c:v>0.000889226</c:v>
                </c:pt>
                <c:pt idx="508">
                  <c:v>0.000964386</c:v>
                </c:pt>
                <c:pt idx="509">
                  <c:v>0.000998141</c:v>
                </c:pt>
                <c:pt idx="510">
                  <c:v>0.00104613</c:v>
                </c:pt>
                <c:pt idx="511">
                  <c:v>0.00104166</c:v>
                </c:pt>
                <c:pt idx="512">
                  <c:v>0.00100602</c:v>
                </c:pt>
                <c:pt idx="513">
                  <c:v>0.000941473</c:v>
                </c:pt>
                <c:pt idx="514">
                  <c:v>0.00106587</c:v>
                </c:pt>
                <c:pt idx="515">
                  <c:v>0.00104963</c:v>
                </c:pt>
                <c:pt idx="516">
                  <c:v>0.00106317</c:v>
                </c:pt>
                <c:pt idx="517">
                  <c:v>0.00109355</c:v>
                </c:pt>
                <c:pt idx="518">
                  <c:v>0.00112262</c:v>
                </c:pt>
                <c:pt idx="519">
                  <c:v>0.00108187</c:v>
                </c:pt>
                <c:pt idx="520">
                  <c:v>0.00107763</c:v>
                </c:pt>
                <c:pt idx="521">
                  <c:v>0.00108982</c:v>
                </c:pt>
                <c:pt idx="522">
                  <c:v>0.00109391</c:v>
                </c:pt>
                <c:pt idx="523">
                  <c:v>0.00107726</c:v>
                </c:pt>
                <c:pt idx="524">
                  <c:v>0.00109141</c:v>
                </c:pt>
                <c:pt idx="525">
                  <c:v>0.00107682</c:v>
                </c:pt>
                <c:pt idx="526">
                  <c:v>0.00100452</c:v>
                </c:pt>
                <c:pt idx="527">
                  <c:v>0.00104564</c:v>
                </c:pt>
                <c:pt idx="528">
                  <c:v>0.00103487</c:v>
                </c:pt>
                <c:pt idx="529">
                  <c:v>0.000990469</c:v>
                </c:pt>
                <c:pt idx="530">
                  <c:v>0.000996943</c:v>
                </c:pt>
                <c:pt idx="531">
                  <c:v>0.00101284</c:v>
                </c:pt>
                <c:pt idx="532">
                  <c:v>0.00111118</c:v>
                </c:pt>
                <c:pt idx="533">
                  <c:v>0.00101719</c:v>
                </c:pt>
                <c:pt idx="534">
                  <c:v>0.00101858</c:v>
                </c:pt>
                <c:pt idx="535">
                  <c:v>0.00102337</c:v>
                </c:pt>
                <c:pt idx="536">
                  <c:v>0.00101268</c:v>
                </c:pt>
                <c:pt idx="537">
                  <c:v>0.00105656</c:v>
                </c:pt>
                <c:pt idx="538">
                  <c:v>0.00111968</c:v>
                </c:pt>
                <c:pt idx="539">
                  <c:v>0.00106182</c:v>
                </c:pt>
                <c:pt idx="540">
                  <c:v>0.00108057</c:v>
                </c:pt>
                <c:pt idx="541">
                  <c:v>0.000969594</c:v>
                </c:pt>
                <c:pt idx="542">
                  <c:v>0.00102739</c:v>
                </c:pt>
                <c:pt idx="543">
                  <c:v>0.000956013</c:v>
                </c:pt>
                <c:pt idx="544">
                  <c:v>0.000975616</c:v>
                </c:pt>
                <c:pt idx="545">
                  <c:v>0.000965216</c:v>
                </c:pt>
                <c:pt idx="546">
                  <c:v>0.000884978</c:v>
                </c:pt>
                <c:pt idx="547">
                  <c:v>0.000870164</c:v>
                </c:pt>
                <c:pt idx="548">
                  <c:v>0.000883342</c:v>
                </c:pt>
                <c:pt idx="549">
                  <c:v>0.00084583</c:v>
                </c:pt>
                <c:pt idx="550">
                  <c:v>0.000874856</c:v>
                </c:pt>
                <c:pt idx="551">
                  <c:v>0.000878788</c:v>
                </c:pt>
                <c:pt idx="552">
                  <c:v>0.00089758</c:v>
                </c:pt>
                <c:pt idx="553">
                  <c:v>0.000958366</c:v>
                </c:pt>
                <c:pt idx="554">
                  <c:v>0.000980499</c:v>
                </c:pt>
                <c:pt idx="555">
                  <c:v>0.00104187</c:v>
                </c:pt>
                <c:pt idx="556">
                  <c:v>0.00111407</c:v>
                </c:pt>
                <c:pt idx="557">
                  <c:v>0.00112857</c:v>
                </c:pt>
                <c:pt idx="558">
                  <c:v>0.00130344</c:v>
                </c:pt>
                <c:pt idx="559">
                  <c:v>0.00138045</c:v>
                </c:pt>
                <c:pt idx="560">
                  <c:v>0.00142104</c:v>
                </c:pt>
                <c:pt idx="561">
                  <c:v>0.00142974</c:v>
                </c:pt>
                <c:pt idx="562">
                  <c:v>0.00143835</c:v>
                </c:pt>
                <c:pt idx="563">
                  <c:v>0.00148698</c:v>
                </c:pt>
                <c:pt idx="564">
                  <c:v>0.00153924</c:v>
                </c:pt>
                <c:pt idx="565">
                  <c:v>0.00151263</c:v>
                </c:pt>
                <c:pt idx="566">
                  <c:v>0.00158546</c:v>
                </c:pt>
                <c:pt idx="567">
                  <c:v>0.00158215</c:v>
                </c:pt>
                <c:pt idx="568">
                  <c:v>0.00155095</c:v>
                </c:pt>
                <c:pt idx="569">
                  <c:v>0.00159151</c:v>
                </c:pt>
                <c:pt idx="570">
                  <c:v>0.00159672</c:v>
                </c:pt>
                <c:pt idx="571">
                  <c:v>0.00161873</c:v>
                </c:pt>
                <c:pt idx="572">
                  <c:v>0.0015543</c:v>
                </c:pt>
                <c:pt idx="573">
                  <c:v>0.00156468</c:v>
                </c:pt>
                <c:pt idx="574">
                  <c:v>0.00156384</c:v>
                </c:pt>
                <c:pt idx="575">
                  <c:v>0.00154197</c:v>
                </c:pt>
                <c:pt idx="576">
                  <c:v>0.00149181</c:v>
                </c:pt>
                <c:pt idx="577">
                  <c:v>0.00151233</c:v>
                </c:pt>
                <c:pt idx="578">
                  <c:v>0.00141926</c:v>
                </c:pt>
                <c:pt idx="579">
                  <c:v>0.0013619</c:v>
                </c:pt>
                <c:pt idx="580">
                  <c:v>0.00132493</c:v>
                </c:pt>
                <c:pt idx="581">
                  <c:v>0.00127673</c:v>
                </c:pt>
                <c:pt idx="582">
                  <c:v>0.00127628</c:v>
                </c:pt>
                <c:pt idx="583">
                  <c:v>0.00121565</c:v>
                </c:pt>
                <c:pt idx="584">
                  <c:v>0.00133877</c:v>
                </c:pt>
                <c:pt idx="585">
                  <c:v>0.00138736</c:v>
                </c:pt>
                <c:pt idx="586">
                  <c:v>0.00136899</c:v>
                </c:pt>
                <c:pt idx="587">
                  <c:v>0.00140672</c:v>
                </c:pt>
                <c:pt idx="588">
                  <c:v>0.00145465</c:v>
                </c:pt>
                <c:pt idx="589">
                  <c:v>0.00113268</c:v>
                </c:pt>
                <c:pt idx="590">
                  <c:v>0.00119545</c:v>
                </c:pt>
                <c:pt idx="591">
                  <c:v>0.00128461</c:v>
                </c:pt>
                <c:pt idx="592">
                  <c:v>0.00145802</c:v>
                </c:pt>
                <c:pt idx="593">
                  <c:v>0.00125357</c:v>
                </c:pt>
                <c:pt idx="594">
                  <c:v>0.00103192</c:v>
                </c:pt>
                <c:pt idx="595">
                  <c:v>0.00112358</c:v>
                </c:pt>
                <c:pt idx="596">
                  <c:v>0.000994261</c:v>
                </c:pt>
                <c:pt idx="597">
                  <c:v>0.00120886</c:v>
                </c:pt>
                <c:pt idx="598">
                  <c:v>0.00118513</c:v>
                </c:pt>
                <c:pt idx="599">
                  <c:v>0.00108871</c:v>
                </c:pt>
                <c:pt idx="600">
                  <c:v>0.00108121</c:v>
                </c:pt>
                <c:pt idx="601">
                  <c:v>0.00116739</c:v>
                </c:pt>
                <c:pt idx="602">
                  <c:v>0.00136342</c:v>
                </c:pt>
                <c:pt idx="603">
                  <c:v>0.00126984</c:v>
                </c:pt>
              </c:numCache>
            </c:numRef>
          </c:yVal>
          <c:smooth val="0"/>
        </c:ser>
        <c:ser>
          <c:idx val="5"/>
          <c:order val="5"/>
          <c:tx>
            <c:v>EXY lissée</c:v>
          </c:tx>
          <c:spPr>
            <a:ln w="12700">
              <a:solidFill>
                <a:srgbClr val="CCCCFF"/>
              </a:solidFill>
            </a:ln>
          </c:spPr>
          <c:marker>
            <c:symbol val="none"/>
          </c:marker>
          <c:xVal>
            <c:numRef>
              <c:f>Correlation_donnees!$F$2:$F$10000</c:f>
              <c:numCache>
                <c:ptCount val="9999"/>
                <c:pt idx="0">
                  <c:v>0</c:v>
                </c:pt>
                <c:pt idx="1">
                  <c:v>0.004</c:v>
                </c:pt>
                <c:pt idx="2">
                  <c:v>0.008</c:v>
                </c:pt>
                <c:pt idx="3">
                  <c:v>0.012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0.028</c:v>
                </c:pt>
                <c:pt idx="8">
                  <c:v>0.032</c:v>
                </c:pt>
                <c:pt idx="9">
                  <c:v>0.036</c:v>
                </c:pt>
                <c:pt idx="10">
                  <c:v>0.04</c:v>
                </c:pt>
                <c:pt idx="11">
                  <c:v>0.044</c:v>
                </c:pt>
                <c:pt idx="12">
                  <c:v>0.048</c:v>
                </c:pt>
                <c:pt idx="13">
                  <c:v>0.052</c:v>
                </c:pt>
                <c:pt idx="14">
                  <c:v>0.056</c:v>
                </c:pt>
                <c:pt idx="15">
                  <c:v>0.06</c:v>
                </c:pt>
                <c:pt idx="16">
                  <c:v>0.064</c:v>
                </c:pt>
                <c:pt idx="17">
                  <c:v>0.068</c:v>
                </c:pt>
                <c:pt idx="18">
                  <c:v>0.072</c:v>
                </c:pt>
                <c:pt idx="19">
                  <c:v>0.076</c:v>
                </c:pt>
                <c:pt idx="20">
                  <c:v>0.08</c:v>
                </c:pt>
                <c:pt idx="21">
                  <c:v>0.084</c:v>
                </c:pt>
                <c:pt idx="22">
                  <c:v>0.088</c:v>
                </c:pt>
                <c:pt idx="23">
                  <c:v>0.092</c:v>
                </c:pt>
                <c:pt idx="24">
                  <c:v>0.096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</c:v>
                </c:pt>
                <c:pt idx="34">
                  <c:v>0.136</c:v>
                </c:pt>
                <c:pt idx="35">
                  <c:v>0.14</c:v>
                </c:pt>
                <c:pt idx="36">
                  <c:v>0.144</c:v>
                </c:pt>
                <c:pt idx="37">
                  <c:v>0.148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</c:v>
                </c:pt>
                <c:pt idx="42">
                  <c:v>0.168</c:v>
                </c:pt>
                <c:pt idx="43">
                  <c:v>0.172</c:v>
                </c:pt>
                <c:pt idx="44">
                  <c:v>0.176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</c:v>
                </c:pt>
                <c:pt idx="50">
                  <c:v>0.2</c:v>
                </c:pt>
                <c:pt idx="51">
                  <c:v>0.204</c:v>
                </c:pt>
                <c:pt idx="52">
                  <c:v>0.208</c:v>
                </c:pt>
                <c:pt idx="53">
                  <c:v>0.212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</c:v>
                </c:pt>
                <c:pt idx="58">
                  <c:v>0.232</c:v>
                </c:pt>
                <c:pt idx="59">
                  <c:v>0.236</c:v>
                </c:pt>
                <c:pt idx="60">
                  <c:v>0.24</c:v>
                </c:pt>
                <c:pt idx="61">
                  <c:v>0.244</c:v>
                </c:pt>
                <c:pt idx="62">
                  <c:v>0.248</c:v>
                </c:pt>
                <c:pt idx="63">
                  <c:v>0.252</c:v>
                </c:pt>
                <c:pt idx="64">
                  <c:v>0.256</c:v>
                </c:pt>
                <c:pt idx="65">
                  <c:v>0.26</c:v>
                </c:pt>
                <c:pt idx="66">
                  <c:v>0.264</c:v>
                </c:pt>
                <c:pt idx="67">
                  <c:v>0.268</c:v>
                </c:pt>
                <c:pt idx="68">
                  <c:v>0.272</c:v>
                </c:pt>
                <c:pt idx="69">
                  <c:v>0.276</c:v>
                </c:pt>
                <c:pt idx="70">
                  <c:v>0.28</c:v>
                </c:pt>
                <c:pt idx="71">
                  <c:v>0.284</c:v>
                </c:pt>
                <c:pt idx="72">
                  <c:v>0.288</c:v>
                </c:pt>
                <c:pt idx="73">
                  <c:v>0.292</c:v>
                </c:pt>
                <c:pt idx="74">
                  <c:v>0.296</c:v>
                </c:pt>
                <c:pt idx="75">
                  <c:v>0.3</c:v>
                </c:pt>
                <c:pt idx="76">
                  <c:v>0.304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</c:v>
                </c:pt>
                <c:pt idx="82">
                  <c:v>0.328</c:v>
                </c:pt>
                <c:pt idx="83">
                  <c:v>0.332</c:v>
                </c:pt>
                <c:pt idx="84">
                  <c:v>0.336</c:v>
                </c:pt>
                <c:pt idx="85">
                  <c:v>0.34</c:v>
                </c:pt>
                <c:pt idx="86">
                  <c:v>0.344</c:v>
                </c:pt>
                <c:pt idx="87">
                  <c:v>0.348</c:v>
                </c:pt>
                <c:pt idx="88">
                  <c:v>0.352</c:v>
                </c:pt>
                <c:pt idx="89">
                  <c:v>0.356</c:v>
                </c:pt>
                <c:pt idx="90">
                  <c:v>0.36</c:v>
                </c:pt>
                <c:pt idx="91">
                  <c:v>0.364</c:v>
                </c:pt>
                <c:pt idx="92">
                  <c:v>0.368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</c:v>
                </c:pt>
                <c:pt idx="97">
                  <c:v>0.388</c:v>
                </c:pt>
                <c:pt idx="98">
                  <c:v>0.392</c:v>
                </c:pt>
                <c:pt idx="99">
                  <c:v>0.396</c:v>
                </c:pt>
                <c:pt idx="100">
                  <c:v>0.4</c:v>
                </c:pt>
                <c:pt idx="101">
                  <c:v>0.404</c:v>
                </c:pt>
                <c:pt idx="102">
                  <c:v>0.408</c:v>
                </c:pt>
                <c:pt idx="103">
                  <c:v>0.412</c:v>
                </c:pt>
                <c:pt idx="104">
                  <c:v>0.416</c:v>
                </c:pt>
                <c:pt idx="105">
                  <c:v>0.42</c:v>
                </c:pt>
                <c:pt idx="106">
                  <c:v>0.424</c:v>
                </c:pt>
                <c:pt idx="107">
                  <c:v>0.428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</c:v>
                </c:pt>
                <c:pt idx="112">
                  <c:v>0.448</c:v>
                </c:pt>
                <c:pt idx="113">
                  <c:v>0.452</c:v>
                </c:pt>
                <c:pt idx="114">
                  <c:v>0.456</c:v>
                </c:pt>
                <c:pt idx="115">
                  <c:v>0.46</c:v>
                </c:pt>
                <c:pt idx="116">
                  <c:v>0.464</c:v>
                </c:pt>
                <c:pt idx="117">
                  <c:v>0.468</c:v>
                </c:pt>
                <c:pt idx="118">
                  <c:v>0.472</c:v>
                </c:pt>
                <c:pt idx="119">
                  <c:v>0.476</c:v>
                </c:pt>
                <c:pt idx="120">
                  <c:v>0.48</c:v>
                </c:pt>
                <c:pt idx="121">
                  <c:v>0.484</c:v>
                </c:pt>
                <c:pt idx="122">
                  <c:v>0.488</c:v>
                </c:pt>
                <c:pt idx="123">
                  <c:v>0.492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</c:v>
                </c:pt>
                <c:pt idx="128">
                  <c:v>0.512</c:v>
                </c:pt>
                <c:pt idx="129">
                  <c:v>0.516</c:v>
                </c:pt>
                <c:pt idx="130">
                  <c:v>0.52</c:v>
                </c:pt>
                <c:pt idx="131">
                  <c:v>0.524</c:v>
                </c:pt>
                <c:pt idx="132">
                  <c:v>0.528</c:v>
                </c:pt>
                <c:pt idx="133">
                  <c:v>0.532</c:v>
                </c:pt>
                <c:pt idx="134">
                  <c:v>0.536</c:v>
                </c:pt>
                <c:pt idx="135">
                  <c:v>0.54</c:v>
                </c:pt>
                <c:pt idx="136">
                  <c:v>0.544</c:v>
                </c:pt>
                <c:pt idx="137">
                  <c:v>0.548</c:v>
                </c:pt>
                <c:pt idx="138">
                  <c:v>0.552</c:v>
                </c:pt>
                <c:pt idx="139">
                  <c:v>0.556</c:v>
                </c:pt>
                <c:pt idx="140">
                  <c:v>0.56</c:v>
                </c:pt>
                <c:pt idx="141">
                  <c:v>0.564</c:v>
                </c:pt>
                <c:pt idx="142">
                  <c:v>0.568</c:v>
                </c:pt>
                <c:pt idx="143">
                  <c:v>0.572</c:v>
                </c:pt>
                <c:pt idx="144">
                  <c:v>0.576</c:v>
                </c:pt>
                <c:pt idx="145">
                  <c:v>0.58</c:v>
                </c:pt>
                <c:pt idx="146">
                  <c:v>0.584</c:v>
                </c:pt>
                <c:pt idx="147">
                  <c:v>0.588</c:v>
                </c:pt>
                <c:pt idx="148">
                  <c:v>0.592</c:v>
                </c:pt>
                <c:pt idx="149">
                  <c:v>0.596</c:v>
                </c:pt>
                <c:pt idx="150">
                  <c:v>0.6</c:v>
                </c:pt>
                <c:pt idx="151">
                  <c:v>0.604</c:v>
                </c:pt>
                <c:pt idx="152">
                  <c:v>0.608</c:v>
                </c:pt>
                <c:pt idx="153">
                  <c:v>0.612</c:v>
                </c:pt>
                <c:pt idx="154">
                  <c:v>0.616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</c:v>
                </c:pt>
                <c:pt idx="159">
                  <c:v>0.636</c:v>
                </c:pt>
                <c:pt idx="160">
                  <c:v>0.64</c:v>
                </c:pt>
                <c:pt idx="161">
                  <c:v>0.644</c:v>
                </c:pt>
                <c:pt idx="162">
                  <c:v>0.648</c:v>
                </c:pt>
                <c:pt idx="163">
                  <c:v>0.652</c:v>
                </c:pt>
                <c:pt idx="164">
                  <c:v>0.656</c:v>
                </c:pt>
                <c:pt idx="165">
                  <c:v>0.66</c:v>
                </c:pt>
                <c:pt idx="166">
                  <c:v>0.664</c:v>
                </c:pt>
                <c:pt idx="167">
                  <c:v>0.668</c:v>
                </c:pt>
                <c:pt idx="168">
                  <c:v>0.672</c:v>
                </c:pt>
                <c:pt idx="169">
                  <c:v>0.676</c:v>
                </c:pt>
                <c:pt idx="170">
                  <c:v>0.68</c:v>
                </c:pt>
                <c:pt idx="171">
                  <c:v>0.684</c:v>
                </c:pt>
                <c:pt idx="172">
                  <c:v>0.688</c:v>
                </c:pt>
                <c:pt idx="173">
                  <c:v>0.692</c:v>
                </c:pt>
                <c:pt idx="174">
                  <c:v>0.696</c:v>
                </c:pt>
                <c:pt idx="175">
                  <c:v>0.7</c:v>
                </c:pt>
                <c:pt idx="176">
                  <c:v>0.704</c:v>
                </c:pt>
                <c:pt idx="177">
                  <c:v>0.708</c:v>
                </c:pt>
                <c:pt idx="178">
                  <c:v>0.712</c:v>
                </c:pt>
                <c:pt idx="179">
                  <c:v>0.716</c:v>
                </c:pt>
                <c:pt idx="180">
                  <c:v>0.72</c:v>
                </c:pt>
                <c:pt idx="181">
                  <c:v>0.724</c:v>
                </c:pt>
                <c:pt idx="182">
                  <c:v>0.728</c:v>
                </c:pt>
                <c:pt idx="183">
                  <c:v>0.732</c:v>
                </c:pt>
                <c:pt idx="184">
                  <c:v>0.736</c:v>
                </c:pt>
                <c:pt idx="185">
                  <c:v>0.74</c:v>
                </c:pt>
                <c:pt idx="186">
                  <c:v>0.744</c:v>
                </c:pt>
                <c:pt idx="187">
                  <c:v>0.748</c:v>
                </c:pt>
                <c:pt idx="188">
                  <c:v>0.752</c:v>
                </c:pt>
                <c:pt idx="189">
                  <c:v>0.756</c:v>
                </c:pt>
                <c:pt idx="190">
                  <c:v>0.76</c:v>
                </c:pt>
                <c:pt idx="191">
                  <c:v>0.764</c:v>
                </c:pt>
                <c:pt idx="192">
                  <c:v>0.768</c:v>
                </c:pt>
                <c:pt idx="193">
                  <c:v>0.772</c:v>
                </c:pt>
                <c:pt idx="194">
                  <c:v>0.776</c:v>
                </c:pt>
                <c:pt idx="195">
                  <c:v>0.78</c:v>
                </c:pt>
                <c:pt idx="196">
                  <c:v>0.784</c:v>
                </c:pt>
                <c:pt idx="197">
                  <c:v>0.788</c:v>
                </c:pt>
                <c:pt idx="198">
                  <c:v>0.792</c:v>
                </c:pt>
                <c:pt idx="199">
                  <c:v>0.796</c:v>
                </c:pt>
                <c:pt idx="200">
                  <c:v>0.8</c:v>
                </c:pt>
                <c:pt idx="201">
                  <c:v>0.804</c:v>
                </c:pt>
                <c:pt idx="202">
                  <c:v>0.808</c:v>
                </c:pt>
                <c:pt idx="203">
                  <c:v>0.812</c:v>
                </c:pt>
                <c:pt idx="204">
                  <c:v>0.816</c:v>
                </c:pt>
                <c:pt idx="205">
                  <c:v>0.82</c:v>
                </c:pt>
                <c:pt idx="206">
                  <c:v>0.824</c:v>
                </c:pt>
                <c:pt idx="207">
                  <c:v>0.828</c:v>
                </c:pt>
                <c:pt idx="208">
                  <c:v>0.832</c:v>
                </c:pt>
                <c:pt idx="209">
                  <c:v>0.836</c:v>
                </c:pt>
                <c:pt idx="210">
                  <c:v>0.84</c:v>
                </c:pt>
                <c:pt idx="211">
                  <c:v>0.844</c:v>
                </c:pt>
                <c:pt idx="212">
                  <c:v>0.848</c:v>
                </c:pt>
                <c:pt idx="213">
                  <c:v>0.852</c:v>
                </c:pt>
                <c:pt idx="214">
                  <c:v>0.856</c:v>
                </c:pt>
                <c:pt idx="215">
                  <c:v>0.86</c:v>
                </c:pt>
                <c:pt idx="216">
                  <c:v>0.864</c:v>
                </c:pt>
                <c:pt idx="217">
                  <c:v>0.868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</c:v>
                </c:pt>
                <c:pt idx="222">
                  <c:v>0.888</c:v>
                </c:pt>
                <c:pt idx="223">
                  <c:v>0.892</c:v>
                </c:pt>
                <c:pt idx="224">
                  <c:v>0.896</c:v>
                </c:pt>
                <c:pt idx="225">
                  <c:v>0.9</c:v>
                </c:pt>
                <c:pt idx="226">
                  <c:v>0.904</c:v>
                </c:pt>
                <c:pt idx="227">
                  <c:v>0.908</c:v>
                </c:pt>
                <c:pt idx="228">
                  <c:v>0.912</c:v>
                </c:pt>
                <c:pt idx="229">
                  <c:v>0.916</c:v>
                </c:pt>
                <c:pt idx="230">
                  <c:v>0.92</c:v>
                </c:pt>
                <c:pt idx="231">
                  <c:v>0.924</c:v>
                </c:pt>
                <c:pt idx="232">
                  <c:v>0.928</c:v>
                </c:pt>
                <c:pt idx="233">
                  <c:v>0.932</c:v>
                </c:pt>
                <c:pt idx="234">
                  <c:v>0.936</c:v>
                </c:pt>
                <c:pt idx="235">
                  <c:v>0.94</c:v>
                </c:pt>
                <c:pt idx="236">
                  <c:v>0.944</c:v>
                </c:pt>
                <c:pt idx="237">
                  <c:v>0.948</c:v>
                </c:pt>
                <c:pt idx="238">
                  <c:v>0.952</c:v>
                </c:pt>
                <c:pt idx="239">
                  <c:v>0.956</c:v>
                </c:pt>
                <c:pt idx="240">
                  <c:v>0.96</c:v>
                </c:pt>
                <c:pt idx="241">
                  <c:v>0.964</c:v>
                </c:pt>
                <c:pt idx="242">
                  <c:v>0.968</c:v>
                </c:pt>
                <c:pt idx="243">
                  <c:v>0.972</c:v>
                </c:pt>
                <c:pt idx="244">
                  <c:v>0.976</c:v>
                </c:pt>
                <c:pt idx="245">
                  <c:v>0.98</c:v>
                </c:pt>
                <c:pt idx="246">
                  <c:v>0.984</c:v>
                </c:pt>
                <c:pt idx="247">
                  <c:v>0.988</c:v>
                </c:pt>
                <c:pt idx="248">
                  <c:v>0.992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</c:v>
                </c:pt>
                <c:pt idx="267">
                  <c:v>1.068</c:v>
                </c:pt>
                <c:pt idx="268">
                  <c:v>1.072</c:v>
                </c:pt>
                <c:pt idx="269">
                  <c:v>1.076</c:v>
                </c:pt>
                <c:pt idx="270">
                  <c:v>1.08</c:v>
                </c:pt>
                <c:pt idx="271">
                  <c:v>1.084</c:v>
                </c:pt>
                <c:pt idx="272">
                  <c:v>1.088</c:v>
                </c:pt>
                <c:pt idx="273">
                  <c:v>1.092</c:v>
                </c:pt>
                <c:pt idx="274">
                  <c:v>1.096</c:v>
                </c:pt>
                <c:pt idx="275">
                  <c:v>1.1</c:v>
                </c:pt>
                <c:pt idx="276">
                  <c:v>1.104</c:v>
                </c:pt>
                <c:pt idx="277">
                  <c:v>1.108</c:v>
                </c:pt>
                <c:pt idx="278">
                  <c:v>1.112</c:v>
                </c:pt>
                <c:pt idx="279">
                  <c:v>1.116</c:v>
                </c:pt>
                <c:pt idx="280">
                  <c:v>1.12</c:v>
                </c:pt>
                <c:pt idx="281">
                  <c:v>1.124</c:v>
                </c:pt>
                <c:pt idx="282">
                  <c:v>1.128</c:v>
                </c:pt>
                <c:pt idx="283">
                  <c:v>1.132</c:v>
                </c:pt>
                <c:pt idx="284">
                  <c:v>1.136</c:v>
                </c:pt>
                <c:pt idx="285">
                  <c:v>1.14</c:v>
                </c:pt>
                <c:pt idx="286">
                  <c:v>1.144</c:v>
                </c:pt>
                <c:pt idx="287">
                  <c:v>1.148</c:v>
                </c:pt>
                <c:pt idx="288">
                  <c:v>1.152</c:v>
                </c:pt>
                <c:pt idx="289">
                  <c:v>1.156</c:v>
                </c:pt>
                <c:pt idx="290">
                  <c:v>1.16</c:v>
                </c:pt>
                <c:pt idx="291">
                  <c:v>1.164</c:v>
                </c:pt>
                <c:pt idx="292">
                  <c:v>1.168</c:v>
                </c:pt>
                <c:pt idx="293">
                  <c:v>1.172</c:v>
                </c:pt>
                <c:pt idx="294">
                  <c:v>1.176</c:v>
                </c:pt>
                <c:pt idx="295">
                  <c:v>1.18</c:v>
                </c:pt>
                <c:pt idx="296">
                  <c:v>1.184</c:v>
                </c:pt>
                <c:pt idx="297">
                  <c:v>1.188</c:v>
                </c:pt>
                <c:pt idx="298">
                  <c:v>1.192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</c:v>
                </c:pt>
                <c:pt idx="328">
                  <c:v>1.312</c:v>
                </c:pt>
                <c:pt idx="329">
                  <c:v>1.316</c:v>
                </c:pt>
                <c:pt idx="330">
                  <c:v>1.32</c:v>
                </c:pt>
                <c:pt idx="331">
                  <c:v>1.324</c:v>
                </c:pt>
                <c:pt idx="332">
                  <c:v>1.328</c:v>
                </c:pt>
                <c:pt idx="333">
                  <c:v>1.332</c:v>
                </c:pt>
                <c:pt idx="334">
                  <c:v>1.336</c:v>
                </c:pt>
                <c:pt idx="335">
                  <c:v>1.34</c:v>
                </c:pt>
                <c:pt idx="336">
                  <c:v>1.344</c:v>
                </c:pt>
                <c:pt idx="337">
                  <c:v>1.348</c:v>
                </c:pt>
                <c:pt idx="338">
                  <c:v>1.352</c:v>
                </c:pt>
                <c:pt idx="339">
                  <c:v>1.356</c:v>
                </c:pt>
                <c:pt idx="340">
                  <c:v>1.36</c:v>
                </c:pt>
                <c:pt idx="341">
                  <c:v>1.364</c:v>
                </c:pt>
                <c:pt idx="342">
                  <c:v>1.368</c:v>
                </c:pt>
                <c:pt idx="343">
                  <c:v>1.372</c:v>
                </c:pt>
                <c:pt idx="344">
                  <c:v>1.376</c:v>
                </c:pt>
                <c:pt idx="345">
                  <c:v>1.38</c:v>
                </c:pt>
                <c:pt idx="346">
                  <c:v>1.384</c:v>
                </c:pt>
                <c:pt idx="347">
                  <c:v>1.388</c:v>
                </c:pt>
                <c:pt idx="348">
                  <c:v>1.392</c:v>
                </c:pt>
                <c:pt idx="349">
                  <c:v>1.396</c:v>
                </c:pt>
                <c:pt idx="350">
                  <c:v>1.4</c:v>
                </c:pt>
                <c:pt idx="351">
                  <c:v>1.404</c:v>
                </c:pt>
                <c:pt idx="352">
                  <c:v>1.408</c:v>
                </c:pt>
                <c:pt idx="353">
                  <c:v>1.412</c:v>
                </c:pt>
                <c:pt idx="354">
                  <c:v>1.416</c:v>
                </c:pt>
                <c:pt idx="355">
                  <c:v>1.42</c:v>
                </c:pt>
                <c:pt idx="356">
                  <c:v>1.424</c:v>
                </c:pt>
                <c:pt idx="357">
                  <c:v>1.428</c:v>
                </c:pt>
                <c:pt idx="358">
                  <c:v>1.432</c:v>
                </c:pt>
                <c:pt idx="359">
                  <c:v>1.436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</c:v>
                </c:pt>
                <c:pt idx="392">
                  <c:v>1.568</c:v>
                </c:pt>
                <c:pt idx="393">
                  <c:v>1.572</c:v>
                </c:pt>
                <c:pt idx="394">
                  <c:v>1.576</c:v>
                </c:pt>
                <c:pt idx="395">
                  <c:v>1.58</c:v>
                </c:pt>
                <c:pt idx="396">
                  <c:v>1.584</c:v>
                </c:pt>
                <c:pt idx="397">
                  <c:v>1.588</c:v>
                </c:pt>
                <c:pt idx="398">
                  <c:v>1.592</c:v>
                </c:pt>
                <c:pt idx="399">
                  <c:v>1.596</c:v>
                </c:pt>
                <c:pt idx="400">
                  <c:v>1.6</c:v>
                </c:pt>
                <c:pt idx="401">
                  <c:v>1.604</c:v>
                </c:pt>
                <c:pt idx="402">
                  <c:v>1.608</c:v>
                </c:pt>
                <c:pt idx="403">
                  <c:v>1.612</c:v>
                </c:pt>
                <c:pt idx="404">
                  <c:v>1.616</c:v>
                </c:pt>
                <c:pt idx="405">
                  <c:v>1.62</c:v>
                </c:pt>
                <c:pt idx="406">
                  <c:v>1.624</c:v>
                </c:pt>
                <c:pt idx="407">
                  <c:v>1.628</c:v>
                </c:pt>
                <c:pt idx="408">
                  <c:v>1.632</c:v>
                </c:pt>
                <c:pt idx="409">
                  <c:v>1.636</c:v>
                </c:pt>
                <c:pt idx="410">
                  <c:v>1.64</c:v>
                </c:pt>
                <c:pt idx="411">
                  <c:v>1.644</c:v>
                </c:pt>
                <c:pt idx="412">
                  <c:v>1.648</c:v>
                </c:pt>
                <c:pt idx="413">
                  <c:v>1.652</c:v>
                </c:pt>
                <c:pt idx="414">
                  <c:v>1.656</c:v>
                </c:pt>
                <c:pt idx="415">
                  <c:v>1.66</c:v>
                </c:pt>
                <c:pt idx="416">
                  <c:v>1.664</c:v>
                </c:pt>
                <c:pt idx="417">
                  <c:v>1.668</c:v>
                </c:pt>
                <c:pt idx="418">
                  <c:v>1.672</c:v>
                </c:pt>
                <c:pt idx="419">
                  <c:v>1.676</c:v>
                </c:pt>
                <c:pt idx="420">
                  <c:v>1.68</c:v>
                </c:pt>
                <c:pt idx="421">
                  <c:v>1.684</c:v>
                </c:pt>
                <c:pt idx="422">
                  <c:v>1.688</c:v>
                </c:pt>
                <c:pt idx="423">
                  <c:v>1.692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</c:v>
                </c:pt>
                <c:pt idx="453">
                  <c:v>1.812</c:v>
                </c:pt>
                <c:pt idx="454">
                  <c:v>1.816</c:v>
                </c:pt>
                <c:pt idx="455">
                  <c:v>1.82</c:v>
                </c:pt>
                <c:pt idx="456">
                  <c:v>1.824</c:v>
                </c:pt>
                <c:pt idx="457">
                  <c:v>1.828</c:v>
                </c:pt>
                <c:pt idx="458">
                  <c:v>1.832</c:v>
                </c:pt>
                <c:pt idx="459">
                  <c:v>1.836</c:v>
                </c:pt>
                <c:pt idx="460">
                  <c:v>1.84</c:v>
                </c:pt>
                <c:pt idx="461">
                  <c:v>1.844</c:v>
                </c:pt>
                <c:pt idx="462">
                  <c:v>1.848</c:v>
                </c:pt>
                <c:pt idx="463">
                  <c:v>1.852</c:v>
                </c:pt>
                <c:pt idx="464">
                  <c:v>1.856</c:v>
                </c:pt>
                <c:pt idx="465">
                  <c:v>1.86</c:v>
                </c:pt>
                <c:pt idx="466">
                  <c:v>1.864</c:v>
                </c:pt>
                <c:pt idx="467">
                  <c:v>1.868</c:v>
                </c:pt>
                <c:pt idx="468">
                  <c:v>1.872</c:v>
                </c:pt>
                <c:pt idx="469">
                  <c:v>1.876</c:v>
                </c:pt>
                <c:pt idx="470">
                  <c:v>1.88</c:v>
                </c:pt>
                <c:pt idx="471">
                  <c:v>1.884</c:v>
                </c:pt>
                <c:pt idx="472">
                  <c:v>1.888</c:v>
                </c:pt>
                <c:pt idx="473">
                  <c:v>1.892</c:v>
                </c:pt>
                <c:pt idx="474">
                  <c:v>1.896</c:v>
                </c:pt>
                <c:pt idx="475">
                  <c:v>1.9</c:v>
                </c:pt>
                <c:pt idx="476">
                  <c:v>1.904</c:v>
                </c:pt>
                <c:pt idx="477">
                  <c:v>1.908</c:v>
                </c:pt>
                <c:pt idx="478">
                  <c:v>1.912</c:v>
                </c:pt>
                <c:pt idx="479">
                  <c:v>1.916</c:v>
                </c:pt>
                <c:pt idx="480">
                  <c:v>1.92</c:v>
                </c:pt>
                <c:pt idx="481">
                  <c:v>1.924</c:v>
                </c:pt>
                <c:pt idx="482">
                  <c:v>1.928</c:v>
                </c:pt>
                <c:pt idx="483">
                  <c:v>1.932</c:v>
                </c:pt>
                <c:pt idx="484">
                  <c:v>1.936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</c:v>
                </c:pt>
                <c:pt idx="517">
                  <c:v>2.068</c:v>
                </c:pt>
                <c:pt idx="518">
                  <c:v>2.072</c:v>
                </c:pt>
                <c:pt idx="519">
                  <c:v>2.076</c:v>
                </c:pt>
                <c:pt idx="520">
                  <c:v>2.08</c:v>
                </c:pt>
                <c:pt idx="521">
                  <c:v>2.084</c:v>
                </c:pt>
                <c:pt idx="522">
                  <c:v>2.088</c:v>
                </c:pt>
                <c:pt idx="523">
                  <c:v>2.092</c:v>
                </c:pt>
                <c:pt idx="524">
                  <c:v>2.096</c:v>
                </c:pt>
                <c:pt idx="525">
                  <c:v>2.1</c:v>
                </c:pt>
                <c:pt idx="526">
                  <c:v>2.104</c:v>
                </c:pt>
                <c:pt idx="527">
                  <c:v>2.108</c:v>
                </c:pt>
                <c:pt idx="528">
                  <c:v>2.112</c:v>
                </c:pt>
                <c:pt idx="529">
                  <c:v>2.116</c:v>
                </c:pt>
                <c:pt idx="530">
                  <c:v>2.12</c:v>
                </c:pt>
                <c:pt idx="531">
                  <c:v>2.124</c:v>
                </c:pt>
                <c:pt idx="532">
                  <c:v>2.128</c:v>
                </c:pt>
                <c:pt idx="533">
                  <c:v>2.132</c:v>
                </c:pt>
                <c:pt idx="534">
                  <c:v>2.136</c:v>
                </c:pt>
                <c:pt idx="535">
                  <c:v>2.14</c:v>
                </c:pt>
                <c:pt idx="536">
                  <c:v>2.144</c:v>
                </c:pt>
                <c:pt idx="537">
                  <c:v>2.148</c:v>
                </c:pt>
                <c:pt idx="538">
                  <c:v>2.152</c:v>
                </c:pt>
                <c:pt idx="539">
                  <c:v>2.156</c:v>
                </c:pt>
                <c:pt idx="540">
                  <c:v>2.16</c:v>
                </c:pt>
                <c:pt idx="541">
                  <c:v>2.164</c:v>
                </c:pt>
                <c:pt idx="542">
                  <c:v>2.168</c:v>
                </c:pt>
                <c:pt idx="543">
                  <c:v>2.172</c:v>
                </c:pt>
                <c:pt idx="544">
                  <c:v>2.176</c:v>
                </c:pt>
                <c:pt idx="545">
                  <c:v>2.18</c:v>
                </c:pt>
                <c:pt idx="546">
                  <c:v>2.184</c:v>
                </c:pt>
                <c:pt idx="547">
                  <c:v>2.188</c:v>
                </c:pt>
                <c:pt idx="548">
                  <c:v>2.192</c:v>
                </c:pt>
                <c:pt idx="549">
                  <c:v>2.196</c:v>
                </c:pt>
                <c:pt idx="550">
                  <c:v>2.2</c:v>
                </c:pt>
                <c:pt idx="551">
                  <c:v>2.204</c:v>
                </c:pt>
                <c:pt idx="552">
                  <c:v>2.208</c:v>
                </c:pt>
                <c:pt idx="553">
                  <c:v>2.212</c:v>
                </c:pt>
                <c:pt idx="554">
                  <c:v>2.216</c:v>
                </c:pt>
                <c:pt idx="555">
                  <c:v>2.22</c:v>
                </c:pt>
                <c:pt idx="556">
                  <c:v>2.224</c:v>
                </c:pt>
                <c:pt idx="557">
                  <c:v>2.228</c:v>
                </c:pt>
                <c:pt idx="558">
                  <c:v>2.232</c:v>
                </c:pt>
                <c:pt idx="559">
                  <c:v>2.236</c:v>
                </c:pt>
                <c:pt idx="560">
                  <c:v>2.24</c:v>
                </c:pt>
                <c:pt idx="561">
                  <c:v>2.244</c:v>
                </c:pt>
                <c:pt idx="562">
                  <c:v>2.248</c:v>
                </c:pt>
                <c:pt idx="563">
                  <c:v>2.252</c:v>
                </c:pt>
                <c:pt idx="564">
                  <c:v>2.256</c:v>
                </c:pt>
                <c:pt idx="565">
                  <c:v>2.26</c:v>
                </c:pt>
                <c:pt idx="566">
                  <c:v>2.264</c:v>
                </c:pt>
                <c:pt idx="567">
                  <c:v>2.268</c:v>
                </c:pt>
                <c:pt idx="568">
                  <c:v>2.272</c:v>
                </c:pt>
                <c:pt idx="569">
                  <c:v>2.276</c:v>
                </c:pt>
                <c:pt idx="570">
                  <c:v>2.28</c:v>
                </c:pt>
                <c:pt idx="571">
                  <c:v>2.284</c:v>
                </c:pt>
                <c:pt idx="572">
                  <c:v>2.288</c:v>
                </c:pt>
                <c:pt idx="573">
                  <c:v>2.292</c:v>
                </c:pt>
                <c:pt idx="574">
                  <c:v>2.296</c:v>
                </c:pt>
                <c:pt idx="575">
                  <c:v>2.3</c:v>
                </c:pt>
                <c:pt idx="576">
                  <c:v>2.304</c:v>
                </c:pt>
                <c:pt idx="577">
                  <c:v>2.308</c:v>
                </c:pt>
                <c:pt idx="578">
                  <c:v>2.312</c:v>
                </c:pt>
                <c:pt idx="579">
                  <c:v>2.316</c:v>
                </c:pt>
                <c:pt idx="580">
                  <c:v>2.32</c:v>
                </c:pt>
                <c:pt idx="581">
                  <c:v>2.324</c:v>
                </c:pt>
                <c:pt idx="582">
                  <c:v>2.328</c:v>
                </c:pt>
                <c:pt idx="583">
                  <c:v>2.332</c:v>
                </c:pt>
                <c:pt idx="584">
                  <c:v>2.336</c:v>
                </c:pt>
                <c:pt idx="585">
                  <c:v>2.34</c:v>
                </c:pt>
                <c:pt idx="586">
                  <c:v>2.344</c:v>
                </c:pt>
                <c:pt idx="587">
                  <c:v>2.348</c:v>
                </c:pt>
                <c:pt idx="588">
                  <c:v>2.352</c:v>
                </c:pt>
                <c:pt idx="589">
                  <c:v>2.356</c:v>
                </c:pt>
                <c:pt idx="590">
                  <c:v>2.36</c:v>
                </c:pt>
                <c:pt idx="591">
                  <c:v>2.364</c:v>
                </c:pt>
                <c:pt idx="592">
                  <c:v>2.368</c:v>
                </c:pt>
                <c:pt idx="593">
                  <c:v>2.372</c:v>
                </c:pt>
                <c:pt idx="594">
                  <c:v>2.376</c:v>
                </c:pt>
                <c:pt idx="595">
                  <c:v>2.38</c:v>
                </c:pt>
                <c:pt idx="596">
                  <c:v>2.384</c:v>
                </c:pt>
                <c:pt idx="597">
                  <c:v>2.388</c:v>
                </c:pt>
                <c:pt idx="598">
                  <c:v>2.392</c:v>
                </c:pt>
                <c:pt idx="599">
                  <c:v>2.396</c:v>
                </c:pt>
                <c:pt idx="600">
                  <c:v>2.4</c:v>
                </c:pt>
                <c:pt idx="601">
                  <c:v>2.404</c:v>
                </c:pt>
                <c:pt idx="602">
                  <c:v>2.408</c:v>
                </c:pt>
                <c:pt idx="603">
                  <c:v>2.412</c:v>
                </c:pt>
              </c:numCache>
            </c:numRef>
          </c:xVal>
          <c:yVal>
            <c:numRef>
              <c:f>Correlation_donnees!$J$2:$J$10000</c:f>
              <c:numCache>
                <c:ptCount val="9999"/>
                <c:pt idx="0">
                  <c:v>-1.60203E-18</c:v>
                </c:pt>
                <c:pt idx="1">
                  <c:v>-2.3864E-05</c:v>
                </c:pt>
                <c:pt idx="2">
                  <c:v>-2.20058E-05</c:v>
                </c:pt>
                <c:pt idx="3">
                  <c:v>-2.69376E-05</c:v>
                </c:pt>
                <c:pt idx="4">
                  <c:v>-1.13225E-05</c:v>
                </c:pt>
                <c:pt idx="5">
                  <c:v>-1.77571E-05</c:v>
                </c:pt>
                <c:pt idx="6">
                  <c:v>1.26678E-05</c:v>
                </c:pt>
                <c:pt idx="7">
                  <c:v>-7.25713E-08</c:v>
                </c:pt>
                <c:pt idx="8">
                  <c:v>3.40494E-06</c:v>
                </c:pt>
                <c:pt idx="9">
                  <c:v>2.59719E-05</c:v>
                </c:pt>
                <c:pt idx="10">
                  <c:v>2.69042E-05</c:v>
                </c:pt>
                <c:pt idx="11">
                  <c:v>2.09711E-05</c:v>
                </c:pt>
                <c:pt idx="12">
                  <c:v>8.00936E-06</c:v>
                </c:pt>
                <c:pt idx="13">
                  <c:v>8.4203E-06</c:v>
                </c:pt>
                <c:pt idx="14">
                  <c:v>-4.93917E-07</c:v>
                </c:pt>
                <c:pt idx="15">
                  <c:v>2.96204E-06</c:v>
                </c:pt>
                <c:pt idx="16">
                  <c:v>-9.92121E-06</c:v>
                </c:pt>
                <c:pt idx="17">
                  <c:v>-3.59327E-05</c:v>
                </c:pt>
                <c:pt idx="18">
                  <c:v>-4.64981E-05</c:v>
                </c:pt>
                <c:pt idx="19">
                  <c:v>-5.72644E-05</c:v>
                </c:pt>
                <c:pt idx="20">
                  <c:v>-8.45352E-05</c:v>
                </c:pt>
                <c:pt idx="21">
                  <c:v>-9.37633E-05</c:v>
                </c:pt>
                <c:pt idx="22">
                  <c:v>-0.000103034</c:v>
                </c:pt>
                <c:pt idx="23">
                  <c:v>-0.000115507</c:v>
                </c:pt>
                <c:pt idx="24">
                  <c:v>-0.000122794</c:v>
                </c:pt>
                <c:pt idx="25">
                  <c:v>-0.000111853</c:v>
                </c:pt>
                <c:pt idx="26">
                  <c:v>-0.000114104</c:v>
                </c:pt>
                <c:pt idx="27">
                  <c:v>-0.000123465</c:v>
                </c:pt>
                <c:pt idx="28">
                  <c:v>-0.000106251</c:v>
                </c:pt>
                <c:pt idx="29">
                  <c:v>-9.34311E-05</c:v>
                </c:pt>
                <c:pt idx="30">
                  <c:v>-7.65495E-05</c:v>
                </c:pt>
                <c:pt idx="31">
                  <c:v>-8.13369E-05</c:v>
                </c:pt>
                <c:pt idx="32">
                  <c:v>-7.40608E-05</c:v>
                </c:pt>
                <c:pt idx="33">
                  <c:v>-6.97164E-05</c:v>
                </c:pt>
                <c:pt idx="34">
                  <c:v>-5.42229E-05</c:v>
                </c:pt>
                <c:pt idx="35">
                  <c:v>-4.12826E-05</c:v>
                </c:pt>
                <c:pt idx="36">
                  <c:v>-4.20458E-05</c:v>
                </c:pt>
                <c:pt idx="37">
                  <c:v>-3.6823E-05</c:v>
                </c:pt>
                <c:pt idx="38">
                  <c:v>-3.99878E-05</c:v>
                </c:pt>
                <c:pt idx="39">
                  <c:v>-3.28522E-05</c:v>
                </c:pt>
                <c:pt idx="40">
                  <c:v>-3.15406E-05</c:v>
                </c:pt>
                <c:pt idx="41">
                  <c:v>-2.06113E-05</c:v>
                </c:pt>
                <c:pt idx="42">
                  <c:v>-4.88834E-05</c:v>
                </c:pt>
                <c:pt idx="43">
                  <c:v>-3.58428E-05</c:v>
                </c:pt>
                <c:pt idx="44">
                  <c:v>-4.02801E-05</c:v>
                </c:pt>
                <c:pt idx="45">
                  <c:v>-1.77823E-05</c:v>
                </c:pt>
                <c:pt idx="46">
                  <c:v>-2.25941E-05</c:v>
                </c:pt>
                <c:pt idx="47">
                  <c:v>-3.91877E-05</c:v>
                </c:pt>
                <c:pt idx="48">
                  <c:v>-4.08348E-05</c:v>
                </c:pt>
                <c:pt idx="49">
                  <c:v>-3.50892E-05</c:v>
                </c:pt>
                <c:pt idx="50">
                  <c:v>-4.90621E-05</c:v>
                </c:pt>
                <c:pt idx="51">
                  <c:v>-4.9475E-05</c:v>
                </c:pt>
                <c:pt idx="52">
                  <c:v>-5.52662E-05</c:v>
                </c:pt>
                <c:pt idx="53">
                  <c:v>-4.87785E-05</c:v>
                </c:pt>
                <c:pt idx="54">
                  <c:v>-4.70388E-05</c:v>
                </c:pt>
                <c:pt idx="55">
                  <c:v>-2.39397E-05</c:v>
                </c:pt>
                <c:pt idx="56">
                  <c:v>5.43608E-06</c:v>
                </c:pt>
                <c:pt idx="57">
                  <c:v>6.80502E-05</c:v>
                </c:pt>
                <c:pt idx="58">
                  <c:v>7.52631E-05</c:v>
                </c:pt>
                <c:pt idx="59">
                  <c:v>2.74468E-05</c:v>
                </c:pt>
                <c:pt idx="60">
                  <c:v>7.29471E-06</c:v>
                </c:pt>
                <c:pt idx="61">
                  <c:v>-7.35936E-06</c:v>
                </c:pt>
                <c:pt idx="62">
                  <c:v>-1.39815E-05</c:v>
                </c:pt>
                <c:pt idx="63">
                  <c:v>-3.08711E-05</c:v>
                </c:pt>
                <c:pt idx="64">
                  <c:v>-5.45197E-05</c:v>
                </c:pt>
                <c:pt idx="65">
                  <c:v>-5.3234E-05</c:v>
                </c:pt>
                <c:pt idx="66">
                  <c:v>-7.58725E-05</c:v>
                </c:pt>
                <c:pt idx="67">
                  <c:v>-8.64316E-05</c:v>
                </c:pt>
                <c:pt idx="68">
                  <c:v>-8.94329E-05</c:v>
                </c:pt>
                <c:pt idx="69">
                  <c:v>-9.29431E-05</c:v>
                </c:pt>
                <c:pt idx="70">
                  <c:v>-9.5857E-05</c:v>
                </c:pt>
                <c:pt idx="71">
                  <c:v>-9.85477E-05</c:v>
                </c:pt>
                <c:pt idx="72">
                  <c:v>-8.13166E-05</c:v>
                </c:pt>
                <c:pt idx="73">
                  <c:v>-8.08489E-05</c:v>
                </c:pt>
                <c:pt idx="74">
                  <c:v>-9.04303E-05</c:v>
                </c:pt>
                <c:pt idx="75">
                  <c:v>-6.13277E-05</c:v>
                </c:pt>
                <c:pt idx="76">
                  <c:v>-6.00134E-05</c:v>
                </c:pt>
                <c:pt idx="77">
                  <c:v>-5.68685E-05</c:v>
                </c:pt>
                <c:pt idx="78">
                  <c:v>-5.22256E-05</c:v>
                </c:pt>
                <c:pt idx="79">
                  <c:v>-5.04664E-05</c:v>
                </c:pt>
                <c:pt idx="80">
                  <c:v>-3.21972E-05</c:v>
                </c:pt>
                <c:pt idx="81">
                  <c:v>-5.32316E-05</c:v>
                </c:pt>
                <c:pt idx="82">
                  <c:v>-3.74374E-05</c:v>
                </c:pt>
                <c:pt idx="83">
                  <c:v>-2.38959E-05</c:v>
                </c:pt>
                <c:pt idx="84">
                  <c:v>-2.50473E-05</c:v>
                </c:pt>
                <c:pt idx="85">
                  <c:v>-3.50676E-05</c:v>
                </c:pt>
                <c:pt idx="86">
                  <c:v>-3.67167E-05</c:v>
                </c:pt>
                <c:pt idx="87">
                  <c:v>-1.04707E-05</c:v>
                </c:pt>
                <c:pt idx="88">
                  <c:v>3.12795E-06</c:v>
                </c:pt>
                <c:pt idx="89">
                  <c:v>1.58942E-05</c:v>
                </c:pt>
                <c:pt idx="90">
                  <c:v>-8.69624E-06</c:v>
                </c:pt>
                <c:pt idx="91">
                  <c:v>2.43941E-05</c:v>
                </c:pt>
                <c:pt idx="92">
                  <c:v>1.16705E-05</c:v>
                </c:pt>
                <c:pt idx="93">
                  <c:v>1.21793E-06</c:v>
                </c:pt>
                <c:pt idx="94">
                  <c:v>4.04553E-05</c:v>
                </c:pt>
                <c:pt idx="95">
                  <c:v>4.31243E-06</c:v>
                </c:pt>
                <c:pt idx="96">
                  <c:v>2.3234E-05</c:v>
                </c:pt>
                <c:pt idx="97">
                  <c:v>2.76733E-05</c:v>
                </c:pt>
                <c:pt idx="98">
                  <c:v>1.56429E-05</c:v>
                </c:pt>
                <c:pt idx="99">
                  <c:v>1.8715E-05</c:v>
                </c:pt>
                <c:pt idx="100">
                  <c:v>4.45208E-05</c:v>
                </c:pt>
                <c:pt idx="101">
                  <c:v>5.83805E-05</c:v>
                </c:pt>
                <c:pt idx="102">
                  <c:v>5.55442E-05</c:v>
                </c:pt>
                <c:pt idx="103">
                  <c:v>4.05693E-05</c:v>
                </c:pt>
                <c:pt idx="104">
                  <c:v>2.87158E-05</c:v>
                </c:pt>
                <c:pt idx="105">
                  <c:v>1.33308E-05</c:v>
                </c:pt>
                <c:pt idx="106">
                  <c:v>2.81154E-05</c:v>
                </c:pt>
                <c:pt idx="107">
                  <c:v>3.51831E-05</c:v>
                </c:pt>
                <c:pt idx="108">
                  <c:v>5.8266E-07</c:v>
                </c:pt>
                <c:pt idx="109">
                  <c:v>2.0153E-05</c:v>
                </c:pt>
                <c:pt idx="110">
                  <c:v>3.38284E-05</c:v>
                </c:pt>
                <c:pt idx="111">
                  <c:v>4.12424E-05</c:v>
                </c:pt>
                <c:pt idx="112">
                  <c:v>4.94247E-05</c:v>
                </c:pt>
                <c:pt idx="113">
                  <c:v>2.12847E-05</c:v>
                </c:pt>
                <c:pt idx="114">
                  <c:v>-1.08103E-05</c:v>
                </c:pt>
                <c:pt idx="115">
                  <c:v>-4.31347E-05</c:v>
                </c:pt>
                <c:pt idx="116">
                  <c:v>-7.07107E-05</c:v>
                </c:pt>
                <c:pt idx="117">
                  <c:v>-9.85168E-05</c:v>
                </c:pt>
                <c:pt idx="118">
                  <c:v>-0.000108198</c:v>
                </c:pt>
                <c:pt idx="119">
                  <c:v>-9.96016E-05</c:v>
                </c:pt>
                <c:pt idx="120">
                  <c:v>-0.000131359</c:v>
                </c:pt>
                <c:pt idx="121">
                  <c:v>-0.000112694</c:v>
                </c:pt>
                <c:pt idx="122">
                  <c:v>-0.000112078</c:v>
                </c:pt>
                <c:pt idx="123">
                  <c:v>-0.000104041</c:v>
                </c:pt>
                <c:pt idx="124">
                  <c:v>-0.000119399</c:v>
                </c:pt>
                <c:pt idx="125">
                  <c:v>-0.00013667</c:v>
                </c:pt>
                <c:pt idx="126">
                  <c:v>-0.000118941</c:v>
                </c:pt>
                <c:pt idx="127">
                  <c:v>-0.00011733</c:v>
                </c:pt>
                <c:pt idx="128">
                  <c:v>-0.000122259</c:v>
                </c:pt>
                <c:pt idx="129">
                  <c:v>-9.57436E-05</c:v>
                </c:pt>
                <c:pt idx="130">
                  <c:v>-0.000110223</c:v>
                </c:pt>
                <c:pt idx="131">
                  <c:v>-9.35016E-05</c:v>
                </c:pt>
                <c:pt idx="132">
                  <c:v>-9.5066E-05</c:v>
                </c:pt>
                <c:pt idx="133">
                  <c:v>-6.16129E-05</c:v>
                </c:pt>
                <c:pt idx="134">
                  <c:v>-7.67808E-05</c:v>
                </c:pt>
                <c:pt idx="135">
                  <c:v>-7.29627E-05</c:v>
                </c:pt>
                <c:pt idx="136">
                  <c:v>-8.79373E-05</c:v>
                </c:pt>
                <c:pt idx="137">
                  <c:v>-6.56695E-05</c:v>
                </c:pt>
                <c:pt idx="138">
                  <c:v>-7.67144E-05</c:v>
                </c:pt>
                <c:pt idx="139">
                  <c:v>-4.92566E-05</c:v>
                </c:pt>
                <c:pt idx="140">
                  <c:v>-6.45278E-05</c:v>
                </c:pt>
                <c:pt idx="141">
                  <c:v>-4.4203E-05</c:v>
                </c:pt>
                <c:pt idx="142">
                  <c:v>-6.60205E-05</c:v>
                </c:pt>
                <c:pt idx="143">
                  <c:v>-5.19354E-05</c:v>
                </c:pt>
                <c:pt idx="144">
                  <c:v>-6.68643E-05</c:v>
                </c:pt>
                <c:pt idx="145">
                  <c:v>-5.19474E-05</c:v>
                </c:pt>
                <c:pt idx="146">
                  <c:v>6.73207E-06</c:v>
                </c:pt>
                <c:pt idx="147">
                  <c:v>-2.49697E-05</c:v>
                </c:pt>
                <c:pt idx="148">
                  <c:v>-8.83779E-06</c:v>
                </c:pt>
                <c:pt idx="149">
                  <c:v>-9.80509E-06</c:v>
                </c:pt>
                <c:pt idx="150">
                  <c:v>-2.667E-06</c:v>
                </c:pt>
                <c:pt idx="151">
                  <c:v>7.24718E-06</c:v>
                </c:pt>
                <c:pt idx="152">
                  <c:v>-1.52553E-05</c:v>
                </c:pt>
                <c:pt idx="153">
                  <c:v>2.08362E-06</c:v>
                </c:pt>
                <c:pt idx="154">
                  <c:v>-5.24683E-06</c:v>
                </c:pt>
                <c:pt idx="155">
                  <c:v>-1.00877E-07</c:v>
                </c:pt>
                <c:pt idx="156">
                  <c:v>-2.79262E-05</c:v>
                </c:pt>
                <c:pt idx="157">
                  <c:v>-4.97988E-05</c:v>
                </c:pt>
                <c:pt idx="158">
                  <c:v>-2.55251E-05</c:v>
                </c:pt>
                <c:pt idx="159">
                  <c:v>-1.1056E-05</c:v>
                </c:pt>
                <c:pt idx="160">
                  <c:v>1.1731E-06</c:v>
                </c:pt>
                <c:pt idx="161">
                  <c:v>4.17363E-05</c:v>
                </c:pt>
                <c:pt idx="162">
                  <c:v>4.7277E-05</c:v>
                </c:pt>
                <c:pt idx="163">
                  <c:v>3.26432E-05</c:v>
                </c:pt>
                <c:pt idx="164">
                  <c:v>6.21386E-05</c:v>
                </c:pt>
                <c:pt idx="165">
                  <c:v>5.70418E-05</c:v>
                </c:pt>
                <c:pt idx="166">
                  <c:v>4.5623E-05</c:v>
                </c:pt>
                <c:pt idx="167">
                  <c:v>5.85539E-05</c:v>
                </c:pt>
                <c:pt idx="168">
                  <c:v>4.65779E-05</c:v>
                </c:pt>
                <c:pt idx="169">
                  <c:v>1.67488E-05</c:v>
                </c:pt>
                <c:pt idx="170">
                  <c:v>-5.77795E-06</c:v>
                </c:pt>
                <c:pt idx="171">
                  <c:v>-3.44479E-06</c:v>
                </c:pt>
                <c:pt idx="172">
                  <c:v>-3.04765E-05</c:v>
                </c:pt>
                <c:pt idx="173">
                  <c:v>-2.80283E-05</c:v>
                </c:pt>
                <c:pt idx="174">
                  <c:v>-3.49311E-05</c:v>
                </c:pt>
                <c:pt idx="175">
                  <c:v>-1.25336E-05</c:v>
                </c:pt>
                <c:pt idx="176">
                  <c:v>-1.79445E-05</c:v>
                </c:pt>
                <c:pt idx="177">
                  <c:v>-2.16296E-05</c:v>
                </c:pt>
                <c:pt idx="178">
                  <c:v>2.75558E-05</c:v>
                </c:pt>
                <c:pt idx="179">
                  <c:v>1.96642E-05</c:v>
                </c:pt>
                <c:pt idx="180">
                  <c:v>3.61197E-05</c:v>
                </c:pt>
                <c:pt idx="181">
                  <c:v>8.71675E-06</c:v>
                </c:pt>
                <c:pt idx="182">
                  <c:v>8.98362E-06</c:v>
                </c:pt>
                <c:pt idx="183">
                  <c:v>-1.27264E-05</c:v>
                </c:pt>
                <c:pt idx="184">
                  <c:v>-1.4717E-05</c:v>
                </c:pt>
                <c:pt idx="185">
                  <c:v>-3.72231E-05</c:v>
                </c:pt>
                <c:pt idx="186">
                  <c:v>-5.37799E-05</c:v>
                </c:pt>
                <c:pt idx="187">
                  <c:v>-6.65968E-05</c:v>
                </c:pt>
                <c:pt idx="188">
                  <c:v>-8.44203E-05</c:v>
                </c:pt>
                <c:pt idx="189">
                  <c:v>-6.6279E-05</c:v>
                </c:pt>
                <c:pt idx="190">
                  <c:v>-6.34917E-05</c:v>
                </c:pt>
                <c:pt idx="191">
                  <c:v>-5.88045E-05</c:v>
                </c:pt>
                <c:pt idx="192">
                  <c:v>-2.40282E-05</c:v>
                </c:pt>
                <c:pt idx="193">
                  <c:v>-2.58764E-05</c:v>
                </c:pt>
                <c:pt idx="194">
                  <c:v>1.47086E-05</c:v>
                </c:pt>
                <c:pt idx="195">
                  <c:v>-3.60194E-06</c:v>
                </c:pt>
                <c:pt idx="196">
                  <c:v>5.59886E-06</c:v>
                </c:pt>
                <c:pt idx="197">
                  <c:v>-5.59232E-05</c:v>
                </c:pt>
                <c:pt idx="198">
                  <c:v>-0.000129062</c:v>
                </c:pt>
                <c:pt idx="199">
                  <c:v>-8.02764E-05</c:v>
                </c:pt>
                <c:pt idx="200">
                  <c:v>-8.98046E-05</c:v>
                </c:pt>
                <c:pt idx="201">
                  <c:v>-7.85461E-05</c:v>
                </c:pt>
                <c:pt idx="202">
                  <c:v>-0.000109381</c:v>
                </c:pt>
                <c:pt idx="203">
                  <c:v>-9.73481E-05</c:v>
                </c:pt>
                <c:pt idx="204">
                  <c:v>-0.00011607</c:v>
                </c:pt>
                <c:pt idx="205">
                  <c:v>-7.49712E-05</c:v>
                </c:pt>
                <c:pt idx="206">
                  <c:v>-4.16135E-05</c:v>
                </c:pt>
                <c:pt idx="207">
                  <c:v>-3.93967E-06</c:v>
                </c:pt>
                <c:pt idx="208">
                  <c:v>1.71775E-05</c:v>
                </c:pt>
                <c:pt idx="209">
                  <c:v>5.90316E-05</c:v>
                </c:pt>
                <c:pt idx="210">
                  <c:v>0.000108265</c:v>
                </c:pt>
                <c:pt idx="211">
                  <c:v>7.46996E-05</c:v>
                </c:pt>
                <c:pt idx="212">
                  <c:v>8.19533E-05</c:v>
                </c:pt>
                <c:pt idx="213">
                  <c:v>8.27876E-05</c:v>
                </c:pt>
                <c:pt idx="214">
                  <c:v>0.000105522</c:v>
                </c:pt>
                <c:pt idx="215">
                  <c:v>7.05343E-05</c:v>
                </c:pt>
                <c:pt idx="216">
                  <c:v>0.000142516</c:v>
                </c:pt>
                <c:pt idx="217">
                  <c:v>0.000196206</c:v>
                </c:pt>
                <c:pt idx="218">
                  <c:v>0.000210742</c:v>
                </c:pt>
                <c:pt idx="219">
                  <c:v>0.000197794</c:v>
                </c:pt>
                <c:pt idx="220">
                  <c:v>0.000255338</c:v>
                </c:pt>
                <c:pt idx="221">
                  <c:v>0.000219399</c:v>
                </c:pt>
                <c:pt idx="222">
                  <c:v>0.000145345</c:v>
                </c:pt>
                <c:pt idx="223">
                  <c:v>6.05991E-05</c:v>
                </c:pt>
                <c:pt idx="224">
                  <c:v>-3.59577E-05</c:v>
                </c:pt>
                <c:pt idx="225">
                  <c:v>-8.00814E-05</c:v>
                </c:pt>
                <c:pt idx="226">
                  <c:v>-0.000106809</c:v>
                </c:pt>
                <c:pt idx="227">
                  <c:v>-0.000136996</c:v>
                </c:pt>
                <c:pt idx="228">
                  <c:v>-9.58168E-05</c:v>
                </c:pt>
                <c:pt idx="229">
                  <c:v>-7.48504E-05</c:v>
                </c:pt>
                <c:pt idx="230">
                  <c:v>-1.2268E-05</c:v>
                </c:pt>
                <c:pt idx="231">
                  <c:v>-9.89187E-06</c:v>
                </c:pt>
                <c:pt idx="232">
                  <c:v>-5.36449E-06</c:v>
                </c:pt>
                <c:pt idx="233">
                  <c:v>-4.80733E-05</c:v>
                </c:pt>
                <c:pt idx="234">
                  <c:v>-2.43205E-05</c:v>
                </c:pt>
                <c:pt idx="235">
                  <c:v>3.54191E-06</c:v>
                </c:pt>
                <c:pt idx="236">
                  <c:v>4.9386E-05</c:v>
                </c:pt>
                <c:pt idx="237">
                  <c:v>5.37666E-05</c:v>
                </c:pt>
                <c:pt idx="238">
                  <c:v>3.03748E-05</c:v>
                </c:pt>
                <c:pt idx="239">
                  <c:v>3.61881E-06</c:v>
                </c:pt>
                <c:pt idx="240">
                  <c:v>-4.60857E-05</c:v>
                </c:pt>
                <c:pt idx="241">
                  <c:v>-4.38858E-05</c:v>
                </c:pt>
                <c:pt idx="242">
                  <c:v>-7.34201E-05</c:v>
                </c:pt>
                <c:pt idx="243">
                  <c:v>-0.000151053</c:v>
                </c:pt>
                <c:pt idx="244">
                  <c:v>-8.26039E-05</c:v>
                </c:pt>
                <c:pt idx="245">
                  <c:v>-6.95017E-05</c:v>
                </c:pt>
                <c:pt idx="246">
                  <c:v>3.27304E-05</c:v>
                </c:pt>
                <c:pt idx="247">
                  <c:v>1.37719E-05</c:v>
                </c:pt>
                <c:pt idx="248">
                  <c:v>6.58886E-05</c:v>
                </c:pt>
                <c:pt idx="249">
                  <c:v>9.24869E-05</c:v>
                </c:pt>
                <c:pt idx="250">
                  <c:v>3.23963E-05</c:v>
                </c:pt>
                <c:pt idx="251">
                  <c:v>-3.66671E-05</c:v>
                </c:pt>
                <c:pt idx="252">
                  <c:v>-8.97638E-05</c:v>
                </c:pt>
                <c:pt idx="253">
                  <c:v>-0.000125372</c:v>
                </c:pt>
                <c:pt idx="254">
                  <c:v>-8.03669E-05</c:v>
                </c:pt>
                <c:pt idx="255">
                  <c:v>-5.97455E-05</c:v>
                </c:pt>
                <c:pt idx="256">
                  <c:v>-3.90333E-05</c:v>
                </c:pt>
                <c:pt idx="257">
                  <c:v>-0.000142089</c:v>
                </c:pt>
                <c:pt idx="258">
                  <c:v>-4.73577E-05</c:v>
                </c:pt>
                <c:pt idx="259">
                  <c:v>-7.41705E-05</c:v>
                </c:pt>
                <c:pt idx="260">
                  <c:v>-8.50721E-05</c:v>
                </c:pt>
                <c:pt idx="261">
                  <c:v>-7.64151E-05</c:v>
                </c:pt>
                <c:pt idx="262">
                  <c:v>-1.51381E-05</c:v>
                </c:pt>
                <c:pt idx="263">
                  <c:v>6.02936E-05</c:v>
                </c:pt>
                <c:pt idx="264">
                  <c:v>8.65871E-05</c:v>
                </c:pt>
                <c:pt idx="265">
                  <c:v>0.000122749</c:v>
                </c:pt>
                <c:pt idx="266">
                  <c:v>0.000135008</c:v>
                </c:pt>
                <c:pt idx="267">
                  <c:v>6.56308E-05</c:v>
                </c:pt>
                <c:pt idx="268">
                  <c:v>7.17503E-05</c:v>
                </c:pt>
                <c:pt idx="269">
                  <c:v>4.93971E-05</c:v>
                </c:pt>
                <c:pt idx="270">
                  <c:v>6.94314E-05</c:v>
                </c:pt>
                <c:pt idx="271">
                  <c:v>0.000120625</c:v>
                </c:pt>
                <c:pt idx="272">
                  <c:v>0.000176802</c:v>
                </c:pt>
                <c:pt idx="273">
                  <c:v>0.000193151</c:v>
                </c:pt>
                <c:pt idx="274">
                  <c:v>0.000230082</c:v>
                </c:pt>
                <c:pt idx="275">
                  <c:v>0.00025094</c:v>
                </c:pt>
                <c:pt idx="276">
                  <c:v>0.000256531</c:v>
                </c:pt>
                <c:pt idx="277">
                  <c:v>0.000202128</c:v>
                </c:pt>
                <c:pt idx="278">
                  <c:v>0.000206523</c:v>
                </c:pt>
                <c:pt idx="279">
                  <c:v>0.000222452</c:v>
                </c:pt>
                <c:pt idx="280">
                  <c:v>0.00028716</c:v>
                </c:pt>
                <c:pt idx="281">
                  <c:v>0.000337145</c:v>
                </c:pt>
                <c:pt idx="282">
                  <c:v>0.000389855</c:v>
                </c:pt>
                <c:pt idx="283">
                  <c:v>0.000365984</c:v>
                </c:pt>
                <c:pt idx="284">
                  <c:v>0.000327382</c:v>
                </c:pt>
                <c:pt idx="285">
                  <c:v>0.000328546</c:v>
                </c:pt>
                <c:pt idx="286">
                  <c:v>0.000296941</c:v>
                </c:pt>
                <c:pt idx="287">
                  <c:v>0.000238563</c:v>
                </c:pt>
                <c:pt idx="288">
                  <c:v>0.000239233</c:v>
                </c:pt>
                <c:pt idx="289">
                  <c:v>0.000244726</c:v>
                </c:pt>
                <c:pt idx="290">
                  <c:v>0.000269131</c:v>
                </c:pt>
                <c:pt idx="291">
                  <c:v>0.000281776</c:v>
                </c:pt>
                <c:pt idx="292">
                  <c:v>0.000263185</c:v>
                </c:pt>
                <c:pt idx="293">
                  <c:v>0.00027679</c:v>
                </c:pt>
                <c:pt idx="294">
                  <c:v>0.000258194</c:v>
                </c:pt>
                <c:pt idx="295">
                  <c:v>0.000244635</c:v>
                </c:pt>
                <c:pt idx="296">
                  <c:v>0.000219934</c:v>
                </c:pt>
                <c:pt idx="297">
                  <c:v>0.000190158</c:v>
                </c:pt>
                <c:pt idx="298">
                  <c:v>0.000234892</c:v>
                </c:pt>
                <c:pt idx="299">
                  <c:v>0.0002234</c:v>
                </c:pt>
                <c:pt idx="300">
                  <c:v>0.000233518</c:v>
                </c:pt>
                <c:pt idx="301">
                  <c:v>0.000224779</c:v>
                </c:pt>
                <c:pt idx="302">
                  <c:v>0.00021963</c:v>
                </c:pt>
                <c:pt idx="303">
                  <c:v>0.000240971</c:v>
                </c:pt>
                <c:pt idx="304">
                  <c:v>0.000279744</c:v>
                </c:pt>
                <c:pt idx="305">
                  <c:v>0.000220414</c:v>
                </c:pt>
                <c:pt idx="306">
                  <c:v>0.000243093</c:v>
                </c:pt>
                <c:pt idx="307">
                  <c:v>0.000206827</c:v>
                </c:pt>
                <c:pt idx="308">
                  <c:v>0.000210985</c:v>
                </c:pt>
                <c:pt idx="309">
                  <c:v>0.000207003</c:v>
                </c:pt>
                <c:pt idx="310">
                  <c:v>0.000263312</c:v>
                </c:pt>
                <c:pt idx="311">
                  <c:v>0.000222744</c:v>
                </c:pt>
                <c:pt idx="312">
                  <c:v>0.000282732</c:v>
                </c:pt>
                <c:pt idx="313">
                  <c:v>0.000327815</c:v>
                </c:pt>
                <c:pt idx="314">
                  <c:v>0.000343388</c:v>
                </c:pt>
                <c:pt idx="315">
                  <c:v>0.000358078</c:v>
                </c:pt>
                <c:pt idx="316">
                  <c:v>0.000336265</c:v>
                </c:pt>
                <c:pt idx="317">
                  <c:v>0.00035461</c:v>
                </c:pt>
                <c:pt idx="318">
                  <c:v>0.000446336</c:v>
                </c:pt>
                <c:pt idx="319">
                  <c:v>0.000425556</c:v>
                </c:pt>
                <c:pt idx="320">
                  <c:v>0.000439045</c:v>
                </c:pt>
                <c:pt idx="321">
                  <c:v>0.000479573</c:v>
                </c:pt>
                <c:pt idx="322">
                  <c:v>0.000512187</c:v>
                </c:pt>
                <c:pt idx="323">
                  <c:v>0.000500538</c:v>
                </c:pt>
                <c:pt idx="324">
                  <c:v>0.000516067</c:v>
                </c:pt>
                <c:pt idx="325">
                  <c:v>0.000475536</c:v>
                </c:pt>
                <c:pt idx="326">
                  <c:v>0.000472181</c:v>
                </c:pt>
                <c:pt idx="327">
                  <c:v>0.000513975</c:v>
                </c:pt>
                <c:pt idx="328">
                  <c:v>0.000514004</c:v>
                </c:pt>
                <c:pt idx="329">
                  <c:v>0.000568336</c:v>
                </c:pt>
                <c:pt idx="330">
                  <c:v>0.000562274</c:v>
                </c:pt>
                <c:pt idx="331">
                  <c:v>0.000581596</c:v>
                </c:pt>
                <c:pt idx="332">
                  <c:v>0.000605529</c:v>
                </c:pt>
                <c:pt idx="333">
                  <c:v>0.000574646</c:v>
                </c:pt>
                <c:pt idx="334">
                  <c:v>0.000580691</c:v>
                </c:pt>
                <c:pt idx="335">
                  <c:v>0.000556775</c:v>
                </c:pt>
                <c:pt idx="336">
                  <c:v>0.000567526</c:v>
                </c:pt>
                <c:pt idx="337">
                  <c:v>0.000570033</c:v>
                </c:pt>
                <c:pt idx="338">
                  <c:v>0.000590653</c:v>
                </c:pt>
                <c:pt idx="339">
                  <c:v>0.000632789</c:v>
                </c:pt>
                <c:pt idx="340">
                  <c:v>0.00063679</c:v>
                </c:pt>
                <c:pt idx="341">
                  <c:v>0.000629943</c:v>
                </c:pt>
                <c:pt idx="342">
                  <c:v>0.000683015</c:v>
                </c:pt>
                <c:pt idx="343">
                  <c:v>0.000733596</c:v>
                </c:pt>
                <c:pt idx="344">
                  <c:v>0.000766679</c:v>
                </c:pt>
                <c:pt idx="345">
                  <c:v>0.000713234</c:v>
                </c:pt>
                <c:pt idx="346">
                  <c:v>0.000694973</c:v>
                </c:pt>
                <c:pt idx="347">
                  <c:v>0.000710314</c:v>
                </c:pt>
                <c:pt idx="348">
                  <c:v>0.000729103</c:v>
                </c:pt>
                <c:pt idx="349">
                  <c:v>0.000698028</c:v>
                </c:pt>
                <c:pt idx="350">
                  <c:v>0.000693682</c:v>
                </c:pt>
                <c:pt idx="351">
                  <c:v>0.000642521</c:v>
                </c:pt>
                <c:pt idx="352">
                  <c:v>0.000659677</c:v>
                </c:pt>
                <c:pt idx="353">
                  <c:v>0.000660099</c:v>
                </c:pt>
                <c:pt idx="354">
                  <c:v>0.000673372</c:v>
                </c:pt>
                <c:pt idx="355">
                  <c:v>0.000716923</c:v>
                </c:pt>
                <c:pt idx="356">
                  <c:v>0.000762416</c:v>
                </c:pt>
                <c:pt idx="357">
                  <c:v>0.0008154</c:v>
                </c:pt>
                <c:pt idx="358">
                  <c:v>0.000832114</c:v>
                </c:pt>
                <c:pt idx="359">
                  <c:v>0.000866194</c:v>
                </c:pt>
                <c:pt idx="360">
                  <c:v>0.00088496</c:v>
                </c:pt>
                <c:pt idx="361">
                  <c:v>0.000876099</c:v>
                </c:pt>
                <c:pt idx="362">
                  <c:v>0.000856343</c:v>
                </c:pt>
                <c:pt idx="363">
                  <c:v>0.000826351</c:v>
                </c:pt>
                <c:pt idx="364">
                  <c:v>0.000819521</c:v>
                </c:pt>
                <c:pt idx="365">
                  <c:v>0.000852302</c:v>
                </c:pt>
                <c:pt idx="366">
                  <c:v>0.000805083</c:v>
                </c:pt>
                <c:pt idx="367">
                  <c:v>0.000848669</c:v>
                </c:pt>
                <c:pt idx="368">
                  <c:v>0.000826034</c:v>
                </c:pt>
                <c:pt idx="369">
                  <c:v>0.000794382</c:v>
                </c:pt>
                <c:pt idx="370">
                  <c:v>0.000834543</c:v>
                </c:pt>
                <c:pt idx="371">
                  <c:v>0.000818605</c:v>
                </c:pt>
                <c:pt idx="372">
                  <c:v>0.000894394</c:v>
                </c:pt>
                <c:pt idx="373">
                  <c:v>0.000867621</c:v>
                </c:pt>
                <c:pt idx="374">
                  <c:v>0.00089282</c:v>
                </c:pt>
                <c:pt idx="375">
                  <c:v>0.000927048</c:v>
                </c:pt>
                <c:pt idx="376">
                  <c:v>0.000986692</c:v>
                </c:pt>
                <c:pt idx="377">
                  <c:v>0.00099004</c:v>
                </c:pt>
                <c:pt idx="378">
                  <c:v>0.000925126</c:v>
                </c:pt>
                <c:pt idx="379">
                  <c:v>0.000925063</c:v>
                </c:pt>
                <c:pt idx="380">
                  <c:v>0.00090141</c:v>
                </c:pt>
                <c:pt idx="381">
                  <c:v>0.000924433</c:v>
                </c:pt>
                <c:pt idx="382">
                  <c:v>0.00103525</c:v>
                </c:pt>
                <c:pt idx="383">
                  <c:v>0.00106441</c:v>
                </c:pt>
                <c:pt idx="384">
                  <c:v>0.00110198</c:v>
                </c:pt>
                <c:pt idx="385">
                  <c:v>0.00118945</c:v>
                </c:pt>
                <c:pt idx="386">
                  <c:v>0.00119782</c:v>
                </c:pt>
                <c:pt idx="387">
                  <c:v>0.0011793</c:v>
                </c:pt>
                <c:pt idx="388">
                  <c:v>0.00119915</c:v>
                </c:pt>
                <c:pt idx="389">
                  <c:v>0.00121175</c:v>
                </c:pt>
                <c:pt idx="390">
                  <c:v>0.00123786</c:v>
                </c:pt>
                <c:pt idx="391">
                  <c:v>0.00122321</c:v>
                </c:pt>
                <c:pt idx="392">
                  <c:v>0.00132801</c:v>
                </c:pt>
                <c:pt idx="393">
                  <c:v>0.00137683</c:v>
                </c:pt>
                <c:pt idx="394">
                  <c:v>0.00137668</c:v>
                </c:pt>
                <c:pt idx="395">
                  <c:v>0.00147984</c:v>
                </c:pt>
                <c:pt idx="396">
                  <c:v>0.00143406</c:v>
                </c:pt>
                <c:pt idx="397">
                  <c:v>0.00138794</c:v>
                </c:pt>
                <c:pt idx="398">
                  <c:v>0.00138049</c:v>
                </c:pt>
                <c:pt idx="399">
                  <c:v>0.0014141</c:v>
                </c:pt>
                <c:pt idx="400">
                  <c:v>0.00141127</c:v>
                </c:pt>
                <c:pt idx="401">
                  <c:v>0.00139469</c:v>
                </c:pt>
                <c:pt idx="402">
                  <c:v>0.00143542</c:v>
                </c:pt>
                <c:pt idx="403">
                  <c:v>0.00142167</c:v>
                </c:pt>
                <c:pt idx="404">
                  <c:v>0.00134734</c:v>
                </c:pt>
                <c:pt idx="405">
                  <c:v>0.00142833</c:v>
                </c:pt>
                <c:pt idx="406">
                  <c:v>0.00140354</c:v>
                </c:pt>
                <c:pt idx="407">
                  <c:v>0.00144537</c:v>
                </c:pt>
                <c:pt idx="408">
                  <c:v>0.00142259</c:v>
                </c:pt>
                <c:pt idx="409">
                  <c:v>0.00144984</c:v>
                </c:pt>
                <c:pt idx="410">
                  <c:v>0.00155628</c:v>
                </c:pt>
                <c:pt idx="411">
                  <c:v>0.00153948</c:v>
                </c:pt>
                <c:pt idx="412">
                  <c:v>0.00144507</c:v>
                </c:pt>
                <c:pt idx="413">
                  <c:v>0.00142064</c:v>
                </c:pt>
                <c:pt idx="414">
                  <c:v>0.00138419</c:v>
                </c:pt>
                <c:pt idx="415">
                  <c:v>0.0013647</c:v>
                </c:pt>
                <c:pt idx="416">
                  <c:v>0.00143081</c:v>
                </c:pt>
                <c:pt idx="417">
                  <c:v>0.00144014</c:v>
                </c:pt>
                <c:pt idx="418">
                  <c:v>0.00141494</c:v>
                </c:pt>
                <c:pt idx="419">
                  <c:v>0.00140248</c:v>
                </c:pt>
                <c:pt idx="420">
                  <c:v>0.00136037</c:v>
                </c:pt>
                <c:pt idx="421">
                  <c:v>0.00138339</c:v>
                </c:pt>
                <c:pt idx="422">
                  <c:v>0.0013956</c:v>
                </c:pt>
                <c:pt idx="423">
                  <c:v>0.00127981</c:v>
                </c:pt>
                <c:pt idx="424">
                  <c:v>0.00121988</c:v>
                </c:pt>
                <c:pt idx="425">
                  <c:v>0.00130412</c:v>
                </c:pt>
                <c:pt idx="426">
                  <c:v>0.00143334</c:v>
                </c:pt>
                <c:pt idx="427">
                  <c:v>0.00139072</c:v>
                </c:pt>
                <c:pt idx="428">
                  <c:v>0.00135554</c:v>
                </c:pt>
                <c:pt idx="429">
                  <c:v>0.00137196</c:v>
                </c:pt>
                <c:pt idx="430">
                  <c:v>0.00134099</c:v>
                </c:pt>
                <c:pt idx="431">
                  <c:v>0.00139074</c:v>
                </c:pt>
                <c:pt idx="432">
                  <c:v>0.00144527</c:v>
                </c:pt>
                <c:pt idx="433">
                  <c:v>0.00131528</c:v>
                </c:pt>
                <c:pt idx="434">
                  <c:v>0.00140151</c:v>
                </c:pt>
                <c:pt idx="435">
                  <c:v>0.00139766</c:v>
                </c:pt>
                <c:pt idx="436">
                  <c:v>0.00146094</c:v>
                </c:pt>
                <c:pt idx="437">
                  <c:v>0.00151042</c:v>
                </c:pt>
                <c:pt idx="438">
                  <c:v>0.00144927</c:v>
                </c:pt>
                <c:pt idx="439">
                  <c:v>0.00134736</c:v>
                </c:pt>
                <c:pt idx="440">
                  <c:v>0.00130382</c:v>
                </c:pt>
                <c:pt idx="441">
                  <c:v>0.00127525</c:v>
                </c:pt>
                <c:pt idx="442">
                  <c:v>0.00123491</c:v>
                </c:pt>
                <c:pt idx="443">
                  <c:v>0.00126264</c:v>
                </c:pt>
                <c:pt idx="444">
                  <c:v>0.00130489</c:v>
                </c:pt>
                <c:pt idx="445">
                  <c:v>0.00124407</c:v>
                </c:pt>
                <c:pt idx="446">
                  <c:v>0.00120259</c:v>
                </c:pt>
                <c:pt idx="447">
                  <c:v>0.00118889</c:v>
                </c:pt>
                <c:pt idx="448">
                  <c:v>0.00137135</c:v>
                </c:pt>
                <c:pt idx="449">
                  <c:v>0.0013429</c:v>
                </c:pt>
                <c:pt idx="450">
                  <c:v>0.00143313</c:v>
                </c:pt>
                <c:pt idx="451">
                  <c:v>0.00157946</c:v>
                </c:pt>
                <c:pt idx="452">
                  <c:v>0.00147999</c:v>
                </c:pt>
                <c:pt idx="453">
                  <c:v>0.00139033</c:v>
                </c:pt>
                <c:pt idx="454">
                  <c:v>0.00152604</c:v>
                </c:pt>
                <c:pt idx="455">
                  <c:v>0.00150749</c:v>
                </c:pt>
                <c:pt idx="456">
                  <c:v>0.00149453</c:v>
                </c:pt>
                <c:pt idx="457">
                  <c:v>0.00142601</c:v>
                </c:pt>
                <c:pt idx="458">
                  <c:v>0.00125525</c:v>
                </c:pt>
                <c:pt idx="459">
                  <c:v>0.00119053</c:v>
                </c:pt>
                <c:pt idx="460">
                  <c:v>0.00139376</c:v>
                </c:pt>
                <c:pt idx="461">
                  <c:v>0.00139894</c:v>
                </c:pt>
                <c:pt idx="462">
                  <c:v>0.00129199</c:v>
                </c:pt>
                <c:pt idx="463">
                  <c:v>0.00105052</c:v>
                </c:pt>
                <c:pt idx="464">
                  <c:v>0.00118233</c:v>
                </c:pt>
                <c:pt idx="465">
                  <c:v>0.00104764</c:v>
                </c:pt>
                <c:pt idx="466">
                  <c:v>0.00101885</c:v>
                </c:pt>
                <c:pt idx="467">
                  <c:v>0.00117101</c:v>
                </c:pt>
                <c:pt idx="468">
                  <c:v>0.00117535</c:v>
                </c:pt>
                <c:pt idx="469">
                  <c:v>0.00104116</c:v>
                </c:pt>
                <c:pt idx="470">
                  <c:v>0.00115238</c:v>
                </c:pt>
                <c:pt idx="471">
                  <c:v>0.00124532</c:v>
                </c:pt>
                <c:pt idx="472">
                  <c:v>0.0010743</c:v>
                </c:pt>
                <c:pt idx="473">
                  <c:v>0.00113326</c:v>
                </c:pt>
                <c:pt idx="474">
                  <c:v>0.00113262</c:v>
                </c:pt>
                <c:pt idx="475">
                  <c:v>0.00108392</c:v>
                </c:pt>
                <c:pt idx="476">
                  <c:v>0.00103897</c:v>
                </c:pt>
                <c:pt idx="477">
                  <c:v>0.00113612</c:v>
                </c:pt>
                <c:pt idx="478">
                  <c:v>0.00112911</c:v>
                </c:pt>
                <c:pt idx="479">
                  <c:v>0.00105599</c:v>
                </c:pt>
                <c:pt idx="480">
                  <c:v>0.0010594</c:v>
                </c:pt>
                <c:pt idx="481">
                  <c:v>0.00115652</c:v>
                </c:pt>
                <c:pt idx="482">
                  <c:v>0.00121671</c:v>
                </c:pt>
                <c:pt idx="483">
                  <c:v>0.00119052</c:v>
                </c:pt>
                <c:pt idx="484">
                  <c:v>0.00116835</c:v>
                </c:pt>
                <c:pt idx="485">
                  <c:v>0.00111266</c:v>
                </c:pt>
                <c:pt idx="486">
                  <c:v>0.00106355</c:v>
                </c:pt>
                <c:pt idx="487">
                  <c:v>0.000864781</c:v>
                </c:pt>
                <c:pt idx="488">
                  <c:v>0.00087041</c:v>
                </c:pt>
                <c:pt idx="489">
                  <c:v>0.00088958</c:v>
                </c:pt>
                <c:pt idx="490">
                  <c:v>0.00101531</c:v>
                </c:pt>
                <c:pt idx="491">
                  <c:v>0.000891305</c:v>
                </c:pt>
                <c:pt idx="492">
                  <c:v>0.000872306</c:v>
                </c:pt>
                <c:pt idx="493">
                  <c:v>0.000869092</c:v>
                </c:pt>
                <c:pt idx="494">
                  <c:v>0.0010329</c:v>
                </c:pt>
                <c:pt idx="495">
                  <c:v>0.00114814</c:v>
                </c:pt>
                <c:pt idx="496">
                  <c:v>0.000965869</c:v>
                </c:pt>
                <c:pt idx="497">
                  <c:v>0.00107726</c:v>
                </c:pt>
                <c:pt idx="498">
                  <c:v>0.00102767</c:v>
                </c:pt>
                <c:pt idx="499">
                  <c:v>0.000941949</c:v>
                </c:pt>
                <c:pt idx="500">
                  <c:v>0.00081897</c:v>
                </c:pt>
                <c:pt idx="501">
                  <c:v>0.000848629</c:v>
                </c:pt>
                <c:pt idx="502">
                  <c:v>0.000981856</c:v>
                </c:pt>
                <c:pt idx="503">
                  <c:v>0.000960625</c:v>
                </c:pt>
                <c:pt idx="504">
                  <c:v>0.001084</c:v>
                </c:pt>
                <c:pt idx="505">
                  <c:v>0.00101535</c:v>
                </c:pt>
                <c:pt idx="506">
                  <c:v>0.00097046</c:v>
                </c:pt>
                <c:pt idx="507">
                  <c:v>0.000889226</c:v>
                </c:pt>
                <c:pt idx="508">
                  <c:v>0.000964386</c:v>
                </c:pt>
                <c:pt idx="509">
                  <c:v>0.000998141</c:v>
                </c:pt>
                <c:pt idx="510">
                  <c:v>0.00104613</c:v>
                </c:pt>
                <c:pt idx="511">
                  <c:v>0.00104166</c:v>
                </c:pt>
                <c:pt idx="512">
                  <c:v>0.00100602</c:v>
                </c:pt>
                <c:pt idx="513">
                  <c:v>0.000941473</c:v>
                </c:pt>
                <c:pt idx="514">
                  <c:v>0.00106587</c:v>
                </c:pt>
                <c:pt idx="515">
                  <c:v>0.00104963</c:v>
                </c:pt>
                <c:pt idx="516">
                  <c:v>0.00106317</c:v>
                </c:pt>
                <c:pt idx="517">
                  <c:v>0.00109355</c:v>
                </c:pt>
                <c:pt idx="518">
                  <c:v>0.00112262</c:v>
                </c:pt>
                <c:pt idx="519">
                  <c:v>0.00108187</c:v>
                </c:pt>
                <c:pt idx="520">
                  <c:v>0.00107763</c:v>
                </c:pt>
                <c:pt idx="521">
                  <c:v>0.00108982</c:v>
                </c:pt>
                <c:pt idx="522">
                  <c:v>0.00109391</c:v>
                </c:pt>
                <c:pt idx="523">
                  <c:v>0.00107726</c:v>
                </c:pt>
                <c:pt idx="524">
                  <c:v>0.00109141</c:v>
                </c:pt>
                <c:pt idx="525">
                  <c:v>0.00107682</c:v>
                </c:pt>
                <c:pt idx="526">
                  <c:v>0.00100452</c:v>
                </c:pt>
                <c:pt idx="527">
                  <c:v>0.00104564</c:v>
                </c:pt>
                <c:pt idx="528">
                  <c:v>0.00103487</c:v>
                </c:pt>
                <c:pt idx="529">
                  <c:v>0.000990469</c:v>
                </c:pt>
                <c:pt idx="530">
                  <c:v>0.000996943</c:v>
                </c:pt>
                <c:pt idx="531">
                  <c:v>0.00101284</c:v>
                </c:pt>
                <c:pt idx="532">
                  <c:v>0.00111118</c:v>
                </c:pt>
                <c:pt idx="533">
                  <c:v>0.00101719</c:v>
                </c:pt>
                <c:pt idx="534">
                  <c:v>0.00101858</c:v>
                </c:pt>
                <c:pt idx="535">
                  <c:v>0.00102337</c:v>
                </c:pt>
                <c:pt idx="536">
                  <c:v>0.00101268</c:v>
                </c:pt>
                <c:pt idx="537">
                  <c:v>0.00105656</c:v>
                </c:pt>
                <c:pt idx="538">
                  <c:v>0.00111968</c:v>
                </c:pt>
                <c:pt idx="539">
                  <c:v>0.00106182</c:v>
                </c:pt>
                <c:pt idx="540">
                  <c:v>0.00108057</c:v>
                </c:pt>
                <c:pt idx="541">
                  <c:v>0.000969594</c:v>
                </c:pt>
                <c:pt idx="542">
                  <c:v>0.00102739</c:v>
                </c:pt>
                <c:pt idx="543">
                  <c:v>0.000956013</c:v>
                </c:pt>
                <c:pt idx="544">
                  <c:v>0.000975616</c:v>
                </c:pt>
                <c:pt idx="545">
                  <c:v>0.000965216</c:v>
                </c:pt>
                <c:pt idx="546">
                  <c:v>0.000884978</c:v>
                </c:pt>
                <c:pt idx="547">
                  <c:v>0.000870164</c:v>
                </c:pt>
                <c:pt idx="548">
                  <c:v>0.000883342</c:v>
                </c:pt>
                <c:pt idx="549">
                  <c:v>0.00084583</c:v>
                </c:pt>
                <c:pt idx="550">
                  <c:v>0.000874856</c:v>
                </c:pt>
                <c:pt idx="551">
                  <c:v>0.000878788</c:v>
                </c:pt>
                <c:pt idx="552">
                  <c:v>0.00089758</c:v>
                </c:pt>
                <c:pt idx="553">
                  <c:v>0.000958366</c:v>
                </c:pt>
                <c:pt idx="554">
                  <c:v>0.000980499</c:v>
                </c:pt>
                <c:pt idx="555">
                  <c:v>0.00104187</c:v>
                </c:pt>
                <c:pt idx="556">
                  <c:v>0.00111407</c:v>
                </c:pt>
                <c:pt idx="557">
                  <c:v>0.00112857</c:v>
                </c:pt>
                <c:pt idx="558">
                  <c:v>0.00130344</c:v>
                </c:pt>
                <c:pt idx="559">
                  <c:v>0.00138045</c:v>
                </c:pt>
                <c:pt idx="560">
                  <c:v>0.00142104</c:v>
                </c:pt>
                <c:pt idx="561">
                  <c:v>0.00142974</c:v>
                </c:pt>
                <c:pt idx="562">
                  <c:v>0.00143835</c:v>
                </c:pt>
                <c:pt idx="563">
                  <c:v>0.00148698</c:v>
                </c:pt>
                <c:pt idx="564">
                  <c:v>0.00153924</c:v>
                </c:pt>
                <c:pt idx="565">
                  <c:v>0.00151263</c:v>
                </c:pt>
                <c:pt idx="566">
                  <c:v>0.00158546</c:v>
                </c:pt>
                <c:pt idx="567">
                  <c:v>0.00158215</c:v>
                </c:pt>
                <c:pt idx="568">
                  <c:v>0.00155095</c:v>
                </c:pt>
                <c:pt idx="569">
                  <c:v>0.00159151</c:v>
                </c:pt>
                <c:pt idx="570">
                  <c:v>0.00159672</c:v>
                </c:pt>
                <c:pt idx="571">
                  <c:v>0.00161873</c:v>
                </c:pt>
                <c:pt idx="572">
                  <c:v>0.0015543</c:v>
                </c:pt>
                <c:pt idx="573">
                  <c:v>0.00156468</c:v>
                </c:pt>
                <c:pt idx="574">
                  <c:v>0.00156384</c:v>
                </c:pt>
                <c:pt idx="575">
                  <c:v>0.00154197</c:v>
                </c:pt>
                <c:pt idx="576">
                  <c:v>0.00149181</c:v>
                </c:pt>
                <c:pt idx="577">
                  <c:v>0.00151233</c:v>
                </c:pt>
                <c:pt idx="578">
                  <c:v>0.00141926</c:v>
                </c:pt>
                <c:pt idx="579">
                  <c:v>0.0013619</c:v>
                </c:pt>
                <c:pt idx="580">
                  <c:v>0.00132493</c:v>
                </c:pt>
                <c:pt idx="581">
                  <c:v>0.00127673</c:v>
                </c:pt>
                <c:pt idx="582">
                  <c:v>0.00127628</c:v>
                </c:pt>
                <c:pt idx="583">
                  <c:v>0.00121565</c:v>
                </c:pt>
                <c:pt idx="584">
                  <c:v>0.00133877</c:v>
                </c:pt>
                <c:pt idx="585">
                  <c:v>0.00138736</c:v>
                </c:pt>
                <c:pt idx="586">
                  <c:v>0.00136899</c:v>
                </c:pt>
                <c:pt idx="587">
                  <c:v>0.00140672</c:v>
                </c:pt>
                <c:pt idx="588">
                  <c:v>0.00145465</c:v>
                </c:pt>
                <c:pt idx="589">
                  <c:v>0.00113268</c:v>
                </c:pt>
                <c:pt idx="590">
                  <c:v>0.00119545</c:v>
                </c:pt>
                <c:pt idx="591">
                  <c:v>0.00128461</c:v>
                </c:pt>
                <c:pt idx="592">
                  <c:v>0.00145802</c:v>
                </c:pt>
                <c:pt idx="593">
                  <c:v>0.00125357</c:v>
                </c:pt>
                <c:pt idx="594">
                  <c:v>0.00103192</c:v>
                </c:pt>
                <c:pt idx="595">
                  <c:v>0.00112358</c:v>
                </c:pt>
                <c:pt idx="596">
                  <c:v>0.000994261</c:v>
                </c:pt>
                <c:pt idx="597">
                  <c:v>0.00120886</c:v>
                </c:pt>
                <c:pt idx="598">
                  <c:v>0.00118513</c:v>
                </c:pt>
                <c:pt idx="599">
                  <c:v>0.00108871</c:v>
                </c:pt>
                <c:pt idx="600">
                  <c:v>0.00108121</c:v>
                </c:pt>
                <c:pt idx="601">
                  <c:v>0.00116739</c:v>
                </c:pt>
                <c:pt idx="602">
                  <c:v>0.00136342</c:v>
                </c:pt>
                <c:pt idx="603">
                  <c:v>0.00126984</c:v>
                </c:pt>
              </c:numCache>
            </c:numRef>
          </c:yVal>
          <c:smooth val="0"/>
        </c:ser>
        <c:ser>
          <c:idx val="6"/>
          <c:order val="6"/>
          <c:tx>
            <c:v>Début EXX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999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Correlation_traitement!$B$12</c:f>
              <c:numCache/>
            </c:numRef>
          </c:xVal>
          <c:yVal>
            <c:numRef>
              <c:f>Correlation_traitement!$C$12</c:f>
              <c:numCache/>
            </c:numRef>
          </c:yVal>
          <c:smooth val="0"/>
        </c:ser>
        <c:ser>
          <c:idx val="7"/>
          <c:order val="7"/>
          <c:tx>
            <c:v>Début EYY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Correlation_traitement!$B$12</c:f>
              <c:numCache/>
            </c:numRef>
          </c:xVal>
          <c:yVal>
            <c:numRef>
              <c:f>Correlation_traitement!$D$12</c:f>
              <c:numCache/>
            </c:numRef>
          </c:yVal>
          <c:smooth val="0"/>
        </c:ser>
        <c:ser>
          <c:idx val="8"/>
          <c:order val="8"/>
          <c:tx>
            <c:v>Début EZZ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C0C0C0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Correlation_traitement!$B$12</c:f>
              <c:numCache/>
            </c:numRef>
          </c:xVal>
          <c:yVal>
            <c:numRef>
              <c:f>Correlation_traitement!$E$12</c:f>
              <c:numCache/>
            </c:numRef>
          </c:yVal>
          <c:smooth val="0"/>
        </c:ser>
        <c:axId val="56200037"/>
        <c:axId val="36038289"/>
      </c:scatterChart>
      <c:valAx>
        <c:axId val="56200037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Temps brut (s)</a:t>
                </a:r>
              </a:p>
            </c:rich>
          </c:tx>
          <c:layout>
            <c:manualLayout>
              <c:xMode val="factor"/>
              <c:yMode val="factor"/>
              <c:x val="0.01325"/>
              <c:y val="0.022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6038289"/>
        <c:crosses val="autoZero"/>
        <c:crossBetween val="midCat"/>
      </c:valAx>
      <c:valAx>
        <c:axId val="3603828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Déformation Lagrange (-)</a:t>
                </a:r>
              </a:p>
            </c:rich>
          </c:tx>
          <c:layout>
            <c:manualLayout>
              <c:xMode val="edge"/>
              <c:yMode val="edge"/>
              <c:x val="0.018"/>
              <c:y val="0.09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56200037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165"/>
          <c:y val="0.0425"/>
          <c:w val="0.29975"/>
          <c:h val="0.4032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45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11425"/>
          <c:y val="0"/>
          <c:w val="0.867"/>
          <c:h val="0.96025"/>
        </c:manualLayout>
      </c:layout>
      <c:scatterChart>
        <c:scatterStyle val="lineMarker"/>
        <c:varyColors val="0"/>
        <c:ser>
          <c:idx val="1"/>
          <c:order val="1"/>
          <c:tx>
            <c:v>Courbe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Donnees_bilan!$F$2:$F$10000</c:f>
              <c:numCache>
                <c:ptCount val="9999"/>
                <c:pt idx="0">
                  <c:v>0.000406694</c:v>
                </c:pt>
                <c:pt idx="1">
                  <c:v>0.000450165380000211</c:v>
                </c:pt>
                <c:pt idx="2">
                  <c:v>0.000502875733213058</c:v>
                </c:pt>
                <c:pt idx="3">
                  <c:v>0.000553912879249598</c:v>
                </c:pt>
                <c:pt idx="4">
                  <c:v>0.000602134946427974</c:v>
                </c:pt>
                <c:pt idx="5">
                  <c:v>0.000642736211575058</c:v>
                </c:pt>
                <c:pt idx="6">
                  <c:v>0.000695034116800797</c:v>
                </c:pt>
                <c:pt idx="7">
                  <c:v>0.000756908813983647</c:v>
                </c:pt>
                <c:pt idx="8">
                  <c:v>0.000826738097656251</c:v>
                </c:pt>
                <c:pt idx="9">
                  <c:v>0.000886276262950235</c:v>
                </c:pt>
                <c:pt idx="10">
                  <c:v>0.000968608745588555</c:v>
                </c:pt>
                <c:pt idx="11">
                  <c:v>0.00102258482522805</c:v>
                </c:pt>
                <c:pt idx="12">
                  <c:v>0.0010606600223998</c:v>
                </c:pt>
                <c:pt idx="13">
                  <c:v>0.00111528469753133</c:v>
                </c:pt>
                <c:pt idx="14">
                  <c:v>0.00113521836571864</c:v>
                </c:pt>
                <c:pt idx="15">
                  <c:v>0.00114113379999973</c:v>
                </c:pt>
                <c:pt idx="16">
                  <c:v>0.001152506484375</c:v>
                </c:pt>
                <c:pt idx="17">
                  <c:v>0.00115167625540628</c:v>
                </c:pt>
                <c:pt idx="18">
                  <c:v>0.00119347893400084</c:v>
                </c:pt>
                <c:pt idx="19">
                  <c:v>0.0012340665343753</c:v>
                </c:pt>
                <c:pt idx="20">
                  <c:v>0.00119758394125003</c:v>
                </c:pt>
                <c:pt idx="21">
                  <c:v>0.00123095396800015</c:v>
                </c:pt>
                <c:pt idx="22">
                  <c:v>0.00130253073100005</c:v>
                </c:pt>
                <c:pt idx="23">
                  <c:v>0.00128965802890635</c:v>
                </c:pt>
                <c:pt idx="24">
                  <c:v>0.0012808109765625</c:v>
                </c:pt>
                <c:pt idx="25">
                  <c:v>0.00128880138362515</c:v>
                </c:pt>
                <c:pt idx="26">
                  <c:v>0.00132632438481281</c:v>
                </c:pt>
                <c:pt idx="27">
                  <c:v>0.00134943389959371</c:v>
                </c:pt>
                <c:pt idx="28">
                  <c:v>0.0013546979433749</c:v>
                </c:pt>
                <c:pt idx="29">
                  <c:v>0.00139187202256254</c:v>
                </c:pt>
                <c:pt idx="30">
                  <c:v>0.00141179659006273</c:v>
                </c:pt>
                <c:pt idx="31">
                  <c:v>0.00142647601249987</c:v>
                </c:pt>
                <c:pt idx="32">
                  <c:v>0.001436819375</c:v>
                </c:pt>
                <c:pt idx="33">
                  <c:v>0.00145777119812521</c:v>
                </c:pt>
                <c:pt idx="34">
                  <c:v>0.00150798309600015</c:v>
                </c:pt>
                <c:pt idx="35">
                  <c:v>0.00150730838999981</c:v>
                </c:pt>
                <c:pt idx="36">
                  <c:v>0.00153886117037502</c:v>
                </c:pt>
                <c:pt idx="37">
                  <c:v>0.00151515312287505</c:v>
                </c:pt>
                <c:pt idx="38">
                  <c:v>0.00158676571900085</c:v>
                </c:pt>
                <c:pt idx="39">
                  <c:v>0.00164878153124968</c:v>
                </c:pt>
                <c:pt idx="40">
                  <c:v>0.0016496290234375</c:v>
                </c:pt>
                <c:pt idx="41">
                  <c:v>0.00166610942400003</c:v>
                </c:pt>
                <c:pt idx="42">
                  <c:v>0.00166135084040627</c:v>
                </c:pt>
                <c:pt idx="43">
                  <c:v>0.00167012993561231</c:v>
                </c:pt>
                <c:pt idx="44">
                  <c:v>0.0017087776518099</c:v>
                </c:pt>
                <c:pt idx="45">
                  <c:v>0.00172741998479136</c:v>
                </c:pt>
                <c:pt idx="46">
                  <c:v>0.00174596472106253</c:v>
                </c:pt>
                <c:pt idx="47">
                  <c:v>0.00173991398500028</c:v>
                </c:pt>
                <c:pt idx="48">
                  <c:v>0.00168968072265625</c:v>
                </c:pt>
                <c:pt idx="49">
                  <c:v>0.0016639271793985</c:v>
                </c:pt>
                <c:pt idx="50">
                  <c:v>0.00164124377948478</c:v>
                </c:pt>
                <c:pt idx="51">
                  <c:v>0.00162310140351834</c:v>
                </c:pt>
                <c:pt idx="52">
                  <c:v>0.00156930564251412</c:v>
                </c:pt>
                <c:pt idx="53">
                  <c:v>0.0015084844972799</c:v>
                </c:pt>
                <c:pt idx="54">
                  <c:v>0.00143180964566703</c:v>
                </c:pt>
                <c:pt idx="55">
                  <c:v>0.00134417022840921</c:v>
                </c:pt>
                <c:pt idx="56">
                  <c:v>0.00126140340698242</c:v>
                </c:pt>
                <c:pt idx="57">
                  <c:v>0.00119544460037845</c:v>
                </c:pt>
                <c:pt idx="58">
                  <c:v>0.0011155062499911</c:v>
                </c:pt>
                <c:pt idx="59">
                  <c:v>0.000996383430181337</c:v>
                </c:pt>
                <c:pt idx="60">
                  <c:v>0.000941051178407058</c:v>
                </c:pt>
                <c:pt idx="61">
                  <c:v>0.000935078809502986</c:v>
                </c:pt>
                <c:pt idx="62">
                  <c:v>0.000910600995882736</c:v>
                </c:pt>
                <c:pt idx="63">
                  <c:v>0.000885595073382965</c:v>
                </c:pt>
                <c:pt idx="64">
                  <c:v>0.0008981509375</c:v>
                </c:pt>
                <c:pt idx="65">
                  <c:v>0.000912067185806432</c:v>
                </c:pt>
                <c:pt idx="66">
                  <c:v>0.000896879127406561</c:v>
                </c:pt>
                <c:pt idx="67">
                  <c:v>0.00088142064489009</c:v>
                </c:pt>
                <c:pt idx="68">
                  <c:v>0.000879259796201797</c:v>
                </c:pt>
                <c:pt idx="69">
                  <c:v>0.000872177793141761</c:v>
                </c:pt>
                <c:pt idx="70">
                  <c:v>0.000859174945216218</c:v>
                </c:pt>
                <c:pt idx="71">
                  <c:v>0.000867746326311646</c:v>
                </c:pt>
                <c:pt idx="72">
                  <c:v>0.000867694808471679</c:v>
                </c:pt>
                <c:pt idx="73">
                  <c:v>0.000884148761236005</c:v>
                </c:pt>
                <c:pt idx="74">
                  <c:v>0.00088751021743455</c:v>
                </c:pt>
                <c:pt idx="75">
                  <c:v>0.000895750426894259</c:v>
                </c:pt>
                <c:pt idx="76">
                  <c:v>0.000885407250512037</c:v>
                </c:pt>
                <c:pt idx="77">
                  <c:v>0.000875549978585914</c:v>
                </c:pt>
                <c:pt idx="78">
                  <c:v>0.000872136711442611</c:v>
                </c:pt>
                <c:pt idx="79">
                  <c:v>0.00086610303662515</c:v>
                </c:pt>
                <c:pt idx="80">
                  <c:v>0.000853385856445312</c:v>
                </c:pt>
                <c:pt idx="81">
                  <c:v>0.000852021257782531</c:v>
                </c:pt>
                <c:pt idx="82">
                  <c:v>0.000822684575040072</c:v>
                </c:pt>
                <c:pt idx="83">
                  <c:v>0.000844442166682681</c:v>
                </c:pt>
                <c:pt idx="84">
                  <c:v>0.000809409540021687</c:v>
                </c:pt>
                <c:pt idx="85">
                  <c:v>0.000825639168345042</c:v>
                </c:pt>
                <c:pt idx="86">
                  <c:v>0.000860490487648336</c:v>
                </c:pt>
                <c:pt idx="87">
                  <c:v>0.000855821162171886</c:v>
                </c:pt>
                <c:pt idx="88">
                  <c:v>0.000862920450683594</c:v>
                </c:pt>
                <c:pt idx="89">
                  <c:v>0.000867645058485493</c:v>
                </c:pt>
                <c:pt idx="90">
                  <c:v>0.000890281257760388</c:v>
                </c:pt>
                <c:pt idx="91">
                  <c:v>0.000917175550069495</c:v>
                </c:pt>
                <c:pt idx="92">
                  <c:v>0.00102255351384751</c:v>
                </c:pt>
                <c:pt idx="93">
                  <c:v>0.00104707925007374</c:v>
                </c:pt>
                <c:pt idx="94">
                  <c:v>0.00107412296217862</c:v>
                </c:pt>
                <c:pt idx="95">
                  <c:v>0.00110023904859342</c:v>
                </c:pt>
                <c:pt idx="96">
                  <c:v>0.001141552734375</c:v>
                </c:pt>
                <c:pt idx="97">
                  <c:v>0.00123012789238428</c:v>
                </c:pt>
                <c:pt idx="98">
                  <c:v>0.00126202772511688</c:v>
                </c:pt>
                <c:pt idx="99">
                  <c:v>0.00127579346431982</c:v>
                </c:pt>
                <c:pt idx="100">
                  <c:v>0.00131655951483271</c:v>
                </c:pt>
                <c:pt idx="101">
                  <c:v>0.00138764904942389</c:v>
                </c:pt>
                <c:pt idx="102">
                  <c:v>0.00147347042316124</c:v>
                </c:pt>
                <c:pt idx="103">
                  <c:v>0.00163670048573002</c:v>
                </c:pt>
                <c:pt idx="104">
                  <c:v>0.0017824346105957</c:v>
                </c:pt>
                <c:pt idx="105">
                  <c:v>0.00188036146940048</c:v>
                </c:pt>
                <c:pt idx="106">
                  <c:v>0.00197402526437758</c:v>
                </c:pt>
                <c:pt idx="107">
                  <c:v>0.0020666901529843</c:v>
                </c:pt>
                <c:pt idx="108">
                  <c:v>0.00216310070116469</c:v>
                </c:pt>
                <c:pt idx="109">
                  <c:v>0.00225048798258825</c:v>
                </c:pt>
                <c:pt idx="110">
                  <c:v>0.00233472897622911</c:v>
                </c:pt>
                <c:pt idx="111">
                  <c:v>0.00241857247999922</c:v>
                </c:pt>
                <c:pt idx="112">
                  <c:v>0.00249992694335938</c:v>
                </c:pt>
                <c:pt idx="113">
                  <c:v>0.00260114191826338</c:v>
                </c:pt>
                <c:pt idx="114">
                  <c:v>0.00270440757393602</c:v>
                </c:pt>
                <c:pt idx="115">
                  <c:v>0.00282152137382639</c:v>
                </c:pt>
                <c:pt idx="116">
                  <c:v>0.00294985745557873</c:v>
                </c:pt>
                <c:pt idx="117">
                  <c:v>0.00306301341700023</c:v>
                </c:pt>
                <c:pt idx="118">
                  <c:v>0.00319852459210965</c:v>
                </c:pt>
                <c:pt idx="119">
                  <c:v>0.00331061963456903</c:v>
                </c:pt>
                <c:pt idx="120">
                  <c:v>0.00341372788085938</c:v>
                </c:pt>
                <c:pt idx="121">
                  <c:v>0.00348765902243534</c:v>
                </c:pt>
                <c:pt idx="122">
                  <c:v>0.00356128620279768</c:v>
                </c:pt>
                <c:pt idx="123">
                  <c:v>0.00365081274236252</c:v>
                </c:pt>
                <c:pt idx="124">
                  <c:v>0.0037032113678886</c:v>
                </c:pt>
                <c:pt idx="125">
                  <c:v>0.00375482804414739</c:v>
                </c:pt>
                <c:pt idx="126">
                  <c:v>0.00384986449247329</c:v>
                </c:pt>
                <c:pt idx="127">
                  <c:v>0.00393297047703003</c:v>
                </c:pt>
                <c:pt idx="128">
                  <c:v>0.00406022</c:v>
                </c:pt>
                <c:pt idx="129">
                  <c:v>0.00415366600662069</c:v>
                </c:pt>
                <c:pt idx="130">
                  <c:v>0.00431824070379038</c:v>
                </c:pt>
                <c:pt idx="131">
                  <c:v>0.00448292407770881</c:v>
                </c:pt>
                <c:pt idx="132">
                  <c:v>0.00460684530092757</c:v>
                </c:pt>
                <c:pt idx="133">
                  <c:v>0.004670885490522</c:v>
                </c:pt>
                <c:pt idx="134">
                  <c:v>0.00480414271504174</c:v>
                </c:pt>
                <c:pt idx="135">
                  <c:v>0.00490152345858293</c:v>
                </c:pt>
                <c:pt idx="136">
                  <c:v>0.00501437945556641</c:v>
                </c:pt>
                <c:pt idx="137">
                  <c:v>0.00515136098037571</c:v>
                </c:pt>
                <c:pt idx="138">
                  <c:v>0.00531080625684416</c:v>
                </c:pt>
                <c:pt idx="139">
                  <c:v>0.00542405171847832</c:v>
                </c:pt>
                <c:pt idx="140">
                  <c:v>0.0056069080646393</c:v>
                </c:pt>
                <c:pt idx="141">
                  <c:v>0.00579714035826271</c:v>
                </c:pt>
                <c:pt idx="142">
                  <c:v>0.00599479713621714</c:v>
                </c:pt>
                <c:pt idx="143">
                  <c:v>0.00611886921749906</c:v>
                </c:pt>
                <c:pt idx="144">
                  <c:v>0.0062591762109375</c:v>
                </c:pt>
                <c:pt idx="145">
                  <c:v>0.00637602536624366</c:v>
                </c:pt>
                <c:pt idx="146">
                  <c:v>0.00645008812400074</c:v>
                </c:pt>
                <c:pt idx="147">
                  <c:v>0.00663822556558024</c:v>
                </c:pt>
                <c:pt idx="148">
                  <c:v>0.00684905713279701</c:v>
                </c:pt>
                <c:pt idx="149">
                  <c:v>0.00699320684741522</c:v>
                </c:pt>
                <c:pt idx="150">
                  <c:v>0.00720252937338305</c:v>
                </c:pt>
                <c:pt idx="151">
                  <c:v>0.00744242946802519</c:v>
                </c:pt>
                <c:pt idx="152">
                  <c:v>0.0076610751538086</c:v>
                </c:pt>
                <c:pt idx="153">
                  <c:v>0.00789384334997163</c:v>
                </c:pt>
                <c:pt idx="154">
                  <c:v>0.00807516573976262</c:v>
                </c:pt>
                <c:pt idx="155">
                  <c:v>0.0082604810977491</c:v>
                </c:pt>
                <c:pt idx="156">
                  <c:v>0.00843721363586106</c:v>
                </c:pt>
                <c:pt idx="157">
                  <c:v>0.00854609491734894</c:v>
                </c:pt>
                <c:pt idx="158">
                  <c:v>0.00874550129864014</c:v>
                </c:pt>
                <c:pt idx="159">
                  <c:v>0.00894859034429317</c:v>
                </c:pt>
                <c:pt idx="160">
                  <c:v>0.0092417209375</c:v>
                </c:pt>
                <c:pt idx="161">
                  <c:v>0.00939926037178419</c:v>
                </c:pt>
                <c:pt idx="162">
                  <c:v>0.0095506568138366</c:v>
                </c:pt>
                <c:pt idx="163">
                  <c:v>0.00966335098423857</c:v>
                </c:pt>
                <c:pt idx="164">
                  <c:v>0.00985792802455068</c:v>
                </c:pt>
                <c:pt idx="165">
                  <c:v>0.0100308113877328</c:v>
                </c:pt>
                <c:pt idx="166">
                  <c:v>0.010228689062303</c:v>
                </c:pt>
                <c:pt idx="167">
                  <c:v>0.0104821451863253</c:v>
                </c:pt>
                <c:pt idx="168">
                  <c:v>0.0107305326538086</c:v>
                </c:pt>
                <c:pt idx="169">
                  <c:v>0.0110241331392016</c:v>
                </c:pt>
                <c:pt idx="170">
                  <c:v>0.0113871965780034</c:v>
                </c:pt>
                <c:pt idx="171">
                  <c:v>0.0115752302087882</c:v>
                </c:pt>
                <c:pt idx="172">
                  <c:v>0.0117972020904994</c:v>
                </c:pt>
                <c:pt idx="173">
                  <c:v>0.0119283508900432</c:v>
                </c:pt>
                <c:pt idx="174">
                  <c:v>0.012127508047048</c:v>
                </c:pt>
                <c:pt idx="175">
                  <c:v>0.0123422692999975</c:v>
                </c:pt>
                <c:pt idx="176">
                  <c:v>0.0125562049804688</c:v>
                </c:pt>
                <c:pt idx="177">
                  <c:v>0.0128562811182741</c:v>
                </c:pt>
                <c:pt idx="178">
                  <c:v>0.013076823839652</c:v>
                </c:pt>
                <c:pt idx="179">
                  <c:v>0.0133080584122232</c:v>
                </c:pt>
                <c:pt idx="180">
                  <c:v>0.0134845051602035</c:v>
                </c:pt>
                <c:pt idx="181">
                  <c:v>0.0135804097408001</c:v>
                </c:pt>
                <c:pt idx="182">
                  <c:v>0.0137441731044838</c:v>
                </c:pt>
                <c:pt idx="183">
                  <c:v>0.0139095504072247</c:v>
                </c:pt>
                <c:pt idx="184">
                  <c:v>0.0141276161987305</c:v>
                </c:pt>
                <c:pt idx="185">
                  <c:v>0.0143973518637451</c:v>
                </c:pt>
                <c:pt idx="186">
                  <c:v>0.0146358317785951</c:v>
                </c:pt>
                <c:pt idx="187">
                  <c:v>0.0149119549798811</c:v>
                </c:pt>
                <c:pt idx="188">
                  <c:v>0.015167674678243</c:v>
                </c:pt>
                <c:pt idx="189">
                  <c:v>0.0154195329312215</c:v>
                </c:pt>
                <c:pt idx="190">
                  <c:v>0.0156701503457561</c:v>
                </c:pt>
                <c:pt idx="191">
                  <c:v>0.0159426671562465</c:v>
                </c:pt>
                <c:pt idx="192">
                  <c:v>0.0162131125</c:v>
                </c:pt>
                <c:pt idx="193">
                  <c:v>0.016461516761413</c:v>
                </c:pt>
                <c:pt idx="194">
                  <c:v>0.0167332726429715</c:v>
                </c:pt>
                <c:pt idx="195">
                  <c:v>0.017000516713998</c:v>
                </c:pt>
                <c:pt idx="196">
                  <c:v>0.0171890660927551</c:v>
                </c:pt>
                <c:pt idx="197">
                  <c:v>0.0173664798342129</c:v>
                </c:pt>
                <c:pt idx="198">
                  <c:v>0.0176078450816022</c:v>
                </c:pt>
                <c:pt idx="199">
                  <c:v>0.0178140957681611</c:v>
                </c:pt>
                <c:pt idx="200">
                  <c:v>0.0180937645385742</c:v>
                </c:pt>
                <c:pt idx="201">
                  <c:v>0.0184042925080516</c:v>
                </c:pt>
                <c:pt idx="202">
                  <c:v>0.0187356734403155</c:v>
                </c:pt>
                <c:pt idx="203">
                  <c:v>0.0190264511657611</c:v>
                </c:pt>
                <c:pt idx="204">
                  <c:v>0.0192852977623992</c:v>
                </c:pt>
                <c:pt idx="205">
                  <c:v>0.0195073177386456</c:v>
                </c:pt>
                <c:pt idx="206">
                  <c:v>0.0196756212051713</c:v>
                </c:pt>
                <c:pt idx="207">
                  <c:v>0.0198911076624973</c:v>
                </c:pt>
                <c:pt idx="208">
                  <c:v>0.0201438842773437</c:v>
                </c:pt>
                <c:pt idx="209">
                  <c:v>0.0203982469165309</c:v>
                </c:pt>
                <c:pt idx="210">
                  <c:v>0.0206591164672027</c:v>
                </c:pt>
                <c:pt idx="211">
                  <c:v>0.020943028532529</c:v>
                </c:pt>
                <c:pt idx="212">
                  <c:v>0.0212185393248874</c:v>
                </c:pt>
                <c:pt idx="213">
                  <c:v>0.0214910578843504</c:v>
                </c:pt>
                <c:pt idx="214">
                  <c:v>0.0217185821890722</c:v>
                </c:pt>
                <c:pt idx="215">
                  <c:v>0.0220288641966762</c:v>
                </c:pt>
                <c:pt idx="216">
                  <c:v>0.022331286730957</c:v>
                </c:pt>
                <c:pt idx="217">
                  <c:v>0.0226220596459139</c:v>
                </c:pt>
                <c:pt idx="218">
                  <c:v>0.0229362699184483</c:v>
                </c:pt>
                <c:pt idx="219">
                  <c:v>0.0232357311453524</c:v>
                </c:pt>
                <c:pt idx="220">
                  <c:v>0.0234886442066742</c:v>
                </c:pt>
                <c:pt idx="221">
                  <c:v>0.0237349850638301</c:v>
                </c:pt>
                <c:pt idx="222">
                  <c:v>0.0239461710152591</c:v>
                </c:pt>
                <c:pt idx="223">
                  <c:v>0.0242281302476527</c:v>
                </c:pt>
                <c:pt idx="224">
                  <c:v>0.0245496265625</c:v>
                </c:pt>
                <c:pt idx="225">
                  <c:v>0.0248953014797501</c:v>
                </c:pt>
                <c:pt idx="226">
                  <c:v>0.0252153197943279</c:v>
                </c:pt>
                <c:pt idx="227">
                  <c:v>0.0254939830463978</c:v>
                </c:pt>
                <c:pt idx="228">
                  <c:v>0.025801118448888</c:v>
                </c:pt>
                <c:pt idx="229">
                  <c:v>0.0260805714068379</c:v>
                </c:pt>
                <c:pt idx="230">
                  <c:v>0.0263065515201027</c:v>
                </c:pt>
                <c:pt idx="231">
                  <c:v>0.0265314878864231</c:v>
                </c:pt>
                <c:pt idx="232">
                  <c:v>0.0268223019042969</c:v>
                </c:pt>
                <c:pt idx="233">
                  <c:v>0.0271744674876018</c:v>
                </c:pt>
                <c:pt idx="234">
                  <c:v>0.0275228629711165</c:v>
                </c:pt>
                <c:pt idx="235">
                  <c:v>0.0278514251392911</c:v>
                </c:pt>
                <c:pt idx="236">
                  <c:v>0.0281603014259491</c:v>
                </c:pt>
                <c:pt idx="237">
                  <c:v>0.0284402719950036</c:v>
                </c:pt>
                <c:pt idx="238">
                  <c:v>0.028710916670434</c:v>
                </c:pt>
                <c:pt idx="239">
                  <c:v>0.0289990327999965</c:v>
                </c:pt>
                <c:pt idx="240">
                  <c:v>0.029299661328125</c:v>
                </c:pt>
                <c:pt idx="241">
                  <c:v>0.0296300609732684</c:v>
                </c:pt>
                <c:pt idx="242">
                  <c:v>0.0299695352082523</c:v>
                </c:pt>
                <c:pt idx="243">
                  <c:v>0.0301899186727857</c:v>
                </c:pt>
                <c:pt idx="244">
                  <c:v>0.0304076589346462</c:v>
                </c:pt>
                <c:pt idx="245">
                  <c:v>0.0306265580572004</c:v>
                </c:pt>
                <c:pt idx="246">
                  <c:v>0.030902306810329</c:v>
                </c:pt>
                <c:pt idx="247">
                  <c:v>0.0312278603365196</c:v>
                </c:pt>
                <c:pt idx="248">
                  <c:v>0.0315767010375977</c:v>
                </c:pt>
                <c:pt idx="249">
                  <c:v>0.031929944179114</c:v>
                </c:pt>
                <c:pt idx="250">
                  <c:v>0.0322331505668328</c:v>
                </c:pt>
                <c:pt idx="251">
                  <c:v>0.0325339960495662</c:v>
                </c:pt>
                <c:pt idx="252">
                  <c:v>0.0327281170976928</c:v>
                </c:pt>
                <c:pt idx="253">
                  <c:v>0.0330435946256801</c:v>
                </c:pt>
                <c:pt idx="254">
                  <c:v>0.0332757652635192</c:v>
                </c:pt>
                <c:pt idx="255">
                  <c:v>0.0335889509789025</c:v>
                </c:pt>
                <c:pt idx="256">
                  <c:v>0.0339285</c:v>
                </c:pt>
                <c:pt idx="257">
                  <c:v>0.0342484412258343</c:v>
                </c:pt>
                <c:pt idx="258">
                  <c:v>0.034533942078115</c:v>
                </c:pt>
                <c:pt idx="259">
                  <c:v>0.0347668914824981</c:v>
                </c:pt>
                <c:pt idx="260">
                  <c:v>0.0350068425790046</c:v>
                </c:pt>
                <c:pt idx="261">
                  <c:v>0.0353488754647568</c:v>
                </c:pt>
                <c:pt idx="262">
                  <c:v>0.0357032087936047</c:v>
                </c:pt>
                <c:pt idx="263">
                  <c:v>0.0360867739384722</c:v>
                </c:pt>
                <c:pt idx="264">
                  <c:v>0.0364609095458984</c:v>
                </c:pt>
                <c:pt idx="265">
                  <c:v>0.0368037962483015</c:v>
                </c:pt>
                <c:pt idx="266">
                  <c:v>0.0370246899047168</c:v>
                </c:pt>
                <c:pt idx="267">
                  <c:v>0.0373236582990059</c:v>
                </c:pt>
                <c:pt idx="268">
                  <c:v>0.0375828133887992</c:v>
                </c:pt>
                <c:pt idx="269">
                  <c:v>0.0378801953340826</c:v>
                </c:pt>
                <c:pt idx="270">
                  <c:v>0.0382438117042417</c:v>
                </c:pt>
                <c:pt idx="271">
                  <c:v>0.0386177235874959</c:v>
                </c:pt>
                <c:pt idx="272">
                  <c:v>0.0389539751953125</c:v>
                </c:pt>
                <c:pt idx="273">
                  <c:v>0.0393072994336166</c:v>
                </c:pt>
                <c:pt idx="274">
                  <c:v>0.039580846835602</c:v>
                </c:pt>
                <c:pt idx="275">
                  <c:v>0.0398382465084476</c:v>
                </c:pt>
                <c:pt idx="276">
                  <c:v>0.0401567051968208</c:v>
                </c:pt>
                <c:pt idx="277">
                  <c:v>0.0404368115002504</c:v>
                </c:pt>
                <c:pt idx="278">
                  <c:v>0.0407060896515977</c:v>
                </c:pt>
                <c:pt idx="279">
                  <c:v>0.0410234415356408</c:v>
                </c:pt>
                <c:pt idx="280">
                  <c:v>0.0413118338134766</c:v>
                </c:pt>
                <c:pt idx="281">
                  <c:v>0.0415820878077765</c:v>
                </c:pt>
                <c:pt idx="282">
                  <c:v>0.0418640126017001</c:v>
                </c:pt>
                <c:pt idx="283">
                  <c:v>0.0421293212869328</c:v>
                </c:pt>
                <c:pt idx="284">
                  <c:v>0.0424314460798177</c:v>
                </c:pt>
                <c:pt idx="285">
                  <c:v>0.0427316118357895</c:v>
                </c:pt>
                <c:pt idx="286">
                  <c:v>0.0430157102209016</c:v>
                </c:pt>
                <c:pt idx="287">
                  <c:v>0.0433445437414022</c:v>
                </c:pt>
                <c:pt idx="288">
                  <c:v>0.043686175</c:v>
                </c:pt>
                <c:pt idx="289">
                  <c:v>0.0439819589740797</c:v>
                </c:pt>
                <c:pt idx="290">
                  <c:v>0.0442958875622651</c:v>
                </c:pt>
                <c:pt idx="291">
                  <c:v>0.0445514225315978</c:v>
                </c:pt>
                <c:pt idx="292">
                  <c:v>0.044834240043028</c:v>
                </c:pt>
                <c:pt idx="293">
                  <c:v>0.0451158719384442</c:v>
                </c:pt>
                <c:pt idx="294">
                  <c:v>0.0454112175030045</c:v>
                </c:pt>
                <c:pt idx="295">
                  <c:v>0.0457670881704067</c:v>
                </c:pt>
                <c:pt idx="296">
                  <c:v>0.0460489695922852</c:v>
                </c:pt>
                <c:pt idx="297">
                  <c:v>0.0463743308800015</c:v>
                </c:pt>
                <c:pt idx="298">
                  <c:v>0.0466704918438203</c:v>
                </c:pt>
                <c:pt idx="299">
                  <c:v>0.0470084151054237</c:v>
                </c:pt>
                <c:pt idx="300">
                  <c:v>0.0473697044312988</c:v>
                </c:pt>
                <c:pt idx="301">
                  <c:v>0.047730471898074</c:v>
                </c:pt>
                <c:pt idx="302">
                  <c:v>0.0481024688465529</c:v>
                </c:pt>
                <c:pt idx="303">
                  <c:v>0.0484086755999967</c:v>
                </c:pt>
                <c:pt idx="304">
                  <c:v>0.0487053166992187</c:v>
                </c:pt>
                <c:pt idx="305">
                  <c:v>0.0490072185792272</c:v>
                </c:pt>
                <c:pt idx="306">
                  <c:v>0.0492565165483024</c:v>
                </c:pt>
                <c:pt idx="307">
                  <c:v>0.0495286843698104</c:v>
                </c:pt>
                <c:pt idx="308">
                  <c:v>0.0497072924911705</c:v>
                </c:pt>
                <c:pt idx="309">
                  <c:v>0.0500294058240007</c:v>
                </c:pt>
                <c:pt idx="310">
                  <c:v>0.0504663066015807</c:v>
                </c:pt>
                <c:pt idx="311">
                  <c:v>0.0507859179777313</c:v>
                </c:pt>
                <c:pt idx="312">
                  <c:v>0.0511610192504883</c:v>
                </c:pt>
                <c:pt idx="313">
                  <c:v>0.0514973524279951</c:v>
                </c:pt>
                <c:pt idx="314">
                  <c:v>0.0517839021991036</c:v>
                </c:pt>
                <c:pt idx="315">
                  <c:v>0.0521362235611445</c:v>
                </c:pt>
                <c:pt idx="316">
                  <c:v>0.0524842893913865</c:v>
                </c:pt>
                <c:pt idx="317">
                  <c:v>0.052833827306585</c:v>
                </c:pt>
                <c:pt idx="318">
                  <c:v>0.0531647221028281</c:v>
                </c:pt>
                <c:pt idx="319">
                  <c:v>0.0534276298476536</c:v>
                </c:pt>
                <c:pt idx="320">
                  <c:v>0.053728775</c:v>
                </c:pt>
                <c:pt idx="321">
                  <c:v>0.054048428514013</c:v>
                </c:pt>
                <c:pt idx="322">
                  <c:v>0.0543739342853163</c:v>
                </c:pt>
                <c:pt idx="323">
                  <c:v>0.054756349639897</c:v>
                </c:pt>
                <c:pt idx="324">
                  <c:v>0.0551088705235958</c:v>
                </c:pt>
                <c:pt idx="325">
                  <c:v>0.0554446736297631</c:v>
                </c:pt>
                <c:pt idx="326">
                  <c:v>0.0557709588096037</c:v>
                </c:pt>
                <c:pt idx="327">
                  <c:v>0.0560653622688441</c:v>
                </c:pt>
                <c:pt idx="328">
                  <c:v>0.0563590155151367</c:v>
                </c:pt>
                <c:pt idx="329">
                  <c:v>0.0566305390661015</c:v>
                </c:pt>
                <c:pt idx="330">
                  <c:v>0.0569260872943235</c:v>
                </c:pt>
                <c:pt idx="331">
                  <c:v>0.0571803731383095</c:v>
                </c:pt>
                <c:pt idx="332">
                  <c:v>0.0574983468691988</c:v>
                </c:pt>
                <c:pt idx="333">
                  <c:v>0.0579040938954147</c:v>
                </c:pt>
                <c:pt idx="334">
                  <c:v>0.0582893167615724</c:v>
                </c:pt>
                <c:pt idx="335">
                  <c:v>0.0585912117749947</c:v>
                </c:pt>
                <c:pt idx="336">
                  <c:v>0.0590959989257812</c:v>
                </c:pt>
                <c:pt idx="337">
                  <c:v>0.0594455849494724</c:v>
                </c:pt>
                <c:pt idx="338">
                  <c:v>0.0596834464960023</c:v>
                </c:pt>
                <c:pt idx="339">
                  <c:v>0.0599456659763342</c:v>
                </c:pt>
                <c:pt idx="340">
                  <c:v>0.0604298161607847</c:v>
                </c:pt>
                <c:pt idx="341">
                  <c:v>0.0607233707358502</c:v>
                </c:pt>
                <c:pt idx="342">
                  <c:v>0.0607370189308824</c:v>
                </c:pt>
                <c:pt idx="343">
                  <c:v>0.0609205711545874</c:v>
                </c:pt>
                <c:pt idx="344">
                  <c:v>0.0611515311157227</c:v>
                </c:pt>
                <c:pt idx="345">
                  <c:v>0.061482179389508</c:v>
                </c:pt>
                <c:pt idx="346">
                  <c:v>0.0618586129940824</c:v>
                </c:pt>
                <c:pt idx="347">
                  <c:v>0.0621918943281545</c:v>
                </c:pt>
                <c:pt idx="348">
                  <c:v>0.0624833933247616</c:v>
                </c:pt>
                <c:pt idx="349">
                  <c:v>0.0627405253184473</c:v>
                </c:pt>
                <c:pt idx="350">
                  <c:v>0.0631694071984397</c:v>
                </c:pt>
                <c:pt idx="351">
                  <c:v>0.0636025502179646</c:v>
                </c:pt>
                <c:pt idx="352">
                  <c:v>0.06379224375</c:v>
                </c:pt>
                <c:pt idx="353">
                  <c:v>0.0639570344419588</c:v>
                </c:pt>
                <c:pt idx="354">
                  <c:v>0.0641908156861463</c:v>
                </c:pt>
                <c:pt idx="355">
                  <c:v>0.0644670997567978</c:v>
                </c:pt>
                <c:pt idx="356">
                  <c:v>0.0646276822609387</c:v>
                </c:pt>
                <c:pt idx="357">
                  <c:v>0.0648517387496566</c:v>
                </c:pt>
                <c:pt idx="358">
                  <c:v>0.0645867656157428</c:v>
                </c:pt>
                <c:pt idx="359">
                  <c:v>0.0648580239030177</c:v>
                </c:pt>
                <c:pt idx="360">
                  <c:v>0.0651346597290039</c:v>
                </c:pt>
                <c:pt idx="361">
                  <c:v>0.0649952787399994</c:v>
                </c:pt>
                <c:pt idx="362">
                  <c:v>0.0650971199907843</c:v>
                </c:pt>
                <c:pt idx="363">
                  <c:v>0.0653253816716957</c:v>
                </c:pt>
                <c:pt idx="364">
                  <c:v>0.0656653890928482</c:v>
                </c:pt>
                <c:pt idx="365">
                  <c:v>0.0660622005233691</c:v>
                </c:pt>
                <c:pt idx="366">
                  <c:v>0.066010941458851</c:v>
                </c:pt>
                <c:pt idx="367">
                  <c:v>0.0659207783999964</c:v>
                </c:pt>
                <c:pt idx="368">
                  <c:v>0.0663942916992188</c:v>
                </c:pt>
                <c:pt idx="369">
                  <c:v>0.0666168302311735</c:v>
                </c:pt>
                <c:pt idx="370">
                  <c:v>0.0663085124138504</c:v>
                </c:pt>
                <c:pt idx="371">
                  <c:v>0.0665986129784139</c:v>
                </c:pt>
                <c:pt idx="372">
                  <c:v>0.0672139457396605</c:v>
                </c:pt>
                <c:pt idx="373">
                  <c:v>0.0674107262343992</c:v>
                </c:pt>
                <c:pt idx="374">
                  <c:v>0.0665760256499779</c:v>
                </c:pt>
                <c:pt idx="375">
                  <c:v>0.0655943064219753</c:v>
                </c:pt>
                <c:pt idx="376">
                  <c:v>0.0655506730957031</c:v>
                </c:pt>
                <c:pt idx="377">
                  <c:v>0.0653908660434688</c:v>
                </c:pt>
                <c:pt idx="378">
                  <c:v>0.0655594607576023</c:v>
                </c:pt>
                <c:pt idx="379">
                  <c:v>0.0659138496341397</c:v>
                </c:pt>
                <c:pt idx="380">
                  <c:v>0.0656724513340813</c:v>
                </c:pt>
                <c:pt idx="381">
                  <c:v>0.0656717393766017</c:v>
                </c:pt>
                <c:pt idx="382">
                  <c:v>0.065089083377473</c:v>
                </c:pt>
                <c:pt idx="383">
                  <c:v>0.0649389717054703</c:v>
                </c:pt>
                <c:pt idx="384">
                  <c:v>0.0648227</c:v>
                </c:pt>
                <c:pt idx="385">
                  <c:v>0.0647473999990409</c:v>
                </c:pt>
                <c:pt idx="386">
                  <c:v>0.0646025475634755</c:v>
                </c:pt>
                <c:pt idx="387">
                  <c:v>0.0649041014414472</c:v>
                </c:pt>
                <c:pt idx="388">
                  <c:v>0.0652516875901398</c:v>
                </c:pt>
                <c:pt idx="389">
                  <c:v>0.0653420815955437</c:v>
                </c:pt>
                <c:pt idx="390">
                  <c:v>0.0650902362423976</c:v>
                </c:pt>
                <c:pt idx="391">
                  <c:v>0.0651878557096653</c:v>
                </c:pt>
                <c:pt idx="392">
                  <c:v>0.0655099974121094</c:v>
                </c:pt>
                <c:pt idx="393">
                  <c:v>0.0655946138101006</c:v>
                </c:pt>
                <c:pt idx="394">
                  <c:v>0.0661012542026157</c:v>
                </c:pt>
                <c:pt idx="395">
                  <c:v>0.0663588684777235</c:v>
                </c:pt>
                <c:pt idx="396">
                  <c:v>0.0653693251392038</c:v>
                </c:pt>
                <c:pt idx="397">
                  <c:v>0.0656666048585453</c:v>
                </c:pt>
                <c:pt idx="398">
                  <c:v>0.0656240723279265</c:v>
                </c:pt>
                <c:pt idx="399">
                  <c:v>0.0653713280812511</c:v>
                </c:pt>
                <c:pt idx="400">
                  <c:v>0.0653022077148437</c:v>
                </c:pt>
                <c:pt idx="401">
                  <c:v>0.0654906258739119</c:v>
                </c:pt>
                <c:pt idx="402">
                  <c:v>0.0660289084260063</c:v>
                </c:pt>
                <c:pt idx="403">
                  <c:v>0.0662211549218643</c:v>
                </c:pt>
                <c:pt idx="404">
                  <c:v>0.0655627631768871</c:v>
                </c:pt>
                <c:pt idx="405">
                  <c:v>0.0636656199543958</c:v>
                </c:pt>
                <c:pt idx="406">
                  <c:v>0.0624904031218289</c:v>
                </c:pt>
                <c:pt idx="407">
                  <c:v>0.0628461950488233</c:v>
                </c:pt>
                <c:pt idx="408">
                  <c:v>0.0620771009643555</c:v>
                </c:pt>
                <c:pt idx="409">
                  <c:v>0.0609729078379763</c:v>
                </c:pt>
                <c:pt idx="410">
                  <c:v>0.0612402006939826</c:v>
                </c:pt>
                <c:pt idx="411">
                  <c:v>0.0611526698525346</c:v>
                </c:pt>
                <c:pt idx="412">
                  <c:v>0.060992669550549</c:v>
                </c:pt>
                <c:pt idx="413">
                  <c:v>0.0610705742230392</c:v>
                </c:pt>
                <c:pt idx="414">
                  <c:v>0.0608338026247259</c:v>
                </c:pt>
                <c:pt idx="415">
                  <c:v>0.060868607189066</c:v>
                </c:pt>
                <c:pt idx="416">
                  <c:v>0.06081110390625</c:v>
                </c:pt>
                <c:pt idx="417">
                  <c:v>0.0612954440005305</c:v>
                </c:pt>
                <c:pt idx="418">
                  <c:v>0.0613303600269042</c:v>
                </c:pt>
                <c:pt idx="419">
                  <c:v>0.0616975594416004</c:v>
                </c:pt>
                <c:pt idx="420">
                  <c:v>0.0615562882944287</c:v>
                </c:pt>
                <c:pt idx="421">
                  <c:v>0.0614854579062427</c:v>
                </c:pt>
                <c:pt idx="422">
                  <c:v>0.0607022819831956</c:v>
                </c:pt>
                <c:pt idx="423">
                  <c:v>0.0606477340058582</c:v>
                </c:pt>
                <c:pt idx="424">
                  <c:v>0.0608579139526367</c:v>
                </c:pt>
                <c:pt idx="425">
                  <c:v>0.0609839208768</c:v>
                </c:pt>
                <c:pt idx="426">
                  <c:v>0.0609176212083286</c:v>
                </c:pt>
                <c:pt idx="427">
                  <c:v>0.0613597918806524</c:v>
                </c:pt>
                <c:pt idx="428">
                  <c:v>0.0614663480285999</c:v>
                </c:pt>
                <c:pt idx="429">
                  <c:v>0.0614276246730992</c:v>
                </c:pt>
                <c:pt idx="430">
                  <c:v>0.0614423882630309</c:v>
                </c:pt>
                <c:pt idx="431">
                  <c:v>0.0615122034000003</c:v>
                </c:pt>
                <c:pt idx="432">
                  <c:v>0.0613668076171875</c:v>
                </c:pt>
                <c:pt idx="433">
                  <c:v>0.0598391879520009</c:v>
                </c:pt>
                <c:pt idx="434">
                  <c:v>0.0599151984630554</c:v>
                </c:pt>
                <c:pt idx="435">
                  <c:v>0.0603480961469966</c:v>
                </c:pt>
                <c:pt idx="436">
                  <c:v>0.0607001581217188</c:v>
                </c:pt>
                <c:pt idx="437">
                  <c:v>0.0606366141439997</c:v>
                </c:pt>
                <c:pt idx="438">
                  <c:v>0.0606947239561631</c:v>
                </c:pt>
                <c:pt idx="439">
                  <c:v>0.060309012537312</c:v>
                </c:pt>
                <c:pt idx="440">
                  <c:v>0.0596114608886719</c:v>
                </c:pt>
                <c:pt idx="441">
                  <c:v>0.0591888545330556</c:v>
                </c:pt>
                <c:pt idx="442">
                  <c:v>0.0597586075795712</c:v>
                </c:pt>
                <c:pt idx="443">
                  <c:v>0.0600121735870332</c:v>
                </c:pt>
                <c:pt idx="444">
                  <c:v>0.0597505237218947</c:v>
                </c:pt>
                <c:pt idx="445">
                  <c:v>0.0598659334529538</c:v>
                </c:pt>
                <c:pt idx="446">
                  <c:v>0.0599886741421438</c:v>
                </c:pt>
                <c:pt idx="447">
                  <c:v>0.0599385430710937</c:v>
                </c:pt>
                <c:pt idx="448">
                  <c:v>0.060139225</c:v>
                </c:pt>
                <c:pt idx="449">
                  <c:v>0.0602722232232126</c:v>
                </c:pt>
                <c:pt idx="450">
                  <c:v>0.0600299648264965</c:v>
                </c:pt>
                <c:pt idx="451">
                  <c:v>0.05983586587565</c:v>
                </c:pt>
                <c:pt idx="452">
                  <c:v>0.0598282277380869</c:v>
                </c:pt>
                <c:pt idx="453">
                  <c:v>0.0598497235325877</c:v>
                </c:pt>
                <c:pt idx="454">
                  <c:v>0.0598585018047978</c:v>
                </c:pt>
                <c:pt idx="455">
                  <c:v>0.0598325131358373</c:v>
                </c:pt>
                <c:pt idx="456">
                  <c:v>0.0599864065307617</c:v>
                </c:pt>
                <c:pt idx="457">
                  <c:v>0.0599358292924496</c:v>
                </c:pt>
                <c:pt idx="458">
                  <c:v>0.0598899321759655</c:v>
                </c:pt>
                <c:pt idx="459">
                  <c:v>0.0599115924079456</c:v>
                </c:pt>
                <c:pt idx="460">
                  <c:v>0.059890504958799</c:v>
                </c:pt>
                <c:pt idx="461">
                  <c:v>0.0601650113866766</c:v>
                </c:pt>
                <c:pt idx="462">
                  <c:v>0.0601193398285765</c:v>
                </c:pt>
                <c:pt idx="463">
                  <c:v>0.0601131880875003</c:v>
                </c:pt>
                <c:pt idx="464">
                  <c:v>0.0600513190429687</c:v>
                </c:pt>
                <c:pt idx="465">
                  <c:v>0.0599009478104193</c:v>
                </c:pt>
                <c:pt idx="466">
                  <c:v>0.0597013388159997</c:v>
                </c:pt>
                <c:pt idx="467">
                  <c:v>0.0597815175230615</c:v>
                </c:pt>
                <c:pt idx="468">
                  <c:v>0.0599394738971455</c:v>
                </c:pt>
                <c:pt idx="469">
                  <c:v>0.0601602635804502</c:v>
                </c:pt>
                <c:pt idx="470">
                  <c:v>0.0602468287884814</c:v>
                </c:pt>
                <c:pt idx="471">
                  <c:v>0.0601780108799803</c:v>
                </c:pt>
                <c:pt idx="472">
                  <c:v>0.0603211493286133</c:v>
                </c:pt>
                <c:pt idx="473">
                  <c:v>0.0599246864846863</c:v>
                </c:pt>
                <c:pt idx="474">
                  <c:v>0.060031388273634</c:v>
                </c:pt>
                <c:pt idx="475">
                  <c:v>0.0600072907354458</c:v>
                </c:pt>
                <c:pt idx="476">
                  <c:v>0.0599458725627623</c:v>
                </c:pt>
                <c:pt idx="477">
                  <c:v>0.0603666132822716</c:v>
                </c:pt>
                <c:pt idx="478">
                  <c:v>0.0599245527383383</c:v>
                </c:pt>
                <c:pt idx="479">
                  <c:v>0.0600438382953092</c:v>
                </c:pt>
                <c:pt idx="480">
                  <c:v>0.059936740625</c:v>
                </c:pt>
                <c:pt idx="481">
                  <c:v>0.0599651261473561</c:v>
                </c:pt>
                <c:pt idx="482">
                  <c:v>0.0600523207658881</c:v>
                </c:pt>
                <c:pt idx="483">
                  <c:v>0.0600891113151999</c:v>
                </c:pt>
                <c:pt idx="484">
                  <c:v>0.0600426084208464</c:v>
                </c:pt>
                <c:pt idx="485">
                  <c:v>0.0599318521908936</c:v>
                </c:pt>
                <c:pt idx="486">
                  <c:v>0.059933040180351</c:v>
                </c:pt>
                <c:pt idx="487">
                  <c:v>0.0599289122394538</c:v>
                </c:pt>
                <c:pt idx="488">
                  <c:v>0.0598953406738281</c:v>
                </c:pt>
                <c:pt idx="489">
                  <c:v>0.0598817557811999</c:v>
                </c:pt>
                <c:pt idx="490">
                  <c:v>0.059847172683601</c:v>
                </c:pt>
                <c:pt idx="491">
                  <c:v>0.0598157984267907</c:v>
                </c:pt>
                <c:pt idx="492">
                  <c:v>0.0598326879333498</c:v>
                </c:pt>
                <c:pt idx="493">
                  <c:v>0.0598055295774248</c:v>
                </c:pt>
                <c:pt idx="494">
                  <c:v>0.0597843083240652</c:v>
                </c:pt>
                <c:pt idx="495">
                  <c:v>0.0598976239999984</c:v>
                </c:pt>
                <c:pt idx="496">
                  <c:v>0.0598935921875</c:v>
                </c:pt>
                <c:pt idx="497">
                  <c:v>0.0598463013857286</c:v>
                </c:pt>
                <c:pt idx="498">
                  <c:v>0.0598920058604466</c:v>
                </c:pt>
                <c:pt idx="499">
                  <c:v>0.0597027533288236</c:v>
                </c:pt>
                <c:pt idx="500">
                  <c:v>0.0598725863991584</c:v>
                </c:pt>
                <c:pt idx="501">
                  <c:v>0.0598537360631998</c:v>
                </c:pt>
                <c:pt idx="502">
                  <c:v>0.0597143022303426</c:v>
                </c:pt>
                <c:pt idx="503">
                  <c:v>0.0596346353292977</c:v>
                </c:pt>
                <c:pt idx="504">
                  <c:v>0.0595196927978516</c:v>
                </c:pt>
                <c:pt idx="505">
                  <c:v>0.0592910156672681</c:v>
                </c:pt>
                <c:pt idx="506">
                  <c:v>0.0592155425963063</c:v>
                </c:pt>
                <c:pt idx="507">
                  <c:v>0.0592829953545879</c:v>
                </c:pt>
                <c:pt idx="508">
                  <c:v>0.0594468951920685</c:v>
                </c:pt>
                <c:pt idx="509">
                  <c:v>0.0594806591590775</c:v>
                </c:pt>
                <c:pt idx="510">
                  <c:v>0.0595959009100712</c:v>
                </c:pt>
                <c:pt idx="511">
                  <c:v>0.0595264887945321</c:v>
                </c:pt>
                <c:pt idx="512">
                  <c:v>0.0594392</c:v>
                </c:pt>
                <c:pt idx="513">
                  <c:v>0.0591882147625524</c:v>
                </c:pt>
                <c:pt idx="514">
                  <c:v>0.059177016865675</c:v>
                </c:pt>
                <c:pt idx="515">
                  <c:v>0.0591767768726507</c:v>
                </c:pt>
                <c:pt idx="516">
                  <c:v>0.0589502939881076</c:v>
                </c:pt>
                <c:pt idx="517">
                  <c:v>0.0588968660473813</c:v>
                </c:pt>
                <c:pt idx="518">
                  <c:v>0.0590691980168023</c:v>
                </c:pt>
                <c:pt idx="519">
                  <c:v>0.0591746503827149</c:v>
                </c:pt>
                <c:pt idx="520">
                  <c:v>0.0589659492675781</c:v>
                </c:pt>
                <c:pt idx="521">
                  <c:v>0.0588430012171499</c:v>
                </c:pt>
                <c:pt idx="522">
                  <c:v>0.0590149564682136</c:v>
                </c:pt>
                <c:pt idx="523">
                  <c:v>0.0589878013830281</c:v>
                </c:pt>
                <c:pt idx="524">
                  <c:v>0.0585959213440015</c:v>
                </c:pt>
                <c:pt idx="525">
                  <c:v>0.0583425812235624</c:v>
                </c:pt>
                <c:pt idx="526">
                  <c:v>0.0587428980112926</c:v>
                </c:pt>
                <c:pt idx="527">
                  <c:v>0.0585249966875076</c:v>
                </c:pt>
                <c:pt idx="528">
                  <c:v>0.0582432045898438</c:v>
                </c:pt>
                <c:pt idx="529">
                  <c:v>0.0580428309013898</c:v>
                </c:pt>
                <c:pt idx="530">
                  <c:v>0.0573395214447903</c:v>
                </c:pt>
                <c:pt idx="531">
                  <c:v>0.0565613250715423</c:v>
                </c:pt>
                <c:pt idx="532">
                  <c:v>0.0563947314055947</c:v>
                </c:pt>
                <c:pt idx="533">
                  <c:v>0.0556244191228472</c:v>
                </c:pt>
                <c:pt idx="534">
                  <c:v>0.0547054495738789</c:v>
                </c:pt>
                <c:pt idx="535">
                  <c:v>0.0547924882746053</c:v>
                </c:pt>
                <c:pt idx="536">
                  <c:v>0.054958098840332</c:v>
                </c:pt>
                <c:pt idx="537">
                  <c:v>0.0550505761496517</c:v>
                </c:pt>
                <c:pt idx="538">
                  <c:v>0.0546516715509319</c:v>
                </c:pt>
                <c:pt idx="539">
                  <c:v>0.0540523134003145</c:v>
                </c:pt>
              </c:numCache>
            </c:numRef>
          </c:xVal>
          <c:yVal>
            <c:numRef>
              <c:f>Donnees_bilan!$D$2:$D$10000</c:f>
              <c:numCache>
                <c:ptCount val="9999"/>
                <c:pt idx="0">
                  <c:v>4.68834061470115</c:v>
                </c:pt>
                <c:pt idx="1">
                  <c:v>4.57486702925874</c:v>
                </c:pt>
                <c:pt idx="2">
                  <c:v>6.9801206095308</c:v>
                </c:pt>
                <c:pt idx="3">
                  <c:v>6.95025586894977</c:v>
                </c:pt>
                <c:pt idx="4">
                  <c:v>9.14213059378672</c:v>
                </c:pt>
                <c:pt idx="5">
                  <c:v>8.78736900769701</c:v>
                </c:pt>
                <c:pt idx="6">
                  <c:v>10.4039139155199</c:v>
                </c:pt>
                <c:pt idx="7">
                  <c:v>11.4823028438527</c:v>
                </c:pt>
                <c:pt idx="8">
                  <c:v>12.6460166825331</c:v>
                </c:pt>
                <c:pt idx="9">
                  <c:v>14.9176327665649</c:v>
                </c:pt>
                <c:pt idx="10">
                  <c:v>15.125341008606</c:v>
                </c:pt>
                <c:pt idx="11">
                  <c:v>17.6421451511888</c:v>
                </c:pt>
                <c:pt idx="12">
                  <c:v>18.1148974701369</c:v>
                </c:pt>
                <c:pt idx="13">
                  <c:v>21.2044663551883</c:v>
                </c:pt>
                <c:pt idx="14">
                  <c:v>22.3798774973957</c:v>
                </c:pt>
                <c:pt idx="15">
                  <c:v>23.8415607696878</c:v>
                </c:pt>
                <c:pt idx="16">
                  <c:v>25.3014884462352</c:v>
                </c:pt>
                <c:pt idx="17">
                  <c:v>26.25935618332</c:v>
                </c:pt>
                <c:pt idx="18">
                  <c:v>28.913379898474</c:v>
                </c:pt>
                <c:pt idx="19">
                  <c:v>28.896875471994</c:v>
                </c:pt>
                <c:pt idx="20">
                  <c:v>30.7420840075766</c:v>
                </c:pt>
                <c:pt idx="21">
                  <c:v>30.3508175107339</c:v>
                </c:pt>
                <c:pt idx="22">
                  <c:v>32.2137698703373</c:v>
                </c:pt>
                <c:pt idx="23">
                  <c:v>33.5539430426067</c:v>
                </c:pt>
                <c:pt idx="24">
                  <c:v>34.7044862167536</c:v>
                </c:pt>
                <c:pt idx="25">
                  <c:v>36.4230044054693</c:v>
                </c:pt>
                <c:pt idx="26">
                  <c:v>36.4809242792466</c:v>
                </c:pt>
                <c:pt idx="27">
                  <c:v>38.8386680553314</c:v>
                </c:pt>
                <c:pt idx="28">
                  <c:v>38.9965973084948</c:v>
                </c:pt>
                <c:pt idx="29">
                  <c:v>41.3162159115959</c:v>
                </c:pt>
                <c:pt idx="30">
                  <c:v>41.6974311118209</c:v>
                </c:pt>
                <c:pt idx="31">
                  <c:v>42.6224874297995</c:v>
                </c:pt>
                <c:pt idx="32">
                  <c:v>43.5963407859025</c:v>
                </c:pt>
                <c:pt idx="33">
                  <c:v>44.3729133646075</c:v>
                </c:pt>
                <c:pt idx="34">
                  <c:v>46.9136561445333</c:v>
                </c:pt>
                <c:pt idx="35">
                  <c:v>46.7566923168228</c:v>
                </c:pt>
                <c:pt idx="36">
                  <c:v>48.4892417903293</c:v>
                </c:pt>
                <c:pt idx="37">
                  <c:v>48.4142699807724</c:v>
                </c:pt>
                <c:pt idx="38">
                  <c:v>50.5885820510677</c:v>
                </c:pt>
                <c:pt idx="39">
                  <c:v>52.072839318779</c:v>
                </c:pt>
                <c:pt idx="40">
                  <c:v>53.1166377489392</c:v>
                </c:pt>
                <c:pt idx="41">
                  <c:v>54.5379270984334</c:v>
                </c:pt>
                <c:pt idx="42">
                  <c:v>54.6055512375169</c:v>
                </c:pt>
                <c:pt idx="43">
                  <c:v>57.2077968373037</c:v>
                </c:pt>
                <c:pt idx="44">
                  <c:v>57.6102379163247</c:v>
                </c:pt>
                <c:pt idx="45">
                  <c:v>59.5752335719101</c:v>
                </c:pt>
                <c:pt idx="46">
                  <c:v>59.5438998625736</c:v>
                </c:pt>
                <c:pt idx="47">
                  <c:v>60.4745052025243</c:v>
                </c:pt>
                <c:pt idx="48">
                  <c:v>62.1250026449436</c:v>
                </c:pt>
                <c:pt idx="49">
                  <c:v>63.1876647056745</c:v>
                </c:pt>
                <c:pt idx="50">
                  <c:v>65.4408385542994</c:v>
                </c:pt>
                <c:pt idx="51">
                  <c:v>65.4850619980601</c:v>
                </c:pt>
                <c:pt idx="52">
                  <c:v>67.0706858941838</c:v>
                </c:pt>
                <c:pt idx="53">
                  <c:v>66.6401526739909</c:v>
                </c:pt>
                <c:pt idx="54">
                  <c:v>68.2509519957405</c:v>
                </c:pt>
                <c:pt idx="55">
                  <c:v>68.9080705697116</c:v>
                </c:pt>
                <c:pt idx="56">
                  <c:v>68.9697990903878</c:v>
                </c:pt>
                <c:pt idx="57">
                  <c:v>69.4621969475483</c:v>
                </c:pt>
                <c:pt idx="58">
                  <c:v>69.054238157651</c:v>
                </c:pt>
                <c:pt idx="59">
                  <c:v>69.7828830160155</c:v>
                </c:pt>
                <c:pt idx="60">
                  <c:v>66.5449869471695</c:v>
                </c:pt>
                <c:pt idx="61">
                  <c:v>64.468747317086</c:v>
                </c:pt>
                <c:pt idx="62">
                  <c:v>60.7984363181667</c:v>
                </c:pt>
                <c:pt idx="63">
                  <c:v>59.0066849554619</c:v>
                </c:pt>
                <c:pt idx="64">
                  <c:v>57.0721106386723</c:v>
                </c:pt>
                <c:pt idx="65">
                  <c:v>54.4971291755249</c:v>
                </c:pt>
                <c:pt idx="66">
                  <c:v>52.6597623299267</c:v>
                </c:pt>
                <c:pt idx="67">
                  <c:v>48.4988451643269</c:v>
                </c:pt>
                <c:pt idx="68">
                  <c:v>47.780789109724</c:v>
                </c:pt>
                <c:pt idx="69">
                  <c:v>45.100388405644</c:v>
                </c:pt>
                <c:pt idx="70">
                  <c:v>44.3296353419884</c:v>
                </c:pt>
                <c:pt idx="71">
                  <c:v>41.4184753411139</c:v>
                </c:pt>
                <c:pt idx="72">
                  <c:v>38.6863874108197</c:v>
                </c:pt>
                <c:pt idx="73">
                  <c:v>37.5161273787423</c:v>
                </c:pt>
                <c:pt idx="74">
                  <c:v>35.2676501944825</c:v>
                </c:pt>
                <c:pt idx="75">
                  <c:v>35.5851299197679</c:v>
                </c:pt>
                <c:pt idx="76">
                  <c:v>33.4739279722496</c:v>
                </c:pt>
                <c:pt idx="77">
                  <c:v>33.6692474573988</c:v>
                </c:pt>
                <c:pt idx="78">
                  <c:v>32.2445043200909</c:v>
                </c:pt>
                <c:pt idx="79">
                  <c:v>32.5920618318714</c:v>
                </c:pt>
                <c:pt idx="80">
                  <c:v>32.8856281426408</c:v>
                </c:pt>
                <c:pt idx="81">
                  <c:v>31.8897726534927</c:v>
                </c:pt>
                <c:pt idx="82">
                  <c:v>32.1240040029067</c:v>
                </c:pt>
                <c:pt idx="83">
                  <c:v>29.9739819500293</c:v>
                </c:pt>
                <c:pt idx="84">
                  <c:v>30.6400154887674</c:v>
                </c:pt>
                <c:pt idx="85">
                  <c:v>29.308099748254</c:v>
                </c:pt>
                <c:pt idx="86">
                  <c:v>29.6242604936302</c:v>
                </c:pt>
                <c:pt idx="87">
                  <c:v>28.7630918573068</c:v>
                </c:pt>
                <c:pt idx="88">
                  <c:v>28.2824674070312</c:v>
                </c:pt>
                <c:pt idx="89">
                  <c:v>29.3205459088215</c:v>
                </c:pt>
                <c:pt idx="90">
                  <c:v>28.6520683651082</c:v>
                </c:pt>
                <c:pt idx="91">
                  <c:v>29.4926221238794</c:v>
                </c:pt>
                <c:pt idx="92">
                  <c:v>27.4734113059729</c:v>
                </c:pt>
                <c:pt idx="93">
                  <c:v>27.6518715055567</c:v>
                </c:pt>
                <c:pt idx="94">
                  <c:v>26.2302807867657</c:v>
                </c:pt>
                <c:pt idx="95">
                  <c:v>26.0542445878459</c:v>
                </c:pt>
                <c:pt idx="96">
                  <c:v>25.6228846677495</c:v>
                </c:pt>
                <c:pt idx="97">
                  <c:v>24.0823004782581</c:v>
                </c:pt>
                <c:pt idx="98">
                  <c:v>24.1254828280845</c:v>
                </c:pt>
                <c:pt idx="99">
                  <c:v>22.5091457911474</c:v>
                </c:pt>
                <c:pt idx="100">
                  <c:v>23.6729083359767</c:v>
                </c:pt>
                <c:pt idx="101">
                  <c:v>22.2780946923354</c:v>
                </c:pt>
                <c:pt idx="102">
                  <c:v>22.6797229874954</c:v>
                </c:pt>
                <c:pt idx="103">
                  <c:v>23.2461672373823</c:v>
                </c:pt>
                <c:pt idx="104">
                  <c:v>25.2761695114203</c:v>
                </c:pt>
                <c:pt idx="105">
                  <c:v>29.1363770876525</c:v>
                </c:pt>
                <c:pt idx="106">
                  <c:v>31.4926744650633</c:v>
                </c:pt>
                <c:pt idx="107">
                  <c:v>35.6256221246163</c:v>
                </c:pt>
                <c:pt idx="108">
                  <c:v>37.3789247663479</c:v>
                </c:pt>
                <c:pt idx="109">
                  <c:v>41.867286413461</c:v>
                </c:pt>
                <c:pt idx="110">
                  <c:v>44.5292335753495</c:v>
                </c:pt>
                <c:pt idx="111">
                  <c:v>46.9670567834882</c:v>
                </c:pt>
                <c:pt idx="112">
                  <c:v>49.1108909810646</c:v>
                </c:pt>
                <c:pt idx="113">
                  <c:v>50.6345541325517</c:v>
                </c:pt>
                <c:pt idx="114">
                  <c:v>55.7856712206267</c:v>
                </c:pt>
                <c:pt idx="115">
                  <c:v>60.1309659480339</c:v>
                </c:pt>
                <c:pt idx="116">
                  <c:v>66.6323527321342</c:v>
                </c:pt>
                <c:pt idx="117">
                  <c:v>70.5458613606416</c:v>
                </c:pt>
                <c:pt idx="118">
                  <c:v>75.0404734852472</c:v>
                </c:pt>
                <c:pt idx="119">
                  <c:v>79.7647964198155</c:v>
                </c:pt>
                <c:pt idx="120">
                  <c:v>84.8601071330774</c:v>
                </c:pt>
                <c:pt idx="121">
                  <c:v>90.8737627179156</c:v>
                </c:pt>
                <c:pt idx="122">
                  <c:v>94.8602261995608</c:v>
                </c:pt>
                <c:pt idx="123">
                  <c:v>100.691996063963</c:v>
                </c:pt>
                <c:pt idx="124">
                  <c:v>104.739098701077</c:v>
                </c:pt>
                <c:pt idx="125">
                  <c:v>110.619896522935</c:v>
                </c:pt>
                <c:pt idx="126">
                  <c:v>115.901082512086</c:v>
                </c:pt>
                <c:pt idx="127">
                  <c:v>121.357758495485</c:v>
                </c:pt>
                <c:pt idx="128">
                  <c:v>126.524032763169</c:v>
                </c:pt>
                <c:pt idx="129">
                  <c:v>130.88971710219</c:v>
                </c:pt>
                <c:pt idx="130">
                  <c:v>137.352266385878</c:v>
                </c:pt>
                <c:pt idx="131">
                  <c:v>142.028861208341</c:v>
                </c:pt>
                <c:pt idx="132">
                  <c:v>147.724588710397</c:v>
                </c:pt>
                <c:pt idx="133">
                  <c:v>151.474414237018</c:v>
                </c:pt>
                <c:pt idx="134">
                  <c:v>156.636300602531</c:v>
                </c:pt>
                <c:pt idx="135">
                  <c:v>162.399381750594</c:v>
                </c:pt>
                <c:pt idx="136">
                  <c:v>168.060484399248</c:v>
                </c:pt>
                <c:pt idx="137">
                  <c:v>173.424062057899</c:v>
                </c:pt>
                <c:pt idx="138">
                  <c:v>176.739728800362</c:v>
                </c:pt>
                <c:pt idx="139">
                  <c:v>181.799684502863</c:v>
                </c:pt>
                <c:pt idx="140">
                  <c:v>185.664852278517</c:v>
                </c:pt>
                <c:pt idx="141">
                  <c:v>191.516939565061</c:v>
                </c:pt>
                <c:pt idx="142">
                  <c:v>195.72001494673</c:v>
                </c:pt>
                <c:pt idx="143">
                  <c:v>199.763403739986</c:v>
                </c:pt>
                <c:pt idx="144">
                  <c:v>204.023926284861</c:v>
                </c:pt>
                <c:pt idx="145">
                  <c:v>208.148997899199</c:v>
                </c:pt>
                <c:pt idx="146">
                  <c:v>213.978162854384</c:v>
                </c:pt>
                <c:pt idx="147">
                  <c:v>217.515907892341</c:v>
                </c:pt>
                <c:pt idx="148">
                  <c:v>222.067062637386</c:v>
                </c:pt>
                <c:pt idx="149">
                  <c:v>225.083643183822</c:v>
                </c:pt>
                <c:pt idx="150">
                  <c:v>229.439982030509</c:v>
                </c:pt>
                <c:pt idx="151">
                  <c:v>233.47361654768</c:v>
                </c:pt>
                <c:pt idx="152">
                  <c:v>237.226507952428</c:v>
                </c:pt>
                <c:pt idx="153">
                  <c:v>240.766488254721</c:v>
                </c:pt>
                <c:pt idx="154">
                  <c:v>243.035098908435</c:v>
                </c:pt>
                <c:pt idx="155">
                  <c:v>247.637251600712</c:v>
                </c:pt>
                <c:pt idx="156">
                  <c:v>250.940363463525</c:v>
                </c:pt>
                <c:pt idx="157">
                  <c:v>255.227230816478</c:v>
                </c:pt>
                <c:pt idx="158">
                  <c:v>257.870065598535</c:v>
                </c:pt>
                <c:pt idx="159">
                  <c:v>261.088202626446</c:v>
                </c:pt>
                <c:pt idx="160">
                  <c:v>264.521412092173</c:v>
                </c:pt>
                <c:pt idx="161">
                  <c:v>267.475166055199</c:v>
                </c:pt>
                <c:pt idx="162">
                  <c:v>271.359642339909</c:v>
                </c:pt>
                <c:pt idx="163">
                  <c:v>273.596428743787</c:v>
                </c:pt>
                <c:pt idx="164">
                  <c:v>277.264875862755</c:v>
                </c:pt>
                <c:pt idx="165">
                  <c:v>279.363145457969</c:v>
                </c:pt>
                <c:pt idx="166">
                  <c:v>282.612537047725</c:v>
                </c:pt>
                <c:pt idx="167">
                  <c:v>285.370683637471</c:v>
                </c:pt>
                <c:pt idx="168">
                  <c:v>287.976701789422</c:v>
                </c:pt>
                <c:pt idx="169">
                  <c:v>290.934095667331</c:v>
                </c:pt>
                <c:pt idx="170">
                  <c:v>292.726447159372</c:v>
                </c:pt>
                <c:pt idx="171">
                  <c:v>296.654376286985</c:v>
                </c:pt>
                <c:pt idx="172">
                  <c:v>298.983039013123</c:v>
                </c:pt>
                <c:pt idx="173">
                  <c:v>301.825582052253</c:v>
                </c:pt>
                <c:pt idx="174">
                  <c:v>303.061357073213</c:v>
                </c:pt>
                <c:pt idx="175">
                  <c:v>305.34173548042</c:v>
                </c:pt>
                <c:pt idx="176">
                  <c:v>308.136516052214</c:v>
                </c:pt>
                <c:pt idx="177">
                  <c:v>309.752755676853</c:v>
                </c:pt>
                <c:pt idx="178">
                  <c:v>312.178334941918</c:v>
                </c:pt>
                <c:pt idx="179">
                  <c:v>313.012510369555</c:v>
                </c:pt>
                <c:pt idx="180">
                  <c:v>315.722511800797</c:v>
                </c:pt>
                <c:pt idx="181">
                  <c:v>317.927626161553</c:v>
                </c:pt>
                <c:pt idx="182">
                  <c:v>321.115982858379</c:v>
                </c:pt>
                <c:pt idx="183">
                  <c:v>322.877427689639</c:v>
                </c:pt>
                <c:pt idx="184">
                  <c:v>323.605519385312</c:v>
                </c:pt>
                <c:pt idx="185">
                  <c:v>324.922411888125</c:v>
                </c:pt>
                <c:pt idx="186">
                  <c:v>326.176586526612</c:v>
                </c:pt>
                <c:pt idx="187">
                  <c:v>329.6011028145</c:v>
                </c:pt>
                <c:pt idx="188">
                  <c:v>331.162704577025</c:v>
                </c:pt>
                <c:pt idx="189">
                  <c:v>332.979409143551</c:v>
                </c:pt>
                <c:pt idx="190">
                  <c:v>333.817376692787</c:v>
                </c:pt>
                <c:pt idx="191">
                  <c:v>335.364423144544</c:v>
                </c:pt>
                <c:pt idx="192">
                  <c:v>337.147763999025</c:v>
                </c:pt>
                <c:pt idx="193">
                  <c:v>338.438098604359</c:v>
                </c:pt>
                <c:pt idx="194">
                  <c:v>340.442908927471</c:v>
                </c:pt>
                <c:pt idx="195">
                  <c:v>341.042920846402</c:v>
                </c:pt>
                <c:pt idx="196">
                  <c:v>343.629539165266</c:v>
                </c:pt>
                <c:pt idx="197">
                  <c:v>345.343856448633</c:v>
                </c:pt>
                <c:pt idx="198">
                  <c:v>347.517855407971</c:v>
                </c:pt>
                <c:pt idx="199">
                  <c:v>348.348830145819</c:v>
                </c:pt>
                <c:pt idx="200">
                  <c:v>348.640558234341</c:v>
                </c:pt>
                <c:pt idx="201">
                  <c:v>350.266630412804</c:v>
                </c:pt>
                <c:pt idx="202">
                  <c:v>351.375721610042</c:v>
                </c:pt>
                <c:pt idx="203">
                  <c:v>353.524145492406</c:v>
                </c:pt>
                <c:pt idx="204">
                  <c:v>354.189197515267</c:v>
                </c:pt>
                <c:pt idx="205">
                  <c:v>355.817965926977</c:v>
                </c:pt>
                <c:pt idx="206">
                  <c:v>356.210137401462</c:v>
                </c:pt>
                <c:pt idx="207">
                  <c:v>357.619902093332</c:v>
                </c:pt>
                <c:pt idx="208">
                  <c:v>358.724253138572</c:v>
                </c:pt>
                <c:pt idx="209">
                  <c:v>358.566775721916</c:v>
                </c:pt>
                <c:pt idx="210">
                  <c:v>359.886268785184</c:v>
                </c:pt>
                <c:pt idx="211">
                  <c:v>360.381875594784</c:v>
                </c:pt>
                <c:pt idx="212">
                  <c:v>363.078021866148</c:v>
                </c:pt>
                <c:pt idx="213">
                  <c:v>364.266673687978</c:v>
                </c:pt>
                <c:pt idx="214">
                  <c:v>365.469150228342</c:v>
                </c:pt>
                <c:pt idx="215">
                  <c:v>365.991084450967</c:v>
                </c:pt>
                <c:pt idx="216">
                  <c:v>366.51944614575</c:v>
                </c:pt>
                <c:pt idx="217">
                  <c:v>368.101700185192</c:v>
                </c:pt>
                <c:pt idx="218">
                  <c:v>368.93984168496</c:v>
                </c:pt>
                <c:pt idx="219">
                  <c:v>370.510441038755</c:v>
                </c:pt>
                <c:pt idx="220">
                  <c:v>369.838561457511</c:v>
                </c:pt>
                <c:pt idx="221">
                  <c:v>370.605183196031</c:v>
                </c:pt>
                <c:pt idx="222">
                  <c:v>371.215679983281</c:v>
                </c:pt>
                <c:pt idx="223">
                  <c:v>372.998555520088</c:v>
                </c:pt>
                <c:pt idx="224">
                  <c:v>374.630124535364</c:v>
                </c:pt>
                <c:pt idx="225">
                  <c:v>374.52882444303</c:v>
                </c:pt>
                <c:pt idx="226">
                  <c:v>375.523782347433</c:v>
                </c:pt>
                <c:pt idx="227">
                  <c:v>376.089169412961</c:v>
                </c:pt>
                <c:pt idx="228">
                  <c:v>378.231139730587</c:v>
                </c:pt>
                <c:pt idx="229">
                  <c:v>378.662354401989</c:v>
                </c:pt>
                <c:pt idx="230">
                  <c:v>379.428045505162</c:v>
                </c:pt>
                <c:pt idx="231">
                  <c:v>379.331933487446</c:v>
                </c:pt>
                <c:pt idx="232">
                  <c:v>379.459021746155</c:v>
                </c:pt>
                <c:pt idx="233">
                  <c:v>380.494771050321</c:v>
                </c:pt>
                <c:pt idx="234">
                  <c:v>380.375075689224</c:v>
                </c:pt>
                <c:pt idx="235">
                  <c:v>381.677647714488</c:v>
                </c:pt>
                <c:pt idx="236">
                  <c:v>381.808941227309</c:v>
                </c:pt>
                <c:pt idx="237">
                  <c:v>383.357496699931</c:v>
                </c:pt>
                <c:pt idx="238">
                  <c:v>383.886797727587</c:v>
                </c:pt>
                <c:pt idx="239">
                  <c:v>384.350793376753</c:v>
                </c:pt>
                <c:pt idx="240">
                  <c:v>384.530262489422</c:v>
                </c:pt>
                <c:pt idx="241">
                  <c:v>384.643652143733</c:v>
                </c:pt>
                <c:pt idx="242">
                  <c:v>386.097056675329</c:v>
                </c:pt>
                <c:pt idx="243">
                  <c:v>386.304223061463</c:v>
                </c:pt>
                <c:pt idx="244">
                  <c:v>388.121723451673</c:v>
                </c:pt>
                <c:pt idx="245">
                  <c:v>387.996218142806</c:v>
                </c:pt>
                <c:pt idx="246">
                  <c:v>388.350577120389</c:v>
                </c:pt>
                <c:pt idx="247">
                  <c:v>388.63978727496</c:v>
                </c:pt>
                <c:pt idx="248">
                  <c:v>389.530309628688</c:v>
                </c:pt>
                <c:pt idx="249">
                  <c:v>390.873703495059</c:v>
                </c:pt>
                <c:pt idx="250">
                  <c:v>390.096370752529</c:v>
                </c:pt>
                <c:pt idx="251">
                  <c:v>390.467529002744</c:v>
                </c:pt>
                <c:pt idx="252">
                  <c:v>389.980628417272</c:v>
                </c:pt>
                <c:pt idx="253">
                  <c:v>391.677533252382</c:v>
                </c:pt>
                <c:pt idx="254">
                  <c:v>392.531708642441</c:v>
                </c:pt>
                <c:pt idx="255">
                  <c:v>392.76642879285</c:v>
                </c:pt>
                <c:pt idx="256">
                  <c:v>392.426625126035</c:v>
                </c:pt>
                <c:pt idx="257">
                  <c:v>392.101459396491</c:v>
                </c:pt>
                <c:pt idx="258">
                  <c:v>393.870284079073</c:v>
                </c:pt>
                <c:pt idx="259">
                  <c:v>394.367752159366</c:v>
                </c:pt>
                <c:pt idx="260">
                  <c:v>395.830719621461</c:v>
                </c:pt>
                <c:pt idx="261">
                  <c:v>395.268955075763</c:v>
                </c:pt>
                <c:pt idx="262">
                  <c:v>395.609032714665</c:v>
                </c:pt>
                <c:pt idx="263">
                  <c:v>395.895320500298</c:v>
                </c:pt>
                <c:pt idx="264">
                  <c:v>396.108035908404</c:v>
                </c:pt>
                <c:pt idx="265">
                  <c:v>396.838415053573</c:v>
                </c:pt>
                <c:pt idx="266">
                  <c:v>396.328261630731</c:v>
                </c:pt>
                <c:pt idx="267">
                  <c:v>396.951695988801</c:v>
                </c:pt>
                <c:pt idx="268">
                  <c:v>396.733079308896</c:v>
                </c:pt>
                <c:pt idx="269">
                  <c:v>398.460573345065</c:v>
                </c:pt>
                <c:pt idx="270">
                  <c:v>398.436220270579</c:v>
                </c:pt>
                <c:pt idx="271">
                  <c:v>398.163748505954</c:v>
                </c:pt>
                <c:pt idx="272">
                  <c:v>398.481864890186</c:v>
                </c:pt>
                <c:pt idx="273">
                  <c:v>399.185538279924</c:v>
                </c:pt>
                <c:pt idx="274">
                  <c:v>401.026900334367</c:v>
                </c:pt>
                <c:pt idx="275">
                  <c:v>400.602800239725</c:v>
                </c:pt>
                <c:pt idx="276">
                  <c:v>400.693032729458</c:v>
                </c:pt>
                <c:pt idx="277">
                  <c:v>399.397310006393</c:v>
                </c:pt>
                <c:pt idx="278">
                  <c:v>399.89793094008</c:v>
                </c:pt>
                <c:pt idx="279">
                  <c:v>400.643274179768</c:v>
                </c:pt>
                <c:pt idx="280">
                  <c:v>401.265938806734</c:v>
                </c:pt>
                <c:pt idx="281">
                  <c:v>402.034804507117</c:v>
                </c:pt>
                <c:pt idx="282">
                  <c:v>401.293853518363</c:v>
                </c:pt>
                <c:pt idx="283">
                  <c:v>401.795605130508</c:v>
                </c:pt>
                <c:pt idx="284">
                  <c:v>401.562254840538</c:v>
                </c:pt>
                <c:pt idx="285">
                  <c:v>402.718269193794</c:v>
                </c:pt>
                <c:pt idx="286">
                  <c:v>402.317591538292</c:v>
                </c:pt>
                <c:pt idx="287">
                  <c:v>402.348237273274</c:v>
                </c:pt>
                <c:pt idx="288">
                  <c:v>402.933728671543</c:v>
                </c:pt>
                <c:pt idx="289">
                  <c:v>403.032797848304</c:v>
                </c:pt>
                <c:pt idx="290">
                  <c:v>403.947660230228</c:v>
                </c:pt>
                <c:pt idx="291">
                  <c:v>403.095015604851</c:v>
                </c:pt>
                <c:pt idx="292">
                  <c:v>403.32081644173</c:v>
                </c:pt>
                <c:pt idx="293">
                  <c:v>402.973741642676</c:v>
                </c:pt>
                <c:pt idx="294">
                  <c:v>404.742605464127</c:v>
                </c:pt>
                <c:pt idx="295">
                  <c:v>405.524169553349</c:v>
                </c:pt>
                <c:pt idx="296">
                  <c:v>404.965536117227</c:v>
                </c:pt>
                <c:pt idx="297">
                  <c:v>404.900452525664</c:v>
                </c:pt>
                <c:pt idx="298">
                  <c:v>404.017018656116</c:v>
                </c:pt>
                <c:pt idx="299">
                  <c:v>405.072650506095</c:v>
                </c:pt>
                <c:pt idx="300">
                  <c:v>404.98443149377</c:v>
                </c:pt>
                <c:pt idx="301">
                  <c:v>405.937371647159</c:v>
                </c:pt>
                <c:pt idx="302">
                  <c:v>405.595210950635</c:v>
                </c:pt>
                <c:pt idx="303">
                  <c:v>405.534906649939</c:v>
                </c:pt>
                <c:pt idx="304">
                  <c:v>405.995727701895</c:v>
                </c:pt>
                <c:pt idx="305">
                  <c:v>406.389647379228</c:v>
                </c:pt>
                <c:pt idx="306">
                  <c:v>407.384087780797</c:v>
                </c:pt>
                <c:pt idx="307">
                  <c:v>406.314096314399</c:v>
                </c:pt>
                <c:pt idx="308">
                  <c:v>406.948985315004</c:v>
                </c:pt>
                <c:pt idx="309">
                  <c:v>406.566107147693</c:v>
                </c:pt>
                <c:pt idx="310">
                  <c:v>407.565109401966</c:v>
                </c:pt>
                <c:pt idx="311">
                  <c:v>407.937050429575</c:v>
                </c:pt>
                <c:pt idx="312">
                  <c:v>407.379051912895</c:v>
                </c:pt>
                <c:pt idx="313">
                  <c:v>407.713080422046</c:v>
                </c:pt>
                <c:pt idx="314">
                  <c:v>407.53001923089</c:v>
                </c:pt>
                <c:pt idx="315">
                  <c:v>408.478949824515</c:v>
                </c:pt>
                <c:pt idx="316">
                  <c:v>407.092129207821</c:v>
                </c:pt>
                <c:pt idx="317">
                  <c:v>406.968132919819</c:v>
                </c:pt>
                <c:pt idx="318">
                  <c:v>406.437783840207</c:v>
                </c:pt>
                <c:pt idx="319">
                  <c:v>406.96788504031</c:v>
                </c:pt>
                <c:pt idx="320">
                  <c:v>408.199533084898</c:v>
                </c:pt>
                <c:pt idx="321">
                  <c:v>408.269948260268</c:v>
                </c:pt>
                <c:pt idx="322">
                  <c:v>408.880801646108</c:v>
                </c:pt>
                <c:pt idx="323">
                  <c:v>408.010518436782</c:v>
                </c:pt>
                <c:pt idx="324">
                  <c:v>408.714604959033</c:v>
                </c:pt>
                <c:pt idx="325">
                  <c:v>408.494048730696</c:v>
                </c:pt>
                <c:pt idx="326">
                  <c:v>409.204654049135</c:v>
                </c:pt>
                <c:pt idx="327">
                  <c:v>408.911543053883</c:v>
                </c:pt>
                <c:pt idx="328">
                  <c:v>408.358880469774</c:v>
                </c:pt>
                <c:pt idx="329">
                  <c:v>408.88825977517</c:v>
                </c:pt>
                <c:pt idx="330">
                  <c:v>408.787068401918</c:v>
                </c:pt>
                <c:pt idx="331">
                  <c:v>409.865926996687</c:v>
                </c:pt>
                <c:pt idx="332">
                  <c:v>408.887650948307</c:v>
                </c:pt>
                <c:pt idx="333">
                  <c:v>409.065354463077</c:v>
                </c:pt>
                <c:pt idx="334">
                  <c:v>408.185664878731</c:v>
                </c:pt>
                <c:pt idx="335">
                  <c:v>408.1928968721</c:v>
                </c:pt>
                <c:pt idx="336">
                  <c:v>408.290665768634</c:v>
                </c:pt>
                <c:pt idx="337">
                  <c:v>407.185040535747</c:v>
                </c:pt>
                <c:pt idx="338">
                  <c:v>407.265079524302</c:v>
                </c:pt>
                <c:pt idx="339">
                  <c:v>406.704536981091</c:v>
                </c:pt>
                <c:pt idx="340">
                  <c:v>407.912723447669</c:v>
                </c:pt>
                <c:pt idx="341">
                  <c:v>407.488479843838</c:v>
                </c:pt>
                <c:pt idx="342">
                  <c:v>408.146830422453</c:v>
                </c:pt>
                <c:pt idx="343">
                  <c:v>408.299354597709</c:v>
                </c:pt>
                <c:pt idx="344">
                  <c:v>408.204864668705</c:v>
                </c:pt>
                <c:pt idx="345">
                  <c:v>409.346484615434</c:v>
                </c:pt>
                <c:pt idx="346">
                  <c:v>409.203632089759</c:v>
                </c:pt>
                <c:pt idx="347">
                  <c:v>409.477008397151</c:v>
                </c:pt>
                <c:pt idx="348">
                  <c:v>407.864321712129</c:v>
                </c:pt>
                <c:pt idx="349">
                  <c:v>407.453889780542</c:v>
                </c:pt>
                <c:pt idx="350">
                  <c:v>406.992338136352</c:v>
                </c:pt>
                <c:pt idx="351">
                  <c:v>407.645939865442</c:v>
                </c:pt>
                <c:pt idx="352">
                  <c:v>408.07090536398</c:v>
                </c:pt>
                <c:pt idx="353">
                  <c:v>407.120396169277</c:v>
                </c:pt>
                <c:pt idx="354">
                  <c:v>406.965254038513</c:v>
                </c:pt>
                <c:pt idx="355">
                  <c:v>405.825099625016</c:v>
                </c:pt>
                <c:pt idx="356">
                  <c:v>406.737387539067</c:v>
                </c:pt>
                <c:pt idx="357">
                  <c:v>406.606185350275</c:v>
                </c:pt>
                <c:pt idx="358">
                  <c:v>406.715713302774</c:v>
                </c:pt>
                <c:pt idx="359">
                  <c:v>405.952648852635</c:v>
                </c:pt>
                <c:pt idx="360">
                  <c:v>405.473910895879</c:v>
                </c:pt>
                <c:pt idx="361">
                  <c:v>406.184568399478</c:v>
                </c:pt>
                <c:pt idx="362">
                  <c:v>405.708709324028</c:v>
                </c:pt>
                <c:pt idx="363">
                  <c:v>406.116923386331</c:v>
                </c:pt>
                <c:pt idx="364">
                  <c:v>404.716873831675</c:v>
                </c:pt>
                <c:pt idx="365">
                  <c:v>404.59558682321</c:v>
                </c:pt>
                <c:pt idx="366">
                  <c:v>404.380510036631</c:v>
                </c:pt>
                <c:pt idx="367">
                  <c:v>404.950554627655</c:v>
                </c:pt>
                <c:pt idx="368">
                  <c:v>404.708563345007</c:v>
                </c:pt>
                <c:pt idx="369">
                  <c:v>403.218055164927</c:v>
                </c:pt>
                <c:pt idx="370">
                  <c:v>403.468209076291</c:v>
                </c:pt>
                <c:pt idx="371">
                  <c:v>403.038112037057</c:v>
                </c:pt>
                <c:pt idx="372">
                  <c:v>403.678558757161</c:v>
                </c:pt>
                <c:pt idx="373">
                  <c:v>402.419356948299</c:v>
                </c:pt>
                <c:pt idx="374">
                  <c:v>402.434064465783</c:v>
                </c:pt>
                <c:pt idx="375">
                  <c:v>402.367428365721</c:v>
                </c:pt>
                <c:pt idx="376">
                  <c:v>402.258670144326</c:v>
                </c:pt>
                <c:pt idx="377">
                  <c:v>402.658760716783</c:v>
                </c:pt>
                <c:pt idx="378">
                  <c:v>401.300263595469</c:v>
                </c:pt>
                <c:pt idx="379">
                  <c:v>401.564616219011</c:v>
                </c:pt>
                <c:pt idx="380">
                  <c:v>401.096824099484</c:v>
                </c:pt>
                <c:pt idx="381">
                  <c:v>401.763367748157</c:v>
                </c:pt>
                <c:pt idx="382">
                  <c:v>400.822056187836</c:v>
                </c:pt>
                <c:pt idx="383">
                  <c:v>399.852155857573</c:v>
                </c:pt>
                <c:pt idx="384">
                  <c:v>399.174957738812</c:v>
                </c:pt>
                <c:pt idx="385">
                  <c:v>398.726026205722</c:v>
                </c:pt>
                <c:pt idx="386">
                  <c:v>400.125732208077</c:v>
                </c:pt>
                <c:pt idx="387">
                  <c:v>399.803423616022</c:v>
                </c:pt>
                <c:pt idx="388">
                  <c:v>399.995112753568</c:v>
                </c:pt>
                <c:pt idx="389">
                  <c:v>398.157690678675</c:v>
                </c:pt>
                <c:pt idx="390">
                  <c:v>397.583188605268</c:v>
                </c:pt>
                <c:pt idx="391">
                  <c:v>397.820522362421</c:v>
                </c:pt>
                <c:pt idx="392">
                  <c:v>398.401199679716</c:v>
                </c:pt>
                <c:pt idx="393">
                  <c:v>398.760985913899</c:v>
                </c:pt>
                <c:pt idx="394">
                  <c:v>397.006294712045</c:v>
                </c:pt>
                <c:pt idx="395">
                  <c:v>397.012465607169</c:v>
                </c:pt>
                <c:pt idx="396">
                  <c:v>396.418863765344</c:v>
                </c:pt>
                <c:pt idx="397">
                  <c:v>397.012174240028</c:v>
                </c:pt>
                <c:pt idx="398">
                  <c:v>396.460577102927</c:v>
                </c:pt>
                <c:pt idx="399">
                  <c:v>396.198120540184</c:v>
                </c:pt>
                <c:pt idx="400">
                  <c:v>395.453225223117</c:v>
                </c:pt>
                <c:pt idx="401">
                  <c:v>394.331544356122</c:v>
                </c:pt>
                <c:pt idx="402">
                  <c:v>395.130586125051</c:v>
                </c:pt>
                <c:pt idx="403">
                  <c:v>394.330800717598</c:v>
                </c:pt>
                <c:pt idx="404">
                  <c:v>394.967268319281</c:v>
                </c:pt>
                <c:pt idx="405">
                  <c:v>394.050161975493</c:v>
                </c:pt>
                <c:pt idx="406">
                  <c:v>393.79088000996</c:v>
                </c:pt>
                <c:pt idx="407">
                  <c:v>393.465757768049</c:v>
                </c:pt>
                <c:pt idx="408">
                  <c:v>392.975778258161</c:v>
                </c:pt>
                <c:pt idx="409">
                  <c:v>392.621354049128</c:v>
                </c:pt>
                <c:pt idx="410">
                  <c:v>391.061265656231</c:v>
                </c:pt>
                <c:pt idx="411">
                  <c:v>391.543095583694</c:v>
                </c:pt>
                <c:pt idx="412">
                  <c:v>390.624241037059</c:v>
                </c:pt>
                <c:pt idx="413">
                  <c:v>391.204466082971</c:v>
                </c:pt>
                <c:pt idx="414">
                  <c:v>390.62641541871</c:v>
                </c:pt>
                <c:pt idx="415">
                  <c:v>389.833835912046</c:v>
                </c:pt>
                <c:pt idx="416">
                  <c:v>389.608796108745</c:v>
                </c:pt>
                <c:pt idx="417">
                  <c:v>389.085413747941</c:v>
                </c:pt>
                <c:pt idx="418">
                  <c:v>389.659798404739</c:v>
                </c:pt>
                <c:pt idx="419">
                  <c:v>388.663583707743</c:v>
                </c:pt>
                <c:pt idx="420">
                  <c:v>388.672529113853</c:v>
                </c:pt>
                <c:pt idx="421">
                  <c:v>387.085217462692</c:v>
                </c:pt>
                <c:pt idx="422">
                  <c:v>386.792236930339</c:v>
                </c:pt>
                <c:pt idx="423">
                  <c:v>386.488388838497</c:v>
                </c:pt>
                <c:pt idx="424">
                  <c:v>385.738779462011</c:v>
                </c:pt>
                <c:pt idx="425">
                  <c:v>385.358914987668</c:v>
                </c:pt>
                <c:pt idx="426">
                  <c:v>384.070824344196</c:v>
                </c:pt>
                <c:pt idx="427">
                  <c:v>384.615572179098</c:v>
                </c:pt>
                <c:pt idx="428">
                  <c:v>383.445354764901</c:v>
                </c:pt>
                <c:pt idx="429">
                  <c:v>383.36970802728</c:v>
                </c:pt>
                <c:pt idx="430">
                  <c:v>382.574884558753</c:v>
                </c:pt>
                <c:pt idx="431">
                  <c:v>381.973028764183</c:v>
                </c:pt>
                <c:pt idx="432">
                  <c:v>381.880252247919</c:v>
                </c:pt>
                <c:pt idx="433">
                  <c:v>381.62039624563</c:v>
                </c:pt>
                <c:pt idx="434">
                  <c:v>381.850041389267</c:v>
                </c:pt>
                <c:pt idx="435">
                  <c:v>380.167443985417</c:v>
                </c:pt>
                <c:pt idx="436">
                  <c:v>380.292410047635</c:v>
                </c:pt>
                <c:pt idx="437">
                  <c:v>379.388367388803</c:v>
                </c:pt>
                <c:pt idx="438">
                  <c:v>379.281357370255</c:v>
                </c:pt>
                <c:pt idx="439">
                  <c:v>378.505420580745</c:v>
                </c:pt>
                <c:pt idx="440">
                  <c:v>377.309114935505</c:v>
                </c:pt>
                <c:pt idx="441">
                  <c:v>376.393904652516</c:v>
                </c:pt>
                <c:pt idx="442">
                  <c:v>374.844896908511</c:v>
                </c:pt>
                <c:pt idx="443">
                  <c:v>375.468692213935</c:v>
                </c:pt>
                <c:pt idx="444">
                  <c:v>374.608559018154</c:v>
                </c:pt>
                <c:pt idx="445">
                  <c:v>374.617874069145</c:v>
                </c:pt>
                <c:pt idx="446">
                  <c:v>373.580398305948</c:v>
                </c:pt>
                <c:pt idx="447">
                  <c:v>373.264156238698</c:v>
                </c:pt>
                <c:pt idx="448">
                  <c:v>373.188787821928</c:v>
                </c:pt>
                <c:pt idx="449">
                  <c:v>371.973686821701</c:v>
                </c:pt>
                <c:pt idx="450">
                  <c:v>371.331709336915</c:v>
                </c:pt>
                <c:pt idx="451">
                  <c:v>369.145768673553</c:v>
                </c:pt>
                <c:pt idx="452">
                  <c:v>369.025638436126</c:v>
                </c:pt>
                <c:pt idx="453">
                  <c:v>368.371932336717</c:v>
                </c:pt>
                <c:pt idx="454">
                  <c:v>368.337477085083</c:v>
                </c:pt>
                <c:pt idx="455">
                  <c:v>367.181088738183</c:v>
                </c:pt>
                <c:pt idx="456">
                  <c:v>365.753885505476</c:v>
                </c:pt>
                <c:pt idx="457">
                  <c:v>365.585340486219</c:v>
                </c:pt>
                <c:pt idx="458">
                  <c:v>364.424416379196</c:v>
                </c:pt>
                <c:pt idx="459">
                  <c:v>364.490943760175</c:v>
                </c:pt>
                <c:pt idx="460">
                  <c:v>363.027641443306</c:v>
                </c:pt>
                <c:pt idx="461">
                  <c:v>363.005545376973</c:v>
                </c:pt>
                <c:pt idx="462">
                  <c:v>361.938063146999</c:v>
                </c:pt>
                <c:pt idx="463">
                  <c:v>361.334106899754</c:v>
                </c:pt>
                <c:pt idx="464">
                  <c:v>360.885375409776</c:v>
                </c:pt>
                <c:pt idx="465">
                  <c:v>358.928166649757</c:v>
                </c:pt>
                <c:pt idx="466">
                  <c:v>358.327702459443</c:v>
                </c:pt>
                <c:pt idx="467">
                  <c:v>356.931636371971</c:v>
                </c:pt>
                <c:pt idx="468">
                  <c:v>357.578775838795</c:v>
                </c:pt>
                <c:pt idx="469">
                  <c:v>356.549806256615</c:v>
                </c:pt>
                <c:pt idx="470">
                  <c:v>355.560784414118</c:v>
                </c:pt>
                <c:pt idx="471">
                  <c:v>354.375333282077</c:v>
                </c:pt>
                <c:pt idx="472">
                  <c:v>353.299370963666</c:v>
                </c:pt>
                <c:pt idx="473">
                  <c:v>353.407424685407</c:v>
                </c:pt>
                <c:pt idx="474">
                  <c:v>352.309483717273</c:v>
                </c:pt>
                <c:pt idx="475">
                  <c:v>352.294767502262</c:v>
                </c:pt>
                <c:pt idx="476">
                  <c:v>350.264460379917</c:v>
                </c:pt>
                <c:pt idx="477">
                  <c:v>349.393724899207</c:v>
                </c:pt>
                <c:pt idx="478">
                  <c:v>348.175518881984</c:v>
                </c:pt>
                <c:pt idx="479">
                  <c:v>347.65075361445</c:v>
                </c:pt>
                <c:pt idx="480">
                  <c:v>347.286305506008</c:v>
                </c:pt>
                <c:pt idx="481">
                  <c:v>345.475097776295</c:v>
                </c:pt>
                <c:pt idx="482">
                  <c:v>344.865131538168</c:v>
                </c:pt>
                <c:pt idx="483">
                  <c:v>343.086648252294</c:v>
                </c:pt>
                <c:pt idx="484">
                  <c:v>343.066570012133</c:v>
                </c:pt>
                <c:pt idx="485">
                  <c:v>341.477931988166</c:v>
                </c:pt>
                <c:pt idx="486">
                  <c:v>340.246257850999</c:v>
                </c:pt>
                <c:pt idx="487">
                  <c:v>339.374104673453</c:v>
                </c:pt>
                <c:pt idx="488">
                  <c:v>338.960659048899</c:v>
                </c:pt>
                <c:pt idx="489">
                  <c:v>339.186364212985</c:v>
                </c:pt>
                <c:pt idx="490">
                  <c:v>337.776482104506</c:v>
                </c:pt>
                <c:pt idx="491">
                  <c:v>337.255117569874</c:v>
                </c:pt>
                <c:pt idx="492">
                  <c:v>335.205432358259</c:v>
                </c:pt>
                <c:pt idx="493">
                  <c:v>335.224197271903</c:v>
                </c:pt>
                <c:pt idx="494">
                  <c:v>334.238480489515</c:v>
                </c:pt>
                <c:pt idx="495">
                  <c:v>333.042370538623</c:v>
                </c:pt>
                <c:pt idx="496">
                  <c:v>331.795084341206</c:v>
                </c:pt>
                <c:pt idx="497">
                  <c:v>329.750365417281</c:v>
                </c:pt>
                <c:pt idx="498">
                  <c:v>329.518463265491</c:v>
                </c:pt>
                <c:pt idx="499">
                  <c:v>328.116978618946</c:v>
                </c:pt>
                <c:pt idx="500">
                  <c:v>328.186998056855</c:v>
                </c:pt>
                <c:pt idx="501">
                  <c:v>326.375216290386</c:v>
                </c:pt>
                <c:pt idx="502">
                  <c:v>325.266577364531</c:v>
                </c:pt>
                <c:pt idx="503">
                  <c:v>324.288253479755</c:v>
                </c:pt>
                <c:pt idx="504">
                  <c:v>323.314961114118</c:v>
                </c:pt>
                <c:pt idx="505">
                  <c:v>322.665377642318</c:v>
                </c:pt>
                <c:pt idx="506">
                  <c:v>320.252788133234</c:v>
                </c:pt>
                <c:pt idx="507">
                  <c:v>319.794224089432</c:v>
                </c:pt>
                <c:pt idx="508">
                  <c:v>318.255644679822</c:v>
                </c:pt>
                <c:pt idx="509">
                  <c:v>318.522015129536</c:v>
                </c:pt>
                <c:pt idx="510">
                  <c:v>317.550540546958</c:v>
                </c:pt>
                <c:pt idx="511">
                  <c:v>315.842168023024</c:v>
                </c:pt>
                <c:pt idx="512">
                  <c:v>314.265767418985</c:v>
                </c:pt>
                <c:pt idx="513">
                  <c:v>312.362374604817</c:v>
                </c:pt>
                <c:pt idx="514">
                  <c:v>311.990150907593</c:v>
                </c:pt>
                <c:pt idx="515">
                  <c:v>310.228071156891</c:v>
                </c:pt>
                <c:pt idx="516">
                  <c:v>310.136868892942</c:v>
                </c:pt>
                <c:pt idx="517">
                  <c:v>308.655701856432</c:v>
                </c:pt>
                <c:pt idx="518">
                  <c:v>307.891350172356</c:v>
                </c:pt>
                <c:pt idx="519">
                  <c:v>306.795044339223</c:v>
                </c:pt>
                <c:pt idx="520">
                  <c:v>305.681378242992</c:v>
                </c:pt>
                <c:pt idx="521">
                  <c:v>305.289489438121</c:v>
                </c:pt>
                <c:pt idx="522">
                  <c:v>302.716582769945</c:v>
                </c:pt>
                <c:pt idx="523">
                  <c:v>301.487174338458</c:v>
                </c:pt>
                <c:pt idx="524">
                  <c:v>299.42980486209</c:v>
                </c:pt>
                <c:pt idx="525">
                  <c:v>299.261733858032</c:v>
                </c:pt>
                <c:pt idx="526">
                  <c:v>298.174038576235</c:v>
                </c:pt>
                <c:pt idx="527">
                  <c:v>296.566065950631</c:v>
                </c:pt>
                <c:pt idx="528">
                  <c:v>294.677006660303</c:v>
                </c:pt>
                <c:pt idx="529">
                  <c:v>292.555658178251</c:v>
                </c:pt>
                <c:pt idx="530">
                  <c:v>292.207352679182</c:v>
                </c:pt>
                <c:pt idx="531">
                  <c:v>289.722499770325</c:v>
                </c:pt>
                <c:pt idx="532">
                  <c:v>288.303680953262</c:v>
                </c:pt>
                <c:pt idx="533">
                  <c:v>285.796175336369</c:v>
                </c:pt>
                <c:pt idx="534">
                  <c:v>284.630924209862</c:v>
                </c:pt>
                <c:pt idx="535">
                  <c:v>283.059368128141</c:v>
                </c:pt>
                <c:pt idx="536">
                  <c:v>280.192271971414</c:v>
                </c:pt>
                <c:pt idx="537">
                  <c:v>277.680730702178</c:v>
                </c:pt>
                <c:pt idx="538">
                  <c:v>273.853323238268</c:v>
                </c:pt>
                <c:pt idx="539">
                  <c:v>271.096846573629</c:v>
                </c:pt>
                <c:pt idx="540">
                  <c:v>264.429809742</c:v>
                </c:pt>
                <c:pt idx="541">
                  <c:v>248.805290284495</c:v>
                </c:pt>
              </c:numCache>
            </c:numRef>
          </c:yVal>
          <c:smooth val="0"/>
        </c:ser>
        <c:ser>
          <c:idx val="0"/>
          <c:order val="0"/>
          <c:tx>
            <c:v>Pente élastique</c:v>
          </c:tx>
          <c:spPr>
            <a:ln w="12700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Correlation_traitement!$B$27:$B$28</c:f>
              <c:numCache/>
            </c:numRef>
          </c:xVal>
          <c:yVal>
            <c:numRef>
              <c:f>Correlation_traitement!$C$27:$C$28</c:f>
              <c:numCache/>
            </c:numRef>
          </c:yVal>
          <c:smooth val="0"/>
        </c:ser>
        <c:axId val="55909147"/>
        <c:axId val="33420276"/>
      </c:scatterChart>
      <c:valAx>
        <c:axId val="55909147"/>
        <c:scaling>
          <c:orientation val="minMax"/>
          <c:max val="0.05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EYY corrélation image (-)</a:t>
                </a:r>
              </a:p>
            </c:rich>
          </c:tx>
          <c:layout>
            <c:manualLayout>
              <c:xMode val="factor"/>
              <c:yMode val="factor"/>
              <c:x val="0.01925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3420276"/>
        <c:crosses val="autoZero"/>
        <c:crossBetween val="midCat"/>
      </c:valAx>
      <c:valAx>
        <c:axId val="334202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8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55909147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48375"/>
          <c:y val="0.059"/>
          <c:w val="0.4295"/>
          <c:h val="0.088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78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layout>
        <c:manualLayout>
          <c:xMode val="factor"/>
          <c:yMode val="factor"/>
          <c:x val="0"/>
          <c:y val="0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75"/>
          <c:y val="0.17625"/>
          <c:w val="0.7"/>
          <c:h val="0.71575"/>
        </c:manualLayout>
      </c:layout>
      <c:scatterChart>
        <c:scatterStyle val="line"/>
        <c:varyColors val="0"/>
        <c:ser>
          <c:idx val="0"/>
          <c:order val="0"/>
          <c:tx>
            <c:v>Ep7-4</c:v>
          </c:tx>
          <c:spPr>
            <a:ln w="25400">
              <a:solidFill>
                <a:srgbClr val="666699"/>
              </a:solidFill>
            </a:ln>
          </c:spPr>
          <c:marker>
            <c:symbol val="none"/>
          </c:marker>
          <c:xVal>
            <c:numRef>
              <c:f>Donnees_bilan!$O$2:$O$494</c:f>
              <c:numCache/>
            </c:numRef>
          </c:xVal>
          <c:yVal>
            <c:numRef>
              <c:f>Donnees_bilan!$D$2:$D$543</c:f>
              <c:numCache/>
            </c:numRef>
          </c:yVal>
          <c:smooth val="0"/>
        </c:ser>
        <c:axId val="32347029"/>
        <c:axId val="22687807"/>
      </c:scatterChart>
      <c:valAx>
        <c:axId val="32347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</a:defRPr>
            </a:pPr>
          </a:p>
        </c:txPr>
        <c:crossAx val="22687807"/>
        <c:crosses val="autoZero"/>
        <c:crossBetween val="midCat"/>
      </c:valAx>
      <c:valAx>
        <c:axId val="22687807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crossAx val="32347029"/>
        <c:crosses val="autoZero"/>
        <c:crossBetween val="midCat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3825"/>
          <c:y val="0.52875"/>
          <c:w val="0.151"/>
          <c:h val="0.08275"/>
        </c:manualLayout>
      </c:layout>
      <c:overlay val="0"/>
      <c:spPr>
        <a:noFill/>
        <a:ln w="3175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</a:defRPr>
      </a:pPr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9"/>
          <c:y val="0"/>
          <c:w val="0.8845"/>
          <c:h val="0.9605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Donnees_bilan!$B$2:$B$10000</c:f>
              <c:numCache>
                <c:ptCount val="9999"/>
                <c:pt idx="0">
                  <c:v>0.00044329999999998</c:v>
                </c:pt>
                <c:pt idx="1">
                  <c:v>0.0010184875</c:v>
                </c:pt>
                <c:pt idx="2">
                  <c:v>0.00128373749999999</c:v>
                </c:pt>
                <c:pt idx="3">
                  <c:v>0.00164136250000002</c:v>
                </c:pt>
                <c:pt idx="4">
                  <c:v>0.0021331</c:v>
                </c:pt>
                <c:pt idx="5">
                  <c:v>0.00227987499999999</c:v>
                </c:pt>
                <c:pt idx="6">
                  <c:v>0.00282302499999998</c:v>
                </c:pt>
                <c:pt idx="7">
                  <c:v>0.0030919875</c:v>
                </c:pt>
                <c:pt idx="8">
                  <c:v>0.00360756249999999</c:v>
                </c:pt>
                <c:pt idx="9">
                  <c:v>0.0040084125</c:v>
                </c:pt>
                <c:pt idx="10">
                  <c:v>0.00420063749999999</c:v>
                </c:pt>
                <c:pt idx="11">
                  <c:v>0.00483766250000001</c:v>
                </c:pt>
                <c:pt idx="12">
                  <c:v>0.00514163750000002</c:v>
                </c:pt>
                <c:pt idx="13">
                  <c:v>0.00554025000000002</c:v>
                </c:pt>
                <c:pt idx="14">
                  <c:v>0.00592618750000001</c:v>
                </c:pt>
                <c:pt idx="15">
                  <c:v>0.0063553375</c:v>
                </c:pt>
                <c:pt idx="16">
                  <c:v>0.0066638</c:v>
                </c:pt>
                <c:pt idx="17">
                  <c:v>0.00703557500000002</c:v>
                </c:pt>
                <c:pt idx="18">
                  <c:v>0.00728293750000003</c:v>
                </c:pt>
                <c:pt idx="19">
                  <c:v>0.00789388750000003</c:v>
                </c:pt>
                <c:pt idx="20">
                  <c:v>0.00834762500000003</c:v>
                </c:pt>
                <c:pt idx="21">
                  <c:v>0.00880508750000003</c:v>
                </c:pt>
                <c:pt idx="22">
                  <c:v>0.00901817500000002</c:v>
                </c:pt>
                <c:pt idx="23">
                  <c:v>0.0094048625</c:v>
                </c:pt>
                <c:pt idx="24">
                  <c:v>0.00966787499999999</c:v>
                </c:pt>
                <c:pt idx="25">
                  <c:v>0.0100843625</c:v>
                </c:pt>
                <c:pt idx="26">
                  <c:v>0.010699775</c:v>
                </c:pt>
                <c:pt idx="27">
                  <c:v>0.011091675</c:v>
                </c:pt>
                <c:pt idx="28">
                  <c:v>0.0114299375</c:v>
                </c:pt>
                <c:pt idx="29">
                  <c:v>0.0118784625</c:v>
                </c:pt>
                <c:pt idx="30">
                  <c:v>0.012364975</c:v>
                </c:pt>
                <c:pt idx="31">
                  <c:v>0.0126391625</c:v>
                </c:pt>
                <c:pt idx="32">
                  <c:v>0.0130832125</c:v>
                </c:pt>
                <c:pt idx="33">
                  <c:v>0.0134877875</c:v>
                </c:pt>
                <c:pt idx="34">
                  <c:v>0.0138223125</c:v>
                </c:pt>
                <c:pt idx="35">
                  <c:v>0.0140152875</c:v>
                </c:pt>
                <c:pt idx="36">
                  <c:v>0.0147148875</c:v>
                </c:pt>
                <c:pt idx="37">
                  <c:v>0.015004725</c:v>
                </c:pt>
                <c:pt idx="38">
                  <c:v>0.0153422375</c:v>
                </c:pt>
                <c:pt idx="39">
                  <c:v>0.01564025</c:v>
                </c:pt>
                <c:pt idx="40">
                  <c:v>0.0161141125</c:v>
                </c:pt>
                <c:pt idx="41">
                  <c:v>0.0164926</c:v>
                </c:pt>
                <c:pt idx="42">
                  <c:v>0.01692325</c:v>
                </c:pt>
                <c:pt idx="43">
                  <c:v>0.0172555375</c:v>
                </c:pt>
                <c:pt idx="44">
                  <c:v>0.01765415</c:v>
                </c:pt>
                <c:pt idx="45">
                  <c:v>0.0179953875</c:v>
                </c:pt>
                <c:pt idx="46">
                  <c:v>0.0182442375</c:v>
                </c:pt>
                <c:pt idx="47">
                  <c:v>0.0187896125</c:v>
                </c:pt>
                <c:pt idx="48">
                  <c:v>0.0192090875</c:v>
                </c:pt>
                <c:pt idx="49">
                  <c:v>0.019761175</c:v>
                </c:pt>
                <c:pt idx="50">
                  <c:v>0.020024925</c:v>
                </c:pt>
                <c:pt idx="51">
                  <c:v>0.02054125</c:v>
                </c:pt>
                <c:pt idx="52">
                  <c:v>0.02103895</c:v>
                </c:pt>
                <c:pt idx="53">
                  <c:v>0.02123415</c:v>
                </c:pt>
                <c:pt idx="54">
                  <c:v>0.0214315875</c:v>
                </c:pt>
                <c:pt idx="55">
                  <c:v>0.021991125</c:v>
                </c:pt>
                <c:pt idx="56">
                  <c:v>0.0225015</c:v>
                </c:pt>
                <c:pt idx="57">
                  <c:v>0.0229068125</c:v>
                </c:pt>
                <c:pt idx="58">
                  <c:v>0.0231891875</c:v>
                </c:pt>
                <c:pt idx="59">
                  <c:v>0.0236518625</c:v>
                </c:pt>
                <c:pt idx="60">
                  <c:v>0.0238321625</c:v>
                </c:pt>
                <c:pt idx="61">
                  <c:v>0.02443715</c:v>
                </c:pt>
                <c:pt idx="62">
                  <c:v>0.0247821125</c:v>
                </c:pt>
                <c:pt idx="63">
                  <c:v>0.0250861</c:v>
                </c:pt>
                <c:pt idx="64">
                  <c:v>0.02537965</c:v>
                </c:pt>
                <c:pt idx="65">
                  <c:v>0.0259064125</c:v>
                </c:pt>
                <c:pt idx="66">
                  <c:v>0.0262782</c:v>
                </c:pt>
                <c:pt idx="67">
                  <c:v>0.026658175</c:v>
                </c:pt>
                <c:pt idx="68">
                  <c:v>0.0271685375</c:v>
                </c:pt>
                <c:pt idx="69">
                  <c:v>0.0273801375</c:v>
                </c:pt>
                <c:pt idx="70">
                  <c:v>0.027900925</c:v>
                </c:pt>
                <c:pt idx="71">
                  <c:v>0.028301775</c:v>
                </c:pt>
                <c:pt idx="72">
                  <c:v>0.0286810125</c:v>
                </c:pt>
                <c:pt idx="73">
                  <c:v>0.028934325</c:v>
                </c:pt>
                <c:pt idx="74">
                  <c:v>0.0298187125</c:v>
                </c:pt>
                <c:pt idx="75">
                  <c:v>0.029960275</c:v>
                </c:pt>
                <c:pt idx="76">
                  <c:v>0.0303089625</c:v>
                </c:pt>
                <c:pt idx="77">
                  <c:v>0.0305339625</c:v>
                </c:pt>
                <c:pt idx="78">
                  <c:v>0.0310122875</c:v>
                </c:pt>
                <c:pt idx="79">
                  <c:v>0.0313892875</c:v>
                </c:pt>
                <c:pt idx="80">
                  <c:v>0.0317208375</c:v>
                </c:pt>
                <c:pt idx="81">
                  <c:v>0.0321716</c:v>
                </c:pt>
                <c:pt idx="82">
                  <c:v>0.032545625</c:v>
                </c:pt>
                <c:pt idx="83">
                  <c:v>0.0330477875</c:v>
                </c:pt>
                <c:pt idx="84">
                  <c:v>0.03346875</c:v>
                </c:pt>
                <c:pt idx="85">
                  <c:v>0.0337936</c:v>
                </c:pt>
                <c:pt idx="86">
                  <c:v>0.033984325</c:v>
                </c:pt>
                <c:pt idx="87">
                  <c:v>0.0345863375</c:v>
                </c:pt>
                <c:pt idx="88">
                  <c:v>0.0348456125</c:v>
                </c:pt>
                <c:pt idx="89">
                  <c:v>0.035391</c:v>
                </c:pt>
                <c:pt idx="90">
                  <c:v>0.0357247875</c:v>
                </c:pt>
                <c:pt idx="91">
                  <c:v>0.03606155</c:v>
                </c:pt>
                <c:pt idx="92">
                  <c:v>0.036518275</c:v>
                </c:pt>
                <c:pt idx="93">
                  <c:v>0.0368393875</c:v>
                </c:pt>
                <c:pt idx="94">
                  <c:v>0.03717765</c:v>
                </c:pt>
                <c:pt idx="95">
                  <c:v>0.03750845</c:v>
                </c:pt>
                <c:pt idx="96">
                  <c:v>0.0379413375</c:v>
                </c:pt>
                <c:pt idx="97">
                  <c:v>0.0385433375</c:v>
                </c:pt>
                <c:pt idx="98">
                  <c:v>0.03892705</c:v>
                </c:pt>
                <c:pt idx="99">
                  <c:v>0.039187075</c:v>
                </c:pt>
                <c:pt idx="100">
                  <c:v>0.039556625</c:v>
                </c:pt>
                <c:pt idx="101">
                  <c:v>0.040076675</c:v>
                </c:pt>
                <c:pt idx="102">
                  <c:v>0.0403940625</c:v>
                </c:pt>
                <c:pt idx="103">
                  <c:v>0.0405870375</c:v>
                </c:pt>
                <c:pt idx="104">
                  <c:v>0.0411719</c:v>
                </c:pt>
                <c:pt idx="105">
                  <c:v>0.0414647125</c:v>
                </c:pt>
                <c:pt idx="106">
                  <c:v>0.04196465</c:v>
                </c:pt>
                <c:pt idx="107">
                  <c:v>0.042420625</c:v>
                </c:pt>
                <c:pt idx="108">
                  <c:v>0.0426434</c:v>
                </c:pt>
                <c:pt idx="109">
                  <c:v>0.0432066625</c:v>
                </c:pt>
                <c:pt idx="110">
                  <c:v>0.043746825</c:v>
                </c:pt>
                <c:pt idx="111">
                  <c:v>0.0440575125</c:v>
                </c:pt>
                <c:pt idx="112">
                  <c:v>0.04421845</c:v>
                </c:pt>
                <c:pt idx="113">
                  <c:v>0.0445440375</c:v>
                </c:pt>
                <c:pt idx="114">
                  <c:v>0.0451363625</c:v>
                </c:pt>
                <c:pt idx="115">
                  <c:v>0.04560425</c:v>
                </c:pt>
                <c:pt idx="116">
                  <c:v>0.045926125</c:v>
                </c:pt>
                <c:pt idx="117">
                  <c:v>0.0463873125</c:v>
                </c:pt>
                <c:pt idx="118">
                  <c:v>0.0465340875</c:v>
                </c:pt>
                <c:pt idx="119">
                  <c:v>0.046943125</c:v>
                </c:pt>
                <c:pt idx="120">
                  <c:v>0.0473700375</c:v>
                </c:pt>
                <c:pt idx="121">
                  <c:v>0.0476956375</c:v>
                </c:pt>
                <c:pt idx="122">
                  <c:v>0.0481694875</c:v>
                </c:pt>
                <c:pt idx="123">
                  <c:v>0.048510725</c:v>
                </c:pt>
                <c:pt idx="124">
                  <c:v>0.0490300375</c:v>
                </c:pt>
                <c:pt idx="125">
                  <c:v>0.049287825</c:v>
                </c:pt>
                <c:pt idx="126">
                  <c:v>0.0496059625</c:v>
                </c:pt>
                <c:pt idx="127">
                  <c:v>0.0502496875</c:v>
                </c:pt>
                <c:pt idx="128">
                  <c:v>0.0506281875</c:v>
                </c:pt>
                <c:pt idx="129">
                  <c:v>0.0509254625</c:v>
                </c:pt>
                <c:pt idx="130">
                  <c:v>0.0511996375</c:v>
                </c:pt>
                <c:pt idx="131">
                  <c:v>0.0516518875</c:v>
                </c:pt>
                <c:pt idx="132">
                  <c:v>0.0519245875</c:v>
                </c:pt>
                <c:pt idx="133">
                  <c:v>0.052385775</c:v>
                </c:pt>
                <c:pt idx="134">
                  <c:v>0.052762025</c:v>
                </c:pt>
                <c:pt idx="135">
                  <c:v>0.053109975</c:v>
                </c:pt>
                <c:pt idx="136">
                  <c:v>0.0537447625</c:v>
                </c:pt>
                <c:pt idx="137">
                  <c:v>0.05407855</c:v>
                </c:pt>
                <c:pt idx="138">
                  <c:v>0.054390725</c:v>
                </c:pt>
                <c:pt idx="139">
                  <c:v>0.054828075</c:v>
                </c:pt>
                <c:pt idx="140">
                  <c:v>0.0551946375</c:v>
                </c:pt>
                <c:pt idx="141">
                  <c:v>0.055664775</c:v>
                </c:pt>
                <c:pt idx="142">
                  <c:v>0.055981425</c:v>
                </c:pt>
                <c:pt idx="143">
                  <c:v>0.0563867375</c:v>
                </c:pt>
                <c:pt idx="144">
                  <c:v>0.0567302125</c:v>
                </c:pt>
                <c:pt idx="145">
                  <c:v>0.0571697875</c:v>
                </c:pt>
                <c:pt idx="146">
                  <c:v>0.0574231125</c:v>
                </c:pt>
                <c:pt idx="147">
                  <c:v>0.058016925</c:v>
                </c:pt>
                <c:pt idx="148">
                  <c:v>0.0584132875</c:v>
                </c:pt>
                <c:pt idx="149">
                  <c:v>0.058747825</c:v>
                </c:pt>
                <c:pt idx="150">
                  <c:v>0.0591613375</c:v>
                </c:pt>
                <c:pt idx="151">
                  <c:v>0.059455625</c:v>
                </c:pt>
                <c:pt idx="152">
                  <c:v>0.0600472</c:v>
                </c:pt>
                <c:pt idx="153">
                  <c:v>0.0603474625</c:v>
                </c:pt>
                <c:pt idx="154">
                  <c:v>0.0605732125</c:v>
                </c:pt>
                <c:pt idx="155">
                  <c:v>0.06102025</c:v>
                </c:pt>
                <c:pt idx="156">
                  <c:v>0.061460575</c:v>
                </c:pt>
                <c:pt idx="157">
                  <c:v>0.06173625</c:v>
                </c:pt>
                <c:pt idx="158">
                  <c:v>0.0621952125</c:v>
                </c:pt>
                <c:pt idx="159">
                  <c:v>0.0626735375</c:v>
                </c:pt>
                <c:pt idx="160">
                  <c:v>0.062938775</c:v>
                </c:pt>
                <c:pt idx="161">
                  <c:v>0.0633329125</c:v>
                </c:pt>
                <c:pt idx="162">
                  <c:v>0.063752375</c:v>
                </c:pt>
                <c:pt idx="163">
                  <c:v>0.064001975</c:v>
                </c:pt>
                <c:pt idx="164">
                  <c:v>0.06465465</c:v>
                </c:pt>
                <c:pt idx="165">
                  <c:v>0.06487295</c:v>
                </c:pt>
                <c:pt idx="166">
                  <c:v>0.0653274375</c:v>
                </c:pt>
                <c:pt idx="167">
                  <c:v>0.065629175</c:v>
                </c:pt>
                <c:pt idx="168">
                  <c:v>0.06601885</c:v>
                </c:pt>
                <c:pt idx="169">
                  <c:v>0.0662975</c:v>
                </c:pt>
                <c:pt idx="170">
                  <c:v>0.0668048875</c:v>
                </c:pt>
                <c:pt idx="171">
                  <c:v>0.06733015</c:v>
                </c:pt>
                <c:pt idx="172">
                  <c:v>0.0676445625</c:v>
                </c:pt>
                <c:pt idx="173">
                  <c:v>0.068124375</c:v>
                </c:pt>
                <c:pt idx="174">
                  <c:v>0.068283825</c:v>
                </c:pt>
                <c:pt idx="175">
                  <c:v>0.069049</c:v>
                </c:pt>
                <c:pt idx="176">
                  <c:v>0.0692382375</c:v>
                </c:pt>
                <c:pt idx="177">
                  <c:v>0.0696428125</c:v>
                </c:pt>
                <c:pt idx="178">
                  <c:v>0.0700458875</c:v>
                </c:pt>
                <c:pt idx="179">
                  <c:v>0.0703305</c:v>
                </c:pt>
                <c:pt idx="180">
                  <c:v>0.070696325</c:v>
                </c:pt>
                <c:pt idx="181">
                  <c:v>0.07107555</c:v>
                </c:pt>
                <c:pt idx="182">
                  <c:v>0.0716134875</c:v>
                </c:pt>
                <c:pt idx="183">
                  <c:v>0.0720255</c:v>
                </c:pt>
                <c:pt idx="184">
                  <c:v>0.072407725</c:v>
                </c:pt>
                <c:pt idx="185">
                  <c:v>0.0727549125</c:v>
                </c:pt>
                <c:pt idx="186">
                  <c:v>0.073001525</c:v>
                </c:pt>
                <c:pt idx="187">
                  <c:v>0.073470175</c:v>
                </c:pt>
                <c:pt idx="188">
                  <c:v>0.0738628125</c:v>
                </c:pt>
                <c:pt idx="189">
                  <c:v>0.0743173</c:v>
                </c:pt>
                <c:pt idx="190">
                  <c:v>0.0746585375</c:v>
                </c:pt>
                <c:pt idx="191">
                  <c:v>0.075113025</c:v>
                </c:pt>
                <c:pt idx="192">
                  <c:v>0.0752314875</c:v>
                </c:pt>
                <c:pt idx="193">
                  <c:v>0.0757552625</c:v>
                </c:pt>
                <c:pt idx="194">
                  <c:v>0.0761196</c:v>
                </c:pt>
                <c:pt idx="195">
                  <c:v>0.0764817</c:v>
                </c:pt>
                <c:pt idx="196">
                  <c:v>0.0769093625</c:v>
                </c:pt>
                <c:pt idx="197">
                  <c:v>0.0773154125</c:v>
                </c:pt>
                <c:pt idx="198">
                  <c:v>0.077886125</c:v>
                </c:pt>
                <c:pt idx="199">
                  <c:v>0.0782318375</c:v>
                </c:pt>
                <c:pt idx="200">
                  <c:v>0.07861405</c:v>
                </c:pt>
                <c:pt idx="201">
                  <c:v>0.0789560375</c:v>
                </c:pt>
                <c:pt idx="202">
                  <c:v>0.0794760875</c:v>
                </c:pt>
                <c:pt idx="203">
                  <c:v>0.07974505</c:v>
                </c:pt>
                <c:pt idx="204">
                  <c:v>0.08009225</c:v>
                </c:pt>
                <c:pt idx="205">
                  <c:v>0.08060485</c:v>
                </c:pt>
                <c:pt idx="206">
                  <c:v>0.0807411875</c:v>
                </c:pt>
                <c:pt idx="207">
                  <c:v>0.081324575</c:v>
                </c:pt>
                <c:pt idx="208">
                  <c:v>0.081769375</c:v>
                </c:pt>
                <c:pt idx="209">
                  <c:v>0.0820972</c:v>
                </c:pt>
                <c:pt idx="210">
                  <c:v>0.082402675</c:v>
                </c:pt>
                <c:pt idx="211">
                  <c:v>0.0828042625</c:v>
                </c:pt>
                <c:pt idx="212">
                  <c:v>0.0832073375</c:v>
                </c:pt>
                <c:pt idx="213">
                  <c:v>0.0836648</c:v>
                </c:pt>
                <c:pt idx="214">
                  <c:v>0.0839650625</c:v>
                </c:pt>
                <c:pt idx="215">
                  <c:v>0.084361425</c:v>
                </c:pt>
                <c:pt idx="216">
                  <c:v>0.0850200625</c:v>
                </c:pt>
                <c:pt idx="217">
                  <c:v>0.0851556625</c:v>
                </c:pt>
                <c:pt idx="218">
                  <c:v>0.085650375</c:v>
                </c:pt>
                <c:pt idx="219">
                  <c:v>0.0861845875</c:v>
                </c:pt>
                <c:pt idx="220">
                  <c:v>0.08652285</c:v>
                </c:pt>
                <c:pt idx="221">
                  <c:v>0.0870056375</c:v>
                </c:pt>
                <c:pt idx="222">
                  <c:v>0.0871300625</c:v>
                </c:pt>
                <c:pt idx="223">
                  <c:v>0.0875718875</c:v>
                </c:pt>
                <c:pt idx="224">
                  <c:v>0.0879392</c:v>
                </c:pt>
                <c:pt idx="225">
                  <c:v>0.0883787875</c:v>
                </c:pt>
                <c:pt idx="226">
                  <c:v>0.088772925</c:v>
                </c:pt>
                <c:pt idx="227">
                  <c:v>0.0892303875</c:v>
                </c:pt>
                <c:pt idx="228">
                  <c:v>0.0896111125</c:v>
                </c:pt>
                <c:pt idx="229">
                  <c:v>0.0901252</c:v>
                </c:pt>
                <c:pt idx="230">
                  <c:v>0.0904515375</c:v>
                </c:pt>
                <c:pt idx="231">
                  <c:v>0.0907816</c:v>
                </c:pt>
                <c:pt idx="232">
                  <c:v>0.0913135625</c:v>
                </c:pt>
                <c:pt idx="233">
                  <c:v>0.09170845</c:v>
                </c:pt>
                <c:pt idx="234">
                  <c:v>0.092006475</c:v>
                </c:pt>
                <c:pt idx="235">
                  <c:v>0.09236485</c:v>
                </c:pt>
                <c:pt idx="236">
                  <c:v>0.0928111375</c:v>
                </c:pt>
                <c:pt idx="237">
                  <c:v>0.0932537</c:v>
                </c:pt>
                <c:pt idx="238">
                  <c:v>0.0936396375</c:v>
                </c:pt>
                <c:pt idx="239">
                  <c:v>0.0939846</c:v>
                </c:pt>
                <c:pt idx="240">
                  <c:v>0.0942409</c:v>
                </c:pt>
                <c:pt idx="241">
                  <c:v>0.094636525</c:v>
                </c:pt>
                <c:pt idx="242">
                  <c:v>0.09516105</c:v>
                </c:pt>
                <c:pt idx="243">
                  <c:v>0.0955075</c:v>
                </c:pt>
                <c:pt idx="244">
                  <c:v>0.0959061</c:v>
                </c:pt>
                <c:pt idx="245">
                  <c:v>0.0962063625</c:v>
                </c:pt>
                <c:pt idx="246">
                  <c:v>0.0966817125</c:v>
                </c:pt>
                <c:pt idx="247">
                  <c:v>0.0971108625</c:v>
                </c:pt>
                <c:pt idx="248">
                  <c:v>0.097455825</c:v>
                </c:pt>
                <c:pt idx="249">
                  <c:v>0.0979937625</c:v>
                </c:pt>
                <c:pt idx="250">
                  <c:v>0.098171825</c:v>
                </c:pt>
                <c:pt idx="251">
                  <c:v>0.098540625</c:v>
                </c:pt>
                <c:pt idx="252">
                  <c:v>0.099115075</c:v>
                </c:pt>
                <c:pt idx="253">
                  <c:v>0.0993199625</c:v>
                </c:pt>
                <c:pt idx="254">
                  <c:v>0.099816175</c:v>
                </c:pt>
                <c:pt idx="255">
                  <c:v>0.1003645375</c:v>
                </c:pt>
                <c:pt idx="256">
                  <c:v>0.1005567625</c:v>
                </c:pt>
                <c:pt idx="257">
                  <c:v>0.10083765</c:v>
                </c:pt>
                <c:pt idx="258">
                  <c:v>0.101247425</c:v>
                </c:pt>
                <c:pt idx="259">
                  <c:v>0.1017168125</c:v>
                </c:pt>
                <c:pt idx="260">
                  <c:v>0.1022093</c:v>
                </c:pt>
                <c:pt idx="261">
                  <c:v>0.10255575</c:v>
                </c:pt>
                <c:pt idx="262">
                  <c:v>0.1028999625</c:v>
                </c:pt>
                <c:pt idx="263">
                  <c:v>0.103327625</c:v>
                </c:pt>
                <c:pt idx="264">
                  <c:v>0.103681525</c:v>
                </c:pt>
                <c:pt idx="265">
                  <c:v>0.104089825</c:v>
                </c:pt>
                <c:pt idx="266">
                  <c:v>0.104399025</c:v>
                </c:pt>
                <c:pt idx="267">
                  <c:v>0.1048304125</c:v>
                </c:pt>
                <c:pt idx="268">
                  <c:v>0.1052640375</c:v>
                </c:pt>
                <c:pt idx="269">
                  <c:v>0.1055471625</c:v>
                </c:pt>
                <c:pt idx="270">
                  <c:v>0.1059837625</c:v>
                </c:pt>
                <c:pt idx="271">
                  <c:v>0.1063443625</c:v>
                </c:pt>
                <c:pt idx="272">
                  <c:v>0.106833875</c:v>
                </c:pt>
                <c:pt idx="273">
                  <c:v>0.107097625</c:v>
                </c:pt>
                <c:pt idx="274">
                  <c:v>0.1077093125</c:v>
                </c:pt>
                <c:pt idx="275">
                  <c:v>0.1081690125</c:v>
                </c:pt>
                <c:pt idx="276">
                  <c:v>0.1085855</c:v>
                </c:pt>
                <c:pt idx="277">
                  <c:v>0.1088663875</c:v>
                </c:pt>
                <c:pt idx="278">
                  <c:v>0.1092962875</c:v>
                </c:pt>
                <c:pt idx="279">
                  <c:v>0.1095533375</c:v>
                </c:pt>
                <c:pt idx="280">
                  <c:v>0.110089775</c:v>
                </c:pt>
                <c:pt idx="281">
                  <c:v>0.110398975</c:v>
                </c:pt>
                <c:pt idx="282">
                  <c:v>0.11079535</c:v>
                </c:pt>
                <c:pt idx="283">
                  <c:v>0.1112177875</c:v>
                </c:pt>
                <c:pt idx="284">
                  <c:v>0.1115083625</c:v>
                </c:pt>
                <c:pt idx="285">
                  <c:v>0.11197105</c:v>
                </c:pt>
                <c:pt idx="286">
                  <c:v>0.112389775</c:v>
                </c:pt>
                <c:pt idx="287">
                  <c:v>0.112599125</c:v>
                </c:pt>
                <c:pt idx="288">
                  <c:v>0.1131258875</c:v>
                </c:pt>
                <c:pt idx="289">
                  <c:v>0.11359155</c:v>
                </c:pt>
                <c:pt idx="290">
                  <c:v>0.1140259125</c:v>
                </c:pt>
                <c:pt idx="291">
                  <c:v>0.11435225</c:v>
                </c:pt>
                <c:pt idx="292">
                  <c:v>0.1145914125</c:v>
                </c:pt>
                <c:pt idx="293">
                  <c:v>0.114989275</c:v>
                </c:pt>
                <c:pt idx="294">
                  <c:v>0.115367025</c:v>
                </c:pt>
                <c:pt idx="295">
                  <c:v>0.1157701</c:v>
                </c:pt>
                <c:pt idx="296">
                  <c:v>0.116308025</c:v>
                </c:pt>
                <c:pt idx="297">
                  <c:v>0.1169316375</c:v>
                </c:pt>
                <c:pt idx="298">
                  <c:v>0.11701435</c:v>
                </c:pt>
                <c:pt idx="299">
                  <c:v>0.1175016125</c:v>
                </c:pt>
                <c:pt idx="300">
                  <c:v>0.11779815</c:v>
                </c:pt>
                <c:pt idx="301">
                  <c:v>0.1182585875</c:v>
                </c:pt>
                <c:pt idx="302">
                  <c:v>0.1186281375</c:v>
                </c:pt>
                <c:pt idx="303">
                  <c:v>0.1190364375</c:v>
                </c:pt>
                <c:pt idx="304">
                  <c:v>0.119490175</c:v>
                </c:pt>
                <c:pt idx="305">
                  <c:v>0.119836625</c:v>
                </c:pt>
                <c:pt idx="306">
                  <c:v>0.120152525</c:v>
                </c:pt>
                <c:pt idx="307">
                  <c:v>0.1206003125</c:v>
                </c:pt>
                <c:pt idx="308">
                  <c:v>0.120949</c:v>
                </c:pt>
                <c:pt idx="309">
                  <c:v>0.1214288125</c:v>
                </c:pt>
                <c:pt idx="310">
                  <c:v>0.121781225</c:v>
                </c:pt>
                <c:pt idx="311">
                  <c:v>0.1220919125</c:v>
                </c:pt>
                <c:pt idx="312">
                  <c:v>0.1226395375</c:v>
                </c:pt>
                <c:pt idx="313">
                  <c:v>0.122927125</c:v>
                </c:pt>
                <c:pt idx="314">
                  <c:v>0.123304875</c:v>
                </c:pt>
                <c:pt idx="315">
                  <c:v>0.12369975</c:v>
                </c:pt>
                <c:pt idx="316">
                  <c:v>0.1241967</c:v>
                </c:pt>
                <c:pt idx="317">
                  <c:v>0.1246705625</c:v>
                </c:pt>
                <c:pt idx="318">
                  <c:v>0.12491345</c:v>
                </c:pt>
                <c:pt idx="319">
                  <c:v>0.1252964125</c:v>
                </c:pt>
                <c:pt idx="320">
                  <c:v>0.1256965125</c:v>
                </c:pt>
                <c:pt idx="321">
                  <c:v>0.1259557875</c:v>
                </c:pt>
                <c:pt idx="322">
                  <c:v>0.126463175</c:v>
                </c:pt>
                <c:pt idx="323">
                  <c:v>0.1267403375</c:v>
                </c:pt>
                <c:pt idx="324">
                  <c:v>0.1271307375</c:v>
                </c:pt>
                <c:pt idx="325">
                  <c:v>0.1275621375</c:v>
                </c:pt>
                <c:pt idx="326">
                  <c:v>0.1281194375</c:v>
                </c:pt>
                <c:pt idx="327">
                  <c:v>0.1284018125</c:v>
                </c:pt>
                <c:pt idx="328">
                  <c:v>0.1289159</c:v>
                </c:pt>
                <c:pt idx="329">
                  <c:v>0.12920945</c:v>
                </c:pt>
                <c:pt idx="330">
                  <c:v>0.12961775</c:v>
                </c:pt>
                <c:pt idx="331">
                  <c:v>0.1300640375</c:v>
                </c:pt>
                <c:pt idx="332">
                  <c:v>0.130473825</c:v>
                </c:pt>
                <c:pt idx="333">
                  <c:v>0.1309126625</c:v>
                </c:pt>
                <c:pt idx="334">
                  <c:v>0.1312427125</c:v>
                </c:pt>
                <c:pt idx="335">
                  <c:v>0.1317255125</c:v>
                </c:pt>
                <c:pt idx="336">
                  <c:v>0.13183355</c:v>
                </c:pt>
                <c:pt idx="337">
                  <c:v>0.1324154375</c:v>
                </c:pt>
                <c:pt idx="338">
                  <c:v>0.1326568375</c:v>
                </c:pt>
                <c:pt idx="339">
                  <c:v>0.1332223375</c:v>
                </c:pt>
                <c:pt idx="340">
                  <c:v>0.1336552125</c:v>
                </c:pt>
                <c:pt idx="341">
                  <c:v>0.1337416375</c:v>
                </c:pt>
                <c:pt idx="342">
                  <c:v>0.1341603625</c:v>
                </c:pt>
                <c:pt idx="343">
                  <c:v>0.134618575</c:v>
                </c:pt>
                <c:pt idx="344">
                  <c:v>0.1350276125</c:v>
                </c:pt>
                <c:pt idx="345">
                  <c:v>0.135244425</c:v>
                </c:pt>
                <c:pt idx="346">
                  <c:v>0.1357659625</c:v>
                </c:pt>
                <c:pt idx="347">
                  <c:v>0.13622045</c:v>
                </c:pt>
                <c:pt idx="348">
                  <c:v>0.1366630125</c:v>
                </c:pt>
                <c:pt idx="349">
                  <c:v>0.137005</c:v>
                </c:pt>
                <c:pt idx="350">
                  <c:v>0.1373805125</c:v>
                </c:pt>
                <c:pt idx="351">
                  <c:v>0.1378551125</c:v>
                </c:pt>
                <c:pt idx="352">
                  <c:v>0.13816505</c:v>
                </c:pt>
                <c:pt idx="353">
                  <c:v>0.138749175</c:v>
                </c:pt>
                <c:pt idx="354">
                  <c:v>0.139036025</c:v>
                </c:pt>
                <c:pt idx="355">
                  <c:v>0.1393429875</c:v>
                </c:pt>
                <c:pt idx="356">
                  <c:v>0.139909975</c:v>
                </c:pt>
                <c:pt idx="357">
                  <c:v>0.140257175</c:v>
                </c:pt>
                <c:pt idx="358">
                  <c:v>0.1405306125</c:v>
                </c:pt>
                <c:pt idx="359">
                  <c:v>0.1409523125</c:v>
                </c:pt>
                <c:pt idx="360">
                  <c:v>0.1413561375</c:v>
                </c:pt>
                <c:pt idx="361">
                  <c:v>0.1415997375</c:v>
                </c:pt>
                <c:pt idx="362">
                  <c:v>0.1421697375</c:v>
                </c:pt>
                <c:pt idx="363">
                  <c:v>0.1425236125</c:v>
                </c:pt>
                <c:pt idx="364">
                  <c:v>0.142873075</c:v>
                </c:pt>
                <c:pt idx="365">
                  <c:v>0.1433044375</c:v>
                </c:pt>
                <c:pt idx="366">
                  <c:v>0.14349815</c:v>
                </c:pt>
                <c:pt idx="367">
                  <c:v>0.1439802375</c:v>
                </c:pt>
                <c:pt idx="368">
                  <c:v>0.144468275</c:v>
                </c:pt>
                <c:pt idx="369">
                  <c:v>0.144897425</c:v>
                </c:pt>
                <c:pt idx="370">
                  <c:v>0.1451618875</c:v>
                </c:pt>
                <c:pt idx="371">
                  <c:v>0.145503125</c:v>
                </c:pt>
                <c:pt idx="372">
                  <c:v>0.1459121375</c:v>
                </c:pt>
                <c:pt idx="373">
                  <c:v>0.146427</c:v>
                </c:pt>
                <c:pt idx="374">
                  <c:v>0.14688</c:v>
                </c:pt>
                <c:pt idx="375">
                  <c:v>0.147072225</c:v>
                </c:pt>
                <c:pt idx="376">
                  <c:v>0.1475177625</c:v>
                </c:pt>
                <c:pt idx="377">
                  <c:v>0.148041575</c:v>
                </c:pt>
                <c:pt idx="378">
                  <c:v>0.1484065875</c:v>
                </c:pt>
                <c:pt idx="379">
                  <c:v>0.148730725</c:v>
                </c:pt>
                <c:pt idx="380">
                  <c:v>0.149152425</c:v>
                </c:pt>
                <c:pt idx="381">
                  <c:v>0.149592725</c:v>
                </c:pt>
                <c:pt idx="382">
                  <c:v>0.150051675</c:v>
                </c:pt>
                <c:pt idx="383">
                  <c:v>0.150389225</c:v>
                </c:pt>
                <c:pt idx="384">
                  <c:v>0.1506172125</c:v>
                </c:pt>
                <c:pt idx="385">
                  <c:v>0.1510642375</c:v>
                </c:pt>
                <c:pt idx="386">
                  <c:v>0.15148815</c:v>
                </c:pt>
                <c:pt idx="387">
                  <c:v>0.151964275</c:v>
                </c:pt>
                <c:pt idx="388">
                  <c:v>0.1524225125</c:v>
                </c:pt>
                <c:pt idx="389">
                  <c:v>0.1527048625</c:v>
                </c:pt>
                <c:pt idx="390">
                  <c:v>0.1532964375</c:v>
                </c:pt>
                <c:pt idx="391">
                  <c:v>0.1533583125</c:v>
                </c:pt>
                <c:pt idx="392">
                  <c:v>0.1538440875</c:v>
                </c:pt>
                <c:pt idx="393">
                  <c:v>0.154289575</c:v>
                </c:pt>
                <c:pt idx="394">
                  <c:v>0.15477535</c:v>
                </c:pt>
                <c:pt idx="395">
                  <c:v>0.154922925</c:v>
                </c:pt>
                <c:pt idx="396">
                  <c:v>0.15539005</c:v>
                </c:pt>
                <c:pt idx="397">
                  <c:v>0.1558319</c:v>
                </c:pt>
                <c:pt idx="398">
                  <c:v>0.1561649125</c:v>
                </c:pt>
                <c:pt idx="399">
                  <c:v>0.1566335875</c:v>
                </c:pt>
                <c:pt idx="400">
                  <c:v>0.1570798375</c:v>
                </c:pt>
                <c:pt idx="401">
                  <c:v>0.1574188125</c:v>
                </c:pt>
                <c:pt idx="402">
                  <c:v>0.1577623125</c:v>
                </c:pt>
                <c:pt idx="403">
                  <c:v>0.1580238</c:v>
                </c:pt>
                <c:pt idx="404">
                  <c:v>0.158455225</c:v>
                </c:pt>
                <c:pt idx="405">
                  <c:v>0.158949225</c:v>
                </c:pt>
                <c:pt idx="406">
                  <c:v>0.1595117125</c:v>
                </c:pt>
                <c:pt idx="407">
                  <c:v>0.1596428375</c:v>
                </c:pt>
                <c:pt idx="408">
                  <c:v>0.160158425</c:v>
                </c:pt>
                <c:pt idx="409">
                  <c:v>0.160472125</c:v>
                </c:pt>
                <c:pt idx="410">
                  <c:v>0.160974225</c:v>
                </c:pt>
                <c:pt idx="411">
                  <c:v>0.161341575</c:v>
                </c:pt>
                <c:pt idx="412">
                  <c:v>0.161586725</c:v>
                </c:pt>
                <c:pt idx="413">
                  <c:v>0.1619614625</c:v>
                </c:pt>
                <c:pt idx="414">
                  <c:v>0.1624859875</c:v>
                </c:pt>
                <c:pt idx="415">
                  <c:v>0.162807075</c:v>
                </c:pt>
                <c:pt idx="416">
                  <c:v>0.1630805375</c:v>
                </c:pt>
                <c:pt idx="417">
                  <c:v>0.163466475</c:v>
                </c:pt>
                <c:pt idx="418">
                  <c:v>0.163904575</c:v>
                </c:pt>
                <c:pt idx="419">
                  <c:v>0.1643992875</c:v>
                </c:pt>
                <c:pt idx="420">
                  <c:v>0.16493425</c:v>
                </c:pt>
                <c:pt idx="421">
                  <c:v>0.16525015</c:v>
                </c:pt>
                <c:pt idx="422">
                  <c:v>0.1655586</c:v>
                </c:pt>
                <c:pt idx="423">
                  <c:v>0.1658670625</c:v>
                </c:pt>
                <c:pt idx="424">
                  <c:v>0.16639825</c:v>
                </c:pt>
                <c:pt idx="425">
                  <c:v>0.166807325</c:v>
                </c:pt>
                <c:pt idx="426">
                  <c:v>0.167205175</c:v>
                </c:pt>
                <c:pt idx="427">
                  <c:v>0.16769465</c:v>
                </c:pt>
                <c:pt idx="428">
                  <c:v>0.167918175</c:v>
                </c:pt>
                <c:pt idx="429">
                  <c:v>0.16829595</c:v>
                </c:pt>
                <c:pt idx="430">
                  <c:v>0.1687563875</c:v>
                </c:pt>
                <c:pt idx="431">
                  <c:v>0.16918555</c:v>
                </c:pt>
                <c:pt idx="432">
                  <c:v>0.169400125</c:v>
                </c:pt>
                <c:pt idx="433">
                  <c:v>0.1698642625</c:v>
                </c:pt>
                <c:pt idx="434">
                  <c:v>0.1701571</c:v>
                </c:pt>
                <c:pt idx="435">
                  <c:v>0.1706369125</c:v>
                </c:pt>
                <c:pt idx="436">
                  <c:v>0.1711435625</c:v>
                </c:pt>
                <c:pt idx="437">
                  <c:v>0.171422925</c:v>
                </c:pt>
                <c:pt idx="438">
                  <c:v>0.171879675</c:v>
                </c:pt>
                <c:pt idx="439">
                  <c:v>0.1722722875</c:v>
                </c:pt>
                <c:pt idx="440">
                  <c:v>0.1726441</c:v>
                </c:pt>
                <c:pt idx="441">
                  <c:v>0.1731514625</c:v>
                </c:pt>
                <c:pt idx="442">
                  <c:v>0.1734979375</c:v>
                </c:pt>
                <c:pt idx="443">
                  <c:v>0.1736954125</c:v>
                </c:pt>
                <c:pt idx="444">
                  <c:v>0.1741774375</c:v>
                </c:pt>
                <c:pt idx="445">
                  <c:v>0.17455145</c:v>
                </c:pt>
                <c:pt idx="446">
                  <c:v>0.1750021875</c:v>
                </c:pt>
                <c:pt idx="447">
                  <c:v>0.1753554</c:v>
                </c:pt>
                <c:pt idx="448">
                  <c:v>0.1755841</c:v>
                </c:pt>
                <c:pt idx="449">
                  <c:v>0.176192075</c:v>
                </c:pt>
                <c:pt idx="450">
                  <c:v>0.1766227125</c:v>
                </c:pt>
                <c:pt idx="451">
                  <c:v>0.17694905</c:v>
                </c:pt>
                <c:pt idx="452">
                  <c:v>0.1773469125</c:v>
                </c:pt>
                <c:pt idx="453">
                  <c:v>0.1775614875</c:v>
                </c:pt>
                <c:pt idx="454">
                  <c:v>0.1780897</c:v>
                </c:pt>
                <c:pt idx="455">
                  <c:v>0.1786403375</c:v>
                </c:pt>
                <c:pt idx="456">
                  <c:v>0.17897185</c:v>
                </c:pt>
                <c:pt idx="457">
                  <c:v>0.1794204375</c:v>
                </c:pt>
                <c:pt idx="458">
                  <c:v>0.1799412</c:v>
                </c:pt>
                <c:pt idx="459">
                  <c:v>0.1800507</c:v>
                </c:pt>
                <c:pt idx="460">
                  <c:v>0.180476875</c:v>
                </c:pt>
                <c:pt idx="461">
                  <c:v>0.1807749</c:v>
                </c:pt>
                <c:pt idx="462">
                  <c:v>0.1813724875</c:v>
                </c:pt>
                <c:pt idx="463">
                  <c:v>0.1818284625</c:v>
                </c:pt>
                <c:pt idx="464">
                  <c:v>0.182005725</c:v>
                </c:pt>
                <c:pt idx="465">
                  <c:v>0.1823931625</c:v>
                </c:pt>
                <c:pt idx="466">
                  <c:v>0.1827776125</c:v>
                </c:pt>
                <c:pt idx="467">
                  <c:v>0.183119625</c:v>
                </c:pt>
                <c:pt idx="468">
                  <c:v>0.183568925</c:v>
                </c:pt>
                <c:pt idx="469">
                  <c:v>0.1839466375</c:v>
                </c:pt>
                <c:pt idx="470">
                  <c:v>0.1842238</c:v>
                </c:pt>
                <c:pt idx="471">
                  <c:v>0.1847721625</c:v>
                </c:pt>
                <c:pt idx="472">
                  <c:v>0.1851283</c:v>
                </c:pt>
                <c:pt idx="473">
                  <c:v>0.185366</c:v>
                </c:pt>
                <c:pt idx="474">
                  <c:v>0.1857548625</c:v>
                </c:pt>
                <c:pt idx="475">
                  <c:v>0.186323375</c:v>
                </c:pt>
                <c:pt idx="476">
                  <c:v>0.1865952875</c:v>
                </c:pt>
                <c:pt idx="477">
                  <c:v>0.187058775</c:v>
                </c:pt>
                <c:pt idx="478">
                  <c:v>0.187400725</c:v>
                </c:pt>
                <c:pt idx="479">
                  <c:v>0.1876578</c:v>
                </c:pt>
                <c:pt idx="480">
                  <c:v>0.1882545625</c:v>
                </c:pt>
                <c:pt idx="481">
                  <c:v>0.1887328875</c:v>
                </c:pt>
                <c:pt idx="482">
                  <c:v>0.1891054125</c:v>
                </c:pt>
                <c:pt idx="483">
                  <c:v>0.1893810875</c:v>
                </c:pt>
                <c:pt idx="484">
                  <c:v>0.1898139375</c:v>
                </c:pt>
                <c:pt idx="485">
                  <c:v>0.1902706875</c:v>
                </c:pt>
                <c:pt idx="486">
                  <c:v>0.1905963125</c:v>
                </c:pt>
                <c:pt idx="487">
                  <c:v>0.1909159125</c:v>
                </c:pt>
                <c:pt idx="488">
                  <c:v>0.1914381625</c:v>
                </c:pt>
                <c:pt idx="489">
                  <c:v>0.191614</c:v>
                </c:pt>
                <c:pt idx="490">
                  <c:v>0.192327825</c:v>
                </c:pt>
                <c:pt idx="491">
                  <c:v>0.1924492375</c:v>
                </c:pt>
                <c:pt idx="492">
                  <c:v>0.1927212125</c:v>
                </c:pt>
                <c:pt idx="493">
                  <c:v>0.1932792375</c:v>
                </c:pt>
                <c:pt idx="494">
                  <c:v>0.1936294125</c:v>
                </c:pt>
                <c:pt idx="495">
                  <c:v>0.1940242875</c:v>
                </c:pt>
                <c:pt idx="496">
                  <c:v>0.194448975</c:v>
                </c:pt>
                <c:pt idx="497">
                  <c:v>0.1949906</c:v>
                </c:pt>
                <c:pt idx="498">
                  <c:v>0.1952163875</c:v>
                </c:pt>
                <c:pt idx="499">
                  <c:v>0.195624675</c:v>
                </c:pt>
                <c:pt idx="500">
                  <c:v>0.1960642625</c:v>
                </c:pt>
                <c:pt idx="501">
                  <c:v>0.196460625</c:v>
                </c:pt>
                <c:pt idx="502">
                  <c:v>0.196846575</c:v>
                </c:pt>
                <c:pt idx="503">
                  <c:v>0.197260825</c:v>
                </c:pt>
                <c:pt idx="504">
                  <c:v>0.1977227625</c:v>
                </c:pt>
                <c:pt idx="505">
                  <c:v>0.1981966125</c:v>
                </c:pt>
                <c:pt idx="506">
                  <c:v>0.19840225</c:v>
                </c:pt>
                <c:pt idx="507">
                  <c:v>0.1987099375</c:v>
                </c:pt>
                <c:pt idx="508">
                  <c:v>0.19930455</c:v>
                </c:pt>
                <c:pt idx="509">
                  <c:v>0.1996286125</c:v>
                </c:pt>
                <c:pt idx="510">
                  <c:v>0.20008835</c:v>
                </c:pt>
                <c:pt idx="511">
                  <c:v>0.200388575</c:v>
                </c:pt>
                <c:pt idx="512">
                  <c:v>0.2007529375</c:v>
                </c:pt>
                <c:pt idx="513">
                  <c:v>0.2012811625</c:v>
                </c:pt>
                <c:pt idx="514">
                  <c:v>0.2015478875</c:v>
                </c:pt>
                <c:pt idx="515">
                  <c:v>0.2018727375</c:v>
                </c:pt>
                <c:pt idx="516">
                  <c:v>0.2023361625</c:v>
                </c:pt>
                <c:pt idx="517">
                  <c:v>0.2026788875</c:v>
                </c:pt>
                <c:pt idx="518">
                  <c:v>0.2030514125</c:v>
                </c:pt>
                <c:pt idx="519">
                  <c:v>0.2033948625</c:v>
                </c:pt>
                <c:pt idx="520">
                  <c:v>0.2037123125</c:v>
                </c:pt>
                <c:pt idx="521">
                  <c:v>0.2041898625</c:v>
                </c:pt>
                <c:pt idx="522">
                  <c:v>0.204797825</c:v>
                </c:pt>
                <c:pt idx="523">
                  <c:v>0.205039225</c:v>
                </c:pt>
                <c:pt idx="524">
                  <c:v>0.205446025</c:v>
                </c:pt>
                <c:pt idx="525">
                  <c:v>0.205989925</c:v>
                </c:pt>
                <c:pt idx="526">
                  <c:v>0.206261125</c:v>
                </c:pt>
                <c:pt idx="527">
                  <c:v>0.206833325</c:v>
                </c:pt>
                <c:pt idx="528">
                  <c:v>0.2071149625</c:v>
                </c:pt>
                <c:pt idx="529">
                  <c:v>0.207429375</c:v>
                </c:pt>
                <c:pt idx="530">
                  <c:v>0.207858525</c:v>
                </c:pt>
                <c:pt idx="531">
                  <c:v>0.2081677625</c:v>
                </c:pt>
                <c:pt idx="532">
                  <c:v>0.2085506625</c:v>
                </c:pt>
                <c:pt idx="533">
                  <c:v>0.2091049875</c:v>
                </c:pt>
                <c:pt idx="534">
                  <c:v>0.20937845</c:v>
                </c:pt>
                <c:pt idx="535">
                  <c:v>0.2099156</c:v>
                </c:pt>
                <c:pt idx="536">
                  <c:v>0.2103045875</c:v>
                </c:pt>
                <c:pt idx="537">
                  <c:v>0.210557125</c:v>
                </c:pt>
                <c:pt idx="538">
                  <c:v>0.211080875</c:v>
                </c:pt>
                <c:pt idx="539">
                  <c:v>0.2113327625</c:v>
                </c:pt>
                <c:pt idx="540">
                  <c:v>0.2118267125</c:v>
                </c:pt>
                <c:pt idx="541">
                  <c:v>0.2122014375</c:v>
                </c:pt>
              </c:numCache>
            </c:numRef>
          </c:xVal>
          <c:yVal>
            <c:numRef>
              <c:f>Donnees_bilan!$D$2:$D$10000</c:f>
              <c:numCache>
                <c:ptCount val="9999"/>
                <c:pt idx="0">
                  <c:v>4.68834061470115</c:v>
                </c:pt>
                <c:pt idx="1">
                  <c:v>4.57486702925874</c:v>
                </c:pt>
                <c:pt idx="2">
                  <c:v>6.9801206095308</c:v>
                </c:pt>
                <c:pt idx="3">
                  <c:v>6.95025586894977</c:v>
                </c:pt>
                <c:pt idx="4">
                  <c:v>9.14213059378672</c:v>
                </c:pt>
                <c:pt idx="5">
                  <c:v>8.78736900769701</c:v>
                </c:pt>
                <c:pt idx="6">
                  <c:v>10.4039139155199</c:v>
                </c:pt>
                <c:pt idx="7">
                  <c:v>11.4823028438527</c:v>
                </c:pt>
                <c:pt idx="8">
                  <c:v>12.6460166825331</c:v>
                </c:pt>
                <c:pt idx="9">
                  <c:v>14.9176327665649</c:v>
                </c:pt>
                <c:pt idx="10">
                  <c:v>15.125341008606</c:v>
                </c:pt>
                <c:pt idx="11">
                  <c:v>17.6421451511888</c:v>
                </c:pt>
                <c:pt idx="12">
                  <c:v>18.1148974701369</c:v>
                </c:pt>
                <c:pt idx="13">
                  <c:v>21.2044663551883</c:v>
                </c:pt>
                <c:pt idx="14">
                  <c:v>22.3798774973957</c:v>
                </c:pt>
                <c:pt idx="15">
                  <c:v>23.8415607696878</c:v>
                </c:pt>
                <c:pt idx="16">
                  <c:v>25.3014884462352</c:v>
                </c:pt>
                <c:pt idx="17">
                  <c:v>26.25935618332</c:v>
                </c:pt>
                <c:pt idx="18">
                  <c:v>28.913379898474</c:v>
                </c:pt>
                <c:pt idx="19">
                  <c:v>28.896875471994</c:v>
                </c:pt>
                <c:pt idx="20">
                  <c:v>30.7420840075766</c:v>
                </c:pt>
                <c:pt idx="21">
                  <c:v>30.3508175107339</c:v>
                </c:pt>
                <c:pt idx="22">
                  <c:v>32.2137698703373</c:v>
                </c:pt>
                <c:pt idx="23">
                  <c:v>33.5539430426067</c:v>
                </c:pt>
                <c:pt idx="24">
                  <c:v>34.7044862167536</c:v>
                </c:pt>
                <c:pt idx="25">
                  <c:v>36.4230044054693</c:v>
                </c:pt>
                <c:pt idx="26">
                  <c:v>36.4809242792466</c:v>
                </c:pt>
                <c:pt idx="27">
                  <c:v>38.8386680553314</c:v>
                </c:pt>
                <c:pt idx="28">
                  <c:v>38.9965973084948</c:v>
                </c:pt>
                <c:pt idx="29">
                  <c:v>41.3162159115959</c:v>
                </c:pt>
                <c:pt idx="30">
                  <c:v>41.6974311118209</c:v>
                </c:pt>
                <c:pt idx="31">
                  <c:v>42.6224874297995</c:v>
                </c:pt>
                <c:pt idx="32">
                  <c:v>43.5963407859025</c:v>
                </c:pt>
                <c:pt idx="33">
                  <c:v>44.3729133646075</c:v>
                </c:pt>
                <c:pt idx="34">
                  <c:v>46.9136561445333</c:v>
                </c:pt>
                <c:pt idx="35">
                  <c:v>46.7566923168228</c:v>
                </c:pt>
                <c:pt idx="36">
                  <c:v>48.4892417903293</c:v>
                </c:pt>
                <c:pt idx="37">
                  <c:v>48.4142699807724</c:v>
                </c:pt>
                <c:pt idx="38">
                  <c:v>50.5885820510677</c:v>
                </c:pt>
                <c:pt idx="39">
                  <c:v>52.072839318779</c:v>
                </c:pt>
                <c:pt idx="40">
                  <c:v>53.1166377489392</c:v>
                </c:pt>
                <c:pt idx="41">
                  <c:v>54.5379270984334</c:v>
                </c:pt>
                <c:pt idx="42">
                  <c:v>54.6055512375169</c:v>
                </c:pt>
                <c:pt idx="43">
                  <c:v>57.2077968373037</c:v>
                </c:pt>
                <c:pt idx="44">
                  <c:v>57.6102379163247</c:v>
                </c:pt>
                <c:pt idx="45">
                  <c:v>59.5752335719101</c:v>
                </c:pt>
                <c:pt idx="46">
                  <c:v>59.5438998625736</c:v>
                </c:pt>
                <c:pt idx="47">
                  <c:v>60.4745052025243</c:v>
                </c:pt>
                <c:pt idx="48">
                  <c:v>62.1250026449436</c:v>
                </c:pt>
                <c:pt idx="49">
                  <c:v>63.1876647056745</c:v>
                </c:pt>
                <c:pt idx="50">
                  <c:v>65.4408385542994</c:v>
                </c:pt>
                <c:pt idx="51">
                  <c:v>65.4850619980601</c:v>
                </c:pt>
                <c:pt idx="52">
                  <c:v>67.0706858941838</c:v>
                </c:pt>
                <c:pt idx="53">
                  <c:v>66.6401526739909</c:v>
                </c:pt>
                <c:pt idx="54">
                  <c:v>68.2509519957405</c:v>
                </c:pt>
                <c:pt idx="55">
                  <c:v>68.9080705697116</c:v>
                </c:pt>
                <c:pt idx="56">
                  <c:v>68.9697990903878</c:v>
                </c:pt>
                <c:pt idx="57">
                  <c:v>69.4621969475483</c:v>
                </c:pt>
                <c:pt idx="58">
                  <c:v>69.054238157651</c:v>
                </c:pt>
                <c:pt idx="59">
                  <c:v>69.7828830160155</c:v>
                </c:pt>
                <c:pt idx="60">
                  <c:v>66.5449869471695</c:v>
                </c:pt>
                <c:pt idx="61">
                  <c:v>64.468747317086</c:v>
                </c:pt>
                <c:pt idx="62">
                  <c:v>60.7984363181667</c:v>
                </c:pt>
                <c:pt idx="63">
                  <c:v>59.0066849554619</c:v>
                </c:pt>
                <c:pt idx="64">
                  <c:v>57.0721106386723</c:v>
                </c:pt>
                <c:pt idx="65">
                  <c:v>54.4971291755249</c:v>
                </c:pt>
                <c:pt idx="66">
                  <c:v>52.6597623299267</c:v>
                </c:pt>
                <c:pt idx="67">
                  <c:v>48.4988451643269</c:v>
                </c:pt>
                <c:pt idx="68">
                  <c:v>47.780789109724</c:v>
                </c:pt>
                <c:pt idx="69">
                  <c:v>45.100388405644</c:v>
                </c:pt>
                <c:pt idx="70">
                  <c:v>44.3296353419884</c:v>
                </c:pt>
                <c:pt idx="71">
                  <c:v>41.4184753411139</c:v>
                </c:pt>
                <c:pt idx="72">
                  <c:v>38.6863874108197</c:v>
                </c:pt>
                <c:pt idx="73">
                  <c:v>37.5161273787423</c:v>
                </c:pt>
                <c:pt idx="74">
                  <c:v>35.2676501944825</c:v>
                </c:pt>
                <c:pt idx="75">
                  <c:v>35.5851299197679</c:v>
                </c:pt>
                <c:pt idx="76">
                  <c:v>33.4739279722496</c:v>
                </c:pt>
                <c:pt idx="77">
                  <c:v>33.6692474573988</c:v>
                </c:pt>
                <c:pt idx="78">
                  <c:v>32.2445043200909</c:v>
                </c:pt>
                <c:pt idx="79">
                  <c:v>32.5920618318714</c:v>
                </c:pt>
                <c:pt idx="80">
                  <c:v>32.8856281426408</c:v>
                </c:pt>
                <c:pt idx="81">
                  <c:v>31.8897726534927</c:v>
                </c:pt>
                <c:pt idx="82">
                  <c:v>32.1240040029067</c:v>
                </c:pt>
                <c:pt idx="83">
                  <c:v>29.9739819500293</c:v>
                </c:pt>
                <c:pt idx="84">
                  <c:v>30.6400154887674</c:v>
                </c:pt>
                <c:pt idx="85">
                  <c:v>29.308099748254</c:v>
                </c:pt>
                <c:pt idx="86">
                  <c:v>29.6242604936302</c:v>
                </c:pt>
                <c:pt idx="87">
                  <c:v>28.7630918573068</c:v>
                </c:pt>
                <c:pt idx="88">
                  <c:v>28.2824674070312</c:v>
                </c:pt>
                <c:pt idx="89">
                  <c:v>29.3205459088215</c:v>
                </c:pt>
                <c:pt idx="90">
                  <c:v>28.6520683651082</c:v>
                </c:pt>
                <c:pt idx="91">
                  <c:v>29.4926221238794</c:v>
                </c:pt>
                <c:pt idx="92">
                  <c:v>27.4734113059729</c:v>
                </c:pt>
                <c:pt idx="93">
                  <c:v>27.6518715055567</c:v>
                </c:pt>
                <c:pt idx="94">
                  <c:v>26.2302807867657</c:v>
                </c:pt>
                <c:pt idx="95">
                  <c:v>26.0542445878459</c:v>
                </c:pt>
                <c:pt idx="96">
                  <c:v>25.6228846677495</c:v>
                </c:pt>
                <c:pt idx="97">
                  <c:v>24.0823004782581</c:v>
                </c:pt>
                <c:pt idx="98">
                  <c:v>24.1254828280845</c:v>
                </c:pt>
                <c:pt idx="99">
                  <c:v>22.5091457911474</c:v>
                </c:pt>
                <c:pt idx="100">
                  <c:v>23.6729083359767</c:v>
                </c:pt>
                <c:pt idx="101">
                  <c:v>22.2780946923354</c:v>
                </c:pt>
                <c:pt idx="102">
                  <c:v>22.6797229874954</c:v>
                </c:pt>
                <c:pt idx="103">
                  <c:v>23.2461672373823</c:v>
                </c:pt>
                <c:pt idx="104">
                  <c:v>25.2761695114203</c:v>
                </c:pt>
                <c:pt idx="105">
                  <c:v>29.1363770876525</c:v>
                </c:pt>
                <c:pt idx="106">
                  <c:v>31.4926744650633</c:v>
                </c:pt>
                <c:pt idx="107">
                  <c:v>35.6256221246163</c:v>
                </c:pt>
                <c:pt idx="108">
                  <c:v>37.3789247663479</c:v>
                </c:pt>
                <c:pt idx="109">
                  <c:v>41.867286413461</c:v>
                </c:pt>
                <c:pt idx="110">
                  <c:v>44.5292335753495</c:v>
                </c:pt>
                <c:pt idx="111">
                  <c:v>46.9670567834882</c:v>
                </c:pt>
                <c:pt idx="112">
                  <c:v>49.1108909810646</c:v>
                </c:pt>
                <c:pt idx="113">
                  <c:v>50.6345541325517</c:v>
                </c:pt>
                <c:pt idx="114">
                  <c:v>55.7856712206267</c:v>
                </c:pt>
                <c:pt idx="115">
                  <c:v>60.1309659480339</c:v>
                </c:pt>
                <c:pt idx="116">
                  <c:v>66.6323527321342</c:v>
                </c:pt>
                <c:pt idx="117">
                  <c:v>70.5458613606416</c:v>
                </c:pt>
                <c:pt idx="118">
                  <c:v>75.0404734852472</c:v>
                </c:pt>
                <c:pt idx="119">
                  <c:v>79.7647964198155</c:v>
                </c:pt>
                <c:pt idx="120">
                  <c:v>84.8601071330774</c:v>
                </c:pt>
                <c:pt idx="121">
                  <c:v>90.8737627179156</c:v>
                </c:pt>
                <c:pt idx="122">
                  <c:v>94.8602261995608</c:v>
                </c:pt>
                <c:pt idx="123">
                  <c:v>100.691996063963</c:v>
                </c:pt>
                <c:pt idx="124">
                  <c:v>104.739098701077</c:v>
                </c:pt>
                <c:pt idx="125">
                  <c:v>110.619896522935</c:v>
                </c:pt>
                <c:pt idx="126">
                  <c:v>115.901082512086</c:v>
                </c:pt>
                <c:pt idx="127">
                  <c:v>121.357758495485</c:v>
                </c:pt>
                <c:pt idx="128">
                  <c:v>126.524032763169</c:v>
                </c:pt>
                <c:pt idx="129">
                  <c:v>130.88971710219</c:v>
                </c:pt>
                <c:pt idx="130">
                  <c:v>137.352266385878</c:v>
                </c:pt>
                <c:pt idx="131">
                  <c:v>142.028861208341</c:v>
                </c:pt>
                <c:pt idx="132">
                  <c:v>147.724588710397</c:v>
                </c:pt>
                <c:pt idx="133">
                  <c:v>151.474414237018</c:v>
                </c:pt>
                <c:pt idx="134">
                  <c:v>156.636300602531</c:v>
                </c:pt>
                <c:pt idx="135">
                  <c:v>162.399381750594</c:v>
                </c:pt>
                <c:pt idx="136">
                  <c:v>168.060484399248</c:v>
                </c:pt>
                <c:pt idx="137">
                  <c:v>173.424062057899</c:v>
                </c:pt>
                <c:pt idx="138">
                  <c:v>176.739728800362</c:v>
                </c:pt>
                <c:pt idx="139">
                  <c:v>181.799684502863</c:v>
                </c:pt>
                <c:pt idx="140">
                  <c:v>185.664852278517</c:v>
                </c:pt>
                <c:pt idx="141">
                  <c:v>191.516939565061</c:v>
                </c:pt>
                <c:pt idx="142">
                  <c:v>195.72001494673</c:v>
                </c:pt>
                <c:pt idx="143">
                  <c:v>199.763403739986</c:v>
                </c:pt>
                <c:pt idx="144">
                  <c:v>204.023926284861</c:v>
                </c:pt>
                <c:pt idx="145">
                  <c:v>208.148997899199</c:v>
                </c:pt>
                <c:pt idx="146">
                  <c:v>213.978162854384</c:v>
                </c:pt>
                <c:pt idx="147">
                  <c:v>217.515907892341</c:v>
                </c:pt>
                <c:pt idx="148">
                  <c:v>222.067062637386</c:v>
                </c:pt>
                <c:pt idx="149">
                  <c:v>225.083643183822</c:v>
                </c:pt>
                <c:pt idx="150">
                  <c:v>229.439982030509</c:v>
                </c:pt>
                <c:pt idx="151">
                  <c:v>233.47361654768</c:v>
                </c:pt>
                <c:pt idx="152">
                  <c:v>237.226507952428</c:v>
                </c:pt>
                <c:pt idx="153">
                  <c:v>240.766488254721</c:v>
                </c:pt>
                <c:pt idx="154">
                  <c:v>243.035098908435</c:v>
                </c:pt>
                <c:pt idx="155">
                  <c:v>247.637251600712</c:v>
                </c:pt>
                <c:pt idx="156">
                  <c:v>250.940363463525</c:v>
                </c:pt>
                <c:pt idx="157">
                  <c:v>255.227230816478</c:v>
                </c:pt>
                <c:pt idx="158">
                  <c:v>257.870065598535</c:v>
                </c:pt>
                <c:pt idx="159">
                  <c:v>261.088202626446</c:v>
                </c:pt>
                <c:pt idx="160">
                  <c:v>264.521412092173</c:v>
                </c:pt>
                <c:pt idx="161">
                  <c:v>267.475166055199</c:v>
                </c:pt>
                <c:pt idx="162">
                  <c:v>271.359642339909</c:v>
                </c:pt>
                <c:pt idx="163">
                  <c:v>273.596428743787</c:v>
                </c:pt>
                <c:pt idx="164">
                  <c:v>277.264875862755</c:v>
                </c:pt>
                <c:pt idx="165">
                  <c:v>279.363145457969</c:v>
                </c:pt>
                <c:pt idx="166">
                  <c:v>282.612537047725</c:v>
                </c:pt>
                <c:pt idx="167">
                  <c:v>285.370683637471</c:v>
                </c:pt>
                <c:pt idx="168">
                  <c:v>287.976701789422</c:v>
                </c:pt>
                <c:pt idx="169">
                  <c:v>290.934095667331</c:v>
                </c:pt>
                <c:pt idx="170">
                  <c:v>292.726447159372</c:v>
                </c:pt>
                <c:pt idx="171">
                  <c:v>296.654376286985</c:v>
                </c:pt>
                <c:pt idx="172">
                  <c:v>298.983039013123</c:v>
                </c:pt>
                <c:pt idx="173">
                  <c:v>301.825582052253</c:v>
                </c:pt>
                <c:pt idx="174">
                  <c:v>303.061357073213</c:v>
                </c:pt>
                <c:pt idx="175">
                  <c:v>305.34173548042</c:v>
                </c:pt>
                <c:pt idx="176">
                  <c:v>308.136516052214</c:v>
                </c:pt>
                <c:pt idx="177">
                  <c:v>309.752755676853</c:v>
                </c:pt>
                <c:pt idx="178">
                  <c:v>312.178334941918</c:v>
                </c:pt>
                <c:pt idx="179">
                  <c:v>313.012510369555</c:v>
                </c:pt>
                <c:pt idx="180">
                  <c:v>315.722511800797</c:v>
                </c:pt>
                <c:pt idx="181">
                  <c:v>317.927626161553</c:v>
                </c:pt>
                <c:pt idx="182">
                  <c:v>321.115982858379</c:v>
                </c:pt>
                <c:pt idx="183">
                  <c:v>322.877427689639</c:v>
                </c:pt>
                <c:pt idx="184">
                  <c:v>323.605519385312</c:v>
                </c:pt>
                <c:pt idx="185">
                  <c:v>324.922411888125</c:v>
                </c:pt>
                <c:pt idx="186">
                  <c:v>326.176586526612</c:v>
                </c:pt>
                <c:pt idx="187">
                  <c:v>329.6011028145</c:v>
                </c:pt>
                <c:pt idx="188">
                  <c:v>331.162704577025</c:v>
                </c:pt>
                <c:pt idx="189">
                  <c:v>332.979409143551</c:v>
                </c:pt>
                <c:pt idx="190">
                  <c:v>333.817376692787</c:v>
                </c:pt>
                <c:pt idx="191">
                  <c:v>335.364423144544</c:v>
                </c:pt>
                <c:pt idx="192">
                  <c:v>337.147763999025</c:v>
                </c:pt>
                <c:pt idx="193">
                  <c:v>338.438098604359</c:v>
                </c:pt>
                <c:pt idx="194">
                  <c:v>340.442908927471</c:v>
                </c:pt>
                <c:pt idx="195">
                  <c:v>341.042920846402</c:v>
                </c:pt>
                <c:pt idx="196">
                  <c:v>343.629539165266</c:v>
                </c:pt>
                <c:pt idx="197">
                  <c:v>345.343856448633</c:v>
                </c:pt>
                <c:pt idx="198">
                  <c:v>347.517855407971</c:v>
                </c:pt>
                <c:pt idx="199">
                  <c:v>348.348830145819</c:v>
                </c:pt>
                <c:pt idx="200">
                  <c:v>348.640558234341</c:v>
                </c:pt>
                <c:pt idx="201">
                  <c:v>350.266630412804</c:v>
                </c:pt>
                <c:pt idx="202">
                  <c:v>351.375721610042</c:v>
                </c:pt>
                <c:pt idx="203">
                  <c:v>353.524145492406</c:v>
                </c:pt>
                <c:pt idx="204">
                  <c:v>354.189197515267</c:v>
                </c:pt>
                <c:pt idx="205">
                  <c:v>355.817965926977</c:v>
                </c:pt>
                <c:pt idx="206">
                  <c:v>356.210137401462</c:v>
                </c:pt>
                <c:pt idx="207">
                  <c:v>357.619902093332</c:v>
                </c:pt>
                <c:pt idx="208">
                  <c:v>358.724253138572</c:v>
                </c:pt>
                <c:pt idx="209">
                  <c:v>358.566775721916</c:v>
                </c:pt>
                <c:pt idx="210">
                  <c:v>359.886268785184</c:v>
                </c:pt>
                <c:pt idx="211">
                  <c:v>360.381875594784</c:v>
                </c:pt>
                <c:pt idx="212">
                  <c:v>363.078021866148</c:v>
                </c:pt>
                <c:pt idx="213">
                  <c:v>364.266673687978</c:v>
                </c:pt>
                <c:pt idx="214">
                  <c:v>365.469150228342</c:v>
                </c:pt>
                <c:pt idx="215">
                  <c:v>365.991084450967</c:v>
                </c:pt>
                <c:pt idx="216">
                  <c:v>366.51944614575</c:v>
                </c:pt>
                <c:pt idx="217">
                  <c:v>368.101700185192</c:v>
                </c:pt>
                <c:pt idx="218">
                  <c:v>368.93984168496</c:v>
                </c:pt>
                <c:pt idx="219">
                  <c:v>370.510441038755</c:v>
                </c:pt>
                <c:pt idx="220">
                  <c:v>369.838561457511</c:v>
                </c:pt>
                <c:pt idx="221">
                  <c:v>370.605183196031</c:v>
                </c:pt>
                <c:pt idx="222">
                  <c:v>371.215679983281</c:v>
                </c:pt>
                <c:pt idx="223">
                  <c:v>372.998555520088</c:v>
                </c:pt>
                <c:pt idx="224">
                  <c:v>374.630124535364</c:v>
                </c:pt>
                <c:pt idx="225">
                  <c:v>374.52882444303</c:v>
                </c:pt>
                <c:pt idx="226">
                  <c:v>375.523782347433</c:v>
                </c:pt>
                <c:pt idx="227">
                  <c:v>376.089169412961</c:v>
                </c:pt>
                <c:pt idx="228">
                  <c:v>378.231139730587</c:v>
                </c:pt>
                <c:pt idx="229">
                  <c:v>378.662354401989</c:v>
                </c:pt>
                <c:pt idx="230">
                  <c:v>379.428045505162</c:v>
                </c:pt>
                <c:pt idx="231">
                  <c:v>379.331933487446</c:v>
                </c:pt>
                <c:pt idx="232">
                  <c:v>379.459021746155</c:v>
                </c:pt>
                <c:pt idx="233">
                  <c:v>380.494771050321</c:v>
                </c:pt>
                <c:pt idx="234">
                  <c:v>380.375075689224</c:v>
                </c:pt>
                <c:pt idx="235">
                  <c:v>381.677647714488</c:v>
                </c:pt>
                <c:pt idx="236">
                  <c:v>381.808941227309</c:v>
                </c:pt>
                <c:pt idx="237">
                  <c:v>383.357496699931</c:v>
                </c:pt>
                <c:pt idx="238">
                  <c:v>383.886797727587</c:v>
                </c:pt>
                <c:pt idx="239">
                  <c:v>384.350793376753</c:v>
                </c:pt>
                <c:pt idx="240">
                  <c:v>384.530262489422</c:v>
                </c:pt>
                <c:pt idx="241">
                  <c:v>384.643652143733</c:v>
                </c:pt>
                <c:pt idx="242">
                  <c:v>386.097056675329</c:v>
                </c:pt>
                <c:pt idx="243">
                  <c:v>386.304223061463</c:v>
                </c:pt>
                <c:pt idx="244">
                  <c:v>388.121723451673</c:v>
                </c:pt>
                <c:pt idx="245">
                  <c:v>387.996218142806</c:v>
                </c:pt>
                <c:pt idx="246">
                  <c:v>388.350577120389</c:v>
                </c:pt>
                <c:pt idx="247">
                  <c:v>388.63978727496</c:v>
                </c:pt>
                <c:pt idx="248">
                  <c:v>389.530309628688</c:v>
                </c:pt>
                <c:pt idx="249">
                  <c:v>390.873703495059</c:v>
                </c:pt>
                <c:pt idx="250">
                  <c:v>390.096370752529</c:v>
                </c:pt>
                <c:pt idx="251">
                  <c:v>390.467529002744</c:v>
                </c:pt>
                <c:pt idx="252">
                  <c:v>389.980628417272</c:v>
                </c:pt>
                <c:pt idx="253">
                  <c:v>391.677533252382</c:v>
                </c:pt>
                <c:pt idx="254">
                  <c:v>392.531708642441</c:v>
                </c:pt>
                <c:pt idx="255">
                  <c:v>392.76642879285</c:v>
                </c:pt>
                <c:pt idx="256">
                  <c:v>392.426625126035</c:v>
                </c:pt>
                <c:pt idx="257">
                  <c:v>392.101459396491</c:v>
                </c:pt>
                <c:pt idx="258">
                  <c:v>393.870284079073</c:v>
                </c:pt>
                <c:pt idx="259">
                  <c:v>394.367752159366</c:v>
                </c:pt>
                <c:pt idx="260">
                  <c:v>395.830719621461</c:v>
                </c:pt>
                <c:pt idx="261">
                  <c:v>395.268955075763</c:v>
                </c:pt>
                <c:pt idx="262">
                  <c:v>395.609032714665</c:v>
                </c:pt>
                <c:pt idx="263">
                  <c:v>395.895320500298</c:v>
                </c:pt>
                <c:pt idx="264">
                  <c:v>396.108035908404</c:v>
                </c:pt>
                <c:pt idx="265">
                  <c:v>396.838415053573</c:v>
                </c:pt>
                <c:pt idx="266">
                  <c:v>396.328261630731</c:v>
                </c:pt>
                <c:pt idx="267">
                  <c:v>396.951695988801</c:v>
                </c:pt>
                <c:pt idx="268">
                  <c:v>396.733079308896</c:v>
                </c:pt>
                <c:pt idx="269">
                  <c:v>398.460573345065</c:v>
                </c:pt>
                <c:pt idx="270">
                  <c:v>398.436220270579</c:v>
                </c:pt>
                <c:pt idx="271">
                  <c:v>398.163748505954</c:v>
                </c:pt>
                <c:pt idx="272">
                  <c:v>398.481864890186</c:v>
                </c:pt>
                <c:pt idx="273">
                  <c:v>399.185538279924</c:v>
                </c:pt>
                <c:pt idx="274">
                  <c:v>401.026900334367</c:v>
                </c:pt>
                <c:pt idx="275">
                  <c:v>400.602800239725</c:v>
                </c:pt>
                <c:pt idx="276">
                  <c:v>400.693032729458</c:v>
                </c:pt>
                <c:pt idx="277">
                  <c:v>399.397310006393</c:v>
                </c:pt>
                <c:pt idx="278">
                  <c:v>399.89793094008</c:v>
                </c:pt>
                <c:pt idx="279">
                  <c:v>400.643274179768</c:v>
                </c:pt>
                <c:pt idx="280">
                  <c:v>401.265938806734</c:v>
                </c:pt>
                <c:pt idx="281">
                  <c:v>402.034804507117</c:v>
                </c:pt>
                <c:pt idx="282">
                  <c:v>401.293853518363</c:v>
                </c:pt>
                <c:pt idx="283">
                  <c:v>401.795605130508</c:v>
                </c:pt>
                <c:pt idx="284">
                  <c:v>401.562254840538</c:v>
                </c:pt>
                <c:pt idx="285">
                  <c:v>402.718269193794</c:v>
                </c:pt>
                <c:pt idx="286">
                  <c:v>402.317591538292</c:v>
                </c:pt>
                <c:pt idx="287">
                  <c:v>402.348237273274</c:v>
                </c:pt>
                <c:pt idx="288">
                  <c:v>402.933728671543</c:v>
                </c:pt>
                <c:pt idx="289">
                  <c:v>403.032797848304</c:v>
                </c:pt>
                <c:pt idx="290">
                  <c:v>403.947660230228</c:v>
                </c:pt>
                <c:pt idx="291">
                  <c:v>403.095015604851</c:v>
                </c:pt>
                <c:pt idx="292">
                  <c:v>403.32081644173</c:v>
                </c:pt>
                <c:pt idx="293">
                  <c:v>402.973741642676</c:v>
                </c:pt>
                <c:pt idx="294">
                  <c:v>404.742605464127</c:v>
                </c:pt>
                <c:pt idx="295">
                  <c:v>405.524169553349</c:v>
                </c:pt>
                <c:pt idx="296">
                  <c:v>404.965536117227</c:v>
                </c:pt>
                <c:pt idx="297">
                  <c:v>404.900452525664</c:v>
                </c:pt>
                <c:pt idx="298">
                  <c:v>404.017018656116</c:v>
                </c:pt>
                <c:pt idx="299">
                  <c:v>405.072650506095</c:v>
                </c:pt>
                <c:pt idx="300">
                  <c:v>404.98443149377</c:v>
                </c:pt>
                <c:pt idx="301">
                  <c:v>405.937371647159</c:v>
                </c:pt>
                <c:pt idx="302">
                  <c:v>405.595210950635</c:v>
                </c:pt>
                <c:pt idx="303">
                  <c:v>405.534906649939</c:v>
                </c:pt>
                <c:pt idx="304">
                  <c:v>405.995727701895</c:v>
                </c:pt>
                <c:pt idx="305">
                  <c:v>406.389647379228</c:v>
                </c:pt>
                <c:pt idx="306">
                  <c:v>407.384087780797</c:v>
                </c:pt>
                <c:pt idx="307">
                  <c:v>406.314096314399</c:v>
                </c:pt>
                <c:pt idx="308">
                  <c:v>406.948985315004</c:v>
                </c:pt>
                <c:pt idx="309">
                  <c:v>406.566107147693</c:v>
                </c:pt>
                <c:pt idx="310">
                  <c:v>407.565109401966</c:v>
                </c:pt>
                <c:pt idx="311">
                  <c:v>407.937050429575</c:v>
                </c:pt>
                <c:pt idx="312">
                  <c:v>407.379051912895</c:v>
                </c:pt>
                <c:pt idx="313">
                  <c:v>407.713080422046</c:v>
                </c:pt>
                <c:pt idx="314">
                  <c:v>407.53001923089</c:v>
                </c:pt>
                <c:pt idx="315">
                  <c:v>408.478949824515</c:v>
                </c:pt>
                <c:pt idx="316">
                  <c:v>407.092129207821</c:v>
                </c:pt>
                <c:pt idx="317">
                  <c:v>406.968132919819</c:v>
                </c:pt>
                <c:pt idx="318">
                  <c:v>406.437783840207</c:v>
                </c:pt>
                <c:pt idx="319">
                  <c:v>406.96788504031</c:v>
                </c:pt>
                <c:pt idx="320">
                  <c:v>408.199533084898</c:v>
                </c:pt>
                <c:pt idx="321">
                  <c:v>408.269948260268</c:v>
                </c:pt>
                <c:pt idx="322">
                  <c:v>408.880801646108</c:v>
                </c:pt>
                <c:pt idx="323">
                  <c:v>408.010518436782</c:v>
                </c:pt>
                <c:pt idx="324">
                  <c:v>408.714604959033</c:v>
                </c:pt>
                <c:pt idx="325">
                  <c:v>408.494048730696</c:v>
                </c:pt>
                <c:pt idx="326">
                  <c:v>409.204654049135</c:v>
                </c:pt>
                <c:pt idx="327">
                  <c:v>408.911543053883</c:v>
                </c:pt>
                <c:pt idx="328">
                  <c:v>408.358880469774</c:v>
                </c:pt>
                <c:pt idx="329">
                  <c:v>408.88825977517</c:v>
                </c:pt>
                <c:pt idx="330">
                  <c:v>408.787068401918</c:v>
                </c:pt>
                <c:pt idx="331">
                  <c:v>409.865926996687</c:v>
                </c:pt>
                <c:pt idx="332">
                  <c:v>408.887650948307</c:v>
                </c:pt>
                <c:pt idx="333">
                  <c:v>409.065354463077</c:v>
                </c:pt>
                <c:pt idx="334">
                  <c:v>408.185664878731</c:v>
                </c:pt>
                <c:pt idx="335">
                  <c:v>408.1928968721</c:v>
                </c:pt>
                <c:pt idx="336">
                  <c:v>408.290665768634</c:v>
                </c:pt>
                <c:pt idx="337">
                  <c:v>407.185040535747</c:v>
                </c:pt>
                <c:pt idx="338">
                  <c:v>407.265079524302</c:v>
                </c:pt>
                <c:pt idx="339">
                  <c:v>406.704536981091</c:v>
                </c:pt>
                <c:pt idx="340">
                  <c:v>407.912723447669</c:v>
                </c:pt>
                <c:pt idx="341">
                  <c:v>407.488479843838</c:v>
                </c:pt>
                <c:pt idx="342">
                  <c:v>408.146830422453</c:v>
                </c:pt>
                <c:pt idx="343">
                  <c:v>408.299354597709</c:v>
                </c:pt>
                <c:pt idx="344">
                  <c:v>408.204864668705</c:v>
                </c:pt>
                <c:pt idx="345">
                  <c:v>409.346484615434</c:v>
                </c:pt>
                <c:pt idx="346">
                  <c:v>409.203632089759</c:v>
                </c:pt>
                <c:pt idx="347">
                  <c:v>409.477008397151</c:v>
                </c:pt>
                <c:pt idx="348">
                  <c:v>407.864321712129</c:v>
                </c:pt>
                <c:pt idx="349">
                  <c:v>407.453889780542</c:v>
                </c:pt>
                <c:pt idx="350">
                  <c:v>406.992338136352</c:v>
                </c:pt>
                <c:pt idx="351">
                  <c:v>407.645939865442</c:v>
                </c:pt>
                <c:pt idx="352">
                  <c:v>408.07090536398</c:v>
                </c:pt>
                <c:pt idx="353">
                  <c:v>407.120396169277</c:v>
                </c:pt>
                <c:pt idx="354">
                  <c:v>406.965254038513</c:v>
                </c:pt>
                <c:pt idx="355">
                  <c:v>405.825099625016</c:v>
                </c:pt>
                <c:pt idx="356">
                  <c:v>406.737387539067</c:v>
                </c:pt>
                <c:pt idx="357">
                  <c:v>406.606185350275</c:v>
                </c:pt>
                <c:pt idx="358">
                  <c:v>406.715713302774</c:v>
                </c:pt>
                <c:pt idx="359">
                  <c:v>405.952648852635</c:v>
                </c:pt>
                <c:pt idx="360">
                  <c:v>405.473910895879</c:v>
                </c:pt>
                <c:pt idx="361">
                  <c:v>406.184568399478</c:v>
                </c:pt>
                <c:pt idx="362">
                  <c:v>405.708709324028</c:v>
                </c:pt>
                <c:pt idx="363">
                  <c:v>406.116923386331</c:v>
                </c:pt>
                <c:pt idx="364">
                  <c:v>404.716873831675</c:v>
                </c:pt>
                <c:pt idx="365">
                  <c:v>404.59558682321</c:v>
                </c:pt>
                <c:pt idx="366">
                  <c:v>404.380510036631</c:v>
                </c:pt>
                <c:pt idx="367">
                  <c:v>404.950554627655</c:v>
                </c:pt>
                <c:pt idx="368">
                  <c:v>404.708563345007</c:v>
                </c:pt>
                <c:pt idx="369">
                  <c:v>403.218055164927</c:v>
                </c:pt>
                <c:pt idx="370">
                  <c:v>403.468209076291</c:v>
                </c:pt>
                <c:pt idx="371">
                  <c:v>403.038112037057</c:v>
                </c:pt>
                <c:pt idx="372">
                  <c:v>403.678558757161</c:v>
                </c:pt>
                <c:pt idx="373">
                  <c:v>402.419356948299</c:v>
                </c:pt>
                <c:pt idx="374">
                  <c:v>402.434064465783</c:v>
                </c:pt>
                <c:pt idx="375">
                  <c:v>402.367428365721</c:v>
                </c:pt>
                <c:pt idx="376">
                  <c:v>402.258670144326</c:v>
                </c:pt>
                <c:pt idx="377">
                  <c:v>402.658760716783</c:v>
                </c:pt>
                <c:pt idx="378">
                  <c:v>401.300263595469</c:v>
                </c:pt>
                <c:pt idx="379">
                  <c:v>401.564616219011</c:v>
                </c:pt>
                <c:pt idx="380">
                  <c:v>401.096824099484</c:v>
                </c:pt>
                <c:pt idx="381">
                  <c:v>401.763367748157</c:v>
                </c:pt>
                <c:pt idx="382">
                  <c:v>400.822056187836</c:v>
                </c:pt>
                <c:pt idx="383">
                  <c:v>399.852155857573</c:v>
                </c:pt>
                <c:pt idx="384">
                  <c:v>399.174957738812</c:v>
                </c:pt>
                <c:pt idx="385">
                  <c:v>398.726026205722</c:v>
                </c:pt>
                <c:pt idx="386">
                  <c:v>400.125732208077</c:v>
                </c:pt>
                <c:pt idx="387">
                  <c:v>399.803423616022</c:v>
                </c:pt>
                <c:pt idx="388">
                  <c:v>399.995112753568</c:v>
                </c:pt>
                <c:pt idx="389">
                  <c:v>398.157690678675</c:v>
                </c:pt>
                <c:pt idx="390">
                  <c:v>397.583188605268</c:v>
                </c:pt>
                <c:pt idx="391">
                  <c:v>397.820522362421</c:v>
                </c:pt>
                <c:pt idx="392">
                  <c:v>398.401199679716</c:v>
                </c:pt>
                <c:pt idx="393">
                  <c:v>398.760985913899</c:v>
                </c:pt>
                <c:pt idx="394">
                  <c:v>397.006294712045</c:v>
                </c:pt>
                <c:pt idx="395">
                  <c:v>397.012465607169</c:v>
                </c:pt>
                <c:pt idx="396">
                  <c:v>396.418863765344</c:v>
                </c:pt>
                <c:pt idx="397">
                  <c:v>397.012174240028</c:v>
                </c:pt>
                <c:pt idx="398">
                  <c:v>396.460577102927</c:v>
                </c:pt>
                <c:pt idx="399">
                  <c:v>396.198120540184</c:v>
                </c:pt>
                <c:pt idx="400">
                  <c:v>395.453225223117</c:v>
                </c:pt>
                <c:pt idx="401">
                  <c:v>394.331544356122</c:v>
                </c:pt>
                <c:pt idx="402">
                  <c:v>395.130586125051</c:v>
                </c:pt>
                <c:pt idx="403">
                  <c:v>394.330800717598</c:v>
                </c:pt>
                <c:pt idx="404">
                  <c:v>394.967268319281</c:v>
                </c:pt>
                <c:pt idx="405">
                  <c:v>394.050161975493</c:v>
                </c:pt>
                <c:pt idx="406">
                  <c:v>393.79088000996</c:v>
                </c:pt>
                <c:pt idx="407">
                  <c:v>393.465757768049</c:v>
                </c:pt>
                <c:pt idx="408">
                  <c:v>392.975778258161</c:v>
                </c:pt>
                <c:pt idx="409">
                  <c:v>392.621354049128</c:v>
                </c:pt>
                <c:pt idx="410">
                  <c:v>391.061265656231</c:v>
                </c:pt>
                <c:pt idx="411">
                  <c:v>391.543095583694</c:v>
                </c:pt>
                <c:pt idx="412">
                  <c:v>390.624241037059</c:v>
                </c:pt>
                <c:pt idx="413">
                  <c:v>391.204466082971</c:v>
                </c:pt>
                <c:pt idx="414">
                  <c:v>390.62641541871</c:v>
                </c:pt>
                <c:pt idx="415">
                  <c:v>389.833835912046</c:v>
                </c:pt>
                <c:pt idx="416">
                  <c:v>389.608796108745</c:v>
                </c:pt>
                <c:pt idx="417">
                  <c:v>389.085413747941</c:v>
                </c:pt>
                <c:pt idx="418">
                  <c:v>389.659798404739</c:v>
                </c:pt>
                <c:pt idx="419">
                  <c:v>388.663583707743</c:v>
                </c:pt>
                <c:pt idx="420">
                  <c:v>388.672529113853</c:v>
                </c:pt>
                <c:pt idx="421">
                  <c:v>387.085217462692</c:v>
                </c:pt>
                <c:pt idx="422">
                  <c:v>386.792236930339</c:v>
                </c:pt>
                <c:pt idx="423">
                  <c:v>386.488388838497</c:v>
                </c:pt>
                <c:pt idx="424">
                  <c:v>385.738779462011</c:v>
                </c:pt>
                <c:pt idx="425">
                  <c:v>385.358914987668</c:v>
                </c:pt>
                <c:pt idx="426">
                  <c:v>384.070824344196</c:v>
                </c:pt>
                <c:pt idx="427">
                  <c:v>384.615572179098</c:v>
                </c:pt>
                <c:pt idx="428">
                  <c:v>383.445354764901</c:v>
                </c:pt>
                <c:pt idx="429">
                  <c:v>383.36970802728</c:v>
                </c:pt>
                <c:pt idx="430">
                  <c:v>382.574884558753</c:v>
                </c:pt>
                <c:pt idx="431">
                  <c:v>381.973028764183</c:v>
                </c:pt>
                <c:pt idx="432">
                  <c:v>381.880252247919</c:v>
                </c:pt>
                <c:pt idx="433">
                  <c:v>381.62039624563</c:v>
                </c:pt>
                <c:pt idx="434">
                  <c:v>381.850041389267</c:v>
                </c:pt>
                <c:pt idx="435">
                  <c:v>380.167443985417</c:v>
                </c:pt>
                <c:pt idx="436">
                  <c:v>380.292410047635</c:v>
                </c:pt>
                <c:pt idx="437">
                  <c:v>379.388367388803</c:v>
                </c:pt>
                <c:pt idx="438">
                  <c:v>379.281357370255</c:v>
                </c:pt>
                <c:pt idx="439">
                  <c:v>378.505420580745</c:v>
                </c:pt>
                <c:pt idx="440">
                  <c:v>377.309114935505</c:v>
                </c:pt>
                <c:pt idx="441">
                  <c:v>376.393904652516</c:v>
                </c:pt>
                <c:pt idx="442">
                  <c:v>374.844896908511</c:v>
                </c:pt>
                <c:pt idx="443">
                  <c:v>375.468692213935</c:v>
                </c:pt>
                <c:pt idx="444">
                  <c:v>374.608559018154</c:v>
                </c:pt>
                <c:pt idx="445">
                  <c:v>374.617874069145</c:v>
                </c:pt>
                <c:pt idx="446">
                  <c:v>373.580398305948</c:v>
                </c:pt>
                <c:pt idx="447">
                  <c:v>373.264156238698</c:v>
                </c:pt>
                <c:pt idx="448">
                  <c:v>373.188787821928</c:v>
                </c:pt>
                <c:pt idx="449">
                  <c:v>371.973686821701</c:v>
                </c:pt>
                <c:pt idx="450">
                  <c:v>371.331709336915</c:v>
                </c:pt>
                <c:pt idx="451">
                  <c:v>369.145768673553</c:v>
                </c:pt>
                <c:pt idx="452">
                  <c:v>369.025638436126</c:v>
                </c:pt>
                <c:pt idx="453">
                  <c:v>368.371932336717</c:v>
                </c:pt>
                <c:pt idx="454">
                  <c:v>368.337477085083</c:v>
                </c:pt>
                <c:pt idx="455">
                  <c:v>367.181088738183</c:v>
                </c:pt>
                <c:pt idx="456">
                  <c:v>365.753885505476</c:v>
                </c:pt>
                <c:pt idx="457">
                  <c:v>365.585340486219</c:v>
                </c:pt>
                <c:pt idx="458">
                  <c:v>364.424416379196</c:v>
                </c:pt>
                <c:pt idx="459">
                  <c:v>364.490943760175</c:v>
                </c:pt>
                <c:pt idx="460">
                  <c:v>363.027641443306</c:v>
                </c:pt>
                <c:pt idx="461">
                  <c:v>363.005545376973</c:v>
                </c:pt>
                <c:pt idx="462">
                  <c:v>361.938063146999</c:v>
                </c:pt>
                <c:pt idx="463">
                  <c:v>361.334106899754</c:v>
                </c:pt>
                <c:pt idx="464">
                  <c:v>360.885375409776</c:v>
                </c:pt>
                <c:pt idx="465">
                  <c:v>358.928166649757</c:v>
                </c:pt>
                <c:pt idx="466">
                  <c:v>358.327702459443</c:v>
                </c:pt>
                <c:pt idx="467">
                  <c:v>356.931636371971</c:v>
                </c:pt>
                <c:pt idx="468">
                  <c:v>357.578775838795</c:v>
                </c:pt>
                <c:pt idx="469">
                  <c:v>356.549806256615</c:v>
                </c:pt>
                <c:pt idx="470">
                  <c:v>355.560784414118</c:v>
                </c:pt>
                <c:pt idx="471">
                  <c:v>354.375333282077</c:v>
                </c:pt>
                <c:pt idx="472">
                  <c:v>353.299370963666</c:v>
                </c:pt>
                <c:pt idx="473">
                  <c:v>353.407424685407</c:v>
                </c:pt>
                <c:pt idx="474">
                  <c:v>352.309483717273</c:v>
                </c:pt>
                <c:pt idx="475">
                  <c:v>352.294767502262</c:v>
                </c:pt>
                <c:pt idx="476">
                  <c:v>350.264460379917</c:v>
                </c:pt>
                <c:pt idx="477">
                  <c:v>349.393724899207</c:v>
                </c:pt>
                <c:pt idx="478">
                  <c:v>348.175518881984</c:v>
                </c:pt>
                <c:pt idx="479">
                  <c:v>347.65075361445</c:v>
                </c:pt>
                <c:pt idx="480">
                  <c:v>347.286305506008</c:v>
                </c:pt>
                <c:pt idx="481">
                  <c:v>345.475097776295</c:v>
                </c:pt>
                <c:pt idx="482">
                  <c:v>344.865131538168</c:v>
                </c:pt>
                <c:pt idx="483">
                  <c:v>343.086648252294</c:v>
                </c:pt>
                <c:pt idx="484">
                  <c:v>343.066570012133</c:v>
                </c:pt>
                <c:pt idx="485">
                  <c:v>341.477931988166</c:v>
                </c:pt>
                <c:pt idx="486">
                  <c:v>340.246257850999</c:v>
                </c:pt>
                <c:pt idx="487">
                  <c:v>339.374104673453</c:v>
                </c:pt>
                <c:pt idx="488">
                  <c:v>338.960659048899</c:v>
                </c:pt>
                <c:pt idx="489">
                  <c:v>339.186364212985</c:v>
                </c:pt>
                <c:pt idx="490">
                  <c:v>337.776482104506</c:v>
                </c:pt>
                <c:pt idx="491">
                  <c:v>337.255117569874</c:v>
                </c:pt>
                <c:pt idx="492">
                  <c:v>335.205432358259</c:v>
                </c:pt>
                <c:pt idx="493">
                  <c:v>335.224197271903</c:v>
                </c:pt>
                <c:pt idx="494">
                  <c:v>334.238480489515</c:v>
                </c:pt>
                <c:pt idx="495">
                  <c:v>333.042370538623</c:v>
                </c:pt>
                <c:pt idx="496">
                  <c:v>331.795084341206</c:v>
                </c:pt>
                <c:pt idx="497">
                  <c:v>329.750365417281</c:v>
                </c:pt>
                <c:pt idx="498">
                  <c:v>329.518463265491</c:v>
                </c:pt>
                <c:pt idx="499">
                  <c:v>328.116978618946</c:v>
                </c:pt>
                <c:pt idx="500">
                  <c:v>328.186998056855</c:v>
                </c:pt>
                <c:pt idx="501">
                  <c:v>326.375216290386</c:v>
                </c:pt>
                <c:pt idx="502">
                  <c:v>325.266577364531</c:v>
                </c:pt>
                <c:pt idx="503">
                  <c:v>324.288253479755</c:v>
                </c:pt>
                <c:pt idx="504">
                  <c:v>323.314961114118</c:v>
                </c:pt>
                <c:pt idx="505">
                  <c:v>322.665377642318</c:v>
                </c:pt>
                <c:pt idx="506">
                  <c:v>320.252788133234</c:v>
                </c:pt>
                <c:pt idx="507">
                  <c:v>319.794224089432</c:v>
                </c:pt>
                <c:pt idx="508">
                  <c:v>318.255644679822</c:v>
                </c:pt>
                <c:pt idx="509">
                  <c:v>318.522015129536</c:v>
                </c:pt>
                <c:pt idx="510">
                  <c:v>317.550540546958</c:v>
                </c:pt>
                <c:pt idx="511">
                  <c:v>315.842168023024</c:v>
                </c:pt>
                <c:pt idx="512">
                  <c:v>314.265767418985</c:v>
                </c:pt>
                <c:pt idx="513">
                  <c:v>312.362374604817</c:v>
                </c:pt>
                <c:pt idx="514">
                  <c:v>311.990150907593</c:v>
                </c:pt>
                <c:pt idx="515">
                  <c:v>310.228071156891</c:v>
                </c:pt>
                <c:pt idx="516">
                  <c:v>310.136868892942</c:v>
                </c:pt>
                <c:pt idx="517">
                  <c:v>308.655701856432</c:v>
                </c:pt>
                <c:pt idx="518">
                  <c:v>307.891350172356</c:v>
                </c:pt>
                <c:pt idx="519">
                  <c:v>306.795044339223</c:v>
                </c:pt>
                <c:pt idx="520">
                  <c:v>305.681378242992</c:v>
                </c:pt>
                <c:pt idx="521">
                  <c:v>305.289489438121</c:v>
                </c:pt>
                <c:pt idx="522">
                  <c:v>302.716582769945</c:v>
                </c:pt>
                <c:pt idx="523">
                  <c:v>301.487174338458</c:v>
                </c:pt>
                <c:pt idx="524">
                  <c:v>299.42980486209</c:v>
                </c:pt>
                <c:pt idx="525">
                  <c:v>299.261733858032</c:v>
                </c:pt>
                <c:pt idx="526">
                  <c:v>298.174038576235</c:v>
                </c:pt>
                <c:pt idx="527">
                  <c:v>296.566065950631</c:v>
                </c:pt>
                <c:pt idx="528">
                  <c:v>294.677006660303</c:v>
                </c:pt>
                <c:pt idx="529">
                  <c:v>292.555658178251</c:v>
                </c:pt>
                <c:pt idx="530">
                  <c:v>292.207352679182</c:v>
                </c:pt>
                <c:pt idx="531">
                  <c:v>289.722499770325</c:v>
                </c:pt>
                <c:pt idx="532">
                  <c:v>288.303680953262</c:v>
                </c:pt>
                <c:pt idx="533">
                  <c:v>285.796175336369</c:v>
                </c:pt>
                <c:pt idx="534">
                  <c:v>284.630924209862</c:v>
                </c:pt>
                <c:pt idx="535">
                  <c:v>283.059368128141</c:v>
                </c:pt>
                <c:pt idx="536">
                  <c:v>280.192271971414</c:v>
                </c:pt>
                <c:pt idx="537">
                  <c:v>277.680730702178</c:v>
                </c:pt>
                <c:pt idx="538">
                  <c:v>273.853323238268</c:v>
                </c:pt>
                <c:pt idx="539">
                  <c:v>271.096846573629</c:v>
                </c:pt>
                <c:pt idx="540">
                  <c:v>264.429809742</c:v>
                </c:pt>
                <c:pt idx="541">
                  <c:v>248.805290284495</c:v>
                </c:pt>
              </c:numCache>
            </c:numRef>
          </c:yVal>
          <c:smooth val="0"/>
        </c:ser>
        <c:ser>
          <c:idx val="0"/>
          <c:order val="0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Resultats!$N$4</c:f>
              <c:numCache/>
            </c:numRef>
          </c:xVal>
          <c:yVal>
            <c:numRef>
              <c:f>Resultats!$N$2</c:f>
              <c:numCache/>
            </c:numRef>
          </c:yVal>
          <c:smooth val="0"/>
        </c:ser>
        <c:ser>
          <c:idx val="2"/>
          <c:order val="2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Resultats!$S$4</c:f>
              <c:numCache/>
            </c:numRef>
          </c:xVal>
          <c:yVal>
            <c:numRef>
              <c:f>Resultats!$S$2</c:f>
              <c:numCache/>
            </c:numRef>
          </c:yVal>
          <c:smooth val="0"/>
        </c:ser>
        <c:ser>
          <c:idx val="3"/>
          <c:order val="3"/>
          <c:tx>
            <c:v>Rupture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339966"/>
                </a:solidFill>
              </a:ln>
            </c:spPr>
          </c:marker>
          <c:xVal>
            <c:numRef>
              <c:f>Resultats!$U$4</c:f>
              <c:numCache/>
            </c:numRef>
          </c:xVal>
          <c:yVal>
            <c:numRef>
              <c:f>Machine_traitement!$D$21</c:f>
              <c:numCache>
                <c:ptCount val="1"/>
                <c:pt idx="0">
                  <c:v>248.805290284495</c:v>
                </c:pt>
              </c:numCache>
            </c:numRef>
          </c:yVal>
          <c:smooth val="0"/>
        </c:ser>
        <c:axId val="2863675"/>
        <c:axId val="25773083"/>
      </c:scatterChart>
      <c:valAx>
        <c:axId val="2863675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(-)</a:t>
                </a:r>
              </a:p>
            </c:rich>
          </c:tx>
          <c:layout>
            <c:manualLayout>
              <c:xMode val="factor"/>
              <c:yMode val="factor"/>
              <c:x val="0.00225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25773083"/>
        <c:crosses val="autoZero"/>
        <c:crossBetween val="midCat"/>
      </c:valAx>
      <c:valAx>
        <c:axId val="25773083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425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2863675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615"/>
          <c:y val="0.63275"/>
          <c:w val="0.341"/>
          <c:h val="0.1475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9"/>
          <c:y val="0"/>
          <c:w val="0.8845"/>
          <c:h val="0.9605"/>
        </c:manualLayout>
      </c:layout>
      <c:scatterChart>
        <c:scatterStyle val="lineMarker"/>
        <c:varyColors val="0"/>
        <c:ser>
          <c:idx val="1"/>
          <c:order val="1"/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Donnees_bilan!$C$2:$C$10000</c:f>
              <c:numCach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0.000404118360907993</c:v>
                </c:pt>
                <c:pt idx="153">
                  <c:v>0.000418703072031637</c:v>
                </c:pt>
                <c:pt idx="154">
                  <c:v>0.000461375308871609</c:v>
                </c:pt>
                <c:pt idx="155">
                  <c:v>0.000537017294509778</c:v>
                </c:pt>
                <c:pt idx="156">
                  <c:v>0.000710779880936915</c:v>
                </c:pt>
                <c:pt idx="157">
                  <c:v>0.000640503016231767</c:v>
                </c:pt>
                <c:pt idx="158">
                  <c:v>0.000886187720190237</c:v>
                </c:pt>
                <c:pt idx="159">
                  <c:v>0.00110480780888345</c:v>
                </c:pt>
                <c:pt idx="160">
                  <c:v>0.00109298396809501</c:v>
                </c:pt>
                <c:pt idx="161">
                  <c:v>0.00124875237307619</c:v>
                </c:pt>
                <c:pt idx="162">
                  <c:v>0.00135473612427085</c:v>
                </c:pt>
                <c:pt idx="163">
                  <c:v>0.00142382659046508</c:v>
                </c:pt>
                <c:pt idx="164">
                  <c:v>0.00178045647945758</c:v>
                </c:pt>
                <c:pt idx="165">
                  <c:v>0.00182942530604999</c:v>
                </c:pt>
                <c:pt idx="166">
                  <c:v>0.00202168563943175</c:v>
                </c:pt>
                <c:pt idx="167">
                  <c:v>0.00210083963560678</c:v>
                </c:pt>
                <c:pt idx="168">
                  <c:v>0.00228020795595142</c:v>
                </c:pt>
                <c:pt idx="169">
                  <c:v>0.00232019511838415</c:v>
                </c:pt>
                <c:pt idx="170">
                  <c:v>0.00268293915502826</c:v>
                </c:pt>
                <c:pt idx="171">
                  <c:v>0.00289121624487984</c:v>
                </c:pt>
                <c:pt idx="172">
                  <c:v>0.00301770475609073</c:v>
                </c:pt>
                <c:pt idx="173">
                  <c:v>0.00326812292593634</c:v>
                </c:pt>
                <c:pt idx="174">
                  <c:v>0.00332784540052956</c:v>
                </c:pt>
                <c:pt idx="175">
                  <c:v>0.00390899297508027</c:v>
                </c:pt>
                <c:pt idx="176">
                  <c:v>0.00387269059463868</c:v>
                </c:pt>
                <c:pt idx="177">
                  <c:v>0.00414683442756064</c:v>
                </c:pt>
                <c:pt idx="178">
                  <c:v>0.00435416423634052</c:v>
                </c:pt>
                <c:pt idx="179">
                  <c:v>0.0045714584544992</c:v>
                </c:pt>
                <c:pt idx="180">
                  <c:v>0.00471858528371356</c:v>
                </c:pt>
                <c:pt idx="181">
                  <c:v>0.00491985669612091</c:v>
                </c:pt>
                <c:pt idx="182">
                  <c:v>0.0052004925691293</c:v>
                </c:pt>
                <c:pt idx="183">
                  <c:v>0.00547035578533356</c:v>
                </c:pt>
                <c:pt idx="184">
                  <c:v>0.00579382350197116</c:v>
                </c:pt>
                <c:pt idx="185">
                  <c:v>0.00603473726419135</c:v>
                </c:pt>
                <c:pt idx="186">
                  <c:v>0.00618013738248532</c:v>
                </c:pt>
                <c:pt idx="187">
                  <c:v>0.00637242758453362</c:v>
                </c:pt>
                <c:pt idx="188">
                  <c:v>0.00663904321420436</c:v>
                </c:pt>
                <c:pt idx="189">
                  <c:v>0.00694692194825433</c:v>
                </c:pt>
                <c:pt idx="190">
                  <c:v>0.00722053514072332</c:v>
                </c:pt>
                <c:pt idx="191">
                  <c:v>0.00755017538964101</c:v>
                </c:pt>
                <c:pt idx="192">
                  <c:v>0.00752472158824499</c:v>
                </c:pt>
                <c:pt idx="193">
                  <c:v>0.00794436608313349</c:v>
                </c:pt>
                <c:pt idx="194">
                  <c:v>0.0081469146093779</c:v>
                </c:pt>
                <c:pt idx="195">
                  <c:v>0.0084605934138733</c:v>
                </c:pt>
                <c:pt idx="196">
                  <c:v>0.00867951480830233</c:v>
                </c:pt>
                <c:pt idx="197">
                  <c:v>0.00894721873597318</c:v>
                </c:pt>
                <c:pt idx="198">
                  <c:v>0.00934248867339151</c:v>
                </c:pt>
                <c:pt idx="199">
                  <c:v>0.00962114118846255</c:v>
                </c:pt>
                <c:pt idx="200">
                  <c:v>0.00997981111811881</c:v>
                </c:pt>
                <c:pt idx="201">
                  <c:v>0.0101905739601184</c:v>
                </c:pt>
                <c:pt idx="202">
                  <c:v>0.0106211198686172</c:v>
                </c:pt>
                <c:pt idx="203">
                  <c:v>0.0107167037247062</c:v>
                </c:pt>
                <c:pt idx="204">
                  <c:v>0.0110102337674877</c:v>
                </c:pt>
                <c:pt idx="205">
                  <c:v>0.0113913915224143</c:v>
                </c:pt>
                <c:pt idx="206">
                  <c:v>0.0114960806317103</c:v>
                </c:pt>
                <c:pt idx="207">
                  <c:v>0.0119656995721089</c:v>
                </c:pt>
                <c:pt idx="208">
                  <c:v>0.0123213780127197</c:v>
                </c:pt>
                <c:pt idx="209">
                  <c:v>0.0126619115015661</c:v>
                </c:pt>
                <c:pt idx="210">
                  <c:v>0.012860902897545</c:v>
                </c:pt>
                <c:pt idx="211">
                  <c:v>0.0132224947350192</c:v>
                </c:pt>
                <c:pt idx="212">
                  <c:v>0.0134079896810308</c:v>
                </c:pt>
                <c:pt idx="213">
                  <c:v>0.0137695275161438</c:v>
                </c:pt>
                <c:pt idx="214">
                  <c:v>0.0139727496910877</c:v>
                </c:pt>
                <c:pt idx="215">
                  <c:v>0.0143269918960788</c:v>
                </c:pt>
                <c:pt idx="216">
                  <c:v>0.0149429904015637</c:v>
                </c:pt>
                <c:pt idx="217">
                  <c:v>0.0149509018844453</c:v>
                </c:pt>
                <c:pt idx="218">
                  <c:v>0.0153779760390386</c:v>
                </c:pt>
                <c:pt idx="219">
                  <c:v>0.0157854405595903</c:v>
                </c:pt>
                <c:pt idx="220">
                  <c:v>0.016177924003429</c:v>
                </c:pt>
                <c:pt idx="221">
                  <c:v>0.0165988448306051</c:v>
                </c:pt>
                <c:pt idx="222">
                  <c:v>0.0166740025021444</c:v>
                </c:pt>
                <c:pt idx="223">
                  <c:v>0.0169719487520658</c:v>
                </c:pt>
                <c:pt idx="224">
                  <c:v>0.0172075929971941</c:v>
                </c:pt>
                <c:pt idx="225">
                  <c:v>0.0176553554540921</c:v>
                </c:pt>
                <c:pt idx="226">
                  <c:v>0.0179691994637665</c:v>
                </c:pt>
                <c:pt idx="227">
                  <c:v>0.0183810350074146</c:v>
                </c:pt>
                <c:pt idx="228">
                  <c:v>0.0185889021686911</c:v>
                </c:pt>
                <c:pt idx="229">
                  <c:v>0.0190681904767924</c:v>
                </c:pt>
                <c:pt idx="230">
                  <c:v>0.0193327364066034</c:v>
                </c:pt>
                <c:pt idx="231">
                  <c:v>0.0196705551838595</c:v>
                </c:pt>
                <c:pt idx="232">
                  <c:v>0.020192261611893</c:v>
                </c:pt>
                <c:pt idx="233">
                  <c:v>0.0205035637397222</c:v>
                </c:pt>
                <c:pt idx="234">
                  <c:v>0.0208112482019725</c:v>
                </c:pt>
                <c:pt idx="235">
                  <c:v>0.0210645051323075</c:v>
                </c:pt>
                <c:pt idx="236">
                  <c:v>0.0215001971946967</c:v>
                </c:pt>
                <c:pt idx="237">
                  <c:v>0.0218177906650429</c:v>
                </c:pt>
                <c:pt idx="238">
                  <c:v>0.0221610133659992</c:v>
                </c:pt>
                <c:pt idx="239">
                  <c:v>0.02246853123643</c:v>
                </c:pt>
                <c:pt idx="240">
                  <c:v>0.0227103480091517</c:v>
                </c:pt>
                <c:pt idx="241">
                  <c:v>0.0230968224198945</c:v>
                </c:pt>
                <c:pt idx="242">
                  <c:v>0.0235040571082336</c:v>
                </c:pt>
                <c:pt idx="243">
                  <c:v>0.0238337887002013</c:v>
                </c:pt>
                <c:pt idx="244">
                  <c:v>0.02408571571097</c:v>
                </c:pt>
                <c:pt idx="245">
                  <c:v>0.0243961065382678</c:v>
                </c:pt>
                <c:pt idx="246">
                  <c:v>0.0248428596307882</c:v>
                </c:pt>
                <c:pt idx="247">
                  <c:v>0.0252486702586948</c:v>
                </c:pt>
                <c:pt idx="248">
                  <c:v>0.0255217672579762</c:v>
                </c:pt>
                <c:pt idx="249">
                  <c:v>0.0259512923498377</c:v>
                </c:pt>
                <c:pt idx="250">
                  <c:v>0.026192085904856</c:v>
                </c:pt>
                <c:pt idx="251">
                  <c:v>0.0265309332895333</c:v>
                </c:pt>
                <c:pt idx="252">
                  <c:v>0.0271446763563817</c:v>
                </c:pt>
                <c:pt idx="253">
                  <c:v>0.0272126229754075</c:v>
                </c:pt>
                <c:pt idx="254">
                  <c:v>0.0276399031888107</c:v>
                </c:pt>
                <c:pt idx="255">
                  <c:v>0.0281693236812718</c:v>
                </c:pt>
                <c:pt idx="256">
                  <c:v>0.0283889709695045</c:v>
                </c:pt>
                <c:pt idx="257">
                  <c:v>0.0286960994704994</c:v>
                </c:pt>
                <c:pt idx="258">
                  <c:v>0.0289631296298282</c:v>
                </c:pt>
                <c:pt idx="259">
                  <c:v>0.0293923712620327</c:v>
                </c:pt>
                <c:pt idx="260">
                  <c:v>0.0297667967181568</c:v>
                </c:pt>
                <c:pt idx="261">
                  <c:v>0.0301585813357478</c:v>
                </c:pt>
                <c:pt idx="262">
                  <c:v>0.0304753494378609</c:v>
                </c:pt>
                <c:pt idx="263">
                  <c:v>0.0308799084020788</c:v>
                </c:pt>
                <c:pt idx="264">
                  <c:v>0.0312166421858125</c:v>
                </c:pt>
                <c:pt idx="265">
                  <c:v>0.0315660003043851</c:v>
                </c:pt>
                <c:pt idx="266">
                  <c:v>0.031916369884264</c:v>
                </c:pt>
                <c:pt idx="267">
                  <c:v>0.0322974459888002</c:v>
                </c:pt>
                <c:pt idx="268">
                  <c:v>0.0327487134399987</c:v>
                </c:pt>
                <c:pt idx="269">
                  <c:v>0.0328924289985873</c:v>
                </c:pt>
                <c:pt idx="270">
                  <c:v>0.0333309943011815</c:v>
                </c:pt>
                <c:pt idx="271">
                  <c:v>0.0337135828786882</c:v>
                </c:pt>
                <c:pt idx="272">
                  <c:v>0.034177423262605</c:v>
                </c:pt>
                <c:pt idx="273">
                  <c:v>0.0343843865460402</c:v>
                </c:pt>
                <c:pt idx="274">
                  <c:v>0.0348474754112135</c:v>
                </c:pt>
                <c:pt idx="275">
                  <c:v>0.0353414004539972</c:v>
                </c:pt>
                <c:pt idx="276">
                  <c:v>0.0357506061569389</c:v>
                </c:pt>
                <c:pt idx="277">
                  <c:v>0.0361360589852494</c:v>
                </c:pt>
                <c:pt idx="278">
                  <c:v>0.0365255586809572</c:v>
                </c:pt>
                <c:pt idx="279">
                  <c:v>0.0367224591912751</c:v>
                </c:pt>
                <c:pt idx="280">
                  <c:v>0.037208647413411</c:v>
                </c:pt>
                <c:pt idx="281">
                  <c:v>0.037455799651991</c:v>
                </c:pt>
                <c:pt idx="282">
                  <c:v>0.0379119696853125</c:v>
                </c:pt>
                <c:pt idx="283">
                  <c:v>0.0382939156348285</c:v>
                </c:pt>
                <c:pt idx="284">
                  <c:v>0.0386033220940965</c:v>
                </c:pt>
                <c:pt idx="285">
                  <c:v>0.0389727187856325</c:v>
                </c:pt>
                <c:pt idx="286">
                  <c:v>0.0394237786284569</c:v>
                </c:pt>
                <c:pt idx="287">
                  <c:v>0.0396306555057103</c:v>
                </c:pt>
                <c:pt idx="288">
                  <c:v>0.0401101686218775</c:v>
                </c:pt>
                <c:pt idx="289">
                  <c:v>0.040567836200735</c:v>
                </c:pt>
                <c:pt idx="290">
                  <c:v>0.0409283689502629</c:v>
                </c:pt>
                <c:pt idx="291">
                  <c:v>0.0413235152035537</c:v>
                </c:pt>
                <c:pt idx="292">
                  <c:v>0.04154445548809</c:v>
                </c:pt>
                <c:pt idx="293">
                  <c:v>0.0419703270595258</c:v>
                </c:pt>
                <c:pt idx="294">
                  <c:v>0.0422053290603327</c:v>
                </c:pt>
                <c:pt idx="295">
                  <c:v>0.0425453315339885</c:v>
                </c:pt>
                <c:pt idx="296">
                  <c:v>0.0431283384698175</c:v>
                </c:pt>
                <c:pt idx="297">
                  <c:v>0.0437572032410004</c:v>
                </c:pt>
                <c:pt idx="298">
                  <c:v>0.0439112091982853</c:v>
                </c:pt>
                <c:pt idx="299">
                  <c:v>0.0443132817969252</c:v>
                </c:pt>
                <c:pt idx="300">
                  <c:v>0.0446169386055725</c:v>
                </c:pt>
                <c:pt idx="301">
                  <c:v>0.0450004734641157</c:v>
                </c:pt>
                <c:pt idx="302">
                  <c:v>0.0453976359655638</c:v>
                </c:pt>
                <c:pt idx="303">
                  <c:v>0.0458108025461126</c:v>
                </c:pt>
                <c:pt idx="304">
                  <c:v>0.0462273516077744</c:v>
                </c:pt>
                <c:pt idx="305">
                  <c:v>0.04654201213642</c:v>
                </c:pt>
                <c:pt idx="306">
                  <c:v>0.0467776604087745</c:v>
                </c:pt>
                <c:pt idx="307">
                  <c:v>0.0473117966367715</c:v>
                </c:pt>
                <c:pt idx="308">
                  <c:v>0.0476092483471945</c:v>
                </c:pt>
                <c:pt idx="309">
                  <c:v>0.0481199592643907</c:v>
                </c:pt>
                <c:pt idx="310">
                  <c:v>0.0483917518934557</c:v>
                </c:pt>
                <c:pt idx="311">
                  <c:v>0.0486724236076925</c:v>
                </c:pt>
                <c:pt idx="312">
                  <c:v>0.0492650793052752</c:v>
                </c:pt>
                <c:pt idx="313">
                  <c:v>0.0495257105745148</c:v>
                </c:pt>
                <c:pt idx="314">
                  <c:v>0.0499182336839258</c:v>
                </c:pt>
                <c:pt idx="315">
                  <c:v>0.0502365296155032</c:v>
                </c:pt>
                <c:pt idx="316">
                  <c:v>0.0508453965793035</c:v>
                </c:pt>
                <c:pt idx="317">
                  <c:v>0.0513292656280299</c:v>
                </c:pt>
                <c:pt idx="318">
                  <c:v>0.0516149525052744</c:v>
                </c:pt>
                <c:pt idx="319">
                  <c:v>0.0519551356320027</c:v>
                </c:pt>
                <c:pt idx="320">
                  <c:v>0.0522558411551962</c:v>
                </c:pt>
                <c:pt idx="321">
                  <c:v>0.052509433623124</c:v>
                </c:pt>
                <c:pt idx="322">
                  <c:v>0.052967525017018</c:v>
                </c:pt>
                <c:pt idx="323">
                  <c:v>0.0533149197109022</c:v>
                </c:pt>
                <c:pt idx="324">
                  <c:v>0.0536484996543826</c:v>
                </c:pt>
                <c:pt idx="325">
                  <c:v>0.0540976986278949</c:v>
                </c:pt>
                <c:pt idx="326">
                  <c:v>0.0545976525019845</c:v>
                </c:pt>
                <c:pt idx="327">
                  <c:v>0.0549036816734398</c:v>
                </c:pt>
                <c:pt idx="328">
                  <c:v>0.0554623692591863</c:v>
                </c:pt>
                <c:pt idx="329">
                  <c:v>0.0557131981430986</c:v>
                </c:pt>
                <c:pt idx="330">
                  <c:v>0.0561296643263242</c:v>
                </c:pt>
                <c:pt idx="331">
                  <c:v>0.0564888875176149</c:v>
                </c:pt>
                <c:pt idx="332">
                  <c:v>0.0569776222756634</c:v>
                </c:pt>
                <c:pt idx="333">
                  <c:v>0.0574021190328232</c:v>
                </c:pt>
                <c:pt idx="334">
                  <c:v>0.0578031603248343</c:v>
                </c:pt>
                <c:pt idx="335">
                  <c:v>0.0582853767001532</c:v>
                </c:pt>
                <c:pt idx="336">
                  <c:v>0.0583855242121313</c:v>
                </c:pt>
                <c:pt idx="337">
                  <c:v>0.0590566360989598</c:v>
                </c:pt>
                <c:pt idx="338">
                  <c:v>0.059291576921416</c:v>
                </c:pt>
                <c:pt idx="339">
                  <c:v>0.0599023129229304</c:v>
                </c:pt>
                <c:pt idx="340">
                  <c:v>0.0602376868046053</c:v>
                </c:pt>
                <c:pt idx="341">
                  <c:v>0.0603583484286365</c:v>
                </c:pt>
                <c:pt idx="342">
                  <c:v>0.0607239442805782</c:v>
                </c:pt>
                <c:pt idx="343">
                  <c:v>0.0611698480202415</c:v>
                </c:pt>
                <c:pt idx="344">
                  <c:v>0.0615865108943069</c:v>
                </c:pt>
                <c:pt idx="345">
                  <c:v>0.0617111942200548</c:v>
                </c:pt>
                <c:pt idx="346">
                  <c:v>0.0622442599745041</c:v>
                </c:pt>
                <c:pt idx="347">
                  <c:v>0.0626766859000438</c:v>
                </c:pt>
                <c:pt idx="348">
                  <c:v>0.0632493928435112</c:v>
                </c:pt>
                <c:pt idx="349">
                  <c:v>0.0636245023602139</c:v>
                </c:pt>
                <c:pt idx="350">
                  <c:v>0.06403726225763</c:v>
                </c:pt>
                <c:pt idx="351">
                  <c:v>0.0644591163435775</c:v>
                </c:pt>
                <c:pt idx="352">
                  <c:v>0.0647347589623624</c:v>
                </c:pt>
                <c:pt idx="353">
                  <c:v>0.0653955904245067</c:v>
                </c:pt>
                <c:pt idx="354">
                  <c:v>0.0656949604548722</c:v>
                </c:pt>
                <c:pt idx="355">
                  <c:v>0.0660939338600217</c:v>
                </c:pt>
                <c:pt idx="356">
                  <c:v>0.0665872993701096</c:v>
                </c:pt>
                <c:pt idx="357">
                  <c:v>0.0669450874378357</c:v>
                </c:pt>
                <c:pt idx="358">
                  <c:v>0.0672096859894184</c:v>
                </c:pt>
                <c:pt idx="359">
                  <c:v>0.0676929655876848</c:v>
                </c:pt>
                <c:pt idx="360">
                  <c:v>0.0681354249272172</c:v>
                </c:pt>
                <c:pt idx="361">
                  <c:v>0.0683216745899442</c:v>
                </c:pt>
                <c:pt idx="362">
                  <c:v>0.0689300766026343</c:v>
                </c:pt>
                <c:pt idx="363">
                  <c:v>0.0692510085688464</c:v>
                </c:pt>
                <c:pt idx="364">
                  <c:v>0.0697134556130915</c:v>
                </c:pt>
                <c:pt idx="365">
                  <c:v>0.0701546060219043</c:v>
                </c:pt>
                <c:pt idx="366">
                  <c:v>0.0703656753023328</c:v>
                </c:pt>
                <c:pt idx="367">
                  <c:v>0.0708017599818598</c:v>
                </c:pt>
                <c:pt idx="368">
                  <c:v>0.0713093262726018</c:v>
                </c:pt>
                <c:pt idx="369">
                  <c:v>0.0718587608631436</c:v>
                </c:pt>
                <c:pt idx="370">
                  <c:v>0.0721030358450857</c:v>
                </c:pt>
                <c:pt idx="371">
                  <c:v>0.0724789823436331</c:v>
                </c:pt>
                <c:pt idx="372">
                  <c:v>0.0728363105439285</c:v>
                </c:pt>
                <c:pt idx="373">
                  <c:v>0.0734527911202415</c:v>
                </c:pt>
                <c:pt idx="374">
                  <c:v>0.0739046042178534</c:v>
                </c:pt>
                <c:pt idx="375">
                  <c:v>0.0741022067770767</c:v>
                </c:pt>
                <c:pt idx="376">
                  <c:v>0.0745565211078941</c:v>
                </c:pt>
                <c:pt idx="377">
                  <c:v>0.0750480461429001</c:v>
                </c:pt>
                <c:pt idx="378">
                  <c:v>0.075522689889594</c:v>
                </c:pt>
                <c:pt idx="379">
                  <c:v>0.0758254940299342</c:v>
                </c:pt>
                <c:pt idx="380">
                  <c:v>0.07628494503614</c:v>
                </c:pt>
                <c:pt idx="381">
                  <c:v>0.0766714547041375</c:v>
                </c:pt>
                <c:pt idx="382">
                  <c:v>0.0772063689136057</c:v>
                </c:pt>
                <c:pt idx="383">
                  <c:v>0.0776221902479405</c:v>
                </c:pt>
                <c:pt idx="384">
                  <c:v>0.077904827899828</c:v>
                </c:pt>
                <c:pt idx="385">
                  <c:v>0.0783880818493639</c:v>
                </c:pt>
                <c:pt idx="386">
                  <c:v>0.0786990375299233</c:v>
                </c:pt>
                <c:pt idx="387">
                  <c:v>0.0792011729588102</c:v>
                </c:pt>
                <c:pt idx="388">
                  <c:v>0.0796439410707659</c:v>
                </c:pt>
                <c:pt idx="389">
                  <c:v>0.0800745717477086</c:v>
                </c:pt>
                <c:pt idx="390">
                  <c:v>0.0807125092887457</c:v>
                </c:pt>
                <c:pt idx="391">
                  <c:v>0.0807552313621248</c:v>
                </c:pt>
                <c:pt idx="392">
                  <c:v>0.0811941454765013</c:v>
                </c:pt>
                <c:pt idx="393">
                  <c:v>0.0816105980873006</c:v>
                </c:pt>
                <c:pt idx="394">
                  <c:v>0.0822379773505734</c:v>
                </c:pt>
                <c:pt idx="395">
                  <c:v>0.0823850543569339</c:v>
                </c:pt>
                <c:pt idx="396">
                  <c:v>0.08290008325672</c:v>
                </c:pt>
                <c:pt idx="397">
                  <c:v>0.0832940528703757</c:v>
                </c:pt>
                <c:pt idx="398">
                  <c:v>0.0836715794741336</c:v>
                </c:pt>
                <c:pt idx="399">
                  <c:v>0.0841614348209485</c:v>
                </c:pt>
                <c:pt idx="400">
                  <c:v>0.0846677981631009</c:v>
                </c:pt>
                <c:pt idx="401">
                  <c:v>0.085097293245854</c:v>
                </c:pt>
                <c:pt idx="402">
                  <c:v>0.0853763102639517</c:v>
                </c:pt>
                <c:pt idx="403">
                  <c:v>0.0857023407577725</c:v>
                </c:pt>
                <c:pt idx="404">
                  <c:v>0.0860824025744737</c:v>
                </c:pt>
                <c:pt idx="405">
                  <c:v>0.086650413413542</c:v>
                </c:pt>
                <c:pt idx="406">
                  <c:v>0.0872338250691259</c:v>
                </c:pt>
                <c:pt idx="407">
                  <c:v>0.0873911875606518</c:v>
                </c:pt>
                <c:pt idx="408">
                  <c:v>0.0879463165978997</c:v>
                </c:pt>
                <c:pt idx="409">
                  <c:v>0.0882886187695827</c:v>
                </c:pt>
                <c:pt idx="410">
                  <c:v>0.0889166185103936</c:v>
                </c:pt>
                <c:pt idx="411">
                  <c:v>0.0892450846476211</c:v>
                </c:pt>
                <c:pt idx="412">
                  <c:v>0.0895643865673399</c:v>
                </c:pt>
                <c:pt idx="413">
                  <c:v>0.089892299680193</c:v>
                </c:pt>
                <c:pt idx="414">
                  <c:v>0.0904634735938939</c:v>
                </c:pt>
                <c:pt idx="415">
                  <c:v>0.090848522568715</c:v>
                </c:pt>
                <c:pt idx="416">
                  <c:v>0.0911401458684727</c:v>
                </c:pt>
                <c:pt idx="417">
                  <c:v>0.0915683205287966</c:v>
                </c:pt>
                <c:pt idx="418">
                  <c:v>0.0919600674633255</c:v>
                </c:pt>
                <c:pt idx="419">
                  <c:v>0.0925351748773028</c:v>
                </c:pt>
                <c:pt idx="420">
                  <c:v>0.0930694154795463</c:v>
                </c:pt>
                <c:pt idx="421">
                  <c:v>0.0935134121478999</c:v>
                </c:pt>
                <c:pt idx="422">
                  <c:v>0.0938455057909485</c:v>
                </c:pt>
                <c:pt idx="423">
                  <c:v>0.0941784889502798</c:v>
                </c:pt>
                <c:pt idx="424">
                  <c:v>0.0947701702188627</c:v>
                </c:pt>
                <c:pt idx="425">
                  <c:v>0.0952099004298629</c:v>
                </c:pt>
                <c:pt idx="426">
                  <c:v>0.0957116998463782</c:v>
                </c:pt>
                <c:pt idx="427">
                  <c:v>0.0961572134839749</c:v>
                </c:pt>
                <c:pt idx="428">
                  <c:v>0.0964751754849876</c:v>
                </c:pt>
                <c:pt idx="429">
                  <c:v>0.0968590552061706</c:v>
                </c:pt>
                <c:pt idx="430">
                  <c:v>0.0973836352695879</c:v>
                </c:pt>
                <c:pt idx="431">
                  <c:v>0.0978613677665747</c:v>
                </c:pt>
                <c:pt idx="432">
                  <c:v>0.0980834298675647</c:v>
                </c:pt>
                <c:pt idx="433">
                  <c:v>0.0985685378481382</c:v>
                </c:pt>
                <c:pt idx="434">
                  <c:v>0.0988428428956221</c:v>
                </c:pt>
                <c:pt idx="435">
                  <c:v>0.0994584416613224</c:v>
                </c:pt>
                <c:pt idx="436">
                  <c:v>0.0999550068514391</c:v>
                </c:pt>
                <c:pt idx="437">
                  <c:v>0.100307325946044</c:v>
                </c:pt>
                <c:pt idx="438">
                  <c:v>0.100772711696211</c:v>
                </c:pt>
                <c:pt idx="439">
                  <c:v>0.101227942597277</c:v>
                </c:pt>
                <c:pt idx="440">
                  <c:v>0.101696297428694</c:v>
                </c:pt>
                <c:pt idx="441">
                  <c:v>0.102277517754917</c:v>
                </c:pt>
                <c:pt idx="442">
                  <c:v>0.102748998283048</c:v>
                </c:pt>
                <c:pt idx="443">
                  <c:v>0.102896132758992</c:v>
                </c:pt>
                <c:pt idx="444">
                  <c:v>0.103447570842831</c:v>
                </c:pt>
                <c:pt idx="445">
                  <c:v>0.103820831614588</c:v>
                </c:pt>
                <c:pt idx="446">
                  <c:v>0.104355293812675</c:v>
                </c:pt>
                <c:pt idx="447">
                  <c:v>0.104734027170648</c:v>
                </c:pt>
                <c:pt idx="448">
                  <c:v>0.10496880943123</c:v>
                </c:pt>
                <c:pt idx="449">
                  <c:v>0.105674843555113</c:v>
                </c:pt>
                <c:pt idx="450">
                  <c:v>0.106157288888124</c:v>
                </c:pt>
                <c:pt idx="451">
                  <c:v>0.106660032650871</c:v>
                </c:pt>
                <c:pt idx="452">
                  <c:v>0.10706758970781</c:v>
                </c:pt>
                <c:pt idx="453">
                  <c:v>0.107334919044588</c:v>
                </c:pt>
                <c:pt idx="454">
                  <c:v>0.107865912096812</c:v>
                </c:pt>
                <c:pt idx="455">
                  <c:v>0.108509870586708</c:v>
                </c:pt>
                <c:pt idx="456">
                  <c:v>0.108956558943346</c:v>
                </c:pt>
                <c:pt idx="457">
                  <c:v>0.109418748092032</c:v>
                </c:pt>
                <c:pt idx="458">
                  <c:v>0.110033197619537</c:v>
                </c:pt>
                <c:pt idx="459">
                  <c:v>0.110137328833986</c:v>
                </c:pt>
                <c:pt idx="460">
                  <c:v>0.110681592900773</c:v>
                </c:pt>
                <c:pt idx="461">
                  <c:v>0.11098140106193</c:v>
                </c:pt>
                <c:pt idx="462">
                  <c:v>0.11166513479357</c:v>
                </c:pt>
                <c:pt idx="463">
                  <c:v>0.112169849297906</c:v>
                </c:pt>
                <c:pt idx="464">
                  <c:v>0.112383324603885</c:v>
                </c:pt>
                <c:pt idx="465">
                  <c:v>0.112928709612962</c:v>
                </c:pt>
                <c:pt idx="466">
                  <c:v>0.113361617306944</c:v>
                </c:pt>
                <c:pt idx="467">
                  <c:v>0.113816292883836</c:v>
                </c:pt>
                <c:pt idx="468">
                  <c:v>0.114213368476865</c:v>
                </c:pt>
                <c:pt idx="469">
                  <c:v>0.114674119222831</c:v>
                </c:pt>
                <c:pt idx="470">
                  <c:v>0.115031096170649</c:v>
                </c:pt>
                <c:pt idx="471">
                  <c:v>0.115675125038624</c:v>
                </c:pt>
                <c:pt idx="472">
                  <c:v>0.116118093116704</c:v>
                </c:pt>
                <c:pt idx="473">
                  <c:v>0.116347073139283</c:v>
                </c:pt>
                <c:pt idx="474">
                  <c:v>0.116824539902953</c:v>
                </c:pt>
                <c:pt idx="475">
                  <c:v>0.117394240007235</c:v>
                </c:pt>
                <c:pt idx="476">
                  <c:v>0.117829999082617</c:v>
                </c:pt>
                <c:pt idx="477">
                  <c:v>0.118363755274978</c:v>
                </c:pt>
                <c:pt idx="478">
                  <c:v>0.118804014974942</c:v>
                </c:pt>
                <c:pt idx="479">
                  <c:v>0.119103438736378</c:v>
                </c:pt>
                <c:pt idx="480">
                  <c:v>0.119729612340646</c:v>
                </c:pt>
                <c:pt idx="481">
                  <c:v>0.120354102509725</c:v>
                </c:pt>
                <c:pt idx="482">
                  <c:v>0.120775852022665</c:v>
                </c:pt>
                <c:pt idx="483">
                  <c:v>0.121195051316383</c:v>
                </c:pt>
                <c:pt idx="484">
                  <c:v>0.121629521638182</c:v>
                </c:pt>
                <c:pt idx="485">
                  <c:v>0.122214475345338</c:v>
                </c:pt>
                <c:pt idx="486">
                  <c:v>0.122639496927826</c:v>
                </c:pt>
                <c:pt idx="487">
                  <c:v>0.123029480028873</c:v>
                </c:pt>
                <c:pt idx="488">
                  <c:v>0.123585095251772</c:v>
                </c:pt>
                <c:pt idx="489">
                  <c:v>0.12374271825714</c:v>
                </c:pt>
                <c:pt idx="490">
                  <c:v>0.124570321292308</c:v>
                </c:pt>
                <c:pt idx="491">
                  <c:v>0.124733808113274</c:v>
                </c:pt>
                <c:pt idx="492">
                  <c:v>0.125171193508006</c:v>
                </c:pt>
                <c:pt idx="493">
                  <c:v>0.125727704172168</c:v>
                </c:pt>
                <c:pt idx="494">
                  <c:v>0.126157426900348</c:v>
                </c:pt>
                <c:pt idx="495">
                  <c:v>0.126648828439155</c:v>
                </c:pt>
                <c:pt idx="496">
                  <c:v>0.127174172420984</c:v>
                </c:pt>
                <c:pt idx="497">
                  <c:v>0.127880807034366</c:v>
                </c:pt>
                <c:pt idx="498">
                  <c:v>0.128125309128319</c:v>
                </c:pt>
                <c:pt idx="499">
                  <c:v>0.128646696985038</c:v>
                </c:pt>
                <c:pt idx="500">
                  <c:v>0.129080633889133</c:v>
                </c:pt>
                <c:pt idx="501">
                  <c:v>0.129623207883202</c:v>
                </c:pt>
                <c:pt idx="502">
                  <c:v>0.130098625476226</c:v>
                </c:pt>
                <c:pt idx="503">
                  <c:v>0.13059182659469</c:v>
                </c:pt>
                <c:pt idx="504">
                  <c:v>0.131132309167601</c:v>
                </c:pt>
                <c:pt idx="505">
                  <c:v>0.131658580806725</c:v>
                </c:pt>
                <c:pt idx="506">
                  <c:v>0.13205891521958</c:v>
                </c:pt>
                <c:pt idx="507">
                  <c:v>0.132403609016481</c:v>
                </c:pt>
                <c:pt idx="508">
                  <c:v>0.133122385473965</c:v>
                </c:pt>
                <c:pt idx="509">
                  <c:v>0.133424951774947</c:v>
                </c:pt>
                <c:pt idx="510">
                  <c:v>0.133963087652057</c:v>
                </c:pt>
                <c:pt idx="511">
                  <c:v>0.134401178979985</c:v>
                </c:pt>
                <c:pt idx="512">
                  <c:v>0.134892757622587</c:v>
                </c:pt>
                <c:pt idx="513">
                  <c:v>0.135574587163879</c:v>
                </c:pt>
                <c:pt idx="514">
                  <c:v>0.13587135076119</c:v>
                </c:pt>
                <c:pt idx="515">
                  <c:v>0.136338401283232</c:v>
                </c:pt>
                <c:pt idx="516">
                  <c:v>0.136809186341447</c:v>
                </c:pt>
                <c:pt idx="517">
                  <c:v>0.137271442098065</c:v>
                </c:pt>
                <c:pt idx="518">
                  <c:v>0.137705650576612</c:v>
                </c:pt>
                <c:pt idx="519">
                  <c:v>0.138137572884251</c:v>
                </c:pt>
                <c:pt idx="520">
                  <c:v>0.138544896171882</c:v>
                </c:pt>
                <c:pt idx="521">
                  <c:v>0.139054071751039</c:v>
                </c:pt>
                <c:pt idx="522">
                  <c:v>0.13986966882106</c:v>
                </c:pt>
                <c:pt idx="523">
                  <c:v>0.140210282560217</c:v>
                </c:pt>
                <c:pt idx="524">
                  <c:v>0.140783113078107</c:v>
                </c:pt>
                <c:pt idx="525">
                  <c:v>0.141340576473582</c:v>
                </c:pt>
                <c:pt idx="526">
                  <c:v>0.141699553906375</c:v>
                </c:pt>
                <c:pt idx="527">
                  <c:v>0.142401517923412</c:v>
                </c:pt>
                <c:pt idx="528">
                  <c:v>0.142835603243748</c:v>
                </c:pt>
                <c:pt idx="529">
                  <c:v>0.143321209392311</c:v>
                </c:pt>
                <c:pt idx="530">
                  <c:v>0.143778467781717</c:v>
                </c:pt>
                <c:pt idx="531">
                  <c:v>0.144288233879072</c:v>
                </c:pt>
                <c:pt idx="532">
                  <c:v>0.144785633110103</c:v>
                </c:pt>
                <c:pt idx="533">
                  <c:v>0.145542314789818</c:v>
                </c:pt>
                <c:pt idx="534">
                  <c:v>0.14590981350948</c:v>
                </c:pt>
                <c:pt idx="535">
                  <c:v>0.146573788697244</c:v>
                </c:pt>
                <c:pt idx="536">
                  <c:v>0.14719415197355</c:v>
                </c:pt>
                <c:pt idx="537">
                  <c:v>0.147649371831981</c:v>
                </c:pt>
                <c:pt idx="538">
                  <c:v>0.148481995104725</c:v>
                </c:pt>
                <c:pt idx="539">
                  <c:v>0.148956331344943</c:v>
                </c:pt>
                <c:pt idx="540">
                  <c:v>0.149988313813424</c:v>
                </c:pt>
                <c:pt idx="541">
                  <c:v>0.15162394361789</c:v>
                </c:pt>
              </c:numCache>
            </c:numRef>
          </c:xVal>
          <c:yVal>
            <c:numRef>
              <c:f>Donnees_bilan!$D$2:$D$10000</c:f>
              <c:numCache>
                <c:ptCount val="9999"/>
                <c:pt idx="0">
                  <c:v>4.68834061470115</c:v>
                </c:pt>
                <c:pt idx="1">
                  <c:v>4.57486702925874</c:v>
                </c:pt>
                <c:pt idx="2">
                  <c:v>6.9801206095308</c:v>
                </c:pt>
                <c:pt idx="3">
                  <c:v>6.95025586894977</c:v>
                </c:pt>
                <c:pt idx="4">
                  <c:v>9.14213059378672</c:v>
                </c:pt>
                <c:pt idx="5">
                  <c:v>8.78736900769701</c:v>
                </c:pt>
                <c:pt idx="6">
                  <c:v>10.4039139155199</c:v>
                </c:pt>
                <c:pt idx="7">
                  <c:v>11.4823028438527</c:v>
                </c:pt>
                <c:pt idx="8">
                  <c:v>12.6460166825331</c:v>
                </c:pt>
                <c:pt idx="9">
                  <c:v>14.9176327665649</c:v>
                </c:pt>
                <c:pt idx="10">
                  <c:v>15.125341008606</c:v>
                </c:pt>
                <c:pt idx="11">
                  <c:v>17.6421451511888</c:v>
                </c:pt>
                <c:pt idx="12">
                  <c:v>18.1148974701369</c:v>
                </c:pt>
                <c:pt idx="13">
                  <c:v>21.2044663551883</c:v>
                </c:pt>
                <c:pt idx="14">
                  <c:v>22.3798774973957</c:v>
                </c:pt>
                <c:pt idx="15">
                  <c:v>23.8415607696878</c:v>
                </c:pt>
                <c:pt idx="16">
                  <c:v>25.3014884462352</c:v>
                </c:pt>
                <c:pt idx="17">
                  <c:v>26.25935618332</c:v>
                </c:pt>
                <c:pt idx="18">
                  <c:v>28.913379898474</c:v>
                </c:pt>
                <c:pt idx="19">
                  <c:v>28.896875471994</c:v>
                </c:pt>
                <c:pt idx="20">
                  <c:v>30.7420840075766</c:v>
                </c:pt>
                <c:pt idx="21">
                  <c:v>30.3508175107339</c:v>
                </c:pt>
                <c:pt idx="22">
                  <c:v>32.2137698703373</c:v>
                </c:pt>
                <c:pt idx="23">
                  <c:v>33.5539430426067</c:v>
                </c:pt>
                <c:pt idx="24">
                  <c:v>34.7044862167536</c:v>
                </c:pt>
                <c:pt idx="25">
                  <c:v>36.4230044054693</c:v>
                </c:pt>
                <c:pt idx="26">
                  <c:v>36.4809242792466</c:v>
                </c:pt>
                <c:pt idx="27">
                  <c:v>38.8386680553314</c:v>
                </c:pt>
                <c:pt idx="28">
                  <c:v>38.9965973084948</c:v>
                </c:pt>
                <c:pt idx="29">
                  <c:v>41.3162159115959</c:v>
                </c:pt>
                <c:pt idx="30">
                  <c:v>41.6974311118209</c:v>
                </c:pt>
                <c:pt idx="31">
                  <c:v>42.6224874297995</c:v>
                </c:pt>
                <c:pt idx="32">
                  <c:v>43.5963407859025</c:v>
                </c:pt>
                <c:pt idx="33">
                  <c:v>44.3729133646075</c:v>
                </c:pt>
                <c:pt idx="34">
                  <c:v>46.9136561445333</c:v>
                </c:pt>
                <c:pt idx="35">
                  <c:v>46.7566923168228</c:v>
                </c:pt>
                <c:pt idx="36">
                  <c:v>48.4892417903293</c:v>
                </c:pt>
                <c:pt idx="37">
                  <c:v>48.4142699807724</c:v>
                </c:pt>
                <c:pt idx="38">
                  <c:v>50.5885820510677</c:v>
                </c:pt>
                <c:pt idx="39">
                  <c:v>52.072839318779</c:v>
                </c:pt>
                <c:pt idx="40">
                  <c:v>53.1166377489392</c:v>
                </c:pt>
                <c:pt idx="41">
                  <c:v>54.5379270984334</c:v>
                </c:pt>
                <c:pt idx="42">
                  <c:v>54.6055512375169</c:v>
                </c:pt>
                <c:pt idx="43">
                  <c:v>57.2077968373037</c:v>
                </c:pt>
                <c:pt idx="44">
                  <c:v>57.6102379163247</c:v>
                </c:pt>
                <c:pt idx="45">
                  <c:v>59.5752335719101</c:v>
                </c:pt>
                <c:pt idx="46">
                  <c:v>59.5438998625736</c:v>
                </c:pt>
                <c:pt idx="47">
                  <c:v>60.4745052025243</c:v>
                </c:pt>
                <c:pt idx="48">
                  <c:v>62.1250026449436</c:v>
                </c:pt>
                <c:pt idx="49">
                  <c:v>63.1876647056745</c:v>
                </c:pt>
                <c:pt idx="50">
                  <c:v>65.4408385542994</c:v>
                </c:pt>
                <c:pt idx="51">
                  <c:v>65.4850619980601</c:v>
                </c:pt>
                <c:pt idx="52">
                  <c:v>67.0706858941838</c:v>
                </c:pt>
                <c:pt idx="53">
                  <c:v>66.6401526739909</c:v>
                </c:pt>
                <c:pt idx="54">
                  <c:v>68.2509519957405</c:v>
                </c:pt>
                <c:pt idx="55">
                  <c:v>68.9080705697116</c:v>
                </c:pt>
                <c:pt idx="56">
                  <c:v>68.9697990903878</c:v>
                </c:pt>
                <c:pt idx="57">
                  <c:v>69.4621969475483</c:v>
                </c:pt>
                <c:pt idx="58">
                  <c:v>69.054238157651</c:v>
                </c:pt>
                <c:pt idx="59">
                  <c:v>69.7828830160155</c:v>
                </c:pt>
                <c:pt idx="60">
                  <c:v>66.5449869471695</c:v>
                </c:pt>
                <c:pt idx="61">
                  <c:v>64.468747317086</c:v>
                </c:pt>
                <c:pt idx="62">
                  <c:v>60.7984363181667</c:v>
                </c:pt>
                <c:pt idx="63">
                  <c:v>59.0066849554619</c:v>
                </c:pt>
                <c:pt idx="64">
                  <c:v>57.0721106386723</c:v>
                </c:pt>
                <c:pt idx="65">
                  <c:v>54.4971291755249</c:v>
                </c:pt>
                <c:pt idx="66">
                  <c:v>52.6597623299267</c:v>
                </c:pt>
                <c:pt idx="67">
                  <c:v>48.4988451643269</c:v>
                </c:pt>
                <c:pt idx="68">
                  <c:v>47.780789109724</c:v>
                </c:pt>
                <c:pt idx="69">
                  <c:v>45.100388405644</c:v>
                </c:pt>
                <c:pt idx="70">
                  <c:v>44.3296353419884</c:v>
                </c:pt>
                <c:pt idx="71">
                  <c:v>41.4184753411139</c:v>
                </c:pt>
                <c:pt idx="72">
                  <c:v>38.6863874108197</c:v>
                </c:pt>
                <c:pt idx="73">
                  <c:v>37.5161273787423</c:v>
                </c:pt>
                <c:pt idx="74">
                  <c:v>35.2676501944825</c:v>
                </c:pt>
                <c:pt idx="75">
                  <c:v>35.5851299197679</c:v>
                </c:pt>
                <c:pt idx="76">
                  <c:v>33.4739279722496</c:v>
                </c:pt>
                <c:pt idx="77">
                  <c:v>33.6692474573988</c:v>
                </c:pt>
                <c:pt idx="78">
                  <c:v>32.2445043200909</c:v>
                </c:pt>
                <c:pt idx="79">
                  <c:v>32.5920618318714</c:v>
                </c:pt>
                <c:pt idx="80">
                  <c:v>32.8856281426408</c:v>
                </c:pt>
                <c:pt idx="81">
                  <c:v>31.8897726534927</c:v>
                </c:pt>
                <c:pt idx="82">
                  <c:v>32.1240040029067</c:v>
                </c:pt>
                <c:pt idx="83">
                  <c:v>29.9739819500293</c:v>
                </c:pt>
                <c:pt idx="84">
                  <c:v>30.6400154887674</c:v>
                </c:pt>
                <c:pt idx="85">
                  <c:v>29.308099748254</c:v>
                </c:pt>
                <c:pt idx="86">
                  <c:v>29.6242604936302</c:v>
                </c:pt>
                <c:pt idx="87">
                  <c:v>28.7630918573068</c:v>
                </c:pt>
                <c:pt idx="88">
                  <c:v>28.2824674070312</c:v>
                </c:pt>
                <c:pt idx="89">
                  <c:v>29.3205459088215</c:v>
                </c:pt>
                <c:pt idx="90">
                  <c:v>28.6520683651082</c:v>
                </c:pt>
                <c:pt idx="91">
                  <c:v>29.4926221238794</c:v>
                </c:pt>
                <c:pt idx="92">
                  <c:v>27.4734113059729</c:v>
                </c:pt>
                <c:pt idx="93">
                  <c:v>27.6518715055567</c:v>
                </c:pt>
                <c:pt idx="94">
                  <c:v>26.2302807867657</c:v>
                </c:pt>
                <c:pt idx="95">
                  <c:v>26.0542445878459</c:v>
                </c:pt>
                <c:pt idx="96">
                  <c:v>25.6228846677495</c:v>
                </c:pt>
                <c:pt idx="97">
                  <c:v>24.0823004782581</c:v>
                </c:pt>
                <c:pt idx="98">
                  <c:v>24.1254828280845</c:v>
                </c:pt>
                <c:pt idx="99">
                  <c:v>22.5091457911474</c:v>
                </c:pt>
                <c:pt idx="100">
                  <c:v>23.6729083359767</c:v>
                </c:pt>
                <c:pt idx="101">
                  <c:v>22.2780946923354</c:v>
                </c:pt>
                <c:pt idx="102">
                  <c:v>22.6797229874954</c:v>
                </c:pt>
                <c:pt idx="103">
                  <c:v>23.2461672373823</c:v>
                </c:pt>
                <c:pt idx="104">
                  <c:v>25.2761695114203</c:v>
                </c:pt>
                <c:pt idx="105">
                  <c:v>29.1363770876525</c:v>
                </c:pt>
                <c:pt idx="106">
                  <c:v>31.4926744650633</c:v>
                </c:pt>
                <c:pt idx="107">
                  <c:v>35.6256221246163</c:v>
                </c:pt>
                <c:pt idx="108">
                  <c:v>37.3789247663479</c:v>
                </c:pt>
                <c:pt idx="109">
                  <c:v>41.867286413461</c:v>
                </c:pt>
                <c:pt idx="110">
                  <c:v>44.5292335753495</c:v>
                </c:pt>
                <c:pt idx="111">
                  <c:v>46.9670567834882</c:v>
                </c:pt>
                <c:pt idx="112">
                  <c:v>49.1108909810646</c:v>
                </c:pt>
                <c:pt idx="113">
                  <c:v>50.6345541325517</c:v>
                </c:pt>
                <c:pt idx="114">
                  <c:v>55.7856712206267</c:v>
                </c:pt>
                <c:pt idx="115">
                  <c:v>60.1309659480339</c:v>
                </c:pt>
                <c:pt idx="116">
                  <c:v>66.6323527321342</c:v>
                </c:pt>
                <c:pt idx="117">
                  <c:v>70.5458613606416</c:v>
                </c:pt>
                <c:pt idx="118">
                  <c:v>75.0404734852472</c:v>
                </c:pt>
                <c:pt idx="119">
                  <c:v>79.7647964198155</c:v>
                </c:pt>
                <c:pt idx="120">
                  <c:v>84.8601071330774</c:v>
                </c:pt>
                <c:pt idx="121">
                  <c:v>90.8737627179156</c:v>
                </c:pt>
                <c:pt idx="122">
                  <c:v>94.8602261995608</c:v>
                </c:pt>
                <c:pt idx="123">
                  <c:v>100.691996063963</c:v>
                </c:pt>
                <c:pt idx="124">
                  <c:v>104.739098701077</c:v>
                </c:pt>
                <c:pt idx="125">
                  <c:v>110.619896522935</c:v>
                </c:pt>
                <c:pt idx="126">
                  <c:v>115.901082512086</c:v>
                </c:pt>
                <c:pt idx="127">
                  <c:v>121.357758495485</c:v>
                </c:pt>
                <c:pt idx="128">
                  <c:v>126.524032763169</c:v>
                </c:pt>
                <c:pt idx="129">
                  <c:v>130.88971710219</c:v>
                </c:pt>
                <c:pt idx="130">
                  <c:v>137.352266385878</c:v>
                </c:pt>
                <c:pt idx="131">
                  <c:v>142.028861208341</c:v>
                </c:pt>
                <c:pt idx="132">
                  <c:v>147.724588710397</c:v>
                </c:pt>
                <c:pt idx="133">
                  <c:v>151.474414237018</c:v>
                </c:pt>
                <c:pt idx="134">
                  <c:v>156.636300602531</c:v>
                </c:pt>
                <c:pt idx="135">
                  <c:v>162.399381750594</c:v>
                </c:pt>
                <c:pt idx="136">
                  <c:v>168.060484399248</c:v>
                </c:pt>
                <c:pt idx="137">
                  <c:v>173.424062057899</c:v>
                </c:pt>
                <c:pt idx="138">
                  <c:v>176.739728800362</c:v>
                </c:pt>
                <c:pt idx="139">
                  <c:v>181.799684502863</c:v>
                </c:pt>
                <c:pt idx="140">
                  <c:v>185.664852278517</c:v>
                </c:pt>
                <c:pt idx="141">
                  <c:v>191.516939565061</c:v>
                </c:pt>
                <c:pt idx="142">
                  <c:v>195.72001494673</c:v>
                </c:pt>
                <c:pt idx="143">
                  <c:v>199.763403739986</c:v>
                </c:pt>
                <c:pt idx="144">
                  <c:v>204.023926284861</c:v>
                </c:pt>
                <c:pt idx="145">
                  <c:v>208.148997899199</c:v>
                </c:pt>
                <c:pt idx="146">
                  <c:v>213.978162854384</c:v>
                </c:pt>
                <c:pt idx="147">
                  <c:v>217.515907892341</c:v>
                </c:pt>
                <c:pt idx="148">
                  <c:v>222.067062637386</c:v>
                </c:pt>
                <c:pt idx="149">
                  <c:v>225.083643183822</c:v>
                </c:pt>
                <c:pt idx="150">
                  <c:v>229.439982030509</c:v>
                </c:pt>
                <c:pt idx="151">
                  <c:v>233.47361654768</c:v>
                </c:pt>
                <c:pt idx="152">
                  <c:v>237.226507952428</c:v>
                </c:pt>
                <c:pt idx="153">
                  <c:v>240.766488254721</c:v>
                </c:pt>
                <c:pt idx="154">
                  <c:v>243.035098908435</c:v>
                </c:pt>
                <c:pt idx="155">
                  <c:v>247.637251600712</c:v>
                </c:pt>
                <c:pt idx="156">
                  <c:v>250.940363463525</c:v>
                </c:pt>
                <c:pt idx="157">
                  <c:v>255.227230816478</c:v>
                </c:pt>
                <c:pt idx="158">
                  <c:v>257.870065598535</c:v>
                </c:pt>
                <c:pt idx="159">
                  <c:v>261.088202626446</c:v>
                </c:pt>
                <c:pt idx="160">
                  <c:v>264.521412092173</c:v>
                </c:pt>
                <c:pt idx="161">
                  <c:v>267.475166055199</c:v>
                </c:pt>
                <c:pt idx="162">
                  <c:v>271.359642339909</c:v>
                </c:pt>
                <c:pt idx="163">
                  <c:v>273.596428743787</c:v>
                </c:pt>
                <c:pt idx="164">
                  <c:v>277.264875862755</c:v>
                </c:pt>
                <c:pt idx="165">
                  <c:v>279.363145457969</c:v>
                </c:pt>
                <c:pt idx="166">
                  <c:v>282.612537047725</c:v>
                </c:pt>
                <c:pt idx="167">
                  <c:v>285.370683637471</c:v>
                </c:pt>
                <c:pt idx="168">
                  <c:v>287.976701789422</c:v>
                </c:pt>
                <c:pt idx="169">
                  <c:v>290.934095667331</c:v>
                </c:pt>
                <c:pt idx="170">
                  <c:v>292.726447159372</c:v>
                </c:pt>
                <c:pt idx="171">
                  <c:v>296.654376286985</c:v>
                </c:pt>
                <c:pt idx="172">
                  <c:v>298.983039013123</c:v>
                </c:pt>
                <c:pt idx="173">
                  <c:v>301.825582052253</c:v>
                </c:pt>
                <c:pt idx="174">
                  <c:v>303.061357073213</c:v>
                </c:pt>
                <c:pt idx="175">
                  <c:v>305.34173548042</c:v>
                </c:pt>
                <c:pt idx="176">
                  <c:v>308.136516052214</c:v>
                </c:pt>
                <c:pt idx="177">
                  <c:v>309.752755676853</c:v>
                </c:pt>
                <c:pt idx="178">
                  <c:v>312.178334941918</c:v>
                </c:pt>
                <c:pt idx="179">
                  <c:v>313.012510369555</c:v>
                </c:pt>
                <c:pt idx="180">
                  <c:v>315.722511800797</c:v>
                </c:pt>
                <c:pt idx="181">
                  <c:v>317.927626161553</c:v>
                </c:pt>
                <c:pt idx="182">
                  <c:v>321.115982858379</c:v>
                </c:pt>
                <c:pt idx="183">
                  <c:v>322.877427689639</c:v>
                </c:pt>
                <c:pt idx="184">
                  <c:v>323.605519385312</c:v>
                </c:pt>
                <c:pt idx="185">
                  <c:v>324.922411888125</c:v>
                </c:pt>
                <c:pt idx="186">
                  <c:v>326.176586526612</c:v>
                </c:pt>
                <c:pt idx="187">
                  <c:v>329.6011028145</c:v>
                </c:pt>
                <c:pt idx="188">
                  <c:v>331.162704577025</c:v>
                </c:pt>
                <c:pt idx="189">
                  <c:v>332.979409143551</c:v>
                </c:pt>
                <c:pt idx="190">
                  <c:v>333.817376692787</c:v>
                </c:pt>
                <c:pt idx="191">
                  <c:v>335.364423144544</c:v>
                </c:pt>
                <c:pt idx="192">
                  <c:v>337.147763999025</c:v>
                </c:pt>
                <c:pt idx="193">
                  <c:v>338.438098604359</c:v>
                </c:pt>
                <c:pt idx="194">
                  <c:v>340.442908927471</c:v>
                </c:pt>
                <c:pt idx="195">
                  <c:v>341.042920846402</c:v>
                </c:pt>
                <c:pt idx="196">
                  <c:v>343.629539165266</c:v>
                </c:pt>
                <c:pt idx="197">
                  <c:v>345.343856448633</c:v>
                </c:pt>
                <c:pt idx="198">
                  <c:v>347.517855407971</c:v>
                </c:pt>
                <c:pt idx="199">
                  <c:v>348.348830145819</c:v>
                </c:pt>
                <c:pt idx="200">
                  <c:v>348.640558234341</c:v>
                </c:pt>
                <c:pt idx="201">
                  <c:v>350.266630412804</c:v>
                </c:pt>
                <c:pt idx="202">
                  <c:v>351.375721610042</c:v>
                </c:pt>
                <c:pt idx="203">
                  <c:v>353.524145492406</c:v>
                </c:pt>
                <c:pt idx="204">
                  <c:v>354.189197515267</c:v>
                </c:pt>
                <c:pt idx="205">
                  <c:v>355.817965926977</c:v>
                </c:pt>
                <c:pt idx="206">
                  <c:v>356.210137401462</c:v>
                </c:pt>
                <c:pt idx="207">
                  <c:v>357.619902093332</c:v>
                </c:pt>
                <c:pt idx="208">
                  <c:v>358.724253138572</c:v>
                </c:pt>
                <c:pt idx="209">
                  <c:v>358.566775721916</c:v>
                </c:pt>
                <c:pt idx="210">
                  <c:v>359.886268785184</c:v>
                </c:pt>
                <c:pt idx="211">
                  <c:v>360.381875594784</c:v>
                </c:pt>
                <c:pt idx="212">
                  <c:v>363.078021866148</c:v>
                </c:pt>
                <c:pt idx="213">
                  <c:v>364.266673687978</c:v>
                </c:pt>
                <c:pt idx="214">
                  <c:v>365.469150228342</c:v>
                </c:pt>
                <c:pt idx="215">
                  <c:v>365.991084450967</c:v>
                </c:pt>
                <c:pt idx="216">
                  <c:v>366.51944614575</c:v>
                </c:pt>
                <c:pt idx="217">
                  <c:v>368.101700185192</c:v>
                </c:pt>
                <c:pt idx="218">
                  <c:v>368.93984168496</c:v>
                </c:pt>
                <c:pt idx="219">
                  <c:v>370.510441038755</c:v>
                </c:pt>
                <c:pt idx="220">
                  <c:v>369.838561457511</c:v>
                </c:pt>
                <c:pt idx="221">
                  <c:v>370.605183196031</c:v>
                </c:pt>
                <c:pt idx="222">
                  <c:v>371.215679983281</c:v>
                </c:pt>
                <c:pt idx="223">
                  <c:v>372.998555520088</c:v>
                </c:pt>
                <c:pt idx="224">
                  <c:v>374.630124535364</c:v>
                </c:pt>
                <c:pt idx="225">
                  <c:v>374.52882444303</c:v>
                </c:pt>
                <c:pt idx="226">
                  <c:v>375.523782347433</c:v>
                </c:pt>
                <c:pt idx="227">
                  <c:v>376.089169412961</c:v>
                </c:pt>
                <c:pt idx="228">
                  <c:v>378.231139730587</c:v>
                </c:pt>
                <c:pt idx="229">
                  <c:v>378.662354401989</c:v>
                </c:pt>
                <c:pt idx="230">
                  <c:v>379.428045505162</c:v>
                </c:pt>
                <c:pt idx="231">
                  <c:v>379.331933487446</c:v>
                </c:pt>
                <c:pt idx="232">
                  <c:v>379.459021746155</c:v>
                </c:pt>
                <c:pt idx="233">
                  <c:v>380.494771050321</c:v>
                </c:pt>
                <c:pt idx="234">
                  <c:v>380.375075689224</c:v>
                </c:pt>
                <c:pt idx="235">
                  <c:v>381.677647714488</c:v>
                </c:pt>
                <c:pt idx="236">
                  <c:v>381.808941227309</c:v>
                </c:pt>
                <c:pt idx="237">
                  <c:v>383.357496699931</c:v>
                </c:pt>
                <c:pt idx="238">
                  <c:v>383.886797727587</c:v>
                </c:pt>
                <c:pt idx="239">
                  <c:v>384.350793376753</c:v>
                </c:pt>
                <c:pt idx="240">
                  <c:v>384.530262489422</c:v>
                </c:pt>
                <c:pt idx="241">
                  <c:v>384.643652143733</c:v>
                </c:pt>
                <c:pt idx="242">
                  <c:v>386.097056675329</c:v>
                </c:pt>
                <c:pt idx="243">
                  <c:v>386.304223061463</c:v>
                </c:pt>
                <c:pt idx="244">
                  <c:v>388.121723451673</c:v>
                </c:pt>
                <c:pt idx="245">
                  <c:v>387.996218142806</c:v>
                </c:pt>
                <c:pt idx="246">
                  <c:v>388.350577120389</c:v>
                </c:pt>
                <c:pt idx="247">
                  <c:v>388.63978727496</c:v>
                </c:pt>
                <c:pt idx="248">
                  <c:v>389.530309628688</c:v>
                </c:pt>
                <c:pt idx="249">
                  <c:v>390.873703495059</c:v>
                </c:pt>
                <c:pt idx="250">
                  <c:v>390.096370752529</c:v>
                </c:pt>
                <c:pt idx="251">
                  <c:v>390.467529002744</c:v>
                </c:pt>
                <c:pt idx="252">
                  <c:v>389.980628417272</c:v>
                </c:pt>
                <c:pt idx="253">
                  <c:v>391.677533252382</c:v>
                </c:pt>
                <c:pt idx="254">
                  <c:v>392.531708642441</c:v>
                </c:pt>
                <c:pt idx="255">
                  <c:v>392.76642879285</c:v>
                </c:pt>
                <c:pt idx="256">
                  <c:v>392.426625126035</c:v>
                </c:pt>
                <c:pt idx="257">
                  <c:v>392.101459396491</c:v>
                </c:pt>
                <c:pt idx="258">
                  <c:v>393.870284079073</c:v>
                </c:pt>
                <c:pt idx="259">
                  <c:v>394.367752159366</c:v>
                </c:pt>
                <c:pt idx="260">
                  <c:v>395.830719621461</c:v>
                </c:pt>
                <c:pt idx="261">
                  <c:v>395.268955075763</c:v>
                </c:pt>
                <c:pt idx="262">
                  <c:v>395.609032714665</c:v>
                </c:pt>
                <c:pt idx="263">
                  <c:v>395.895320500298</c:v>
                </c:pt>
                <c:pt idx="264">
                  <c:v>396.108035908404</c:v>
                </c:pt>
                <c:pt idx="265">
                  <c:v>396.838415053573</c:v>
                </c:pt>
                <c:pt idx="266">
                  <c:v>396.328261630731</c:v>
                </c:pt>
                <c:pt idx="267">
                  <c:v>396.951695988801</c:v>
                </c:pt>
                <c:pt idx="268">
                  <c:v>396.733079308896</c:v>
                </c:pt>
                <c:pt idx="269">
                  <c:v>398.460573345065</c:v>
                </c:pt>
                <c:pt idx="270">
                  <c:v>398.436220270579</c:v>
                </c:pt>
                <c:pt idx="271">
                  <c:v>398.163748505954</c:v>
                </c:pt>
                <c:pt idx="272">
                  <c:v>398.481864890186</c:v>
                </c:pt>
                <c:pt idx="273">
                  <c:v>399.185538279924</c:v>
                </c:pt>
                <c:pt idx="274">
                  <c:v>401.026900334367</c:v>
                </c:pt>
                <c:pt idx="275">
                  <c:v>400.602800239725</c:v>
                </c:pt>
                <c:pt idx="276">
                  <c:v>400.693032729458</c:v>
                </c:pt>
                <c:pt idx="277">
                  <c:v>399.397310006393</c:v>
                </c:pt>
                <c:pt idx="278">
                  <c:v>399.89793094008</c:v>
                </c:pt>
                <c:pt idx="279">
                  <c:v>400.643274179768</c:v>
                </c:pt>
                <c:pt idx="280">
                  <c:v>401.265938806734</c:v>
                </c:pt>
                <c:pt idx="281">
                  <c:v>402.034804507117</c:v>
                </c:pt>
                <c:pt idx="282">
                  <c:v>401.293853518363</c:v>
                </c:pt>
                <c:pt idx="283">
                  <c:v>401.795605130508</c:v>
                </c:pt>
                <c:pt idx="284">
                  <c:v>401.562254840538</c:v>
                </c:pt>
                <c:pt idx="285">
                  <c:v>402.718269193794</c:v>
                </c:pt>
                <c:pt idx="286">
                  <c:v>402.317591538292</c:v>
                </c:pt>
                <c:pt idx="287">
                  <c:v>402.348237273274</c:v>
                </c:pt>
                <c:pt idx="288">
                  <c:v>402.933728671543</c:v>
                </c:pt>
                <c:pt idx="289">
                  <c:v>403.032797848304</c:v>
                </c:pt>
                <c:pt idx="290">
                  <c:v>403.947660230228</c:v>
                </c:pt>
                <c:pt idx="291">
                  <c:v>403.095015604851</c:v>
                </c:pt>
                <c:pt idx="292">
                  <c:v>403.32081644173</c:v>
                </c:pt>
                <c:pt idx="293">
                  <c:v>402.973741642676</c:v>
                </c:pt>
                <c:pt idx="294">
                  <c:v>404.742605464127</c:v>
                </c:pt>
                <c:pt idx="295">
                  <c:v>405.524169553349</c:v>
                </c:pt>
                <c:pt idx="296">
                  <c:v>404.965536117227</c:v>
                </c:pt>
                <c:pt idx="297">
                  <c:v>404.900452525664</c:v>
                </c:pt>
                <c:pt idx="298">
                  <c:v>404.017018656116</c:v>
                </c:pt>
                <c:pt idx="299">
                  <c:v>405.072650506095</c:v>
                </c:pt>
                <c:pt idx="300">
                  <c:v>404.98443149377</c:v>
                </c:pt>
                <c:pt idx="301">
                  <c:v>405.937371647159</c:v>
                </c:pt>
                <c:pt idx="302">
                  <c:v>405.595210950635</c:v>
                </c:pt>
                <c:pt idx="303">
                  <c:v>405.534906649939</c:v>
                </c:pt>
                <c:pt idx="304">
                  <c:v>405.995727701895</c:v>
                </c:pt>
                <c:pt idx="305">
                  <c:v>406.389647379228</c:v>
                </c:pt>
                <c:pt idx="306">
                  <c:v>407.384087780797</c:v>
                </c:pt>
                <c:pt idx="307">
                  <c:v>406.314096314399</c:v>
                </c:pt>
                <c:pt idx="308">
                  <c:v>406.948985315004</c:v>
                </c:pt>
                <c:pt idx="309">
                  <c:v>406.566107147693</c:v>
                </c:pt>
                <c:pt idx="310">
                  <c:v>407.565109401966</c:v>
                </c:pt>
                <c:pt idx="311">
                  <c:v>407.937050429575</c:v>
                </c:pt>
                <c:pt idx="312">
                  <c:v>407.379051912895</c:v>
                </c:pt>
                <c:pt idx="313">
                  <c:v>407.713080422046</c:v>
                </c:pt>
                <c:pt idx="314">
                  <c:v>407.53001923089</c:v>
                </c:pt>
                <c:pt idx="315">
                  <c:v>408.478949824515</c:v>
                </c:pt>
                <c:pt idx="316">
                  <c:v>407.092129207821</c:v>
                </c:pt>
                <c:pt idx="317">
                  <c:v>406.968132919819</c:v>
                </c:pt>
                <c:pt idx="318">
                  <c:v>406.437783840207</c:v>
                </c:pt>
                <c:pt idx="319">
                  <c:v>406.96788504031</c:v>
                </c:pt>
                <c:pt idx="320">
                  <c:v>408.199533084898</c:v>
                </c:pt>
                <c:pt idx="321">
                  <c:v>408.269948260268</c:v>
                </c:pt>
                <c:pt idx="322">
                  <c:v>408.880801646108</c:v>
                </c:pt>
                <c:pt idx="323">
                  <c:v>408.010518436782</c:v>
                </c:pt>
                <c:pt idx="324">
                  <c:v>408.714604959033</c:v>
                </c:pt>
                <c:pt idx="325">
                  <c:v>408.494048730696</c:v>
                </c:pt>
                <c:pt idx="326">
                  <c:v>409.204654049135</c:v>
                </c:pt>
                <c:pt idx="327">
                  <c:v>408.911543053883</c:v>
                </c:pt>
                <c:pt idx="328">
                  <c:v>408.358880469774</c:v>
                </c:pt>
                <c:pt idx="329">
                  <c:v>408.88825977517</c:v>
                </c:pt>
                <c:pt idx="330">
                  <c:v>408.787068401918</c:v>
                </c:pt>
                <c:pt idx="331">
                  <c:v>409.865926996687</c:v>
                </c:pt>
                <c:pt idx="332">
                  <c:v>408.887650948307</c:v>
                </c:pt>
                <c:pt idx="333">
                  <c:v>409.065354463077</c:v>
                </c:pt>
                <c:pt idx="334">
                  <c:v>408.185664878731</c:v>
                </c:pt>
                <c:pt idx="335">
                  <c:v>408.1928968721</c:v>
                </c:pt>
                <c:pt idx="336">
                  <c:v>408.290665768634</c:v>
                </c:pt>
                <c:pt idx="337">
                  <c:v>407.185040535747</c:v>
                </c:pt>
                <c:pt idx="338">
                  <c:v>407.265079524302</c:v>
                </c:pt>
                <c:pt idx="339">
                  <c:v>406.704536981091</c:v>
                </c:pt>
                <c:pt idx="340">
                  <c:v>407.912723447669</c:v>
                </c:pt>
                <c:pt idx="341">
                  <c:v>407.488479843838</c:v>
                </c:pt>
                <c:pt idx="342">
                  <c:v>408.146830422453</c:v>
                </c:pt>
                <c:pt idx="343">
                  <c:v>408.299354597709</c:v>
                </c:pt>
                <c:pt idx="344">
                  <c:v>408.204864668705</c:v>
                </c:pt>
                <c:pt idx="345">
                  <c:v>409.346484615434</c:v>
                </c:pt>
                <c:pt idx="346">
                  <c:v>409.203632089759</c:v>
                </c:pt>
                <c:pt idx="347">
                  <c:v>409.477008397151</c:v>
                </c:pt>
                <c:pt idx="348">
                  <c:v>407.864321712129</c:v>
                </c:pt>
                <c:pt idx="349">
                  <c:v>407.453889780542</c:v>
                </c:pt>
                <c:pt idx="350">
                  <c:v>406.992338136352</c:v>
                </c:pt>
                <c:pt idx="351">
                  <c:v>407.645939865442</c:v>
                </c:pt>
                <c:pt idx="352">
                  <c:v>408.07090536398</c:v>
                </c:pt>
                <c:pt idx="353">
                  <c:v>407.120396169277</c:v>
                </c:pt>
                <c:pt idx="354">
                  <c:v>406.965254038513</c:v>
                </c:pt>
                <c:pt idx="355">
                  <c:v>405.825099625016</c:v>
                </c:pt>
                <c:pt idx="356">
                  <c:v>406.737387539067</c:v>
                </c:pt>
                <c:pt idx="357">
                  <c:v>406.606185350275</c:v>
                </c:pt>
                <c:pt idx="358">
                  <c:v>406.715713302774</c:v>
                </c:pt>
                <c:pt idx="359">
                  <c:v>405.952648852635</c:v>
                </c:pt>
                <c:pt idx="360">
                  <c:v>405.473910895879</c:v>
                </c:pt>
                <c:pt idx="361">
                  <c:v>406.184568399478</c:v>
                </c:pt>
                <c:pt idx="362">
                  <c:v>405.708709324028</c:v>
                </c:pt>
                <c:pt idx="363">
                  <c:v>406.116923386331</c:v>
                </c:pt>
                <c:pt idx="364">
                  <c:v>404.716873831675</c:v>
                </c:pt>
                <c:pt idx="365">
                  <c:v>404.59558682321</c:v>
                </c:pt>
                <c:pt idx="366">
                  <c:v>404.380510036631</c:v>
                </c:pt>
                <c:pt idx="367">
                  <c:v>404.950554627655</c:v>
                </c:pt>
                <c:pt idx="368">
                  <c:v>404.708563345007</c:v>
                </c:pt>
                <c:pt idx="369">
                  <c:v>403.218055164927</c:v>
                </c:pt>
                <c:pt idx="370">
                  <c:v>403.468209076291</c:v>
                </c:pt>
                <c:pt idx="371">
                  <c:v>403.038112037057</c:v>
                </c:pt>
                <c:pt idx="372">
                  <c:v>403.678558757161</c:v>
                </c:pt>
                <c:pt idx="373">
                  <c:v>402.419356948299</c:v>
                </c:pt>
                <c:pt idx="374">
                  <c:v>402.434064465783</c:v>
                </c:pt>
                <c:pt idx="375">
                  <c:v>402.367428365721</c:v>
                </c:pt>
                <c:pt idx="376">
                  <c:v>402.258670144326</c:v>
                </c:pt>
                <c:pt idx="377">
                  <c:v>402.658760716783</c:v>
                </c:pt>
                <c:pt idx="378">
                  <c:v>401.300263595469</c:v>
                </c:pt>
                <c:pt idx="379">
                  <c:v>401.564616219011</c:v>
                </c:pt>
                <c:pt idx="380">
                  <c:v>401.096824099484</c:v>
                </c:pt>
                <c:pt idx="381">
                  <c:v>401.763367748157</c:v>
                </c:pt>
                <c:pt idx="382">
                  <c:v>400.822056187836</c:v>
                </c:pt>
                <c:pt idx="383">
                  <c:v>399.852155857573</c:v>
                </c:pt>
                <c:pt idx="384">
                  <c:v>399.174957738812</c:v>
                </c:pt>
                <c:pt idx="385">
                  <c:v>398.726026205722</c:v>
                </c:pt>
                <c:pt idx="386">
                  <c:v>400.125732208077</c:v>
                </c:pt>
                <c:pt idx="387">
                  <c:v>399.803423616022</c:v>
                </c:pt>
                <c:pt idx="388">
                  <c:v>399.995112753568</c:v>
                </c:pt>
                <c:pt idx="389">
                  <c:v>398.157690678675</c:v>
                </c:pt>
                <c:pt idx="390">
                  <c:v>397.583188605268</c:v>
                </c:pt>
                <c:pt idx="391">
                  <c:v>397.820522362421</c:v>
                </c:pt>
                <c:pt idx="392">
                  <c:v>398.401199679716</c:v>
                </c:pt>
                <c:pt idx="393">
                  <c:v>398.760985913899</c:v>
                </c:pt>
                <c:pt idx="394">
                  <c:v>397.006294712045</c:v>
                </c:pt>
                <c:pt idx="395">
                  <c:v>397.012465607169</c:v>
                </c:pt>
                <c:pt idx="396">
                  <c:v>396.418863765344</c:v>
                </c:pt>
                <c:pt idx="397">
                  <c:v>397.012174240028</c:v>
                </c:pt>
                <c:pt idx="398">
                  <c:v>396.460577102927</c:v>
                </c:pt>
                <c:pt idx="399">
                  <c:v>396.198120540184</c:v>
                </c:pt>
                <c:pt idx="400">
                  <c:v>395.453225223117</c:v>
                </c:pt>
                <c:pt idx="401">
                  <c:v>394.331544356122</c:v>
                </c:pt>
                <c:pt idx="402">
                  <c:v>395.130586125051</c:v>
                </c:pt>
                <c:pt idx="403">
                  <c:v>394.330800717598</c:v>
                </c:pt>
                <c:pt idx="404">
                  <c:v>394.967268319281</c:v>
                </c:pt>
                <c:pt idx="405">
                  <c:v>394.050161975493</c:v>
                </c:pt>
                <c:pt idx="406">
                  <c:v>393.79088000996</c:v>
                </c:pt>
                <c:pt idx="407">
                  <c:v>393.465757768049</c:v>
                </c:pt>
                <c:pt idx="408">
                  <c:v>392.975778258161</c:v>
                </c:pt>
                <c:pt idx="409">
                  <c:v>392.621354049128</c:v>
                </c:pt>
                <c:pt idx="410">
                  <c:v>391.061265656231</c:v>
                </c:pt>
                <c:pt idx="411">
                  <c:v>391.543095583694</c:v>
                </c:pt>
                <c:pt idx="412">
                  <c:v>390.624241037059</c:v>
                </c:pt>
                <c:pt idx="413">
                  <c:v>391.204466082971</c:v>
                </c:pt>
                <c:pt idx="414">
                  <c:v>390.62641541871</c:v>
                </c:pt>
                <c:pt idx="415">
                  <c:v>389.833835912046</c:v>
                </c:pt>
                <c:pt idx="416">
                  <c:v>389.608796108745</c:v>
                </c:pt>
                <c:pt idx="417">
                  <c:v>389.085413747941</c:v>
                </c:pt>
                <c:pt idx="418">
                  <c:v>389.659798404739</c:v>
                </c:pt>
                <c:pt idx="419">
                  <c:v>388.663583707743</c:v>
                </c:pt>
                <c:pt idx="420">
                  <c:v>388.672529113853</c:v>
                </c:pt>
                <c:pt idx="421">
                  <c:v>387.085217462692</c:v>
                </c:pt>
                <c:pt idx="422">
                  <c:v>386.792236930339</c:v>
                </c:pt>
                <c:pt idx="423">
                  <c:v>386.488388838497</c:v>
                </c:pt>
                <c:pt idx="424">
                  <c:v>385.738779462011</c:v>
                </c:pt>
                <c:pt idx="425">
                  <c:v>385.358914987668</c:v>
                </c:pt>
                <c:pt idx="426">
                  <c:v>384.070824344196</c:v>
                </c:pt>
                <c:pt idx="427">
                  <c:v>384.615572179098</c:v>
                </c:pt>
                <c:pt idx="428">
                  <c:v>383.445354764901</c:v>
                </c:pt>
                <c:pt idx="429">
                  <c:v>383.36970802728</c:v>
                </c:pt>
                <c:pt idx="430">
                  <c:v>382.574884558753</c:v>
                </c:pt>
                <c:pt idx="431">
                  <c:v>381.973028764183</c:v>
                </c:pt>
                <c:pt idx="432">
                  <c:v>381.880252247919</c:v>
                </c:pt>
                <c:pt idx="433">
                  <c:v>381.62039624563</c:v>
                </c:pt>
                <c:pt idx="434">
                  <c:v>381.850041389267</c:v>
                </c:pt>
                <c:pt idx="435">
                  <c:v>380.167443985417</c:v>
                </c:pt>
                <c:pt idx="436">
                  <c:v>380.292410047635</c:v>
                </c:pt>
                <c:pt idx="437">
                  <c:v>379.388367388803</c:v>
                </c:pt>
                <c:pt idx="438">
                  <c:v>379.281357370255</c:v>
                </c:pt>
                <c:pt idx="439">
                  <c:v>378.505420580745</c:v>
                </c:pt>
                <c:pt idx="440">
                  <c:v>377.309114935505</c:v>
                </c:pt>
                <c:pt idx="441">
                  <c:v>376.393904652516</c:v>
                </c:pt>
                <c:pt idx="442">
                  <c:v>374.844896908511</c:v>
                </c:pt>
                <c:pt idx="443">
                  <c:v>375.468692213935</c:v>
                </c:pt>
                <c:pt idx="444">
                  <c:v>374.608559018154</c:v>
                </c:pt>
                <c:pt idx="445">
                  <c:v>374.617874069145</c:v>
                </c:pt>
                <c:pt idx="446">
                  <c:v>373.580398305948</c:v>
                </c:pt>
                <c:pt idx="447">
                  <c:v>373.264156238698</c:v>
                </c:pt>
                <c:pt idx="448">
                  <c:v>373.188787821928</c:v>
                </c:pt>
                <c:pt idx="449">
                  <c:v>371.973686821701</c:v>
                </c:pt>
                <c:pt idx="450">
                  <c:v>371.331709336915</c:v>
                </c:pt>
                <c:pt idx="451">
                  <c:v>369.145768673553</c:v>
                </c:pt>
                <c:pt idx="452">
                  <c:v>369.025638436126</c:v>
                </c:pt>
                <c:pt idx="453">
                  <c:v>368.371932336717</c:v>
                </c:pt>
                <c:pt idx="454">
                  <c:v>368.337477085083</c:v>
                </c:pt>
                <c:pt idx="455">
                  <c:v>367.181088738183</c:v>
                </c:pt>
                <c:pt idx="456">
                  <c:v>365.753885505476</c:v>
                </c:pt>
                <c:pt idx="457">
                  <c:v>365.585340486219</c:v>
                </c:pt>
                <c:pt idx="458">
                  <c:v>364.424416379196</c:v>
                </c:pt>
                <c:pt idx="459">
                  <c:v>364.490943760175</c:v>
                </c:pt>
                <c:pt idx="460">
                  <c:v>363.027641443306</c:v>
                </c:pt>
                <c:pt idx="461">
                  <c:v>363.005545376973</c:v>
                </c:pt>
                <c:pt idx="462">
                  <c:v>361.938063146999</c:v>
                </c:pt>
                <c:pt idx="463">
                  <c:v>361.334106899754</c:v>
                </c:pt>
                <c:pt idx="464">
                  <c:v>360.885375409776</c:v>
                </c:pt>
                <c:pt idx="465">
                  <c:v>358.928166649757</c:v>
                </c:pt>
                <c:pt idx="466">
                  <c:v>358.327702459443</c:v>
                </c:pt>
                <c:pt idx="467">
                  <c:v>356.931636371971</c:v>
                </c:pt>
                <c:pt idx="468">
                  <c:v>357.578775838795</c:v>
                </c:pt>
                <c:pt idx="469">
                  <c:v>356.549806256615</c:v>
                </c:pt>
                <c:pt idx="470">
                  <c:v>355.560784414118</c:v>
                </c:pt>
                <c:pt idx="471">
                  <c:v>354.375333282077</c:v>
                </c:pt>
                <c:pt idx="472">
                  <c:v>353.299370963666</c:v>
                </c:pt>
                <c:pt idx="473">
                  <c:v>353.407424685407</c:v>
                </c:pt>
                <c:pt idx="474">
                  <c:v>352.309483717273</c:v>
                </c:pt>
                <c:pt idx="475">
                  <c:v>352.294767502262</c:v>
                </c:pt>
                <c:pt idx="476">
                  <c:v>350.264460379917</c:v>
                </c:pt>
                <c:pt idx="477">
                  <c:v>349.393724899207</c:v>
                </c:pt>
                <c:pt idx="478">
                  <c:v>348.175518881984</c:v>
                </c:pt>
                <c:pt idx="479">
                  <c:v>347.65075361445</c:v>
                </c:pt>
                <c:pt idx="480">
                  <c:v>347.286305506008</c:v>
                </c:pt>
                <c:pt idx="481">
                  <c:v>345.475097776295</c:v>
                </c:pt>
                <c:pt idx="482">
                  <c:v>344.865131538168</c:v>
                </c:pt>
                <c:pt idx="483">
                  <c:v>343.086648252294</c:v>
                </c:pt>
                <c:pt idx="484">
                  <c:v>343.066570012133</c:v>
                </c:pt>
                <c:pt idx="485">
                  <c:v>341.477931988166</c:v>
                </c:pt>
                <c:pt idx="486">
                  <c:v>340.246257850999</c:v>
                </c:pt>
                <c:pt idx="487">
                  <c:v>339.374104673453</c:v>
                </c:pt>
                <c:pt idx="488">
                  <c:v>338.960659048899</c:v>
                </c:pt>
                <c:pt idx="489">
                  <c:v>339.186364212985</c:v>
                </c:pt>
                <c:pt idx="490">
                  <c:v>337.776482104506</c:v>
                </c:pt>
                <c:pt idx="491">
                  <c:v>337.255117569874</c:v>
                </c:pt>
                <c:pt idx="492">
                  <c:v>335.205432358259</c:v>
                </c:pt>
                <c:pt idx="493">
                  <c:v>335.224197271903</c:v>
                </c:pt>
                <c:pt idx="494">
                  <c:v>334.238480489515</c:v>
                </c:pt>
                <c:pt idx="495">
                  <c:v>333.042370538623</c:v>
                </c:pt>
                <c:pt idx="496">
                  <c:v>331.795084341206</c:v>
                </c:pt>
                <c:pt idx="497">
                  <c:v>329.750365417281</c:v>
                </c:pt>
                <c:pt idx="498">
                  <c:v>329.518463265491</c:v>
                </c:pt>
                <c:pt idx="499">
                  <c:v>328.116978618946</c:v>
                </c:pt>
                <c:pt idx="500">
                  <c:v>328.186998056855</c:v>
                </c:pt>
                <c:pt idx="501">
                  <c:v>326.375216290386</c:v>
                </c:pt>
                <c:pt idx="502">
                  <c:v>325.266577364531</c:v>
                </c:pt>
                <c:pt idx="503">
                  <c:v>324.288253479755</c:v>
                </c:pt>
                <c:pt idx="504">
                  <c:v>323.314961114118</c:v>
                </c:pt>
                <c:pt idx="505">
                  <c:v>322.665377642318</c:v>
                </c:pt>
                <c:pt idx="506">
                  <c:v>320.252788133234</c:v>
                </c:pt>
                <c:pt idx="507">
                  <c:v>319.794224089432</c:v>
                </c:pt>
                <c:pt idx="508">
                  <c:v>318.255644679822</c:v>
                </c:pt>
                <c:pt idx="509">
                  <c:v>318.522015129536</c:v>
                </c:pt>
                <c:pt idx="510">
                  <c:v>317.550540546958</c:v>
                </c:pt>
                <c:pt idx="511">
                  <c:v>315.842168023024</c:v>
                </c:pt>
                <c:pt idx="512">
                  <c:v>314.265767418985</c:v>
                </c:pt>
                <c:pt idx="513">
                  <c:v>312.362374604817</c:v>
                </c:pt>
                <c:pt idx="514">
                  <c:v>311.990150907593</c:v>
                </c:pt>
                <c:pt idx="515">
                  <c:v>310.228071156891</c:v>
                </c:pt>
                <c:pt idx="516">
                  <c:v>310.136868892942</c:v>
                </c:pt>
                <c:pt idx="517">
                  <c:v>308.655701856432</c:v>
                </c:pt>
                <c:pt idx="518">
                  <c:v>307.891350172356</c:v>
                </c:pt>
                <c:pt idx="519">
                  <c:v>306.795044339223</c:v>
                </c:pt>
                <c:pt idx="520">
                  <c:v>305.681378242992</c:v>
                </c:pt>
                <c:pt idx="521">
                  <c:v>305.289489438121</c:v>
                </c:pt>
                <c:pt idx="522">
                  <c:v>302.716582769945</c:v>
                </c:pt>
                <c:pt idx="523">
                  <c:v>301.487174338458</c:v>
                </c:pt>
                <c:pt idx="524">
                  <c:v>299.42980486209</c:v>
                </c:pt>
                <c:pt idx="525">
                  <c:v>299.261733858032</c:v>
                </c:pt>
                <c:pt idx="526">
                  <c:v>298.174038576235</c:v>
                </c:pt>
                <c:pt idx="527">
                  <c:v>296.566065950631</c:v>
                </c:pt>
                <c:pt idx="528">
                  <c:v>294.677006660303</c:v>
                </c:pt>
                <c:pt idx="529">
                  <c:v>292.555658178251</c:v>
                </c:pt>
                <c:pt idx="530">
                  <c:v>292.207352679182</c:v>
                </c:pt>
                <c:pt idx="531">
                  <c:v>289.722499770325</c:v>
                </c:pt>
                <c:pt idx="532">
                  <c:v>288.303680953262</c:v>
                </c:pt>
                <c:pt idx="533">
                  <c:v>285.796175336369</c:v>
                </c:pt>
                <c:pt idx="534">
                  <c:v>284.630924209862</c:v>
                </c:pt>
                <c:pt idx="535">
                  <c:v>283.059368128141</c:v>
                </c:pt>
                <c:pt idx="536">
                  <c:v>280.192271971414</c:v>
                </c:pt>
                <c:pt idx="537">
                  <c:v>277.680730702178</c:v>
                </c:pt>
                <c:pt idx="538">
                  <c:v>273.853323238268</c:v>
                </c:pt>
                <c:pt idx="539">
                  <c:v>271.096846573629</c:v>
                </c:pt>
                <c:pt idx="540">
                  <c:v>264.429809742</c:v>
                </c:pt>
                <c:pt idx="541">
                  <c:v>248.805290284495</c:v>
                </c:pt>
              </c:numCache>
            </c:numRef>
          </c:yVal>
          <c:smooth val="0"/>
        </c:ser>
        <c:ser>
          <c:idx val="3"/>
          <c:order val="3"/>
          <c:tx>
            <c:v>Début plasticité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Resultats!$N$3</c:f>
              <c:numCache/>
            </c:numRef>
          </c:xVal>
          <c:yVal>
            <c:numRef>
              <c:f>Resultats!$N$2</c:f>
              <c:numCache/>
            </c:numRef>
          </c:yVal>
          <c:smooth val="0"/>
        </c:ser>
        <c:ser>
          <c:idx val="0"/>
          <c:order val="0"/>
          <c:tx>
            <c:v>Début striction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666699"/>
              </a:solidFill>
              <a:ln>
                <a:solidFill>
                  <a:srgbClr val="0066CC"/>
                </a:solidFill>
              </a:ln>
            </c:spPr>
          </c:marker>
          <c:xVal>
            <c:numRef>
              <c:f>Resultats!$T$2</c:f>
              <c:numCache/>
            </c:numRef>
          </c:xVal>
          <c:yVal>
            <c:numRef>
              <c:f>Resultats!$S$2</c:f>
              <c:numCache/>
            </c:numRef>
          </c:yVal>
          <c:smooth val="0"/>
        </c:ser>
        <c:ser>
          <c:idx val="2"/>
          <c:order val="2"/>
          <c:tx>
            <c:v>Rupture</c:v>
          </c:tx>
          <c:spPr>
            <a:ln w="3175">
              <a:noFill/>
            </a:ln>
          </c:spPr>
          <c:marker>
            <c:symbol val="x"/>
            <c:size val="10"/>
            <c:spPr>
              <a:solidFill>
                <a:srgbClr val="969696"/>
              </a:solidFill>
              <a:ln>
                <a:solidFill>
                  <a:srgbClr val="339966"/>
                </a:solidFill>
              </a:ln>
            </c:spPr>
          </c:marker>
          <c:xVal>
            <c:numRef>
              <c:f>Machine_traitement!$C$21</c:f>
              <c:numCache>
                <c:ptCount val="1"/>
                <c:pt idx="0">
                  <c:v>0.15162394361789</c:v>
                </c:pt>
              </c:numCache>
            </c:numRef>
          </c:xVal>
          <c:yVal>
            <c:numRef>
              <c:f>Machine_traitement!$D$21</c:f>
              <c:numCache>
                <c:ptCount val="1"/>
                <c:pt idx="0">
                  <c:v>248.805290284495</c:v>
                </c:pt>
              </c:numCache>
            </c:numRef>
          </c:yVal>
          <c:smooth val="0"/>
        </c:ser>
        <c:axId val="30631159"/>
        <c:axId val="7244975"/>
      </c:scatterChart>
      <c:valAx>
        <c:axId val="30631159"/>
        <c:scaling>
          <c:orientation val="minMax"/>
          <c:min val="0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Allongement plastique (-)</a:t>
                </a:r>
              </a:p>
            </c:rich>
          </c:tx>
          <c:layout>
            <c:manualLayout>
              <c:xMode val="factor"/>
              <c:yMode val="factor"/>
              <c:x val="0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7244975"/>
        <c:crosses val="autoZero"/>
        <c:crossBetween val="midCat"/>
      </c:valAx>
      <c:valAx>
        <c:axId val="7244975"/>
        <c:scaling>
          <c:orientation val="minMax"/>
          <c:min val="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1400" b="0" i="0" u="none" baseline="0">
                    <a:solidFill>
                      <a:srgbClr val="000000"/>
                    </a:solidFill>
                  </a:rPr>
                  <a:t>Contrainte (MPa)</a:t>
                </a:r>
              </a:p>
            </c:rich>
          </c:tx>
          <c:layout>
            <c:manualLayout>
              <c:xMode val="edge"/>
              <c:yMode val="edge"/>
              <c:x val="0.01425"/>
              <c:y val="0.209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808080"/>
              </a:solidFill>
            </a:ln>
          </c:spPr>
        </c:majorGridlines>
        <c:minorGridlines>
          <c:spPr>
            <a:ln w="3175">
              <a:solidFill>
                <a:srgbClr val="C0C0C0"/>
              </a:solidFill>
            </a:ln>
          </c:spPr>
        </c:minorGridlines>
        <c:numFmt formatCode="General" sourceLinked="0"/>
        <c:majorTickMark val="cross"/>
        <c:minorTickMark val="in"/>
        <c:tickLblPos val="nextTo"/>
        <c:spPr>
          <a:ln w="3175">
            <a:solidFill>
              <a:srgbClr val="000000"/>
            </a:solidFill>
          </a:ln>
        </c:spPr>
        <c:txPr>
          <a:bodyPr vert="horz" rot="0"/>
          <a:lstStyle/>
          <a:p>
            <a:pPr>
              <a:defRPr lang="en-US" sz="1200" b="0" i="0" u="none" baseline="0">
                <a:solidFill>
                  <a:srgbClr val="000000"/>
                </a:solidFill>
              </a:defRPr>
            </a:pPr>
          </a:p>
        </c:txPr>
        <c:crossAx val="30631159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5025"/>
          <c:y val="0.6295"/>
          <c:w val="0.3525"/>
          <c:h val="0.154"/>
        </c:manualLayout>
      </c:layout>
      <c:overlay val="0"/>
      <c:spPr>
        <a:solidFill>
          <a:srgbClr val="FFFFFF"/>
        </a:solidFill>
        <a:ln w="3175">
          <a:noFill/>
        </a:ln>
      </c:spPr>
      <c:txPr>
        <a:bodyPr vert="horz" rot="0"/>
        <a:lstStyle/>
        <a:p>
          <a:pPr>
            <a:defRPr lang="en-US" sz="850" b="0" i="0" u="none" baseline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noFill/>
    </a:ln>
  </c:spPr>
  <c:txPr>
    <a:bodyPr vert="horz" rot="0"/>
    <a:lstStyle/>
    <a:p>
      <a:pPr>
        <a:defRPr lang="en-US" sz="1200" b="0" i="0" u="none" baseline="0">
          <a:solidFill>
            <a:srgbClr val="000000"/>
          </a:solidFill>
        </a:defRPr>
      </a:pPr>
    </a:p>
  </c:txPr>
  <c:userShapes r:id="rId1"/>
</c:chartSpace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Relationship Id="rId2" Type="http://schemas.openxmlformats.org/officeDocument/2006/relationships/chart" Target="../charts/chart9.xml" /><Relationship Id="rId3" Type="http://schemas.openxmlformats.org/officeDocument/2006/relationships/chart" Target="../charts/chart10.xml" /><Relationship Id="rId4" Type="http://schemas.openxmlformats.org/officeDocument/2006/relationships/chart" Target="../charts/chart11.xml" /><Relationship Id="rId5" Type="http://schemas.openxmlformats.org/officeDocument/2006/relationships/chart" Target="../charts/chart12.xml" /><Relationship Id="rId6" Type="http://schemas.openxmlformats.org/officeDocument/2006/relationships/chart" Target="../charts/chart13.xml" /><Relationship Id="rId7" Type="http://schemas.openxmlformats.org/officeDocument/2006/relationships/chart" Target="../charts/chart1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0.26325</cdr:x>
      <cdr:y>0.06575</cdr:y>
    </cdr:from>
    <cdr:to>
      <cdr:x>0.35875</cdr:x>
      <cdr:y>0.238</cdr:y>
    </cdr:to>
    <cdr:sp fLocksText="0">
      <cdr:nvSpPr>
        <cdr:cNvPr id="1" name="ZoneTexte 2"/>
        <cdr:cNvSpPr txBox="1"/>
      </cdr:nvSpPr>
      <cdr:spPr>
        <a:xfrm>
          <a:off x="714375" y="190500"/>
          <a:ext cx="257175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0.06575</cdr:y>
    </cdr:from>
    <cdr:to>
      <cdr:x>0.35875</cdr:x>
      <cdr:y>0.238</cdr:y>
    </cdr:to>
    <cdr:sp fLocksText="0">
      <cdr:nvSpPr>
        <cdr:cNvPr id="2" name="ZoneTexte 2"/>
        <cdr:cNvSpPr txBox="1"/>
      </cdr:nvSpPr>
      <cdr:spPr>
        <a:xfrm>
          <a:off x="714375" y="190500"/>
          <a:ext cx="257175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0.06575</cdr:y>
    </cdr:from>
    <cdr:to>
      <cdr:x>0.35875</cdr:x>
      <cdr:y>0.238</cdr:y>
    </cdr:to>
    <cdr:sp fLocksText="0">
      <cdr:nvSpPr>
        <cdr:cNvPr id="3" name="ZoneTexte 2"/>
        <cdr:cNvSpPr txBox="1"/>
      </cdr:nvSpPr>
      <cdr:spPr>
        <a:xfrm>
          <a:off x="714375" y="190500"/>
          <a:ext cx="257175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0.06575</cdr:y>
    </cdr:from>
    <cdr:to>
      <cdr:x>0.35875</cdr:x>
      <cdr:y>0.238</cdr:y>
    </cdr:to>
    <cdr:sp fLocksText="0">
      <cdr:nvSpPr>
        <cdr:cNvPr id="4" name="ZoneTexte 2"/>
        <cdr:cNvSpPr txBox="1"/>
      </cdr:nvSpPr>
      <cdr:spPr>
        <a:xfrm>
          <a:off x="714375" y="190500"/>
          <a:ext cx="257175" cy="514350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0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1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2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1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2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3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0.1715</cdr:x>
      <cdr:y>0.06275</cdr:y>
    </cdr:from>
    <cdr:to>
      <cdr:x>0.27275</cdr:x>
      <cdr:y>0.2185</cdr:y>
    </cdr:to>
    <cdr:sp fLocksText="0">
      <cdr:nvSpPr>
        <cdr:cNvPr id="4" name="ZoneTexte 2"/>
        <cdr:cNvSpPr txBox="1"/>
      </cdr:nvSpPr>
      <cdr:spPr>
        <a:xfrm>
          <a:off x="581025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2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0.1695</cdr:x>
      <cdr:y>0.06275</cdr:y>
    </cdr:from>
    <cdr:to>
      <cdr:x>0.27075</cdr:x>
      <cdr:y>0.2185</cdr:y>
    </cdr:to>
    <cdr:sp fLocksText="0">
      <cdr:nvSpPr>
        <cdr:cNvPr id="1" name="ZoneTexte 2"/>
        <cdr:cNvSpPr txBox="1"/>
      </cdr:nvSpPr>
      <cdr:spPr>
        <a:xfrm>
          <a:off x="571500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0.1695</cdr:x>
      <cdr:y>0.06275</cdr:y>
    </cdr:from>
    <cdr:to>
      <cdr:x>0.27075</cdr:x>
      <cdr:y>0.2185</cdr:y>
    </cdr:to>
    <cdr:sp fLocksText="0">
      <cdr:nvSpPr>
        <cdr:cNvPr id="2" name="ZoneTexte 2"/>
        <cdr:cNvSpPr txBox="1"/>
      </cdr:nvSpPr>
      <cdr:spPr>
        <a:xfrm>
          <a:off x="571500" y="180975"/>
          <a:ext cx="34290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3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0.19475</cdr:x>
      <cdr:y>0.06275</cdr:y>
    </cdr:from>
    <cdr:to>
      <cdr:x>0.29525</cdr:x>
      <cdr:y>0.2185</cdr:y>
    </cdr:to>
    <cdr:sp fLocksText="0">
      <cdr:nvSpPr>
        <cdr:cNvPr id="1" name="ZoneTexte 2"/>
        <cdr:cNvSpPr txBox="1"/>
      </cdr:nvSpPr>
      <cdr:spPr>
        <a:xfrm>
          <a:off x="619125" y="180975"/>
          <a:ext cx="32385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0.19475</cdr:x>
      <cdr:y>0.06275</cdr:y>
    </cdr:from>
    <cdr:to>
      <cdr:x>0.29525</cdr:x>
      <cdr:y>0.2185</cdr:y>
    </cdr:to>
    <cdr:sp fLocksText="0">
      <cdr:nvSpPr>
        <cdr:cNvPr id="2" name="ZoneTexte 2"/>
        <cdr:cNvSpPr txBox="1"/>
      </cdr:nvSpPr>
      <cdr:spPr>
        <a:xfrm>
          <a:off x="619125" y="180975"/>
          <a:ext cx="32385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4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0.1695</cdr:x>
      <cdr:y>0.06275</cdr:y>
    </cdr:from>
    <cdr:to>
      <cdr:x>0.2715</cdr:x>
      <cdr:y>0.2185</cdr:y>
    </cdr:to>
    <cdr:sp fLocksText="0">
      <cdr:nvSpPr>
        <cdr:cNvPr id="1" name="ZoneTexte 2"/>
        <cdr:cNvSpPr txBox="1"/>
      </cdr:nvSpPr>
      <cdr:spPr>
        <a:xfrm>
          <a:off x="5715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0.1695</cdr:x>
      <cdr:y>0.06275</cdr:y>
    </cdr:from>
    <cdr:to>
      <cdr:x>0.2715</cdr:x>
      <cdr:y>0.2185</cdr:y>
    </cdr:to>
    <cdr:sp fLocksText="0">
      <cdr:nvSpPr>
        <cdr:cNvPr id="2" name="ZoneTexte 2"/>
        <cdr:cNvSpPr txBox="1"/>
      </cdr:nvSpPr>
      <cdr:spPr>
        <a:xfrm>
          <a:off x="5715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5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1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2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3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4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5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6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7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0.20175</cdr:x>
      <cdr:y>0.06575</cdr:y>
    </cdr:from>
    <cdr:to>
      <cdr:x>0.30825</cdr:x>
      <cdr:y>0.238</cdr:y>
    </cdr:to>
    <cdr:sp fLocksText="0">
      <cdr:nvSpPr>
        <cdr:cNvPr id="8" name="ZoneTexte 2"/>
        <cdr:cNvSpPr txBox="1"/>
      </cdr:nvSpPr>
      <cdr:spPr>
        <a:xfrm>
          <a:off x="685800" y="190500"/>
          <a:ext cx="361950" cy="514350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6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0.17925</cdr:x>
      <cdr:y>0.06275</cdr:y>
    </cdr:from>
    <cdr:to>
      <cdr:x>0.281</cdr:x>
      <cdr:y>0.2185</cdr:y>
    </cdr:to>
    <cdr:sp fLocksText="0">
      <cdr:nvSpPr>
        <cdr:cNvPr id="1" name="ZoneTexte 2"/>
        <cdr:cNvSpPr txBox="1"/>
      </cdr:nvSpPr>
      <cdr:spPr>
        <a:xfrm>
          <a:off x="6096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0.17925</cdr:x>
      <cdr:y>0.06275</cdr:y>
    </cdr:from>
    <cdr:to>
      <cdr:x>0.281</cdr:x>
      <cdr:y>0.2185</cdr:y>
    </cdr:to>
    <cdr:sp fLocksText="0">
      <cdr:nvSpPr>
        <cdr:cNvPr id="2" name="ZoneTexte 2"/>
        <cdr:cNvSpPr txBox="1"/>
      </cdr:nvSpPr>
      <cdr:spPr>
        <a:xfrm>
          <a:off x="6096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0.17925</cdr:x>
      <cdr:y>0.06275</cdr:y>
    </cdr:from>
    <cdr:to>
      <cdr:x>0.281</cdr:x>
      <cdr:y>0.2185</cdr:y>
    </cdr:to>
    <cdr:sp fLocksText="0">
      <cdr:nvSpPr>
        <cdr:cNvPr id="3" name="ZoneTexte 2"/>
        <cdr:cNvSpPr txBox="1"/>
      </cdr:nvSpPr>
      <cdr:spPr>
        <a:xfrm>
          <a:off x="6096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0.17925</cdr:x>
      <cdr:y>0.06275</cdr:y>
    </cdr:from>
    <cdr:to>
      <cdr:x>0.281</cdr:x>
      <cdr:y>0.2185</cdr:y>
    </cdr:to>
    <cdr:sp fLocksText="0">
      <cdr:nvSpPr>
        <cdr:cNvPr id="4" name="ZoneTexte 2"/>
        <cdr:cNvSpPr txBox="1"/>
      </cdr:nvSpPr>
      <cdr:spPr>
        <a:xfrm>
          <a:off x="609600" y="180975"/>
          <a:ext cx="352425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0</xdr:col>
      <xdr:colOff>0</xdr:colOff>
      <xdr:row>3</xdr:row>
      <xdr:rowOff>56927</xdr:rowOff>
    </xdr:from>
    <xdr:to>
      <xdr:col>4</xdr:col>
      <xdr:colOff>76349</xdr:colOff>
      <xdr:row>21</xdr:row>
      <xdr:rowOff>9488</xdr:rowOff>
    </xdr:to>
    <xdr:graphicFrame>
      <xdr:nvGraphicFramePr>
        <xdr:cNvPr id="1642" name="Graphique 8"/>
        <xdr:cNvGraphicFramePr/>
      </xdr:nvGraphicFramePr>
      <xdr:xfrm>
        <a:off x="0" y="1028700"/>
        <a:ext cx="3419475" cy="30003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4</xdr:col>
      <xdr:colOff>85892</xdr:colOff>
      <xdr:row>3</xdr:row>
      <xdr:rowOff>56927</xdr:rowOff>
    </xdr:from>
    <xdr:to>
      <xdr:col>9</xdr:col>
      <xdr:colOff>523717</xdr:colOff>
      <xdr:row>21</xdr:row>
      <xdr:rowOff>9488</xdr:rowOff>
    </xdr:to>
    <xdr:graphicFrame>
      <xdr:nvGraphicFramePr>
        <xdr:cNvPr id="1643" name="Graphique 9"/>
        <xdr:cNvGraphicFramePr/>
      </xdr:nvGraphicFramePr>
      <xdr:xfrm>
        <a:off x="3429000" y="1028700"/>
        <a:ext cx="3419475" cy="30003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absolute">
    <xdr:from>
      <xdr:col>4</xdr:col>
      <xdr:colOff>95436</xdr:colOff>
      <xdr:row>21</xdr:row>
      <xdr:rowOff>86023</xdr:rowOff>
    </xdr:from>
    <xdr:to>
      <xdr:col>9</xdr:col>
      <xdr:colOff>533363</xdr:colOff>
      <xdr:row>40</xdr:row>
      <xdr:rowOff>9488</xdr:rowOff>
    </xdr:to>
    <xdr:graphicFrame>
      <xdr:nvGraphicFramePr>
        <xdr:cNvPr id="1644" name="Graphique 8"/>
        <xdr:cNvGraphicFramePr/>
      </xdr:nvGraphicFramePr>
      <xdr:xfrm>
        <a:off x="3438525" y="4105275"/>
        <a:ext cx="3419475" cy="300037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absolute">
    <xdr:from>
      <xdr:col>19</xdr:col>
      <xdr:colOff>266579</xdr:colOff>
      <xdr:row>21</xdr:row>
      <xdr:rowOff>9488</xdr:rowOff>
    </xdr:from>
    <xdr:to>
      <xdr:col>25</xdr:col>
      <xdr:colOff>247650</xdr:colOff>
      <xdr:row>39</xdr:row>
      <xdr:rowOff>95510</xdr:rowOff>
    </xdr:to>
    <xdr:graphicFrame>
      <xdr:nvGraphicFramePr>
        <xdr:cNvPr id="1645" name="Graphique 8"/>
        <xdr:cNvGraphicFramePr/>
      </xdr:nvGraphicFramePr>
      <xdr:xfrm>
        <a:off x="11487150" y="4029075"/>
        <a:ext cx="3209925" cy="300037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absolute">
    <xdr:from>
      <xdr:col>0</xdr:col>
      <xdr:colOff>9376</xdr:colOff>
      <xdr:row>21</xdr:row>
      <xdr:rowOff>86023</xdr:rowOff>
    </xdr:from>
    <xdr:to>
      <xdr:col>4</xdr:col>
      <xdr:colOff>76349</xdr:colOff>
      <xdr:row>40</xdr:row>
      <xdr:rowOff>9488</xdr:rowOff>
    </xdr:to>
    <xdr:graphicFrame>
      <xdr:nvGraphicFramePr>
        <xdr:cNvPr id="1646" name="Graphique 8"/>
        <xdr:cNvGraphicFramePr/>
      </xdr:nvGraphicFramePr>
      <xdr:xfrm>
        <a:off x="9525" y="4105275"/>
        <a:ext cx="3409950" cy="3000375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absolute">
    <xdr:from>
      <xdr:col>9</xdr:col>
      <xdr:colOff>543009</xdr:colOff>
      <xdr:row>21</xdr:row>
      <xdr:rowOff>75902</xdr:rowOff>
    </xdr:from>
    <xdr:to>
      <xdr:col>16</xdr:col>
      <xdr:colOff>428625</xdr:colOff>
      <xdr:row>40</xdr:row>
      <xdr:rowOff>0</xdr:rowOff>
    </xdr:to>
    <xdr:graphicFrame>
      <xdr:nvGraphicFramePr>
        <xdr:cNvPr id="1647" name="Graphique 8"/>
        <xdr:cNvGraphicFramePr/>
      </xdr:nvGraphicFramePr>
      <xdr:xfrm>
        <a:off x="6867525" y="4095750"/>
        <a:ext cx="3409950" cy="300037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absolute">
    <xdr:from>
      <xdr:col>1</xdr:col>
      <xdr:colOff>0</xdr:colOff>
      <xdr:row>41</xdr:row>
      <xdr:rowOff>0</xdr:rowOff>
    </xdr:from>
    <xdr:to>
      <xdr:col>5</xdr:col>
      <xdr:colOff>66703</xdr:colOff>
      <xdr:row>59</xdr:row>
      <xdr:rowOff>86023</xdr:rowOff>
    </xdr:to>
    <xdr:graphicFrame>
      <xdr:nvGraphicFramePr>
        <xdr:cNvPr id="1648" name="Graphique 8"/>
        <xdr:cNvGraphicFramePr/>
      </xdr:nvGraphicFramePr>
      <xdr:xfrm>
        <a:off x="533400" y="7258050"/>
        <a:ext cx="3419475" cy="3000375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1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2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3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4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5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6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7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0.23075</cdr:x>
      <cdr:y>0.06275</cdr:y>
    </cdr:from>
    <cdr:to>
      <cdr:x>0.329</cdr:x>
      <cdr:y>0.2185</cdr:y>
    </cdr:to>
    <cdr:sp fLocksText="0">
      <cdr:nvSpPr>
        <cdr:cNvPr id="8" name="ZoneTexte 2"/>
        <cdr:cNvSpPr txBox="1"/>
      </cdr:nvSpPr>
      <cdr:spPr>
        <a:xfrm>
          <a:off x="6286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3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0.253</cdr:x>
      <cdr:y>0.0625</cdr:y>
    </cdr:from>
    <cdr:to>
      <cdr:x>0.329</cdr:x>
      <cdr:y>0.218</cdr:y>
    </cdr:to>
    <cdr:sp fLocksText="0">
      <cdr:nvSpPr>
        <cdr:cNvPr id="1" name="ZoneTexte 2"/>
        <cdr:cNvSpPr txBox="1"/>
      </cdr:nvSpPr>
      <cdr:spPr>
        <a:xfrm>
          <a:off x="790575" y="180975"/>
          <a:ext cx="238125" cy="457200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0.253</cdr:x>
      <cdr:y>0.0625</cdr:y>
    </cdr:from>
    <cdr:to>
      <cdr:x>0.329</cdr:x>
      <cdr:y>0.218</cdr:y>
    </cdr:to>
    <cdr:sp fLocksText="0">
      <cdr:nvSpPr>
        <cdr:cNvPr id="2" name="ZoneTexte 2"/>
        <cdr:cNvSpPr txBox="1"/>
      </cdr:nvSpPr>
      <cdr:spPr>
        <a:xfrm>
          <a:off x="790575" y="180975"/>
          <a:ext cx="238125" cy="457200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4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0.26675</cdr:x>
      <cdr:y>0.06275</cdr:y>
    </cdr:from>
    <cdr:to>
      <cdr:x>0.35225</cdr:x>
      <cdr:y>0.2185</cdr:y>
    </cdr:to>
    <cdr:sp fLocksText="0">
      <cdr:nvSpPr>
        <cdr:cNvPr id="1" name="ZoneTexte 2"/>
        <cdr:cNvSpPr txBox="1"/>
      </cdr:nvSpPr>
      <cdr:spPr>
        <a:xfrm>
          <a:off x="8191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0.26675</cdr:x>
      <cdr:y>0.06275</cdr:y>
    </cdr:from>
    <cdr:to>
      <cdr:x>0.35225</cdr:x>
      <cdr:y>0.2185</cdr:y>
    </cdr:to>
    <cdr:sp fLocksText="0">
      <cdr:nvSpPr>
        <cdr:cNvPr id="2" name="ZoneTexte 2"/>
        <cdr:cNvSpPr txBox="1"/>
      </cdr:nvSpPr>
      <cdr:spPr>
        <a:xfrm>
          <a:off x="819150" y="180975"/>
          <a:ext cx="26670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3</xdr:col>
      <xdr:colOff>314325</xdr:colOff>
      <xdr:row>0</xdr:row>
      <xdr:rowOff>28463</xdr:rowOff>
    </xdr:from>
    <xdr:to>
      <xdr:col>8</xdr:col>
      <xdr:colOff>0</xdr:colOff>
      <xdr:row>18</xdr:row>
      <xdr:rowOff>114486</xdr:rowOff>
    </xdr:to>
    <xdr:graphicFrame>
      <xdr:nvGraphicFramePr>
        <xdr:cNvPr id="1080" name="Graphique 8"/>
        <xdr:cNvGraphicFramePr/>
      </xdr:nvGraphicFramePr>
      <xdr:xfrm>
        <a:off x="4019550" y="28575"/>
        <a:ext cx="2733675" cy="30003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7</xdr:col>
      <xdr:colOff>600075</xdr:colOff>
      <xdr:row>0</xdr:row>
      <xdr:rowOff>18976</xdr:rowOff>
    </xdr:from>
    <xdr:to>
      <xdr:col>12</xdr:col>
      <xdr:colOff>285750</xdr:colOff>
      <xdr:row>18</xdr:row>
      <xdr:rowOff>104998</xdr:rowOff>
    </xdr:to>
    <xdr:graphicFrame>
      <xdr:nvGraphicFramePr>
        <xdr:cNvPr id="1081" name="Graphique 9"/>
        <xdr:cNvGraphicFramePr/>
      </xdr:nvGraphicFramePr>
      <xdr:xfrm>
        <a:off x="6743700" y="19050"/>
        <a:ext cx="2733675" cy="30003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absolute">
    <xdr:from>
      <xdr:col>7</xdr:col>
      <xdr:colOff>600075</xdr:colOff>
      <xdr:row>18</xdr:row>
      <xdr:rowOff>104998</xdr:rowOff>
    </xdr:from>
    <xdr:to>
      <xdr:col>13</xdr:col>
      <xdr:colOff>76200</xdr:colOff>
      <xdr:row>36</xdr:row>
      <xdr:rowOff>133462</xdr:rowOff>
    </xdr:to>
    <xdr:graphicFrame>
      <xdr:nvGraphicFramePr>
        <xdr:cNvPr id="1082" name="Graphique 7"/>
        <xdr:cNvGraphicFramePr/>
      </xdr:nvGraphicFramePr>
      <xdr:xfrm>
        <a:off x="6743700" y="3019425"/>
        <a:ext cx="3133725" cy="29432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absolute">
    <xdr:from>
      <xdr:col>12</xdr:col>
      <xdr:colOff>295275</xdr:colOff>
      <xdr:row>0</xdr:row>
      <xdr:rowOff>0</xdr:rowOff>
    </xdr:from>
    <xdr:to>
      <xdr:col>17</xdr:col>
      <xdr:colOff>352425</xdr:colOff>
      <xdr:row>18</xdr:row>
      <xdr:rowOff>86023</xdr:rowOff>
    </xdr:to>
    <xdr:graphicFrame>
      <xdr:nvGraphicFramePr>
        <xdr:cNvPr id="1083" name="Graphique 7"/>
        <xdr:cNvGraphicFramePr/>
      </xdr:nvGraphicFramePr>
      <xdr:xfrm>
        <a:off x="9486900" y="0"/>
        <a:ext cx="3105150" cy="300037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0.2345</cdr:x>
      <cdr:y>0.06275</cdr:y>
    </cdr:from>
    <cdr:to>
      <cdr:x>0.3395</cdr:x>
      <cdr:y>0.2185</cdr:y>
    </cdr:to>
    <cdr:sp fLocksText="0">
      <cdr:nvSpPr>
        <cdr:cNvPr id="1" name="ZoneTexte 2"/>
        <cdr:cNvSpPr txBox="1"/>
      </cdr:nvSpPr>
      <cdr:spPr>
        <a:xfrm>
          <a:off x="638175" y="180975"/>
          <a:ext cx="28575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0.2345</cdr:x>
      <cdr:y>0.06275</cdr:y>
    </cdr:from>
    <cdr:to>
      <cdr:x>0.3395</cdr:x>
      <cdr:y>0.2185</cdr:y>
    </cdr:to>
    <cdr:sp fLocksText="0">
      <cdr:nvSpPr>
        <cdr:cNvPr id="2" name="ZoneTexte 2"/>
        <cdr:cNvSpPr txBox="1"/>
      </cdr:nvSpPr>
      <cdr:spPr>
        <a:xfrm>
          <a:off x="638175" y="180975"/>
          <a:ext cx="28575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0.2345</cdr:x>
      <cdr:y>0.06275</cdr:y>
    </cdr:from>
    <cdr:to>
      <cdr:x>0.3395</cdr:x>
      <cdr:y>0.2185</cdr:y>
    </cdr:to>
    <cdr:sp fLocksText="0">
      <cdr:nvSpPr>
        <cdr:cNvPr id="3" name="ZoneTexte 2"/>
        <cdr:cNvSpPr txBox="1"/>
      </cdr:nvSpPr>
      <cdr:spPr>
        <a:xfrm>
          <a:off x="638175" y="180975"/>
          <a:ext cx="285750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0.2345</cdr:x>
      <cdr:y>0.06275</cdr:y>
    </cdr:from>
    <cdr:to>
      <cdr:x>0.3395</cdr:x>
      <cdr:y>0.2185</cdr:y>
    </cdr:to>
    <cdr:sp fLocksText="0">
      <cdr:nvSpPr>
        <cdr:cNvPr id="4" name="ZoneTexte 2"/>
        <cdr:cNvSpPr txBox="1"/>
      </cdr:nvSpPr>
      <cdr:spPr>
        <a:xfrm>
          <a:off x="638175" y="180975"/>
          <a:ext cx="285750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7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0.26325</cdr:x>
      <cdr:y>0.06275</cdr:y>
    </cdr:from>
    <cdr:to>
      <cdr:x>0.35875</cdr:x>
      <cdr:y>0.2185</cdr:y>
    </cdr:to>
    <cdr:sp fLocksText="0">
      <cdr:nvSpPr>
        <cdr:cNvPr id="1" name="ZoneTexte 2"/>
        <cdr:cNvSpPr txBox="1"/>
      </cdr:nvSpPr>
      <cdr:spPr>
        <a:xfrm>
          <a:off x="714375" y="180975"/>
          <a:ext cx="25717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0.06275</cdr:y>
    </cdr:from>
    <cdr:to>
      <cdr:x>0.35875</cdr:x>
      <cdr:y>0.2185</cdr:y>
    </cdr:to>
    <cdr:sp fLocksText="0">
      <cdr:nvSpPr>
        <cdr:cNvPr id="2" name="ZoneTexte 2"/>
        <cdr:cNvSpPr txBox="1"/>
      </cdr:nvSpPr>
      <cdr:spPr>
        <a:xfrm>
          <a:off x="714375" y="180975"/>
          <a:ext cx="25717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0.06275</cdr:y>
    </cdr:from>
    <cdr:to>
      <cdr:x>0.35875</cdr:x>
      <cdr:y>0.2185</cdr:y>
    </cdr:to>
    <cdr:sp fLocksText="0">
      <cdr:nvSpPr>
        <cdr:cNvPr id="3" name="ZoneTexte 2"/>
        <cdr:cNvSpPr txBox="1"/>
      </cdr:nvSpPr>
      <cdr:spPr>
        <a:xfrm>
          <a:off x="714375" y="180975"/>
          <a:ext cx="257175" cy="466725"/>
        </a:xfrm>
        <a:prstGeom prst="rect"/>
        <a:noFill/>
      </cdr:spPr>
      <cdr:txBody>
        <a:bodyPr lIns="91440" tIns="45720" rIns="91440" bIns="45720"/>
        <a:p/>
      </cdr:txBody>
    </cdr:sp>
  </cdr:relSizeAnchor>
  <cdr:relSizeAnchor xmlns:cdr="http://schemas.openxmlformats.org/drawingml/2006/chartDrawing">
    <cdr:from>
      <cdr:x>0.26325</cdr:x>
      <cdr:y>0.06275</cdr:y>
    </cdr:from>
    <cdr:to>
      <cdr:x>0.35875</cdr:x>
      <cdr:y>0.2185</cdr:y>
    </cdr:to>
    <cdr:sp fLocksText="0">
      <cdr:nvSpPr>
        <cdr:cNvPr id="4" name="ZoneTexte 2"/>
        <cdr:cNvSpPr txBox="1"/>
      </cdr:nvSpPr>
      <cdr:spPr>
        <a:xfrm>
          <a:off x="714375" y="180975"/>
          <a:ext cx="257175" cy="466725"/>
        </a:xfrm>
        <a:prstGeom prst="rect"/>
        <a:noFill/>
      </cdr:spPr>
      <cdr:txBody>
        <a:bodyPr lIns="91440" tIns="45720" rIns="91440" bIns="45720"/>
        <a:p/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5</xdr:col>
      <xdr:colOff>66675</xdr:colOff>
      <xdr:row>0</xdr:row>
      <xdr:rowOff>28463</xdr:rowOff>
    </xdr:from>
    <xdr:to>
      <xdr:col>9</xdr:col>
      <xdr:colOff>361950</xdr:colOff>
      <xdr:row>18</xdr:row>
      <xdr:rowOff>114486</xdr:rowOff>
    </xdr:to>
    <xdr:graphicFrame>
      <xdr:nvGraphicFramePr>
        <xdr:cNvPr id="589" name="Graphique 8"/>
        <xdr:cNvGraphicFramePr/>
      </xdr:nvGraphicFramePr>
      <xdr:xfrm>
        <a:off x="5000625" y="28575"/>
        <a:ext cx="2733675" cy="30003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9</xdr:col>
      <xdr:colOff>409575</xdr:colOff>
      <xdr:row>0</xdr:row>
      <xdr:rowOff>18976</xdr:rowOff>
    </xdr:from>
    <xdr:to>
      <xdr:col>14</xdr:col>
      <xdr:colOff>95250</xdr:colOff>
      <xdr:row>18</xdr:row>
      <xdr:rowOff>104998</xdr:rowOff>
    </xdr:to>
    <xdr:graphicFrame>
      <xdr:nvGraphicFramePr>
        <xdr:cNvPr id="590" name="Graphique 8"/>
        <xdr:cNvGraphicFramePr/>
      </xdr:nvGraphicFramePr>
      <xdr:xfrm>
        <a:off x="7781925" y="19050"/>
        <a:ext cx="2733675" cy="300037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16</xdr:col>
      <xdr:colOff>485775</xdr:colOff>
      <xdr:row>7</xdr:row>
      <xdr:rowOff>56927</xdr:rowOff>
    </xdr:from>
    <xdr:to>
      <xdr:col>24</xdr:col>
      <xdr:colOff>180975</xdr:colOff>
      <xdr:row>24</xdr:row>
      <xdr:rowOff>47439</xdr:rowOff>
    </xdr:to>
    <xdr:graphicFrame>
      <xdr:nvGraphicFramePr>
        <xdr:cNvPr id="3" name="Graphique 1"/>
        <xdr:cNvGraphicFramePr/>
      </xdr:nvGraphicFramePr>
      <xdr:xfrm>
        <a:off x="12068175" y="216217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vmlDrawing" Target="../drawings/vmlDrawing2.vml" /><Relationship Id="rId3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 /><Relationship Id="rId2" Type="http://schemas.openxmlformats.org/officeDocument/2006/relationships/vmlDrawing" Target="../drawings/vmlDrawing3.vml" /><Relationship Id="rId3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 /><Relationship Id="rId2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5"/>
  <dimension ref="A1:D19"/>
  <sheetViews>
    <sheetView workbookViewId="0" topLeftCell="A2">
      <selection pane="topLeft" activeCell="B11" sqref="B11"/>
    </sheetView>
  </sheetViews>
  <sheetFormatPr defaultColWidth="9.14397321428571" defaultRowHeight="12.75"/>
  <cols>
    <col min="1" max="1" width="34.1428571428571" style="4" bestFit="1" customWidth="1"/>
    <col min="2" max="2" width="27.8571428571429" style="4" bestFit="1" customWidth="1"/>
    <col min="3" max="3" width="2.57142857142857" style="4" customWidth="1"/>
    <col min="4" max="16384" width="9.14285714285714" style="4" customWidth="1"/>
  </cols>
  <sheetData>
    <row r="1" spans="1:2" ht="12.75">
      <c r="A1" s="5" t="s">
        <v>45</v>
      </c>
      <c r="B1" s="83" t="s">
        <v>158</v>
      </c>
    </row>
    <row r="2" spans="1:2" ht="12.75">
      <c r="A2" s="5" t="s">
        <v>1</v>
      </c>
      <c r="B2" s="83" t="s">
        <v>157</v>
      </c>
    </row>
    <row r="3" ht="12.75">
      <c r="A3" s="81"/>
    </row>
    <row r="4" spans="1:4" ht="12.75">
      <c r="A4" s="81"/>
      <c r="D4" s="81" t="s">
        <v>110</v>
      </c>
    </row>
    <row r="5" spans="1:4" ht="12.75">
      <c r="A5" s="81"/>
      <c r="D5" s="81" t="s">
        <v>78</v>
      </c>
    </row>
    <row r="6" spans="1:4" ht="12.75">
      <c r="A6" s="81"/>
      <c r="D6" s="81" t="s">
        <v>77</v>
      </c>
    </row>
    <row r="7" spans="1:4" ht="12.75">
      <c r="A7" s="81"/>
      <c r="D7" s="81" t="s">
        <v>83</v>
      </c>
    </row>
    <row r="8" ht="12.75">
      <c r="A8" s="81"/>
    </row>
    <row r="9" ht="12.75">
      <c r="A9" s="81"/>
    </row>
    <row r="10" spans="1:2" ht="12.75">
      <c r="A10" s="5" t="s">
        <v>46</v>
      </c>
      <c r="B10" s="83" t="s">
        <v>158</v>
      </c>
    </row>
    <row r="11" spans="1:2" ht="12.75">
      <c r="A11" s="5" t="s">
        <v>1</v>
      </c>
      <c r="B11" s="123" t="s">
        <v>156</v>
      </c>
    </row>
    <row r="13" ht="12.75">
      <c r="D13" s="81" t="s">
        <v>79</v>
      </c>
    </row>
    <row r="14" ht="12.75">
      <c r="D14" s="81" t="s">
        <v>80</v>
      </c>
    </row>
    <row r="15" ht="12.75">
      <c r="D15" s="81" t="s">
        <v>81</v>
      </c>
    </row>
    <row r="16" ht="12.75">
      <c r="D16" s="81" t="s">
        <v>84</v>
      </c>
    </row>
    <row r="19" ht="12.75">
      <c r="A19" s="84" t="s">
        <v>82</v>
      </c>
    </row>
  </sheetData>
  <sheetProtection/>
  <pageMargins left="0.787401575" right="0.787401575" top="0.984251969" bottom="0.984251969" header="0.4921259845" footer="0.4921259845"/>
  <pageSetup orientation="portrait" paperSize="9" r:id="rId2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1"/>
  <dimension ref="A1:P40"/>
  <sheetViews>
    <sheetView workbookViewId="0" topLeftCell="A1">
      <selection pane="topLeft" activeCell="B9" sqref="B9"/>
    </sheetView>
  </sheetViews>
  <sheetFormatPr defaultColWidth="9.14397321428571" defaultRowHeight="12.75"/>
  <cols>
    <col min="1" max="1" width="33.5714285714286" customWidth="1"/>
    <col min="2" max="2" width="12.8571428571429" style="13" customWidth="1"/>
    <col min="3" max="16384" width="9.14285714285714" customWidth="1"/>
  </cols>
  <sheetData>
    <row r="1" spans="1:2" ht="12.75">
      <c r="A1" t="s">
        <v>4</v>
      </c>
      <c r="B1" s="45">
        <f>COUNTA(Machine_donnees_brutes!A5:A10000)</f>
        <v>862</v>
      </c>
    </row>
    <row r="2" spans="1:2" ht="12.75">
      <c r="A2" s="40" t="s">
        <v>85</v>
      </c>
      <c r="B2" s="45" t="str">
        <f>CONCATENATE("Machine_donnees!A3:L",B1)</f>
        <v>Machine_donnees!A3:L862</v>
      </c>
    </row>
    <row r="3" spans="1:2" ht="12.75">
      <c r="A3" s="43"/>
      <c r="B3" s="45"/>
    </row>
    <row r="4" spans="1:2" ht="12.75">
      <c r="A4" s="40" t="s">
        <v>23</v>
      </c>
      <c r="B4" s="41">
        <v>2</v>
      </c>
    </row>
    <row r="6" ht="12.75">
      <c r="A6" s="9" t="s">
        <v>28</v>
      </c>
    </row>
    <row r="7" spans="1:6" ht="12.75">
      <c r="A7" s="5" t="s">
        <v>7</v>
      </c>
      <c r="B7" s="42">
        <v>40</v>
      </c>
      <c r="C7" s="1" t="s">
        <v>9</v>
      </c>
      <c r="E7" s="1"/>
      <c r="F7" s="1"/>
    </row>
    <row r="8" spans="1:3" ht="12.75">
      <c r="A8" s="6" t="s">
        <v>8</v>
      </c>
      <c r="B8" s="42">
        <v>240</v>
      </c>
      <c r="C8" s="1" t="s">
        <v>9</v>
      </c>
    </row>
    <row r="9" spans="1:3" ht="12.75">
      <c r="A9" s="5" t="s">
        <v>41</v>
      </c>
      <c r="B9" s="2" t="str">
        <f ca="1">CONCATENATE("Machine_donnees!J",MATCH(B7,INDIRECT(CONCATENATE("Machine_donnees!$H2",":$H",MATCH(MAX(Machine_donnees!$H:$H),Machine_donnees!$H:$H,0)))),":J",MATCH(B8,INDIRECT(CONCATENATE("Machine_donnees!$H2",":$H",MATCH(MAX(Machine_donnees!$H:$H),Machine_donnees!$H:$H,0)))))</f>
        <v>Machine_donnees!J111:J154</v>
      </c>
      <c r="C9" s="13" t="str">
        <f ca="1">CONCATENATE("Machine_donnees!H",MATCH(B7,INDIRECT(CONCATENATE("Machine_donnees!$H2",":$H",MATCH(MAX(Machine_donnees!$H:$H),Machine_donnees!$H:$H,0)))),":H",MATCH(B8,INDIRECT(CONCATENATE("Machine_donnees!$H2",":$H",MATCH(MAX(Machine_donnees!$H:$H),Machine_donnees!$H:$H,0)))))</f>
        <v>Machine_donnees!H111:H154</v>
      </c>
    </row>
    <row r="10" spans="1:4" ht="12.75">
      <c r="A10" s="5" t="s">
        <v>42</v>
      </c>
      <c r="B10" s="14">
        <f ca="1">LINEST(INDIRECT(B9),INDIRECT(C9),TRUE)</f>
        <v>8.0700389403657983E-05</v>
      </c>
      <c r="C10" s="3" t="s">
        <v>24</v>
      </c>
      <c r="D10" s="1"/>
    </row>
    <row r="11" spans="1:3" ht="12.75">
      <c r="A11" s="6" t="s">
        <v>11</v>
      </c>
      <c r="B11" s="2">
        <f ca="1">INDEX(LINEST(INDIRECT(B9),INDIRECT(C9),TRUE),2)</f>
        <v>0.040498810070461161</v>
      </c>
      <c r="C11" s="44" t="s">
        <v>10</v>
      </c>
    </row>
    <row r="12" spans="1:3" ht="12.75">
      <c r="A12" t="s">
        <v>12</v>
      </c>
      <c r="B12" s="2">
        <f ca="1">INDEX(LINEST(INDIRECT(C9),INDIRECT(B9),TRUE),2)</f>
        <v>-499.75742869530274</v>
      </c>
      <c r="C12" s="1" t="s">
        <v>9</v>
      </c>
    </row>
    <row r="13" spans="1:4" ht="12.75">
      <c r="A13" s="40" t="s">
        <v>25</v>
      </c>
      <c r="B13" t="s">
        <v>26</v>
      </c>
      <c r="C13" s="13" t="s">
        <v>27</v>
      </c>
      <c r="D13" s="1"/>
    </row>
    <row r="14" spans="2:3" ht="12.75">
      <c r="B14" s="2">
        <f>B11</f>
        <v>0.040498810070461161</v>
      </c>
      <c r="C14" s="2">
        <v>0</v>
      </c>
    </row>
    <row r="15" spans="2:3" ht="12.75">
      <c r="B15" s="13">
        <f>C15*B10+B11</f>
        <v>0.073674447246902502</v>
      </c>
      <c r="C15">
        <f>MAX(Machine_donnees!$H:$H)</f>
        <v>411.09637043384026</v>
      </c>
    </row>
    <row r="16" spans="2:3" ht="12.75">
      <c r="B16" s="2">
        <f>INDEX(Machine_donnees!$J:$J,MATCH(MAX(Machine_donnees!$H:$H),Machine_donnees!$H:$H,0))</f>
        <v>0.12840181249999999</v>
      </c>
      <c r="C16" s="2">
        <f>B16/B10+B12</f>
        <v>1091.3354204078491</v>
      </c>
    </row>
    <row r="17" spans="1:12" ht="12.75">
      <c r="A17" s="10" t="s">
        <v>101</v>
      </c>
      <c r="K17" s="2"/>
      <c r="L17" s="1"/>
    </row>
    <row r="18" spans="1:3" ht="12.75">
      <c r="A18" s="40" t="s">
        <v>29</v>
      </c>
      <c r="B18" s="67">
        <v>5000</v>
      </c>
      <c r="C18" s="43" t="s">
        <v>39</v>
      </c>
    </row>
    <row r="19" spans="1:3" ht="12.75">
      <c r="A19" s="40" t="s">
        <v>51</v>
      </c>
      <c r="B19" s="41">
        <v>1</v>
      </c>
      <c r="C19" s="40" t="s">
        <v>9</v>
      </c>
    </row>
    <row r="20" spans="1:16" ht="12.75">
      <c r="A20" s="43" t="s">
        <v>76</v>
      </c>
      <c r="B20" s="2">
        <f>MATCH("NON RUPTURE",Machine_donnees!G:G)</f>
        <v>544</v>
      </c>
      <c r="C20" s="43"/>
      <c r="P20" s="121">
        <f>AVERAGE(Machine_donnees!C2:C65536)</f>
        <v>354.26968098722392</v>
      </c>
    </row>
    <row r="21" spans="1:16" ht="12.75">
      <c r="A21" s="43" t="s">
        <v>75</v>
      </c>
      <c r="B21" s="13">
        <f ca="1">INDIRECT(CONCATENATE("Machine_donnees!J",B20))</f>
        <v>0.21220143749999998</v>
      </c>
      <c r="C21" s="13">
        <f ca="1">INDIRECT(CONCATENATE("Machine_donnees!K",B20))</f>
        <v>0.15162394361788992</v>
      </c>
      <c r="D21">
        <f ca="1">INDIRECT(CONCATENATE("Machine_donnees!L",B20))</f>
        <v>248.80529028449493</v>
      </c>
      <c r="P21" s="121">
        <f>_xlfn.STDEV.S(Machine_donnees!C2:C65536)</f>
        <v>1.07256446535138</v>
      </c>
    </row>
    <row r="23" spans="1:2" ht="12.75">
      <c r="A23" s="10" t="s">
        <v>65</v>
      </c>
      <c r="B23" s="2"/>
    </row>
    <row r="24" spans="1:3" ht="12.75">
      <c r="A24" s="40" t="s">
        <v>68</v>
      </c>
      <c r="B24" s="41">
        <v>0.5</v>
      </c>
      <c r="C24" s="40" t="s">
        <v>9</v>
      </c>
    </row>
    <row r="25" spans="1:5" ht="12.75">
      <c r="A25" s="43" t="s">
        <v>66</v>
      </c>
      <c r="B25" s="39">
        <f>MATCH("OUI",Machine_donnees!F:F,0)</f>
        <v>3</v>
      </c>
      <c r="C25" s="4"/>
      <c r="E25" s="81"/>
    </row>
    <row r="26" spans="1:3" ht="12.75">
      <c r="A26" s="43" t="s">
        <v>67</v>
      </c>
      <c r="B26" s="13">
        <f ca="1">INDIRECT(CONCATENATE("Machine_donnees!A",$B25))</f>
        <v>725.05565999999999</v>
      </c>
      <c r="C26" s="40" t="s">
        <v>58</v>
      </c>
    </row>
    <row r="27" spans="1:3" ht="12.75">
      <c r="A27" s="43" t="s">
        <v>100</v>
      </c>
      <c r="B27" s="13">
        <f ca="1">INDIRECT(CONCATENATE("Machine_donnees!L",$B25))</f>
        <v>4.6883406147011479</v>
      </c>
      <c r="C27" s="40" t="s">
        <v>9</v>
      </c>
    </row>
    <row r="28" ht="12.75">
      <c r="C28" s="1"/>
    </row>
    <row r="29" ht="12.75">
      <c r="A29" s="10" t="s">
        <v>73</v>
      </c>
    </row>
    <row r="30" spans="1:3" ht="12.75">
      <c r="A30" s="40" t="s">
        <v>72</v>
      </c>
      <c r="B30" s="75" t="str">
        <f>CONCATENATE("Machine_donnees!I",B25,":L",B20)</f>
        <v>Machine_donnees!I3:L544</v>
      </c>
      <c r="C30" s="1"/>
    </row>
    <row r="31" spans="1:3" ht="12.75">
      <c r="A31" s="40" t="s">
        <v>74</v>
      </c>
      <c r="B31" s="75" t="str">
        <f>CONCATENATE("Donnees_bilan!A",2,":D",B20-B25-1)</f>
        <v>Donnees_bilan!A2:D540</v>
      </c>
      <c r="C31" s="1"/>
    </row>
    <row r="32" ht="12.75">
      <c r="C32" s="1"/>
    </row>
    <row r="33" ht="12.75">
      <c r="C33" s="1"/>
    </row>
    <row r="34" ht="12.75">
      <c r="C34" s="1"/>
    </row>
    <row r="37" ht="12.75">
      <c r="C37" s="8"/>
    </row>
    <row r="38" ht="12.75">
      <c r="B38" s="39"/>
    </row>
    <row r="39" ht="12.75">
      <c r="B39" s="39"/>
    </row>
    <row r="40" ht="12.75">
      <c r="B40" s="2"/>
    </row>
  </sheetData>
  <sheetProtection/>
  <pageMargins left="0.787401575" right="0.787401575" top="0.984251969" bottom="0.984251969" header="0.4921259845" footer="0.4921259845"/>
  <pageSetup horizontalDpi="300" orientation="portrait" paperSize="9" r:id="rId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7"/>
  <dimension ref="A1:L40"/>
  <sheetViews>
    <sheetView workbookViewId="0" topLeftCell="A1">
      <selection pane="topLeft" activeCell="L33" sqref="L33"/>
    </sheetView>
  </sheetViews>
  <sheetFormatPr defaultColWidth="9.14397321428571" defaultRowHeight="12.75"/>
  <cols>
    <col min="1" max="1" width="35.4285714285714" customWidth="1"/>
    <col min="2" max="2" width="12.8571428571429" style="13" customWidth="1"/>
    <col min="3" max="5" width="8.57142857142857" customWidth="1"/>
    <col min="6" max="16384" width="9.14285714285714" customWidth="1"/>
  </cols>
  <sheetData>
    <row r="1" spans="1:2" ht="12.75">
      <c r="A1" t="s">
        <v>4</v>
      </c>
      <c r="B1" s="45">
        <f>COUNTA(Correlation_donnees_brutes!A3:A10000)</f>
        <v>604</v>
      </c>
    </row>
    <row r="2" spans="1:2" ht="12.75">
      <c r="A2" s="40" t="s">
        <v>119</v>
      </c>
      <c r="B2" s="75" t="str">
        <f>CONCATENATE("Correlation_donnees_brutes!A3:G",B1+2)</f>
        <v>Correlation_donnees_brutes!A3:G606</v>
      </c>
    </row>
    <row r="3" spans="1:2" ht="12.75">
      <c r="A3" s="40" t="s">
        <v>86</v>
      </c>
      <c r="B3" s="45" t="str">
        <f>CONCATENATE("Correlation_donnees!A3:J",IF(ISNA(MATCH("NON",Correlation_donnees_brutes!B2:B10000,0)),B1+1,MATCH("NON",Correlation_donnees_brutes!B2:B10000,0)-1))</f>
        <v>Correlation_donnees!A3:J605</v>
      </c>
    </row>
    <row r="5" spans="1:3" ht="12.75">
      <c r="A5" s="43" t="s">
        <v>52</v>
      </c>
      <c r="B5" s="41">
        <v>250</v>
      </c>
      <c r="C5" t="s">
        <v>53</v>
      </c>
    </row>
    <row r="6" spans="1:2" ht="12.75">
      <c r="A6" s="40" t="s">
        <v>23</v>
      </c>
      <c r="B6" s="41">
        <v>1</v>
      </c>
    </row>
    <row r="7" spans="5:6" ht="12.75">
      <c r="E7" s="1"/>
      <c r="F7" s="1"/>
    </row>
    <row r="8" ht="12.75">
      <c r="A8" s="10" t="s">
        <v>102</v>
      </c>
    </row>
    <row r="9" spans="1:3" ht="12.75">
      <c r="A9" s="40" t="s">
        <v>62</v>
      </c>
      <c r="B9" s="67">
        <v>0.00040000000000000002</v>
      </c>
      <c r="C9" s="43" t="s">
        <v>10</v>
      </c>
    </row>
    <row r="10" spans="1:4" ht="12.75">
      <c r="A10" s="40" t="s">
        <v>57</v>
      </c>
      <c r="B10" s="76">
        <v>10</v>
      </c>
      <c r="C10" s="43" t="s">
        <v>58</v>
      </c>
      <c r="D10" s="1"/>
    </row>
    <row r="11" spans="1:3" ht="12.75">
      <c r="A11" s="66" t="s">
        <v>59</v>
      </c>
      <c r="B11" s="39">
        <f>MATCH("NON NULLE",Correlation_donnees!E:E,0)</f>
        <v>66</v>
      </c>
      <c r="C11" s="4"/>
    </row>
    <row r="12" spans="1:5" ht="12.75">
      <c r="A12" s="43" t="s">
        <v>99</v>
      </c>
      <c r="B12" s="13">
        <f ca="1">INDIRECT(CONCATENATE("Correlation_donnees!F",$B11))</f>
        <v>0.25600000000000001</v>
      </c>
      <c r="C12">
        <f ca="1">INDIRECT(CONCATENATE("Correlation_donnees!H",$B11))</f>
        <v>-0.000110257</v>
      </c>
      <c r="D12">
        <f ca="1">INDIRECT(CONCATENATE("Correlation_donnees!I",$B11))</f>
        <v>0.00040669399999999998</v>
      </c>
      <c r="E12">
        <f ca="1">INDIRECT(CONCATENATE("Correlation_donnees!J",$B11))</f>
        <v>-5.4519699999999999E-05</v>
      </c>
    </row>
    <row r="13" ht="12.75">
      <c r="D13" s="1"/>
    </row>
    <row r="14" ht="12.75">
      <c r="A14" s="10" t="s">
        <v>73</v>
      </c>
    </row>
    <row r="15" spans="1:2" ht="12.75">
      <c r="A15" s="40" t="s">
        <v>87</v>
      </c>
      <c r="B15" s="75" t="str">
        <f>CONCATENATE("Correlation_donnees!G",B11,":J",IF(ISNA(MATCH("NON",Correlation_donnees_brutes!B2:B10000,0)),B1+1,MATCH("NON",Correlation_donnees_brutes!B2:B10000,0)-1))</f>
        <v>Correlation_donnees!G66:J605</v>
      </c>
    </row>
    <row r="16" spans="1:2" ht="12.75">
      <c r="A16" s="40" t="s">
        <v>88</v>
      </c>
      <c r="B16" s="75" t="str">
        <f>CONCATENATE("Donnees_bilan!I",2,":L",IF(ISNA(MATCH("NON",Correlation_donnees_brutes!B2:B10000,0)),B1-B11+1,MATCH("NON",Correlation_donnees_brutes!B2:B10000,0)-B11+1))</f>
        <v>Donnees_bilan!I2:L539</v>
      </c>
    </row>
    <row r="17" spans="1:12" ht="12.75">
      <c r="A17" s="40" t="s">
        <v>89</v>
      </c>
      <c r="B17" s="75" t="str">
        <f>CONCATENATE("Donnees_bilan!E",3,":H",IF(ISNA(MATCH("NON",Correlation_donnees_brutes!B2:B10000,0)),B1-B11+3,MATCH("NON",Correlation_donnees_brutes!B2:B10000,0)-B11+1))</f>
        <v>Donnees_bilan!E3:H541</v>
      </c>
      <c r="C17" s="1"/>
      <c r="K17" s="2"/>
      <c r="L17" s="1"/>
    </row>
    <row r="19" ht="12.75">
      <c r="A19" s="9" t="s">
        <v>28</v>
      </c>
    </row>
    <row r="20" spans="1:3" ht="12.75">
      <c r="A20" s="5" t="s">
        <v>7</v>
      </c>
      <c r="B20" s="42">
        <v>40</v>
      </c>
      <c r="C20" s="1" t="s">
        <v>9</v>
      </c>
    </row>
    <row r="21" spans="1:3" ht="12.75">
      <c r="A21" s="6" t="s">
        <v>8</v>
      </c>
      <c r="B21" s="42">
        <v>240</v>
      </c>
      <c r="C21" s="1" t="s">
        <v>9</v>
      </c>
    </row>
    <row r="22" spans="1:3" ht="12.75">
      <c r="A22" s="5" t="s">
        <v>41</v>
      </c>
      <c r="B22" s="2" t="str">
        <f ca="1">CONCATENATE("Donnees_bilan!F",MATCH(B20,INDIRECT(CONCATENATE("Donnees_bilan!$D2",":$D",MATCH(MAX(Donnees_bilan!$D:$D),Donnees_bilan!$D:$D,0)))),":F",MATCH(B21,INDIRECT(CONCATENATE("Donnees_bilan!$D2",":$D",MATCH(MAX(Donnees_bilan!$D:$D),Donnees_bilan!$D:$D,0)))))</f>
        <v>Donnees_bilan!F109:F153</v>
      </c>
      <c r="C22" s="13" t="str">
        <f ca="1">CONCATENATE("Donnees_bilan!D",MATCH(B20,INDIRECT(CONCATENATE("Donnees_bilan!$D2",":$D",MATCH(MAX(Donnees_bilan!$D:$D),Donnees_bilan!$D:$D,0)))),":D",MATCH(B21,INDIRECT(CONCATENATE("Donnees_bilan!$D2",":$D",MATCH(MAX(Donnees_bilan!$D:$D),Donnees_bilan!$D:$D,0)))))</f>
        <v>Donnees_bilan!D109:D153</v>
      </c>
    </row>
    <row r="23" spans="1:3" ht="12.75">
      <c r="A23" s="5" t="s">
        <v>42</v>
      </c>
      <c r="B23" s="14">
        <f ca="1">LINEST(INDIRECT(B22),INDIRECT(C22),TRUE)</f>
        <v>2.4410217516119755E-05</v>
      </c>
      <c r="C23" s="3" t="s">
        <v>24</v>
      </c>
    </row>
    <row r="24" spans="1:3" ht="12.75">
      <c r="A24" s="6" t="s">
        <v>11</v>
      </c>
      <c r="B24" s="2">
        <f ca="1">INDEX(LINEST(INDIRECT(B22),INDIRECT(C22),TRUE),2)</f>
        <v>0.0011971422344514192</v>
      </c>
      <c r="C24" s="44" t="s">
        <v>10</v>
      </c>
    </row>
    <row r="25" spans="1:3" ht="12.75">
      <c r="A25" t="s">
        <v>12</v>
      </c>
      <c r="B25" s="2">
        <f ca="1">INDEX(LINEST(INDIRECT(C22),INDIRECT(B22),TRUE),2)</f>
        <v>-46.249971473888337</v>
      </c>
      <c r="C25" s="1" t="s">
        <v>9</v>
      </c>
    </row>
    <row r="26" spans="1:3" ht="12.75">
      <c r="A26" s="40" t="s">
        <v>25</v>
      </c>
      <c r="B26" t="s">
        <v>26</v>
      </c>
      <c r="C26" s="13" t="s">
        <v>27</v>
      </c>
    </row>
    <row r="27" spans="2:3" ht="12.75">
      <c r="B27" s="2">
        <f>B24</f>
        <v>0.0011971422344514192</v>
      </c>
      <c r="C27" s="2">
        <v>0</v>
      </c>
    </row>
    <row r="28" spans="2:3" ht="12.75">
      <c r="B28" s="13">
        <f>C28*B23+B24</f>
        <v>0.011232094056828804</v>
      </c>
      <c r="C28">
        <f>MAX(Machine_donnees!$H:$H)</f>
        <v>411.09637043384026</v>
      </c>
    </row>
    <row r="29" spans="2:3" ht="12.75">
      <c r="B29" s="2">
        <f>INDEX(Machine_donnees!$J:$J,MATCH(MAX(Machine_donnees!$H:$H),Machine_donnees!$H:$H,0))</f>
        <v>0.12840181249999999</v>
      </c>
      <c r="C29" s="2">
        <f>B29/B23+B25</f>
        <v>5213.9166950135113</v>
      </c>
    </row>
    <row r="30" spans="1:2" ht="12.75">
      <c r="A30" s="40" t="s">
        <v>151</v>
      </c>
      <c r="B30" s="122">
        <f>1/(B23*1000)</f>
        <v>40.966451828609507</v>
      </c>
    </row>
    <row r="40" ht="12.75">
      <c r="B40" s="2"/>
    </row>
  </sheetData>
  <sheetProtection/>
  <pageMargins left="0.787401575" right="0.787401575" top="0.984251969" bottom="0.984251969" header="0.4921259845" footer="0.4921259845"/>
  <pageSetup horizontalDpi="300" orientation="portrait" paperSize="9" r:id="rId3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9"/>
  <dimension ref="A1:O1988"/>
  <sheetViews>
    <sheetView workbookViewId="0" topLeftCell="A498">
      <selection pane="topLeft" activeCell="D2" sqref="D2:D543"/>
    </sheetView>
  </sheetViews>
  <sheetFormatPr defaultColWidth="9.14397321428571" defaultRowHeight="12.75"/>
  <cols>
    <col min="1" max="8" width="11.4285714285714" style="87" customWidth="1"/>
    <col min="9" max="12" width="11.4285714285714" style="90" customWidth="1"/>
    <col min="13" max="16384" width="9.14285714285714" customWidth="1"/>
  </cols>
  <sheetData>
    <row r="1" spans="1:15" ht="89.25">
      <c r="A1" s="61" t="s">
        <v>3</v>
      </c>
      <c r="B1" s="61" t="s">
        <v>70</v>
      </c>
      <c r="C1" s="61" t="s">
        <v>69</v>
      </c>
      <c r="D1" s="61" t="s">
        <v>37</v>
      </c>
      <c r="E1" s="61" t="s">
        <v>90</v>
      </c>
      <c r="F1" s="61" t="s">
        <v>91</v>
      </c>
      <c r="G1" s="61" t="s">
        <v>92</v>
      </c>
      <c r="H1" s="61" t="s">
        <v>93</v>
      </c>
      <c r="I1" s="52" t="s">
        <v>71</v>
      </c>
      <c r="J1" s="52" t="s">
        <v>54</v>
      </c>
      <c r="K1" s="52" t="s">
        <v>55</v>
      </c>
      <c r="L1" s="52" t="s">
        <v>56</v>
      </c>
      <c r="M1" s="52" t="s">
        <v>153</v>
      </c>
      <c r="N1" s="52" t="s">
        <v>154</v>
      </c>
      <c r="O1" s="52" t="s">
        <v>155</v>
      </c>
    </row>
    <row r="2" spans="1:15" ht="12.75">
      <c r="A2" s="87">
        <v>0</v>
      </c>
      <c r="B2" s="87">
        <v>0.00044329999999997982</v>
      </c>
      <c r="C2" s="87">
        <v>0</v>
      </c>
      <c r="D2" s="87">
        <v>4.6883406147011479</v>
      </c>
      <c r="E2" s="87">
        <f>J2</f>
        <v>-0.000110257</v>
      </c>
      <c r="F2" s="87">
        <f>K2</f>
        <v>0.00040669399999999998</v>
      </c>
      <c r="G2" s="87">
        <f>L2</f>
        <v>-5.4519699999999999E-05</v>
      </c>
      <c r="H2" s="87">
        <f>E2/F2</f>
        <v>-0.27110554864345182</v>
      </c>
      <c r="I2" s="88">
        <v>0</v>
      </c>
      <c r="J2" s="89">
        <v>-0.000110257</v>
      </c>
      <c r="K2" s="89">
        <v>0.00040669399999999998</v>
      </c>
      <c r="L2" s="89">
        <v>-5.4519699999999999E-05</v>
      </c>
      <c r="M2">
        <v>0.00033742000000000001</v>
      </c>
      <c r="N2" s="68">
        <f>M2</f>
        <v>0.00033742000000000001</v>
      </c>
      <c r="O2">
        <f>C2+D2/(Resultats!$M$2*1000)</f>
        <v>0.00011444341419451361</v>
      </c>
    </row>
    <row r="3" spans="1:15" ht="12.75">
      <c r="A3" s="87">
        <v>0.0039100000000189539</v>
      </c>
      <c r="B3" s="87">
        <v>0.0010184874999999982</v>
      </c>
      <c r="C3" s="87">
        <v>0</v>
      </c>
      <c r="D3" s="87">
        <v>4.5748670292587432</v>
      </c>
      <c r="E3" s="87">
        <f>_XLL.INTERPOLATE($I$2:$I3,J$2:J3,$A3,1,1)</f>
        <v>-0.0001395751575001421</v>
      </c>
      <c r="F3" s="87">
        <f>_XLL.INTERPOLATE($I$2:$I3,K$2:K3,$A3,1,1)</f>
        <v>0.0004501653800002107</v>
      </c>
      <c r="G3" s="87">
        <f>_XLL.INTERPOLATE($I$2:$I3,L$2:L3,$A3,1,1)</f>
        <v>-5.3262928249993905E-05</v>
      </c>
      <c r="H3" s="87">
        <f>E3/F3</f>
        <v>-0.31005306871904892</v>
      </c>
      <c r="I3" s="90">
        <v>0.0040000000000000036</v>
      </c>
      <c r="J3" s="90">
        <v>-0.00014024999999999999</v>
      </c>
      <c r="K3" s="90">
        <v>0.00045116600000000002</v>
      </c>
      <c r="L3" s="90">
        <v>-5.3233999999999999E-05</v>
      </c>
      <c r="M3">
        <v>0.00037399999999999998</v>
      </c>
      <c r="N3" s="87">
        <f>_XLL.INTERPOLATE($I$2:$I3,M$2:M3,$A3,1,1)</f>
        <v>0.00037317695000017327</v>
      </c>
      <c r="O3">
        <f>C3+D3/(Resultats!$M$2*1000)</f>
        <v>0.00011167349929153051</v>
      </c>
    </row>
    <row r="4" spans="1:15" ht="12.75">
      <c r="A4" s="87">
        <v>0.0078200000000379077</v>
      </c>
      <c r="B4" s="87">
        <v>0.0012837374999999929</v>
      </c>
      <c r="C4" s="87">
        <v>0</v>
      </c>
      <c r="D4" s="87">
        <v>6.9801206095308022</v>
      </c>
      <c r="E4" s="87">
        <f>_XLL.INTERPOLATE($I$2:$I4,J$2:J4,$A4,1,1)</f>
        <v>-0.00013260114953724821</v>
      </c>
      <c r="F4" s="87">
        <f>_XLL.INTERPOLATE($I$2:$I4,K$2:K4,$A4,1,1)</f>
        <v>0.00050287573321305772</v>
      </c>
      <c r="G4" s="87">
        <f>_XLL.INTERPOLATE($I$2:$I4,L$2:L4,$A4,1,1)</f>
        <v>-7.4339696252817642E-05</v>
      </c>
      <c r="H4" s="87">
        <f t="shared" si="0" ref="H4:H67">E4/F4</f>
        <v>-0.26368571951167891</v>
      </c>
      <c r="I4" s="90">
        <v>0.0080000000000000071</v>
      </c>
      <c r="J4" s="90">
        <v>-0.000131366</v>
      </c>
      <c r="K4" s="90">
        <v>0.00050553499999999999</v>
      </c>
      <c r="L4" s="90">
        <v>-7.5872500000000002E-05</v>
      </c>
      <c r="M4">
        <v>0.00041515500000000001</v>
      </c>
      <c r="N4" s="87">
        <f>_XLL.INTERPOLATE($I$2:$I4,M$2:M4,$A4,1,1)</f>
        <v>0.00041320471968790966</v>
      </c>
      <c r="O4">
        <f>C4+D4/(Resultats!$M$2*1000)</f>
        <v>0.00017038626236739728</v>
      </c>
    </row>
    <row r="5" spans="1:15" ht="12.75">
      <c r="A5" s="87">
        <v>0.011719999999968422</v>
      </c>
      <c r="B5" s="87">
        <v>0.0016413625000000209</v>
      </c>
      <c r="C5" s="87">
        <v>0</v>
      </c>
      <c r="D5" s="87">
        <v>6.9502558689497711</v>
      </c>
      <c r="E5" s="87">
        <f>_XLL.INTERPOLATE($I$2:$I5,J$2:J5,$A5,1,1)</f>
        <v>-0.00015432257569967733</v>
      </c>
      <c r="F5" s="87">
        <f>_XLL.INTERPOLATE($I$2:$I5,K$2:K5,$A5,1,1)</f>
        <v>0.0005539128792495982</v>
      </c>
      <c r="G5" s="87">
        <f>_XLL.INTERPOLATE($I$2:$I5,L$2:L5,$A5,1,1)</f>
        <v>-8.608564746995764E-05</v>
      </c>
      <c r="H5" s="87">
        <f t="shared" si="0"/>
        <v>-0.27860441863843749</v>
      </c>
      <c r="I5" s="90">
        <v>0.012000000000000011</v>
      </c>
      <c r="J5" s="90">
        <v>-0.00015726800000000001</v>
      </c>
      <c r="K5" s="90">
        <v>0.000557469</v>
      </c>
      <c r="L5" s="90">
        <v>-8.6431600000000001E-05</v>
      </c>
      <c r="M5">
        <v>0.00043964299999999998</v>
      </c>
      <c r="N5" s="87">
        <f>_XLL.INTERPOLATE($I$2:$I5,M$2:M5,$A5,1,1)</f>
        <v>0.00043847135084986322</v>
      </c>
      <c r="O5">
        <f>C5+D5/(Resultats!$M$2*1000)</f>
        <v>0.00016965725755375182</v>
      </c>
    </row>
    <row r="6" spans="1:15" ht="12.75">
      <c r="A6" s="87">
        <v>0.015629999999987376</v>
      </c>
      <c r="B6" s="87">
        <v>0.0021330999999999989</v>
      </c>
      <c r="C6" s="87">
        <v>0</v>
      </c>
      <c r="D6" s="87">
        <v>9.1421305937867228</v>
      </c>
      <c r="E6" s="87">
        <f>_XLL.INTERPOLATE($I$2:$I6,J$2:J6,$A6,1,1)</f>
        <v>-0.0001562250907906693</v>
      </c>
      <c r="F6" s="87">
        <f>_XLL.INTERPOLATE($I$2:$I6,K$2:K6,$A6,1,1)</f>
        <v>0.00060213494642797358</v>
      </c>
      <c r="G6" s="87">
        <f>_XLL.INTERPOLATE($I$2:$I6,L$2:L6,$A6,1,1)</f>
        <v>-8.9472494786875235E-05</v>
      </c>
      <c r="H6" s="87">
        <f t="shared" si="0"/>
        <v>-0.25945195793308218</v>
      </c>
      <c r="I6" s="90">
        <v>0.016000000000000014</v>
      </c>
      <c r="J6" s="90">
        <v>-0.000154807</v>
      </c>
      <c r="K6" s="90">
        <v>0.00060655599999999996</v>
      </c>
      <c r="L6" s="90">
        <v>-8.9432900000000002E-05</v>
      </c>
      <c r="M6">
        <v>0.00049348100000000004</v>
      </c>
      <c r="N6" s="87">
        <f>_XLL.INTERPOLATE($I$2:$I6,M$2:M6,$A6,1,1)</f>
        <v>0.00048726911046854216</v>
      </c>
      <c r="O6">
        <f>C6+D6/(Resultats!$M$2*1000)</f>
        <v>0.00022316139635510695</v>
      </c>
    </row>
    <row r="7" spans="1:15" ht="12.75">
      <c r="A7" s="87">
        <v>0.01954000000000633</v>
      </c>
      <c r="B7" s="87">
        <v>0.0022798749999999868</v>
      </c>
      <c r="C7" s="87">
        <v>0</v>
      </c>
      <c r="D7" s="87">
        <v>8.7873690076970128</v>
      </c>
      <c r="E7" s="87">
        <f>_XLL.INTERPOLATE($I$2:$I7,J$2:J7,$A7,1,1)</f>
        <v>-0.00015283087022499665</v>
      </c>
      <c r="F7" s="87">
        <f>_XLL.INTERPOLATE($I$2:$I7,K$2:K7,$A7,1,1)</f>
        <v>0.00064273621157505845</v>
      </c>
      <c r="G7" s="87">
        <f>_XLL.INTERPOLATE($I$2:$I7,L$2:L7,$A7,1,1)</f>
        <v>-9.2513530351255859E-05</v>
      </c>
      <c r="H7" s="87">
        <f t="shared" si="0"/>
        <v>-0.23778163960993681</v>
      </c>
      <c r="I7" s="90">
        <v>0.020000000000000018</v>
      </c>
      <c r="J7" s="90">
        <v>-0.000152588</v>
      </c>
      <c r="K7" s="90">
        <v>0.00064693699999999999</v>
      </c>
      <c r="L7" s="90">
        <v>-9.2943100000000001E-05</v>
      </c>
      <c r="M7">
        <v>0.00053337700000000003</v>
      </c>
      <c r="N7" s="87">
        <f>_XLL.INTERPOLATE($I$2:$I7,M$2:M7,$A7,1,1)</f>
        <v>0.0005294984335250546</v>
      </c>
      <c r="O7">
        <f>C7+D7/(Resultats!$M$2*1000)</f>
        <v>0.00021450158887229348</v>
      </c>
    </row>
    <row r="8" spans="1:15" ht="12.75">
      <c r="A8" s="87">
        <v>0.023440000000050532</v>
      </c>
      <c r="B8" s="87">
        <v>0.002823024999999979</v>
      </c>
      <c r="C8" s="87">
        <v>0</v>
      </c>
      <c r="D8" s="87">
        <v>10.403913915519908</v>
      </c>
      <c r="E8" s="87">
        <f>_XLL.INTERPOLATE($I$2:$I8,J$2:J8,$A8,1,1)</f>
        <v>-0.00015411080200004564</v>
      </c>
      <c r="F8" s="87">
        <f>_XLL.INTERPOLATE($I$2:$I8,K$2:K8,$A8,1,1)</f>
        <v>0.00069503411680079698</v>
      </c>
      <c r="G8" s="87">
        <f>_XLL.INTERPOLATE($I$2:$I8,L$2:L8,$A8,1,1)</f>
        <v>-9.5484951260034077E-05</v>
      </c>
      <c r="H8" s="87">
        <f t="shared" si="0"/>
        <v>-0.2217312766018005</v>
      </c>
      <c r="I8" s="90">
        <v>0.024000000000000021</v>
      </c>
      <c r="J8" s="90">
        <v>-0.000154659</v>
      </c>
      <c r="K8" s="90">
        <v>0.00070403399999999997</v>
      </c>
      <c r="L8" s="90">
        <v>-9.5857000000000001E-05</v>
      </c>
      <c r="M8">
        <v>0.00058394399999999998</v>
      </c>
      <c r="N8" s="87">
        <f>_XLL.INTERPOLATE($I$2:$I8,M$2:M8,$A8,1,1)</f>
        <v>0.000576222225800687</v>
      </c>
      <c r="O8">
        <f>C8+D8/(Resultats!$M$2*1000)</f>
        <v>0.00025396180169682609</v>
      </c>
    </row>
    <row r="9" spans="1:15" ht="12.75">
      <c r="A9" s="87">
        <v>0.027349999999955799</v>
      </c>
      <c r="B9" s="87">
        <v>0.0030919875000000041</v>
      </c>
      <c r="C9" s="87">
        <v>0</v>
      </c>
      <c r="D9" s="87">
        <v>11.482302843852692</v>
      </c>
      <c r="E9" s="87">
        <f>_XLL.INTERPOLATE($I$2:$I9,J$2:J9,$A9,1,1)</f>
        <v>-0.00016305000148422434</v>
      </c>
      <c r="F9" s="87">
        <f>_XLL.INTERPOLATE($I$2:$I9,K$2:K9,$A9,1,1)</f>
        <v>0.00075690881398364734</v>
      </c>
      <c r="G9" s="87">
        <f>_XLL.INTERPOLATE($I$2:$I9,L$2:L9,$A9,1,1)</f>
        <v>-9.8125649312471113E-05</v>
      </c>
      <c r="H9" s="87">
        <f t="shared" si="0"/>
        <v>-0.21541564647144795</v>
      </c>
      <c r="I9" s="90">
        <v>0.027999999999999969</v>
      </c>
      <c r="J9" s="90">
        <v>-0.00016538100000000001</v>
      </c>
      <c r="K9" s="90">
        <v>0.00076770199999999999</v>
      </c>
      <c r="L9" s="90">
        <v>-9.8547699999999998E-05</v>
      </c>
      <c r="M9">
        <v>0.00063933200000000005</v>
      </c>
      <c r="N9" s="87">
        <f>_XLL.INTERPOLATE($I$2:$I9,M$2:M9,$A9,1,1)</f>
        <v>0.00063000339601499528</v>
      </c>
      <c r="O9">
        <f>C9+D9/(Resultats!$M$2*1000)</f>
        <v>0.00028028551000440461</v>
      </c>
    </row>
    <row r="10" spans="1:15" ht="12.75">
      <c r="A10" s="87">
        <v>0.03125</v>
      </c>
      <c r="B10" s="87">
        <v>0.0036075624999999945</v>
      </c>
      <c r="C10" s="87">
        <v>0</v>
      </c>
      <c r="D10" s="87">
        <v>12.646016682533062</v>
      </c>
      <c r="E10" s="87">
        <f>_XLL.INTERPOLATE($I$2:$I10,J$2:J10,$A10,1,1)</f>
        <v>-0.00015438185742187483</v>
      </c>
      <c r="F10" s="87">
        <f>_XLL.INTERPOLATE($I$2:$I10,K$2:K10,$A10,1,1)</f>
        <v>0.00082673809765625053</v>
      </c>
      <c r="G10" s="87">
        <f>_XLL.INTERPOLATE($I$2:$I10,L$2:L10,$A10,1,1)</f>
        <v>-8.606491210937484E-05</v>
      </c>
      <c r="H10" s="87">
        <f t="shared" si="0"/>
        <v>-0.18673611130240339</v>
      </c>
      <c r="I10" s="90">
        <v>0.031999999999999973</v>
      </c>
      <c r="J10" s="90">
        <v>-0.00014933399999999999</v>
      </c>
      <c r="K10" s="90">
        <v>0.00084129199999999999</v>
      </c>
      <c r="L10" s="90">
        <v>-8.1316599999999993E-05</v>
      </c>
      <c r="M10">
        <v>0.00068169200000000002</v>
      </c>
      <c r="N10" s="87">
        <f>_XLL.INTERPOLATE($I$2:$I10,M$2:M10,$A10,1,1)</f>
        <v>0.00067474186718750038</v>
      </c>
      <c r="O10">
        <f>C10+D10/(Resultats!$M$2*1000)</f>
        <v>0.00030869201793311116</v>
      </c>
    </row>
    <row r="11" spans="1:15" ht="12.75">
      <c r="A11" s="87">
        <v>0.035160000000018954</v>
      </c>
      <c r="B11" s="87">
        <v>0.0040084125000000026</v>
      </c>
      <c r="C11" s="87">
        <v>0</v>
      </c>
      <c r="D11" s="87">
        <v>14.917632766564896</v>
      </c>
      <c r="E11" s="87">
        <f>_XLL.INTERPOLATE($I$2:$I11,J$2:J11,$A11,1,1)</f>
        <v>-0.00014261942264997548</v>
      </c>
      <c r="F11" s="87">
        <f>_XLL.INTERPOLATE($I$2:$I11,K$2:K11,$A11,1,1)</f>
        <v>0.00088627626295023523</v>
      </c>
      <c r="G11" s="87">
        <f>_XLL.INTERPOLATE($I$2:$I11,L$2:L11,$A11,1,1)</f>
        <v>-7.9556592970020845E-05</v>
      </c>
      <c r="H11" s="87">
        <f t="shared" si="0"/>
        <v>-0.16091982670868804</v>
      </c>
      <c r="I11" s="90">
        <v>0.035999999999999976</v>
      </c>
      <c r="J11" s="90">
        <v>-0.00014171999999999999</v>
      </c>
      <c r="K11" s="90">
        <v>0.00089628099999999997</v>
      </c>
      <c r="L11" s="90">
        <v>-8.0848900000000004E-05</v>
      </c>
      <c r="M11">
        <v>0.00072751499999999998</v>
      </c>
      <c r="N11" s="87">
        <f>_XLL.INTERPOLATE($I$2:$I11,M$2:M11,$A11,1,1)</f>
        <v>0.00071760491415022204</v>
      </c>
      <c r="O11">
        <f>C11+D11/(Resultats!$M$2*1000)</f>
        <v>0.00036414266065744441</v>
      </c>
    </row>
    <row r="12" spans="1:15" ht="12.75">
      <c r="A12" s="87">
        <v>0.039070000000037908</v>
      </c>
      <c r="B12" s="87">
        <v>0.0042006374999999929</v>
      </c>
      <c r="C12" s="87">
        <v>0</v>
      </c>
      <c r="D12" s="87">
        <v>15.125341008606011</v>
      </c>
      <c r="E12" s="87">
        <f>_XLL.INTERPOLATE($I$2:$I12,J$2:J12,$A12,1,1)</f>
        <v>-0.00014442798560007931</v>
      </c>
      <c r="F12" s="87">
        <f>_XLL.INTERPOLATE($I$2:$I12,K$2:K12,$A12,1,1)</f>
        <v>0.00096860874558855512</v>
      </c>
      <c r="G12" s="87">
        <f>_XLL.INTERPOLATE($I$2:$I12,L$2:L12,$A12,1,1)</f>
        <v>-8.7306024956053832E-05</v>
      </c>
      <c r="H12" s="87">
        <f t="shared" si="0"/>
        <v>-0.14910869456616421</v>
      </c>
      <c r="I12" s="90">
        <v>0.03999999999999998</v>
      </c>
      <c r="J12" s="90">
        <v>-0.00014671399999999999</v>
      </c>
      <c r="K12" s="90">
        <v>0.0009956819999999999</v>
      </c>
      <c r="L12" s="90">
        <v>-9.0430299999999994E-05</v>
      </c>
      <c r="M12">
        <v>0.00077876400000000004</v>
      </c>
      <c r="N12" s="87">
        <f>_XLL.INTERPOLATE($I$2:$I12,M$2:M12,$A12,1,1)</f>
        <v>0.00076636448960674974</v>
      </c>
      <c r="O12">
        <f>C12+D12/(Resultats!$M$2*1000)</f>
        <v>0.00036921286402555884</v>
      </c>
    </row>
    <row r="13" spans="1:15" ht="12.75">
      <c r="A13" s="87">
        <v>0.042969999999968422</v>
      </c>
      <c r="B13" s="87">
        <v>0.0048376625000000062</v>
      </c>
      <c r="C13" s="87">
        <v>0</v>
      </c>
      <c r="D13" s="87">
        <v>17.642145151188764</v>
      </c>
      <c r="E13" s="87">
        <f>_XLL.INTERPOLATE($I$2:$I13,J$2:J13,$A13,1,1)</f>
        <v>-0.0001261191884003289</v>
      </c>
      <c r="F13" s="87">
        <f>_XLL.INTERPOLATE($I$2:$I13,K$2:K13,$A13,1,1)</f>
        <v>0.0010225848252280515</v>
      </c>
      <c r="G13" s="87">
        <f>_XLL.INTERPOLATE($I$2:$I13,L$2:L13,$A13,1,1)</f>
        <v>-7.2519689012803641E-05</v>
      </c>
      <c r="H13" s="87">
        <f t="shared" si="0"/>
        <v>-0.12333371793601813</v>
      </c>
      <c r="I13" s="90">
        <v>0.043999999999999984</v>
      </c>
      <c r="J13" s="90">
        <v>-0.00011414</v>
      </c>
      <c r="K13" s="90">
        <v>0.0010225799999999999</v>
      </c>
      <c r="L13" s="90">
        <v>-6.1327699999999999E-05</v>
      </c>
      <c r="M13">
        <v>0.00083391699999999999</v>
      </c>
      <c r="N13" s="87">
        <f>_XLL.INTERPOLATE($I$2:$I13,M$2:M13,$A13,1,1)</f>
        <v>0.0008193418922995575</v>
      </c>
      <c r="O13">
        <f>C13+D13/(Resultats!$M$2*1000)</f>
        <v>0.00043064860059147515</v>
      </c>
    </row>
    <row r="14" spans="1:15" ht="12.75">
      <c r="A14" s="87">
        <v>0.046879999999987376</v>
      </c>
      <c r="B14" s="87">
        <v>0.0051416375000000181</v>
      </c>
      <c r="C14" s="87">
        <v>0</v>
      </c>
      <c r="D14" s="87">
        <v>18.11489747013691</v>
      </c>
      <c r="E14" s="87">
        <f>_XLL.INTERPOLATE($I$2:$I14,J$2:J14,$A14,1,1)</f>
        <v>-0.00011669002399994119</v>
      </c>
      <c r="F14" s="87">
        <f>_XLL.INTERPOLATE($I$2:$I14,K$2:K14,$A14,1,1)</f>
        <v>0.001060660022399799</v>
      </c>
      <c r="G14" s="87">
        <f>_XLL.INTERPOLATE($I$2:$I14,L$2:L14,$A14,1,1)</f>
        <v>-5.7580343359984875E-05</v>
      </c>
      <c r="H14" s="87">
        <f t="shared" si="0"/>
        <v>-0.11001642518393771</v>
      </c>
      <c r="I14" s="90">
        <v>0.047999999999999987</v>
      </c>
      <c r="J14" s="90">
        <v>-0.00012356100000000001</v>
      </c>
      <c r="K14" s="90">
        <v>0.0010797000000000001</v>
      </c>
      <c r="L14" s="90">
        <v>-6.0013399999999997E-05</v>
      </c>
      <c r="M14">
        <v>0.00087509100000000004</v>
      </c>
      <c r="N14" s="87">
        <f>_XLL.INTERPOLATE($I$2:$I14,M$2:M14,$A14,1,1)</f>
        <v>0.00086497136319987997</v>
      </c>
      <c r="O14">
        <f>C14+D14/(Resultats!$M$2*1000)</f>
        <v>0.0004421885875282494</v>
      </c>
    </row>
    <row r="15" spans="1:15" ht="12.75">
      <c r="A15" s="87">
        <v>0.05079000000000633</v>
      </c>
      <c r="B15" s="87">
        <v>0.0055402500000000243</v>
      </c>
      <c r="C15" s="87">
        <v>0</v>
      </c>
      <c r="D15" s="87">
        <v>21.204466355188252</v>
      </c>
      <c r="E15" s="87">
        <f>_XLL.INTERPOLATE($I$2:$I15,J$2:J15,$A15,1,1)</f>
        <v>-0.00011318724205308561</v>
      </c>
      <c r="F15" s="87">
        <f>_XLL.INTERPOLATE($I$2:$I15,K$2:K15,$A15,1,1)</f>
        <v>0.0011152846975313268</v>
      </c>
      <c r="G15" s="87">
        <f>_XLL.INTERPOLATE($I$2:$I15,L$2:L15,$A15,1,1)</f>
        <v>-5.801295482936944E-05</v>
      </c>
      <c r="H15" s="87">
        <f t="shared" si="0"/>
        <v>-0.1014873084008277</v>
      </c>
      <c r="I15" s="90">
        <v>0.051999999999999991</v>
      </c>
      <c r="J15" s="90">
        <v>-0.000104359</v>
      </c>
      <c r="K15" s="90">
        <v>0.00112963</v>
      </c>
      <c r="L15" s="90">
        <v>-5.6868499999999999E-05</v>
      </c>
      <c r="M15">
        <v>0.00091747200000000001</v>
      </c>
      <c r="N15" s="87">
        <f>_XLL.INTERPOLATE($I$2:$I15,M$2:M15,$A15,1,1)</f>
        <v>0.00090452441277194258</v>
      </c>
      <c r="O15">
        <f>C15+D15/(Resultats!$M$2*1000)</f>
        <v>0.00051760563604338829</v>
      </c>
    </row>
    <row r="16" spans="1:15" ht="12.75">
      <c r="A16" s="87">
        <v>0.054690000000050532</v>
      </c>
      <c r="B16" s="87">
        <v>0.005926187500000013</v>
      </c>
      <c r="C16" s="87">
        <v>0</v>
      </c>
      <c r="D16" s="87">
        <v>22.3798774973957</v>
      </c>
      <c r="E16" s="87">
        <f>_XLL.INTERPOLATE($I$2:$I16,J$2:J16,$A16,1,1)</f>
        <v>-6.6440130286911191E-05</v>
      </c>
      <c r="F16" s="87">
        <f>_XLL.INTERPOLATE($I$2:$I16,K$2:K16,$A16,1,1)</f>
        <v>0.0011352183657186436</v>
      </c>
      <c r="G16" s="87">
        <f>_XLL.INTERPOLATE($I$2:$I16,L$2:L16,$A16,1,1)</f>
        <v>-5.3911112318688075E-05</v>
      </c>
      <c r="H16" s="87">
        <f t="shared" si="0"/>
        <v>-0.058526299691118576</v>
      </c>
      <c r="I16" s="90">
        <v>0.055999999999999994</v>
      </c>
      <c r="J16" s="90">
        <v>-4.0693099999999998E-05</v>
      </c>
      <c r="K16" s="90">
        <v>0.0011297900000000001</v>
      </c>
      <c r="L16" s="90">
        <v>-5.2225599999999997E-05</v>
      </c>
      <c r="M16">
        <v>0.00098060700000000009</v>
      </c>
      <c r="N16" s="87">
        <f>_XLL.INTERPOLATE($I$2:$I16,M$2:M16,$A16,1,1)</f>
        <v>0.00095764481810709304</v>
      </c>
      <c r="O16">
        <f>C16+D16/(Resultats!$M$2*1000)</f>
        <v>0.00054629767769554286</v>
      </c>
    </row>
    <row r="17" spans="1:15" ht="12.75">
      <c r="A17" s="87">
        <v>0.058599999999955799</v>
      </c>
      <c r="B17" s="87">
        <v>0.0063553375000000023</v>
      </c>
      <c r="C17" s="87">
        <v>0</v>
      </c>
      <c r="D17" s="87">
        <v>23.84156076968776</v>
      </c>
      <c r="E17" s="87">
        <f>_XLL.INTERPOLATE($I$2:$I17,J$2:J17,$A17,1,1)</f>
        <v>-2.7609464500032899E-05</v>
      </c>
      <c r="F17" s="87">
        <f>_XLL.INTERPOLATE($I$2:$I17,K$2:K17,$A17,1,1)</f>
        <v>0.001141133799999732</v>
      </c>
      <c r="G17" s="87">
        <f>_XLL.INTERPOLATE($I$2:$I17,L$2:L17,$A17,1,1)</f>
        <v>-5.0754099125014656E-05</v>
      </c>
      <c r="H17" s="87">
        <f t="shared" si="0"/>
        <v>-0.024194765329043258</v>
      </c>
      <c r="I17" s="90">
        <v>0.06</v>
      </c>
      <c r="J17" s="90">
        <v>-2.9799599999999998E-05</v>
      </c>
      <c r="K17" s="90">
        <v>0.00115091</v>
      </c>
      <c r="L17" s="90">
        <v>-5.0466400000000002E-05</v>
      </c>
      <c r="M17">
        <v>0.00100292</v>
      </c>
      <c r="N17" s="87">
        <f>_XLL.INTERPOLATE($I$2:$I17,M$2:M17,$A17,1,1)</f>
        <v>0.00099975395249982135</v>
      </c>
      <c r="O17">
        <f>C17+D17/(Resultats!$M$2*1000)</f>
        <v>0.00058197768431186576</v>
      </c>
    </row>
    <row r="18" spans="1:15" ht="12.75">
      <c r="A18" s="87">
        <v>0.0625</v>
      </c>
      <c r="B18" s="87">
        <v>0.0066637999999999975</v>
      </c>
      <c r="C18" s="87">
        <v>0</v>
      </c>
      <c r="D18" s="87">
        <v>25.301488446235197</v>
      </c>
      <c r="E18" s="87">
        <f>_XLL.INTERPOLATE($I$2:$I18,J$2:J18,$A18,1,1)</f>
        <v>-2.3309053125000001E-05</v>
      </c>
      <c r="F18" s="87">
        <f>_XLL.INTERPOLATE($I$2:$I18,K$2:K18,$A18,1,1)</f>
        <v>0.0011525064843750002</v>
      </c>
      <c r="G18" s="87">
        <f>_XLL.INTERPOLATE($I$2:$I18,L$2:L18,$A18,1,1)</f>
        <v>-4.0982915625000002E-05</v>
      </c>
      <c r="H18" s="87">
        <f t="shared" si="0"/>
        <v>-0.020224661154631517</v>
      </c>
      <c r="I18" s="90">
        <v>0.064000000000000001</v>
      </c>
      <c r="J18" s="90">
        <v>-1.9532099999999999E-05</v>
      </c>
      <c r="K18" s="90">
        <v>0.0011491800000000001</v>
      </c>
      <c r="L18" s="90">
        <v>-3.2197199999999997E-05</v>
      </c>
      <c r="M18">
        <v>0.0010428600000000001</v>
      </c>
      <c r="N18" s="87">
        <f>_XLL.INTERPOLATE($I$2:$I18,M$2:M18,$A18,1,1)</f>
        <v>0.0010258168359375001</v>
      </c>
      <c r="O18">
        <f>C18+D18/(Resultats!$M$2*1000)</f>
        <v>0.00061761483645419199</v>
      </c>
    </row>
    <row r="19" spans="1:15" ht="12.75">
      <c r="A19" s="87">
        <v>0.066410000000018954</v>
      </c>
      <c r="B19" s="87">
        <v>0.0070355750000000161</v>
      </c>
      <c r="C19" s="87">
        <v>0</v>
      </c>
      <c r="D19" s="87">
        <v>26.259356183319952</v>
      </c>
      <c r="E19" s="87">
        <f>_XLL.INTERPOLATE($I$2:$I19,J$2:J19,$A19,1,1)</f>
        <v>-4.5178838231184328E-07</v>
      </c>
      <c r="F19" s="87">
        <f>_XLL.INTERPOLATE($I$2:$I19,K$2:K19,$A19,1,1)</f>
        <v>0.00115167625540628</v>
      </c>
      <c r="G19" s="87">
        <f>_XLL.INTERPOLATE($I$2:$I19,L$2:L19,$A19,1,1)</f>
        <v>-4.0163942723868738E-05</v>
      </c>
      <c r="H19" s="87">
        <f t="shared" si="0"/>
        <v>-0.00039228765913252645</v>
      </c>
      <c r="I19" s="90">
        <v>0.068000000000000005</v>
      </c>
      <c r="J19" s="90">
        <v>1.7445E-05</v>
      </c>
      <c r="K19" s="90">
        <v>0.00115478</v>
      </c>
      <c r="L19" s="90">
        <v>-5.32316E-05</v>
      </c>
      <c r="M19">
        <v>0.0010486300000000001</v>
      </c>
      <c r="N19" s="87">
        <f>_XLL.INTERPOLATE($I$2:$I19,M$2:M19,$A19,1,1)</f>
        <v>0.0010504281757187607</v>
      </c>
      <c r="O19">
        <f>C19+D19/(Resultats!$M$2*1000)</f>
        <v>0.00064099659626810424</v>
      </c>
    </row>
    <row r="20" spans="1:15" ht="12.75">
      <c r="A20" s="87">
        <v>0.070320000000037908</v>
      </c>
      <c r="B20" s="87">
        <v>0.0072829375000000307</v>
      </c>
      <c r="C20" s="87">
        <v>0</v>
      </c>
      <c r="D20" s="87">
        <v>28.91337989847398</v>
      </c>
      <c r="E20" s="87">
        <f>_XLL.INTERPOLATE($I$2:$I20,J$2:J20,$A20,1,1)</f>
        <v>4.6359507420517152E-05</v>
      </c>
      <c r="F20" s="87">
        <f>_XLL.INTERPOLATE($I$2:$I20,K$2:K20,$A20,1,1)</f>
        <v>0.0011934789340008448</v>
      </c>
      <c r="G20" s="87">
        <f>_XLL.INTERPOLATE($I$2:$I20,L$2:L20,$A20,1,1)</f>
        <v>-4.8556687479822426E-05</v>
      </c>
      <c r="H20" s="87">
        <f t="shared" si="0"/>
        <v>0.038844009810134056</v>
      </c>
      <c r="I20" s="90">
        <v>0.072000000000000008</v>
      </c>
      <c r="J20" s="90">
        <v>7.0720200000000001E-05</v>
      </c>
      <c r="K20" s="90">
        <v>0.0012377499999999999</v>
      </c>
      <c r="L20" s="90">
        <v>-3.7437400000000002E-05</v>
      </c>
      <c r="M20">
        <v>0.0010675000000000001</v>
      </c>
      <c r="N20" s="87">
        <f>_XLL.INTERPOLATE($I$2:$I20,M$2:M20,$A20,1,1)</f>
        <v>0.0010579790200001887</v>
      </c>
      <c r="O20">
        <f>C20+D20/(Resultats!$M$2*1000)</f>
        <v>0.00070578189244795435</v>
      </c>
    </row>
    <row r="21" spans="1:15" ht="12.75">
      <c r="A21" s="87">
        <v>0.074219999999968422</v>
      </c>
      <c r="B21" s="87">
        <v>0.0078938875000000297</v>
      </c>
      <c r="C21" s="87">
        <v>0</v>
      </c>
      <c r="D21" s="87">
        <v>28.896875471993962</v>
      </c>
      <c r="E21" s="87">
        <f>_XLL.INTERPOLATE($I$2:$I21,J$2:J21,$A21,1,1)</f>
        <v>6.1722024127823901E-05</v>
      </c>
      <c r="F21" s="87">
        <f>_XLL.INTERPOLATE($I$2:$I21,K$2:K21,$A21,1,1)</f>
        <v>0.0012340665343753049</v>
      </c>
      <c r="G21" s="87">
        <f>_XLL.INTERPOLATE($I$2:$I21,L$2:L21,$A21,1,1)</f>
        <v>-2.964368720885596E-05</v>
      </c>
      <c r="H21" s="87">
        <f t="shared" si="0"/>
        <v>0.050015151054289081</v>
      </c>
      <c r="I21" s="90">
        <v>0.076000000000000012</v>
      </c>
      <c r="J21" s="90">
        <v>3.4621600000000001E-05</v>
      </c>
      <c r="K21" s="90">
        <v>0.0012054699999999999</v>
      </c>
      <c r="L21" s="90">
        <v>-2.3895899999999999E-05</v>
      </c>
      <c r="M21">
        <v>0.00109768</v>
      </c>
      <c r="N21" s="87">
        <f>_XLL.INTERPOLATE($I$2:$I21,M$2:M21,$A21,1,1)</f>
        <v>0.0010828532563747567</v>
      </c>
      <c r="O21">
        <f>C21+D21/(Resultats!$M$2*1000)</f>
        <v>0.0007053790158075983</v>
      </c>
    </row>
    <row r="22" spans="1:15" ht="12.75">
      <c r="A22" s="87">
        <v>0.078129999999987376</v>
      </c>
      <c r="B22" s="87">
        <v>0.0083476250000000252</v>
      </c>
      <c r="C22" s="87">
        <v>0</v>
      </c>
      <c r="D22" s="87">
        <v>30.742084007576576</v>
      </c>
      <c r="E22" s="87">
        <f>_XLL.INTERPOLATE($I$2:$I22,J$2:J22,$A22,1,1)</f>
        <v>2.4040559948169965E-05</v>
      </c>
      <c r="F22" s="87">
        <f>_XLL.INTERPOLATE($I$2:$I22,K$2:K22,$A22,1,1)</f>
        <v>0.0011975839412500275</v>
      </c>
      <c r="G22" s="87">
        <f>_XLL.INTERPOLATE($I$2:$I22,L$2:L22,$A22,1,1)</f>
        <v>-2.2680167687807351E-05</v>
      </c>
      <c r="H22" s="87">
        <f t="shared" si="0"/>
        <v>0.020074217029894908</v>
      </c>
      <c r="I22" s="90">
        <v>0.080000000000000016</v>
      </c>
      <c r="J22" s="90">
        <v>1.9701600000000001E-05</v>
      </c>
      <c r="K22" s="90">
        <v>0.0011959900000000001</v>
      </c>
      <c r="L22" s="90">
        <v>-2.50473E-05</v>
      </c>
      <c r="M22">
        <v>0.0011164300000000001</v>
      </c>
      <c r="N22" s="87">
        <f>_XLL.INTERPOLATE($I$2:$I22,M$2:M22,$A22,1,1)</f>
        <v>0.0011090870885311919</v>
      </c>
      <c r="O22">
        <f>C22+D22/(Resultats!$M$2*1000)</f>
        <v>0.00075042095752377068</v>
      </c>
    </row>
    <row r="23" spans="1:15" ht="12.75">
      <c r="A23" s="87">
        <v>0.08204000000000633</v>
      </c>
      <c r="B23" s="87">
        <v>0.0088050875000000306</v>
      </c>
      <c r="C23" s="87">
        <v>0</v>
      </c>
      <c r="D23" s="87">
        <v>30.350817510733883</v>
      </c>
      <c r="E23" s="87">
        <f>_XLL.INTERPOLATE($I$2:$I23,J$2:J23,$A23,1,1)</f>
        <v>1.5296555069989718E-05</v>
      </c>
      <c r="F23" s="87">
        <f>_XLL.INTERPOLATE($I$2:$I23,K$2:K23,$A23,1,1)</f>
        <v>0.0012309539680001498</v>
      </c>
      <c r="G23" s="87">
        <f>_XLL.INTERPOLATE($I$2:$I23,L$2:L23,$A23,1,1)</f>
        <v>-2.904948394501595E-05</v>
      </c>
      <c r="H23" s="87">
        <f t="shared" si="0"/>
        <v>0.012426585776266702</v>
      </c>
      <c r="I23" s="90">
        <v>0.084000000000000019</v>
      </c>
      <c r="J23" s="90">
        <v>1.3103E-05</v>
      </c>
      <c r="K23" s="90">
        <v>0.00128987</v>
      </c>
      <c r="L23" s="90">
        <v>-3.5067600000000003E-05</v>
      </c>
      <c r="M23">
        <v>0.00115409</v>
      </c>
      <c r="N23" s="87">
        <f>_XLL.INTERPOLATE($I$2:$I23,M$2:M23,$A23,1,1)</f>
        <v>0.0011332737955000597</v>
      </c>
      <c r="O23">
        <f>C23+D23/(Resultats!$M$2*1000)</f>
        <v>0.00074087005722907036</v>
      </c>
    </row>
    <row r="24" spans="1:15" ht="12.75">
      <c r="A24" s="87">
        <v>0.085940000000050532</v>
      </c>
      <c r="B24" s="87">
        <v>0.0090181750000000172</v>
      </c>
      <c r="C24" s="87">
        <v>0</v>
      </c>
      <c r="D24" s="87">
        <v>32.213769870337302</v>
      </c>
      <c r="E24" s="87">
        <f>_XLL.INTERPOLATE($I$2:$I24,J$2:J24,$A24,1,1)</f>
        <v>3.3076998713217567E-05</v>
      </c>
      <c r="F24" s="87">
        <f>_XLL.INTERPOLATE($I$2:$I24,K$2:K24,$A24,1,1)</f>
        <v>0.0013025307310000499</v>
      </c>
      <c r="G24" s="87">
        <f>_XLL.INTERPOLATE($I$2:$I24,L$2:L24,$A24,1,1)</f>
        <v>-3.69128717400224E-05</v>
      </c>
      <c r="H24" s="87">
        <f t="shared" si="0"/>
        <v>0.025394409456905399</v>
      </c>
      <c r="I24" s="90">
        <v>0.087999999999999967</v>
      </c>
      <c r="J24" s="90">
        <v>7.0857400000000004E-05</v>
      </c>
      <c r="K24" s="90">
        <v>0.00129247</v>
      </c>
      <c r="L24" s="90">
        <v>-3.67167E-05</v>
      </c>
      <c r="M24">
        <v>0.0011993399999999999</v>
      </c>
      <c r="N24" s="87">
        <f>_XLL.INTERPOLATE($I$2:$I24,M$2:M24,$A24,1,1)</f>
        <v>0.00117508835387557</v>
      </c>
      <c r="O24">
        <f>C24+D24/(Resultats!$M$2*1000)</f>
        <v>0.00078634512954915833</v>
      </c>
    </row>
    <row r="25" spans="1:15" ht="12.75">
      <c r="A25" s="87">
        <v>0.089849999999955799</v>
      </c>
      <c r="B25" s="87">
        <v>0.0094048624999999997</v>
      </c>
      <c r="C25" s="87">
        <v>0</v>
      </c>
      <c r="D25" s="87">
        <v>33.553943042606676</v>
      </c>
      <c r="E25" s="87">
        <f>_XLL.INTERPOLATE($I$2:$I25,J$2:J25,$A25,1,1)</f>
        <v>6.8627179039334443E-05</v>
      </c>
      <c r="F25" s="87">
        <f>_XLL.INTERPOLATE($I$2:$I25,K$2:K25,$A25,1,1)</f>
        <v>0.0012896580289063473</v>
      </c>
      <c r="G25" s="87">
        <f>_XLL.INTERPOLATE($I$2:$I25,L$2:L25,$A25,1,1)</f>
        <v>-2.8045198758090796E-05</v>
      </c>
      <c r="H25" s="87">
        <f t="shared" si="0"/>
        <v>0.053213470161180249</v>
      </c>
      <c r="I25" s="90">
        <v>0.091999999999999971</v>
      </c>
      <c r="J25" s="90">
        <v>4.3037100000000002E-05</v>
      </c>
      <c r="K25" s="90">
        <v>0.0012832</v>
      </c>
      <c r="L25" s="90">
        <v>-1.04707E-05</v>
      </c>
      <c r="M25">
        <v>0.0012071600000000001</v>
      </c>
      <c r="N25" s="87">
        <f>_XLL.INTERPOLATE($I$2:$I25,M$2:M25,$A25,1,1)</f>
        <v>0.0012076091820311481</v>
      </c>
      <c r="O25">
        <f>C25+D25/(Resultats!$M$2*1000)</f>
        <v>0.000819059048193522</v>
      </c>
    </row>
    <row r="26" spans="1:15" ht="12.75">
      <c r="A26" s="87">
        <v>0.09375</v>
      </c>
      <c r="B26" s="87">
        <v>0.0096678749999999924</v>
      </c>
      <c r="C26" s="87">
        <v>0</v>
      </c>
      <c r="D26" s="87">
        <v>34.704486216753587</v>
      </c>
      <c r="E26" s="87">
        <f>_XLL.INTERPOLATE($I$2:$I26,J$2:J26,$A26,1,1)</f>
        <v>3.8057733398437458E-05</v>
      </c>
      <c r="F26" s="87">
        <f>_XLL.INTERPOLATE($I$2:$I26,K$2:K26,$A26,1,1)</f>
        <v>0.0012808109765625</v>
      </c>
      <c r="G26" s="87">
        <f>_XLL.INTERPOLATE($I$2:$I26,L$2:L26,$A26,1,1)</f>
        <v>-2.9650737304686502E-06</v>
      </c>
      <c r="H26" s="87">
        <f t="shared" si="0"/>
        <v>0.029713778297386684</v>
      </c>
      <c r="I26" s="90">
        <v>0.095999999999999974</v>
      </c>
      <c r="J26" s="90">
        <v>3.8088299999999999E-05</v>
      </c>
      <c r="K26" s="90">
        <v>0.0012792299999999999</v>
      </c>
      <c r="L26" s="90">
        <v>3.1279499999999998E-06</v>
      </c>
      <c r="M26">
        <v>0.0012317599999999999</v>
      </c>
      <c r="N26" s="87">
        <f>_XLL.INTERPOLATE($I$2:$I26,M$2:M26,$A26,1,1)</f>
        <v>0.0012158577734375001</v>
      </c>
      <c r="O26">
        <f>C26+D26/(Resultats!$M$2*1000)</f>
        <v>0.00084714405733613495</v>
      </c>
    </row>
    <row r="27" spans="1:15" ht="12.75">
      <c r="A27" s="87">
        <v>0.097660000000018954</v>
      </c>
      <c r="B27" s="87">
        <v>0.010084362499999999</v>
      </c>
      <c r="C27" s="87">
        <v>0</v>
      </c>
      <c r="D27" s="87">
        <v>36.423004405469349</v>
      </c>
      <c r="E27" s="87">
        <f>_XLL.INTERPOLATE($I$2:$I27,J$2:J27,$A27,1,1)</f>
        <v>4.4889812916357455E-05</v>
      </c>
      <c r="F27" s="87">
        <f>_XLL.INTERPOLATE($I$2:$I27,K$2:K27,$A27,1,1)</f>
        <v>0.0012888013836251469</v>
      </c>
      <c r="G27" s="87">
        <f>_XLL.INTERPOLATE($I$2:$I27,L$2:L27,$A27,1,1)</f>
        <v>8.5269867050609061E-06</v>
      </c>
      <c r="H27" s="87">
        <f t="shared" si="0"/>
        <v>0.034830667848983192</v>
      </c>
      <c r="I27" s="90">
        <v>0.099999999999999978</v>
      </c>
      <c r="J27" s="90">
        <v>6.3299200000000005E-05</v>
      </c>
      <c r="K27" s="90">
        <v>0.00131347</v>
      </c>
      <c r="L27" s="90">
        <v>1.5894200000000001E-05</v>
      </c>
      <c r="M27">
        <v>0.00124138</v>
      </c>
      <c r="N27" s="87">
        <f>_XLL.INTERPOLATE($I$2:$I27,M$2:M27,$A27,1,1)</f>
        <v>0.0012375706847500517</v>
      </c>
      <c r="O27">
        <f>C27+D27/(Resultats!$M$2*1000)</f>
        <v>0.00088909346012809489</v>
      </c>
    </row>
    <row r="28" spans="1:15" ht="12.75">
      <c r="A28" s="87">
        <v>0.10157000000003791</v>
      </c>
      <c r="B28" s="87">
        <v>0.010699775000000023</v>
      </c>
      <c r="C28" s="87">
        <v>0</v>
      </c>
      <c r="D28" s="87">
        <v>36.480924279246594</v>
      </c>
      <c r="E28" s="87">
        <f>_XLL.INTERPOLATE($I$2:$I28,J$2:J28,$A28,1,1)</f>
        <v>6.2317680941152226E-05</v>
      </c>
      <c r="F28" s="87">
        <f>_XLL.INTERPOLATE($I$2:$I28,K$2:K28,$A28,1,1)</f>
        <v>0.0013263243848128067</v>
      </c>
      <c r="G28" s="87">
        <f>_XLL.INTERPOLATE($I$2:$I28,L$2:L28,$A28,1,1)</f>
        <v>1.0696186925398663E-05</v>
      </c>
      <c r="H28" s="87">
        <f t="shared" si="0"/>
        <v>0.046985248597346381</v>
      </c>
      <c r="I28" s="90">
        <v>0.10399999999999998</v>
      </c>
      <c r="J28" s="90">
        <v>4.8708899999999997E-05</v>
      </c>
      <c r="K28" s="90">
        <v>0.0013455699999999999</v>
      </c>
      <c r="L28" s="90">
        <v>-8.6962399999999993E-06</v>
      </c>
      <c r="M28">
        <v>0.0012759500000000001</v>
      </c>
      <c r="N28" s="87">
        <f>_XLL.INTERPOLATE($I$2:$I28,M$2:M28,$A28,1,1)</f>
        <v>0.0012519741392190524</v>
      </c>
      <c r="O28">
        <f>C28+D28/(Resultats!$M$2*1000)</f>
        <v>0.0008905072968455036</v>
      </c>
    </row>
    <row r="29" spans="1:15" ht="12.75">
      <c r="A29" s="87">
        <v>0.10546999999996842</v>
      </c>
      <c r="B29" s="87">
        <v>0.011091675000000023</v>
      </c>
      <c r="C29" s="87">
        <v>0</v>
      </c>
      <c r="D29" s="87">
        <v>38.838668055331382</v>
      </c>
      <c r="E29" s="87">
        <f>_XLL.INTERPOLATE($I$2:$I29,J$2:J29,$A29,1,1)</f>
        <v>5.2346917969557468E-05</v>
      </c>
      <c r="F29" s="87">
        <f>_XLL.INTERPOLATE($I$2:$I29,K$2:K29,$A29,1,1)</f>
        <v>0.0013494338995937128</v>
      </c>
      <c r="G29" s="87">
        <f>_XLL.INTERPOLATE($I$2:$I29,L$2:L29,$A29,1,1)</f>
        <v>-3.2393084532632825E-06</v>
      </c>
      <c r="H29" s="87">
        <f t="shared" si="0"/>
        <v>0.038791761482587672</v>
      </c>
      <c r="I29" s="90">
        <v>0.10799999999999999</v>
      </c>
      <c r="J29" s="90">
        <v>6.9935299999999994E-05</v>
      </c>
      <c r="K29" s="90">
        <v>0.0013461</v>
      </c>
      <c r="L29" s="90">
        <v>2.4394100000000001E-05</v>
      </c>
      <c r="M29">
        <v>0.00130427</v>
      </c>
      <c r="N29" s="87">
        <f>_XLL.INTERPOLATE($I$2:$I29,M$2:M29,$A29,1,1)</f>
        <v>0.0012870839867185201</v>
      </c>
      <c r="O29">
        <f>C29+D29/(Resultats!$M$2*1000)</f>
        <v>0.0009480603352670108</v>
      </c>
    </row>
    <row r="30" spans="1:15" ht="12.75">
      <c r="A30" s="87">
        <v>0.10937999999998738</v>
      </c>
      <c r="B30" s="87">
        <v>0.011429937499999987</v>
      </c>
      <c r="C30" s="87">
        <v>0</v>
      </c>
      <c r="D30" s="87">
        <v>38.996597308494756</v>
      </c>
      <c r="E30" s="87">
        <f>_XLL.INTERPOLATE($I$2:$I30,J$2:J30,$A30,1,1)</f>
        <v>7.8257105806171624E-05</v>
      </c>
      <c r="F30" s="87">
        <f>_XLL.INTERPOLATE($I$2:$I30,K$2:K30,$A30,1,1)</f>
        <v>0.0013546979433749018</v>
      </c>
      <c r="G30" s="87">
        <f>_XLL.INTERPOLATE($I$2:$I30,L$2:L30,$A30,1,1)</f>
        <v>2.5180860545767721E-05</v>
      </c>
      <c r="H30" s="87">
        <f t="shared" si="0"/>
        <v>0.057767199093262812</v>
      </c>
      <c r="I30" s="90">
        <v>0.11199999999999999</v>
      </c>
      <c r="J30" s="90">
        <v>9.5466199999999997E-05</v>
      </c>
      <c r="K30" s="90">
        <v>0.0013829000000000001</v>
      </c>
      <c r="L30" s="90">
        <v>1.16705E-05</v>
      </c>
      <c r="M30">
        <v>0.00133132</v>
      </c>
      <c r="N30" s="87">
        <f>_XLL.INTERPOLATE($I$2:$I30,M$2:M30,$A30,1,1)</f>
        <v>0.0013137457441249141</v>
      </c>
      <c r="O30">
        <f>C30+D30/(Resultats!$M$2*1000)</f>
        <v>0.00095191542268888716</v>
      </c>
    </row>
    <row r="31" spans="1:15" ht="12.75">
      <c r="A31" s="87">
        <v>0.11329000000000633</v>
      </c>
      <c r="B31" s="87">
        <v>0.01187846250000002</v>
      </c>
      <c r="C31" s="87">
        <v>0</v>
      </c>
      <c r="D31" s="87">
        <v>41.316215911595862</v>
      </c>
      <c r="E31" s="87">
        <f>_XLL.INTERPOLATE($I$2:$I31,J$2:J31,$A31,1,1)</f>
        <v>8.5342041309615746E-05</v>
      </c>
      <c r="F31" s="87">
        <f>_XLL.INTERPOLATE($I$2:$I31,K$2:K31,$A31,1,1)</f>
        <v>0.0013918720225625408</v>
      </c>
      <c r="G31" s="87">
        <f>_XLL.INTERPOLATE($I$2:$I31,L$2:L31,$A31,1,1)</f>
        <v>8.0514432444515417E-06</v>
      </c>
      <c r="H31" s="87">
        <f t="shared" si="0"/>
        <v>0.061314574850419544</v>
      </c>
      <c r="I31" s="90">
        <v>0.11599999999999999</v>
      </c>
      <c r="J31" s="90">
        <v>3.4912200000000001E-05</v>
      </c>
      <c r="K31" s="90">
        <v>0.0014061200000000001</v>
      </c>
      <c r="L31" s="90">
        <v>1.21793E-06</v>
      </c>
      <c r="M31">
        <v>0.0013507</v>
      </c>
      <c r="N31" s="87">
        <f>_XLL.INTERPOLATE($I$2:$I31,M$2:M31,$A31,1,1)</f>
        <v>0.0013384079735312829</v>
      </c>
      <c r="O31">
        <f>C31+D31/(Resultats!$M$2*1000)</f>
        <v>0.0010085378173450229</v>
      </c>
    </row>
    <row r="32" spans="1:15" ht="12.75">
      <c r="A32" s="87">
        <v>0.11719000000005053</v>
      </c>
      <c r="B32" s="87">
        <v>0.012364975</v>
      </c>
      <c r="C32" s="87">
        <v>0</v>
      </c>
      <c r="D32" s="87">
        <v>41.697431111820926</v>
      </c>
      <c r="E32" s="87">
        <f>_XLL.INTERPOLATE($I$2:$I32,J$2:J32,$A32,1,1)</f>
        <v>3.6853097512151756E-05</v>
      </c>
      <c r="F32" s="87">
        <f>_XLL.INTERPOLATE($I$2:$I32,K$2:K32,$A32,1,1)</f>
        <v>0.0014117965900627293</v>
      </c>
      <c r="G32" s="87">
        <f>_XLL.INTERPOLATE($I$2:$I32,L$2:L32,$A32,1,1)</f>
        <v>7.6986041264311163E-06</v>
      </c>
      <c r="H32" s="87">
        <f t="shared" si="0"/>
        <v>0.026103687862367123</v>
      </c>
      <c r="I32" s="90">
        <v>0.12</v>
      </c>
      <c r="J32" s="90">
        <v>7.7754000000000001E-05</v>
      </c>
      <c r="K32" s="90">
        <v>0.00142296</v>
      </c>
      <c r="L32" s="90">
        <v>4.0455299999999999E-05</v>
      </c>
      <c r="M32">
        <v>0.0013502099999999999</v>
      </c>
      <c r="N32" s="87">
        <f>_XLL.INTERPOLATE($I$2:$I32,M$2:M32,$A32,1,1)</f>
        <v>0.0013526305779062947</v>
      </c>
      <c r="O32">
        <f>C32+D32/(Resultats!$M$2*1000)</f>
        <v>0.0010178433633029678</v>
      </c>
    </row>
    <row r="33" spans="1:15" ht="12.75">
      <c r="A33" s="87">
        <v>0.1210999999999558</v>
      </c>
      <c r="B33" s="87">
        <v>0.012639162500000023</v>
      </c>
      <c r="C33" s="87">
        <v>0</v>
      </c>
      <c r="D33" s="87">
        <v>42.622487429799513</v>
      </c>
      <c r="E33" s="87">
        <f>_XLL.INTERPOLATE($I$2:$I33,J$2:J33,$A33,1,1)</f>
        <v>7.6702006406403482E-05</v>
      </c>
      <c r="F33" s="87">
        <f>_XLL.INTERPOLATE($I$2:$I33,K$2:K33,$A33,1,1)</f>
        <v>0.0014264760124998686</v>
      </c>
      <c r="G33" s="87">
        <f>_XLL.INTERPOLATE($I$2:$I33,L$2:L33,$A33,1,1)</f>
        <v>3.803047842521195E-05</v>
      </c>
      <c r="H33" s="87">
        <f t="shared" si="0"/>
        <v>0.053770274252270711</v>
      </c>
      <c r="I33" s="90">
        <v>0.124</v>
      </c>
      <c r="J33" s="90">
        <v>4.7392299999999997E-05</v>
      </c>
      <c r="K33" s="90">
        <v>0.00143344</v>
      </c>
      <c r="L33" s="90">
        <v>4.31243E-06</v>
      </c>
      <c r="M33">
        <v>0.00139185</v>
      </c>
      <c r="N33" s="87">
        <f>_XLL.INTERPOLATE($I$2:$I33,M$2:M33,$A33,1,1)</f>
        <v>0.0013574611656246446</v>
      </c>
      <c r="O33">
        <f>C33+D33/(Resultats!$M$2*1000)</f>
        <v>0.0010404241892394861</v>
      </c>
    </row>
    <row r="34" spans="1:15" ht="12.75">
      <c r="A34" s="87">
        <v>0.125</v>
      </c>
      <c r="B34" s="87">
        <v>0.013083212499999997</v>
      </c>
      <c r="C34" s="87">
        <v>0</v>
      </c>
      <c r="D34" s="87">
        <v>43.59634078590247</v>
      </c>
      <c r="E34" s="87">
        <f>_XLL.INTERPOLATE($I$2:$I34,J$2:J34,$A34,1,1)</f>
        <v>4.7376437499999995E-05</v>
      </c>
      <c r="F34" s="87">
        <f>_XLL.INTERPOLATE($I$2:$I34,K$2:K34,$A34,1,1)</f>
        <v>0.001436819375</v>
      </c>
      <c r="G34" s="87">
        <f>_XLL.INTERPOLATE($I$2:$I34,L$2:L34,$A34,1,1)</f>
        <v>3.8805312500000009E-06</v>
      </c>
      <c r="H34" s="87">
        <f t="shared" si="0"/>
        <v>0.032973133801178035</v>
      </c>
      <c r="I34" s="90">
        <v>0.128</v>
      </c>
      <c r="J34" s="90">
        <v>6.5507799999999996E-05</v>
      </c>
      <c r="K34" s="90">
        <v>0.00144878</v>
      </c>
      <c r="L34" s="90">
        <v>2.3234000000000002E-05</v>
      </c>
      <c r="M34">
        <v>0.0013981600000000001</v>
      </c>
      <c r="N34" s="87">
        <f>_XLL.INTERPOLATE($I$2:$I34,M$2:M34,$A34,1,1)</f>
        <v>0.0013967396875</v>
      </c>
      <c r="O34">
        <f>C34+D34/(Resultats!$M$2*1000)</f>
        <v>0.0010641961614907625</v>
      </c>
    </row>
    <row r="35" spans="1:15" ht="12.75">
      <c r="A35" s="87">
        <v>0.12891000000001895</v>
      </c>
      <c r="B35" s="87">
        <v>0.013487787500000015</v>
      </c>
      <c r="C35" s="87">
        <v>0</v>
      </c>
      <c r="D35" s="87">
        <v>44.372913364607484</v>
      </c>
      <c r="E35" s="87">
        <f>_XLL.INTERPOLATE($I$2:$I35,J$2:J35,$A35,1,1)</f>
        <v>6.0537595812048902E-05</v>
      </c>
      <c r="F35" s="87">
        <f>_XLL.INTERPOLATE($I$2:$I35,K$2:K35,$A35,1,1)</f>
        <v>0.0014577711981252086</v>
      </c>
      <c r="G35" s="87">
        <f>_XLL.INTERPOLATE($I$2:$I35,L$2:L35,$A35,1,1)</f>
        <v>2.551652496919598E-05</v>
      </c>
      <c r="H35" s="87">
        <f t="shared" si="0"/>
        <v>0.041527501633935628</v>
      </c>
      <c r="I35" s="90">
        <v>0.13200000000000001</v>
      </c>
      <c r="J35" s="90">
        <v>1.85112E-05</v>
      </c>
      <c r="K35" s="90">
        <v>0.0015035199999999999</v>
      </c>
      <c r="L35" s="90">
        <v>2.7673300000000002E-05</v>
      </c>
      <c r="M35">
        <v>0.00141511</v>
      </c>
      <c r="N35" s="87">
        <f>_XLL.INTERPOLATE($I$2:$I35,M$2:M35,$A35,1,1)</f>
        <v>0.0014010811682500669</v>
      </c>
      <c r="O35">
        <f>C35+D35/(Resultats!$M$2*1000)</f>
        <v>0.0010831524670540059</v>
      </c>
    </row>
    <row r="36" spans="1:15" ht="12.75">
      <c r="A36" s="87">
        <v>0.13282000000003791</v>
      </c>
      <c r="B36" s="87">
        <v>0.013822312499999989</v>
      </c>
      <c r="C36" s="87">
        <v>0</v>
      </c>
      <c r="D36" s="87">
        <v>46.913656144533348</v>
      </c>
      <c r="E36" s="87">
        <f>_XLL.INTERPOLATE($I$2:$I36,J$2:J36,$A36,1,1)</f>
        <v>1.4778435411123871E-05</v>
      </c>
      <c r="F36" s="87">
        <f>_XLL.INTERPOLATE($I$2:$I36,K$2:K36,$A36,1,1)</f>
        <v>0.0015079830960001532</v>
      </c>
      <c r="G36" s="87">
        <f>_XLL.INTERPOLATE($I$2:$I36,L$2:L36,$A36,1,1)</f>
        <v>2.6549142678682047E-05</v>
      </c>
      <c r="H36" s="87">
        <f t="shared" si="0"/>
        <v>0.0098001333372521905</v>
      </c>
      <c r="I36" s="90">
        <v>0.13600000000000001</v>
      </c>
      <c r="J36" s="90">
        <v>1.9295499999999998E-05</v>
      </c>
      <c r="K36" s="90">
        <v>0.00150354</v>
      </c>
      <c r="L36" s="90">
        <v>1.5642899999999999E-05</v>
      </c>
      <c r="M36">
        <v>0.0014515299999999999</v>
      </c>
      <c r="N36" s="87">
        <f>_XLL.INTERPOLATE($I$2:$I36,M$2:M36,$A36,1,1)</f>
        <v>0.0014209895383752906</v>
      </c>
      <c r="O36">
        <f>C36+D36/(Resultats!$M$2*1000)</f>
        <v>0.001145172550964507</v>
      </c>
    </row>
    <row r="37" spans="1:15" ht="12.75">
      <c r="A37" s="87">
        <v>0.13671999999996842</v>
      </c>
      <c r="B37" s="87">
        <v>0.014015287500000029</v>
      </c>
      <c r="C37" s="87">
        <v>0</v>
      </c>
      <c r="D37" s="87">
        <v>46.7566923168228</v>
      </c>
      <c r="E37" s="87">
        <f>_XLL.INTERPOLATE($I$2:$I37,J$2:J37,$A37,1,1)</f>
        <v>1.6825971082125813E-05</v>
      </c>
      <c r="F37" s="87">
        <f>_XLL.INTERPOLATE($I$2:$I37,K$2:K37,$A37,1,1)</f>
        <v>0.0015073083899998095</v>
      </c>
      <c r="G37" s="87">
        <f>_XLL.INTERPOLATE($I$2:$I37,L$2:L37,$A37,1,1)</f>
        <v>1.5081313500013903E-05</v>
      </c>
      <c r="H37" s="87">
        <f t="shared" si="0"/>
        <v>0.011162925379940292</v>
      </c>
      <c r="I37" s="90">
        <v>0.14000000000000001</v>
      </c>
      <c r="J37" s="90">
        <v>-4.5030900000000003E-06</v>
      </c>
      <c r="K37" s="90">
        <v>0.0015390099999999999</v>
      </c>
      <c r="L37" s="90">
        <v>1.8715E-05</v>
      </c>
      <c r="M37">
        <v>0.00145732</v>
      </c>
      <c r="N37" s="87">
        <f>_XLL.INTERPOLATE($I$2:$I37,M$2:M37,$A37,1,1)</f>
        <v>0.0014548326939998768</v>
      </c>
      <c r="O37">
        <f>C37+D37/(Resultats!$M$2*1000)</f>
        <v>0.0011413410297879299</v>
      </c>
    </row>
    <row r="38" spans="1:15" ht="12.75">
      <c r="A38" s="87">
        <v>0.14062999999998738</v>
      </c>
      <c r="B38" s="87">
        <v>0.014714887499999996</v>
      </c>
      <c r="C38" s="87">
        <v>0</v>
      </c>
      <c r="D38" s="87">
        <v>48.489241790329288</v>
      </c>
      <c r="E38" s="87">
        <f>_XLL.INTERPOLATE($I$2:$I38,J$2:J38,$A38,1,1)</f>
        <v>-5.3249652117102506E-06</v>
      </c>
      <c r="F38" s="87">
        <f>_XLL.INTERPOLATE($I$2:$I38,K$2:K38,$A38,1,1)</f>
        <v>0.0015388611703750184</v>
      </c>
      <c r="G38" s="87">
        <f>_XLL.INTERPOLATE($I$2:$I38,L$2:L38,$A38,1,1)</f>
        <v>2.1271103547755568E-05</v>
      </c>
      <c r="H38" s="87">
        <f t="shared" si="0"/>
        <v>-0.0034603285300990236</v>
      </c>
      <c r="I38" s="90">
        <v>0.14400000000000002</v>
      </c>
      <c r="J38" s="90">
        <v>3.8025699999999998E-06</v>
      </c>
      <c r="K38" s="90">
        <v>0.0015115599999999999</v>
      </c>
      <c r="L38" s="90">
        <v>4.4520800000000002E-05</v>
      </c>
      <c r="M38">
        <v>0.0014889599999999999</v>
      </c>
      <c r="N38" s="87">
        <f>_XLL.INTERPOLATE($I$2:$I38,M$2:M38,$A38,1,1)</f>
        <v>0.0014605882332811779</v>
      </c>
      <c r="O38">
        <f>C38+D38/(Resultats!$M$2*1000)</f>
        <v>0.001183632939293662</v>
      </c>
    </row>
    <row r="39" spans="1:15" ht="12.75">
      <c r="A39" s="87">
        <v>0.14454000000000633</v>
      </c>
      <c r="B39" s="87">
        <v>0.015004724999999997</v>
      </c>
      <c r="C39" s="87">
        <v>0</v>
      </c>
      <c r="D39" s="87">
        <v>48.414269980772431</v>
      </c>
      <c r="E39" s="87">
        <f>_XLL.INTERPOLATE($I$2:$I39,J$2:J39,$A39,1,1)</f>
        <v>-2.5947810459602413E-06</v>
      </c>
      <c r="F39" s="87">
        <f>_XLL.INTERPOLATE($I$2:$I39,K$2:K39,$A39,1,1)</f>
        <v>0.0015151531228750519</v>
      </c>
      <c r="G39" s="87">
        <f>_XLL.INTERPOLATE($I$2:$I39,L$2:L39,$A39,1,1)</f>
        <v>4.7089362413778752E-05</v>
      </c>
      <c r="H39" s="87">
        <f t="shared" si="0"/>
        <v>-0.0017125536731472794</v>
      </c>
      <c r="I39" s="90">
        <v>0.14800000000000002</v>
      </c>
      <c r="J39" s="90">
        <v>-8.6030000000000001E-05</v>
      </c>
      <c r="K39" s="90">
        <v>0.00157938</v>
      </c>
      <c r="L39" s="90">
        <v>5.8380500000000001E-05</v>
      </c>
      <c r="M39">
        <v>0.00151805</v>
      </c>
      <c r="N39" s="87">
        <f>_XLL.INTERPOLATE($I$2:$I39,M$2:M39,$A39,1,1)</f>
        <v>0.0014930360381250471</v>
      </c>
      <c r="O39">
        <f>C39+D39/(Resultats!$M$2*1000)</f>
        <v>0.0011818028611148019</v>
      </c>
    </row>
    <row r="40" spans="1:15" ht="12.75">
      <c r="A40" s="87">
        <v>0.14844000000005053</v>
      </c>
      <c r="B40" s="87">
        <v>0.015342237500000022</v>
      </c>
      <c r="C40" s="87">
        <v>0</v>
      </c>
      <c r="D40" s="87">
        <v>50.588582051067696</v>
      </c>
      <c r="E40" s="87">
        <f>_XLL.INTERPOLATE($I$2:$I40,J$2:J40,$A40,1,1)</f>
        <v>-8.8712696736725999E-05</v>
      </c>
      <c r="F40" s="87">
        <f>_XLL.INTERPOLATE($I$2:$I40,K$2:K40,$A40,1,1)</f>
        <v>0.0015867657190008471</v>
      </c>
      <c r="G40" s="87">
        <f>_XLL.INTERPOLATE($I$2:$I40,L$2:L40,$A40,1,1)</f>
        <v>5.8885776200046392E-05</v>
      </c>
      <c r="H40" s="87">
        <f t="shared" si="0"/>
        <v>-0.055907873276079163</v>
      </c>
      <c r="I40" s="90">
        <v>0.15199999999999997</v>
      </c>
      <c r="J40" s="90">
        <v>-5.7944700000000001E-05</v>
      </c>
      <c r="K40" s="90">
        <v>0.00164598</v>
      </c>
      <c r="L40" s="90">
        <v>5.5544200000000003E-05</v>
      </c>
      <c r="M40">
        <v>0.0015316500000000001</v>
      </c>
      <c r="N40" s="87">
        <f>_XLL.INTERPOLATE($I$2:$I40,M$2:M40,$A40,1,1)</f>
        <v>0.0015203042355002479</v>
      </c>
      <c r="O40">
        <f>C40+D40/(Resultats!$M$2*1000)</f>
        <v>0.001234878291698634</v>
      </c>
    </row>
    <row r="41" spans="1:15" ht="12.75">
      <c r="A41" s="87">
        <v>0.1523499999999558</v>
      </c>
      <c r="B41" s="87">
        <v>0.015640250000000022</v>
      </c>
      <c r="C41" s="87">
        <v>0</v>
      </c>
      <c r="D41" s="87">
        <v>52.072839318779003</v>
      </c>
      <c r="E41" s="87">
        <f>_XLL.INTERPOLATE($I$2:$I41,J$2:J41,$A41,1,1)</f>
        <v>-5.3892347560683845E-05</v>
      </c>
      <c r="F41" s="87">
        <f>_XLL.INTERPOLATE($I$2:$I41,K$2:K41,$A41,1,1)</f>
        <v>0.0016487815312496771</v>
      </c>
      <c r="G41" s="87">
        <f>_XLL.INTERPOLATE($I$2:$I41,L$2:L41,$A41,1,1)</f>
        <v>5.4718491921985073E-05</v>
      </c>
      <c r="H41" s="87">
        <f t="shared" si="0"/>
        <v>-0.032686166444281246</v>
      </c>
      <c r="I41" s="90">
        <v>0.15599999999999997</v>
      </c>
      <c r="J41" s="90">
        <v>3.6620700000000001E-06</v>
      </c>
      <c r="K41" s="90">
        <v>0.00164898</v>
      </c>
      <c r="L41" s="90">
        <v>4.0569299999999998E-05</v>
      </c>
      <c r="M41">
        <v>0.00158297</v>
      </c>
      <c r="N41" s="87">
        <f>_XLL.INTERPOLATE($I$2:$I41,M$2:M41,$A41,1,1)</f>
        <v>0.0015346346468746051</v>
      </c>
      <c r="O41">
        <f>C41+D41/(Resultats!$M$2*1000)</f>
        <v>0.0012711093344533486</v>
      </c>
    </row>
    <row r="42" spans="1:15" ht="12.75">
      <c r="A42" s="87">
        <v>0.15625</v>
      </c>
      <c r="B42" s="87">
        <v>0.0161141125</v>
      </c>
      <c r="C42" s="87">
        <v>0</v>
      </c>
      <c r="D42" s="87">
        <v>53.116637748939169</v>
      </c>
      <c r="E42" s="87">
        <f>_XLL.INTERPOLATE($I$2:$I42,J$2:J42,$A42,1,1)</f>
        <v>4.7949753906251075E-06</v>
      </c>
      <c r="F42" s="87">
        <f>_XLL.INTERPOLATE($I$2:$I42,K$2:K42,$A42,1,1)</f>
        <v>0.0016496290234374999</v>
      </c>
      <c r="G42" s="87">
        <f>_XLL.INTERPOLATE($I$2:$I42,L$2:L42,$A42,1,1)</f>
        <v>3.9737008984374906E-05</v>
      </c>
      <c r="H42" s="87">
        <f t="shared" si="0"/>
        <v>0.0029066992169144365</v>
      </c>
      <c r="I42" s="90">
        <v>0.15999999999999998</v>
      </c>
      <c r="J42" s="90">
        <v>-1.6576399999999999E-05</v>
      </c>
      <c r="K42" s="90">
        <v>0.00166588</v>
      </c>
      <c r="L42" s="90">
        <v>2.87158E-05</v>
      </c>
      <c r="M42">
        <v>0.0015930199999999999</v>
      </c>
      <c r="N42" s="87">
        <f>_XLL.INTERPOLATE($I$2:$I42,M$2:M42,$A42,1,1)</f>
        <v>0.0015848072070312501</v>
      </c>
      <c r="O42">
        <f>C42+D42/(Resultats!$M$2*1000)</f>
        <v>0.0012965886811765427</v>
      </c>
    </row>
    <row r="43" spans="1:15" ht="12.75">
      <c r="A43" s="87">
        <v>0.16016000000001895</v>
      </c>
      <c r="B43" s="87">
        <v>0.016492600000000024</v>
      </c>
      <c r="C43" s="87">
        <v>0</v>
      </c>
      <c r="D43" s="87">
        <v>54.537927098433414</v>
      </c>
      <c r="E43" s="87">
        <f>_XLL.INTERPOLATE($I$2:$I43,J$2:J43,$A43,1,1)</f>
        <v>-1.8022155264174393E-05</v>
      </c>
      <c r="F43" s="87">
        <f>_XLL.INTERPOLATE($I$2:$I43,K$2:K43,$A43,1,1)</f>
        <v>0.0016661094240000252</v>
      </c>
      <c r="G43" s="87">
        <f>_XLL.INTERPOLATE($I$2:$I43,L$2:L43,$A43,1,1)</f>
        <v>2.8168204799934714E-05</v>
      </c>
      <c r="H43" s="87">
        <f t="shared" si="0"/>
        <v>-0.010816909744683204</v>
      </c>
      <c r="I43" s="90">
        <v>0.16399999999999998</v>
      </c>
      <c r="J43" s="90">
        <v>-6.7402200000000003E-05</v>
      </c>
      <c r="K43" s="90">
        <v>0.00166131</v>
      </c>
      <c r="L43" s="90">
        <v>1.33308E-05</v>
      </c>
      <c r="M43">
        <v>0.0016198499999999999</v>
      </c>
      <c r="N43" s="87">
        <f>_XLL.INTERPOLATE($I$2:$I43,M$2:M43,$A43,1,1)</f>
        <v>0.0015937710240000907</v>
      </c>
      <c r="O43">
        <f>C43+D43/(Resultats!$M$2*1000)</f>
        <v>0.0013312826633510415</v>
      </c>
    </row>
    <row r="44" spans="1:15" ht="12.75">
      <c r="A44" s="87">
        <v>0.16407000000003791</v>
      </c>
      <c r="B44" s="87">
        <v>0.016923250000000001</v>
      </c>
      <c r="C44" s="87">
        <v>0</v>
      </c>
      <c r="D44" s="87">
        <v>54.605551237516877</v>
      </c>
      <c r="E44" s="87">
        <f>_XLL.INTERPOLATE($I$2:$I44,J$2:J44,$A44,1,1)</f>
        <v>-6.8350786056764528E-05</v>
      </c>
      <c r="F44" s="87">
        <f>_XLL.INTERPOLATE($I$2:$I44,K$2:K44,$A44,1,1)</f>
        <v>0.0016613508404062735</v>
      </c>
      <c r="G44" s="87">
        <f>_XLL.INTERPOLATE($I$2:$I44,L$2:L44,$A44,1,1)</f>
        <v>1.3330166220002158E-05</v>
      </c>
      <c r="H44" s="87">
        <f t="shared" si="0"/>
        <v>-0.041141692888932331</v>
      </c>
      <c r="I44" s="90">
        <v>0.16799999999999998</v>
      </c>
      <c r="J44" s="90">
        <v>-0.00012486999999999999</v>
      </c>
      <c r="K44" s="90">
        <v>0.0016703099999999999</v>
      </c>
      <c r="L44" s="90">
        <v>2.8115399999999999E-05</v>
      </c>
      <c r="M44">
        <v>0.0016277399999999999</v>
      </c>
      <c r="N44" s="87">
        <f>_XLL.INTERPOLATE($I$2:$I44,M$2:M44,$A44,1,1)</f>
        <v>0.0016201508998126613</v>
      </c>
      <c r="O44">
        <f>C44+D44/(Resultats!$M$2*1000)</f>
        <v>0.0013329333832954092</v>
      </c>
    </row>
    <row r="45" spans="1:15" ht="12.75">
      <c r="A45" s="87">
        <v>0.16796999999996842</v>
      </c>
      <c r="B45" s="87">
        <v>0.017255537500000029</v>
      </c>
      <c r="C45" s="87">
        <v>0</v>
      </c>
      <c r="D45" s="87">
        <v>57.20779683730369</v>
      </c>
      <c r="E45" s="87">
        <f>_XLL.INTERPOLATE($I$2:$I45,J$2:J45,$A45,1,1)</f>
        <v>-0.00012458279225908286</v>
      </c>
      <c r="F45" s="87">
        <f>_XLL.INTERPOLATE($I$2:$I45,K$2:K45,$A45,1,1)</f>
        <v>0.0016701299356123118</v>
      </c>
      <c r="G45" s="87">
        <f>_XLL.INTERPOLATE($I$2:$I45,L$2:L45,$A45,1,1)</f>
        <v>2.8032179270969711E-05</v>
      </c>
      <c r="H45" s="87">
        <f t="shared" si="0"/>
        <v>-0.074594670511913</v>
      </c>
      <c r="I45" s="90">
        <v>0.17199999999999999</v>
      </c>
      <c r="J45" s="90">
        <v>-0.00014335899999999999</v>
      </c>
      <c r="K45" s="90">
        <v>0.0017096800000000001</v>
      </c>
      <c r="L45" s="90">
        <v>3.5183099999999999E-05</v>
      </c>
      <c r="M45">
        <v>0.0016324</v>
      </c>
      <c r="N45" s="87">
        <f>_XLL.INTERPOLATE($I$2:$I45,M$2:M45,$A45,1,1)</f>
        <v>0.0016276932851861229</v>
      </c>
      <c r="O45">
        <f>C45+D45/(Resultats!$M$2*1000)</f>
        <v>0.0013964547644165707</v>
      </c>
    </row>
    <row r="46" spans="1:15" ht="12.75">
      <c r="A46" s="87">
        <v>0.17187999999998738</v>
      </c>
      <c r="B46" s="87">
        <v>0.01765414999999998</v>
      </c>
      <c r="C46" s="87">
        <v>0</v>
      </c>
      <c r="D46" s="87">
        <v>57.610237916324678</v>
      </c>
      <c r="E46" s="87">
        <f>_XLL.INTERPOLATE($I$2:$I46,J$2:J46,$A46,1,1)</f>
        <v>-0.00014293974239765691</v>
      </c>
      <c r="F46" s="87">
        <f>_XLL.INTERPOLATE($I$2:$I46,K$2:K46,$A46,1,1)</f>
        <v>0.0017087776518099019</v>
      </c>
      <c r="G46" s="87">
        <f>_XLL.INTERPOLATE($I$2:$I46,L$2:L46,$A46,1,1)</f>
        <v>3.5562520720776383E-05</v>
      </c>
      <c r="H46" s="87">
        <f t="shared" si="0"/>
        <v>-0.08365028782197502</v>
      </c>
      <c r="I46" s="90">
        <v>0.17599999999999999</v>
      </c>
      <c r="J46" s="90">
        <v>-0.000153459</v>
      </c>
      <c r="K46" s="90">
        <v>0.00172836</v>
      </c>
      <c r="L46" s="90">
        <v>5.8266E-07</v>
      </c>
      <c r="M46">
        <v>0.0016590699999999999</v>
      </c>
      <c r="N46" s="87">
        <f>_XLL.INTERPOLATE($I$2:$I46,M$2:M46,$A46,1,1)</f>
        <v>0.0016319509717599549</v>
      </c>
      <c r="O46">
        <f>C46+D46/(Resultats!$M$2*1000)</f>
        <v>0.0014062784386928951</v>
      </c>
    </row>
    <row r="47" spans="1:15" ht="12.75">
      <c r="A47" s="87">
        <v>0.17579000000000633</v>
      </c>
      <c r="B47" s="87">
        <v>0.017995387500000015</v>
      </c>
      <c r="C47" s="87">
        <v>0</v>
      </c>
      <c r="D47" s="87">
        <v>59.575233571910104</v>
      </c>
      <c r="E47" s="87">
        <f>_XLL.INTERPOLATE($I$2:$I47,J$2:J47,$A47,1,1)</f>
        <v>-0.00015289530559803999</v>
      </c>
      <c r="F47" s="87">
        <f>_XLL.INTERPOLATE($I$2:$I47,K$2:K47,$A47,1,1)</f>
        <v>0.0017274199847913557</v>
      </c>
      <c r="G47" s="87">
        <f>_XLL.INTERPOLATE($I$2:$I47,L$2:L47,$A47,1,1)</f>
        <v>1.1769981471784197E-06</v>
      </c>
      <c r="H47" s="87">
        <f t="shared" si="0"/>
        <v>-0.088510788889887282</v>
      </c>
      <c r="I47" s="90">
        <v>0.18</v>
      </c>
      <c r="J47" s="90">
        <v>-0.00016544300000000001</v>
      </c>
      <c r="K47" s="90">
        <v>0.00174646</v>
      </c>
      <c r="L47" s="90">
        <v>2.0152999999999998E-05</v>
      </c>
      <c r="M47">
        <v>0.0016917900000000001</v>
      </c>
      <c r="N47" s="87">
        <f>_XLL.INTERPOLATE($I$2:$I47,M$2:M47,$A47,1,1)</f>
        <v>0.0016574985100122352</v>
      </c>
      <c r="O47">
        <f>C47+D47/(Resultats!$M$2*1000)</f>
        <v>0.0014542444100639656</v>
      </c>
    </row>
    <row r="48" spans="1:15" ht="12.75">
      <c r="A48" s="87">
        <v>0.17969000000005053</v>
      </c>
      <c r="B48" s="87">
        <v>0.018244237499999982</v>
      </c>
      <c r="C48" s="87">
        <v>0</v>
      </c>
      <c r="D48" s="87">
        <v>59.543899862573625</v>
      </c>
      <c r="E48" s="87">
        <f>_XLL.INTERPOLATE($I$2:$I48,J$2:J48,$A48,1,1)</f>
        <v>-0.00016466526321889745</v>
      </c>
      <c r="F48" s="87">
        <f>_XLL.INTERPOLATE($I$2:$I48,K$2:K48,$A48,1,1)</f>
        <v>0.0017459647210625274</v>
      </c>
      <c r="G48" s="87">
        <f>_XLL.INTERPOLATE($I$2:$I48,L$2:L48,$A48,1,1)</f>
        <v>1.8680619295271834E-05</v>
      </c>
      <c r="H48" s="87">
        <f t="shared" si="0"/>
        <v>-0.094311907470093936</v>
      </c>
      <c r="I48" s="90">
        <v>0.184</v>
      </c>
      <c r="J48" s="90">
        <v>-0.00017268900000000001</v>
      </c>
      <c r="K48" s="90">
        <v>0.0017370899999999999</v>
      </c>
      <c r="L48" s="90">
        <v>3.3828400000000003E-05</v>
      </c>
      <c r="M48">
        <v>0.0016948099999999999</v>
      </c>
      <c r="N48" s="87">
        <f>_XLL.INTERPOLATE($I$2:$I48,M$2:M48,$A48,1,1)</f>
        <v>0.0016902168410022388</v>
      </c>
      <c r="O48">
        <f>C48+D48/(Resultats!$M$2*1000)</f>
        <v>0.0014534795474034753</v>
      </c>
    </row>
    <row r="49" spans="1:15" ht="12.75">
      <c r="A49" s="87">
        <v>0.1835999999999558</v>
      </c>
      <c r="B49" s="87">
        <v>0.018789612499999997</v>
      </c>
      <c r="C49" s="87">
        <v>0</v>
      </c>
      <c r="D49" s="87">
        <v>60.474505202524306</v>
      </c>
      <c r="E49" s="87">
        <f>_XLL.INTERPOLATE($I$2:$I49,J$2:J49,$A49,1,1)</f>
        <v>-0.00017291495300000425</v>
      </c>
      <c r="F49" s="87">
        <f>_XLL.INTERPOLATE($I$2:$I49,K$2:K49,$A49,1,1)</f>
        <v>0.0017399139850002806</v>
      </c>
      <c r="G49" s="87">
        <f>_XLL.INTERPOLATE($I$2:$I49,L$2:L49,$A49,1,1)</f>
        <v>3.2740973929876229E-05</v>
      </c>
      <c r="H49" s="87">
        <f t="shared" si="0"/>
        <v>-0.099381322577263134</v>
      </c>
      <c r="I49" s="90">
        <v>0.188</v>
      </c>
      <c r="J49" s="90">
        <v>-0.00015699099999999999</v>
      </c>
      <c r="K49" s="90">
        <v>0.00168418</v>
      </c>
      <c r="L49" s="90">
        <v>4.1242399999999997E-05</v>
      </c>
      <c r="M49">
        <v>0.0016937499999999999</v>
      </c>
      <c r="N49" s="87">
        <f>_XLL.INTERPOLATE($I$2:$I49,M$2:M49,$A49,1,1)</f>
        <v>0.0016948068900000085</v>
      </c>
      <c r="O49">
        <f>C49+D49/(Resultats!$M$2*1000)</f>
        <v>0.001476195826173334</v>
      </c>
    </row>
    <row r="50" spans="1:15" ht="12.75">
      <c r="A50" s="87">
        <v>0.1875</v>
      </c>
      <c r="B50" s="87">
        <v>0.019209087499999999</v>
      </c>
      <c r="C50" s="87">
        <v>0</v>
      </c>
      <c r="D50" s="87">
        <v>62.12500264494355</v>
      </c>
      <c r="E50" s="87">
        <f>_XLL.INTERPOLATE($I$2:$I50,J$2:J50,$A50,1,1)</f>
        <v>-0.00016056597753906249</v>
      </c>
      <c r="F50" s="87">
        <f>_XLL.INTERPOLATE($I$2:$I50,K$2:K50,$A50,1,1)</f>
        <v>0.0016896807226562498</v>
      </c>
      <c r="G50" s="87">
        <f>_XLL.INTERPOLATE($I$2:$I50,L$2:L50,$A50,1,1)</f>
        <v>4.0321688183593745E-05</v>
      </c>
      <c r="H50" s="87">
        <f t="shared" si="0"/>
        <v>-0.095027406885867735</v>
      </c>
      <c r="I50" s="90">
        <v>0.192</v>
      </c>
      <c r="J50" s="90">
        <v>-0.000110868</v>
      </c>
      <c r="K50" s="90">
        <v>0.0016607499999999999</v>
      </c>
      <c r="L50" s="90">
        <v>4.9424700000000001E-05</v>
      </c>
      <c r="M50">
        <v>0.00163569</v>
      </c>
      <c r="N50" s="87">
        <f>_XLL.INTERPOLATE($I$2:$I50,M$2:M50,$A50,1,1)</f>
        <v>0.0016966379296874999</v>
      </c>
      <c r="O50">
        <f>C50+D50/(Resultats!$M$2*1000)</f>
        <v>0.001516484827752587</v>
      </c>
    </row>
    <row r="51" spans="1:15" ht="12.75">
      <c r="A51" s="87">
        <v>0.19141000000001895</v>
      </c>
      <c r="B51" s="87">
        <v>0.01976117500000002</v>
      </c>
      <c r="C51" s="87">
        <v>0</v>
      </c>
      <c r="D51" s="87">
        <v>63.187664705674543</v>
      </c>
      <c r="E51" s="87">
        <f>_XLL.INTERPOLATE($I$2:$I51,J$2:J51,$A51,1,1)</f>
        <v>-0.00012170418047175709</v>
      </c>
      <c r="F51" s="87">
        <f>_XLL.INTERPOLATE($I$2:$I51,K$2:K51,$A51,1,1)</f>
        <v>0.0016639271793984988</v>
      </c>
      <c r="G51" s="87">
        <f>_XLL.INTERPOLATE($I$2:$I51,L$2:L51,$A51,1,1)</f>
        <v>5.0157498409196735E-05</v>
      </c>
      <c r="H51" s="87">
        <f t="shared" si="0"/>
        <v>-0.073142732433610788</v>
      </c>
      <c r="I51" s="90">
        <v>0.19600000000000001</v>
      </c>
      <c r="J51" s="90">
        <v>5.2365200000000003E-06</v>
      </c>
      <c r="K51" s="90">
        <v>0.0016374200000000001</v>
      </c>
      <c r="L51" s="90">
        <v>2.12847E-05</v>
      </c>
      <c r="M51">
        <v>0.0016055100000000001</v>
      </c>
      <c r="N51" s="87">
        <f>_XLL.INTERPOLATE($I$2:$I51,M$2:M51,$A51,1,1)</f>
        <v>0.0016432881254253504</v>
      </c>
      <c r="O51">
        <f>C51+D51/(Resultats!$M$2*1000)</f>
        <v>0.0015424246398011586</v>
      </c>
    </row>
    <row r="52" spans="1:15" ht="12.75">
      <c r="A52" s="87">
        <v>0.19532000000003791</v>
      </c>
      <c r="B52" s="87">
        <v>0.020024925000000027</v>
      </c>
      <c r="C52" s="87">
        <v>0</v>
      </c>
      <c r="D52" s="87">
        <v>65.440838554299432</v>
      </c>
      <c r="E52" s="87">
        <f>_XLL.INTERPOLATE($I$2:$I52,J$2:J52,$A52,1,1)</f>
        <v>-1.1487862066252676E-05</v>
      </c>
      <c r="F52" s="87">
        <f>_XLL.INTERPOLATE($I$2:$I52,K$2:K52,$A52,1,1)</f>
        <v>0.0016412437794847837</v>
      </c>
      <c r="G52" s="87">
        <f>_XLL.INTERPOLATE($I$2:$I52,L$2:L52,$A52,1,1)</f>
        <v>2.673572246223216E-05</v>
      </c>
      <c r="H52" s="87">
        <f t="shared" si="0"/>
        <v>-0.006999485518147051</v>
      </c>
      <c r="I52" s="90">
        <v>0.20</v>
      </c>
      <c r="J52" s="90">
        <v>5.55463E-05</v>
      </c>
      <c r="K52" s="90">
        <v>0.0016165000000000001</v>
      </c>
      <c r="L52" s="90">
        <v>-1.0810300000000001E-05</v>
      </c>
      <c r="M52">
        <v>0.0015679400000000001</v>
      </c>
      <c r="N52" s="87">
        <f>_XLL.INTERPOLATE($I$2:$I52,M$2:M52,$A52,1,1)</f>
        <v>0.0016107389537547332</v>
      </c>
      <c r="O52">
        <f>C52+D52/(Resultats!$M$2*1000)</f>
        <v>0.0015974251035477248</v>
      </c>
    </row>
    <row r="53" spans="1:15" ht="12.75">
      <c r="A53" s="87">
        <v>0.19921999999996842</v>
      </c>
      <c r="B53" s="87">
        <v>0.020541250000000011</v>
      </c>
      <c r="C53" s="87">
        <v>0</v>
      </c>
      <c r="D53" s="87">
        <v>65.485061998060132</v>
      </c>
      <c r="E53" s="87">
        <f>_XLL.INTERPOLATE($I$2:$I53,J$2:J53,$A53,1,1)</f>
        <v>4.9615006214856848E-05</v>
      </c>
      <c r="F53" s="87">
        <f>_XLL.INTERPOLATE($I$2:$I53,K$2:K53,$A53,1,1)</f>
        <v>0.0016231014035183412</v>
      </c>
      <c r="G53" s="87">
        <f>_XLL.INTERPOLATE($I$2:$I53,L$2:L53,$A53,1,1)</f>
        <v>-4.4767494263919342E-06</v>
      </c>
      <c r="H53" s="87">
        <f t="shared" si="0"/>
        <v>0.030568026191899102</v>
      </c>
      <c r="I53" s="90">
        <v>0.20400000000000002</v>
      </c>
      <c r="J53" s="90">
        <v>6.0398500000000001E-05</v>
      </c>
      <c r="K53" s="90">
        <v>0.0015550799999999999</v>
      </c>
      <c r="L53" s="90">
        <v>-4.3134699999999999E-05</v>
      </c>
      <c r="M53">
        <v>0.0015348300000000001</v>
      </c>
      <c r="N53" s="87">
        <f>_XLL.INTERPOLATE($I$2:$I53,M$2:M53,$A53,1,1)</f>
        <v>0.0015750974607409241</v>
      </c>
      <c r="O53">
        <f>C53+D53/(Resultats!$M$2*1000)</f>
        <v>0.0015985046074292355</v>
      </c>
    </row>
    <row r="54" spans="1:15" ht="12.75">
      <c r="A54" s="87">
        <v>0.20312999999998738</v>
      </c>
      <c r="B54" s="87">
        <v>0.021038950000000001</v>
      </c>
      <c r="C54" s="87">
        <v>0</v>
      </c>
      <c r="D54" s="87">
        <v>67.070685894183796</v>
      </c>
      <c r="E54" s="87">
        <f>_XLL.INTERPOLATE($I$2:$I54,J$2:J54,$A54,1,1)</f>
        <v>5.7380980535209196E-05</v>
      </c>
      <c r="F54" s="87">
        <f>_XLL.INTERPOLATE($I$2:$I54,K$2:K54,$A54,1,1)</f>
        <v>0.0015693056425141198</v>
      </c>
      <c r="G54" s="87">
        <f>_XLL.INTERPOLATE($I$2:$I54,L$2:L54,$A54,1,1)</f>
        <v>-3.6416085039848242E-05</v>
      </c>
      <c r="H54" s="87">
        <f t="shared" si="0"/>
        <v>0.036564566506803287</v>
      </c>
      <c r="I54" s="90">
        <v>0.20800000000000002</v>
      </c>
      <c r="J54" s="90">
        <v>0.000107353</v>
      </c>
      <c r="K54" s="90">
        <v>0.0014919</v>
      </c>
      <c r="L54" s="90">
        <v>-7.07107E-05</v>
      </c>
      <c r="M54">
        <v>0.0014858899999999999</v>
      </c>
      <c r="N54" s="87">
        <f>_XLL.INTERPOLATE($I$2:$I54,M$2:M54,$A54,1,1)</f>
        <v>0.0015430029696397187</v>
      </c>
      <c r="O54">
        <f>C54+D54/(Resultats!$M$2*1000)</f>
        <v>0.0016372100316323715</v>
      </c>
    </row>
    <row r="55" spans="1:15" ht="12.75">
      <c r="A55" s="87">
        <v>0.20704000000000633</v>
      </c>
      <c r="B55" s="87">
        <v>0.021234150000000007</v>
      </c>
      <c r="C55" s="87">
        <v>0</v>
      </c>
      <c r="D55" s="87">
        <v>66.640152673990912</v>
      </c>
      <c r="E55" s="87">
        <f>_XLL.INTERPOLATE($I$2:$I55,J$2:J55,$A55,1,1)</f>
        <v>9.6639527545680718E-05</v>
      </c>
      <c r="F55" s="87">
        <f>_XLL.INTERPOLATE($I$2:$I55,K$2:K55,$A55,1,1)</f>
        <v>0.0015084844972798966</v>
      </c>
      <c r="G55" s="87">
        <f>_XLL.INTERPOLATE($I$2:$I55,L$2:L55,$A55,1,1)</f>
        <v>-6.4180444288042404E-05</v>
      </c>
      <c r="H55" s="87">
        <f t="shared" si="0"/>
        <v>0.064063984561950338</v>
      </c>
      <c r="I55" s="90">
        <v>0.21200000000000002</v>
      </c>
      <c r="J55" s="90">
        <v>0.000132996</v>
      </c>
      <c r="K55" s="90">
        <v>0.0014087699999999999</v>
      </c>
      <c r="L55" s="90">
        <v>-9.8516800000000005E-05</v>
      </c>
      <c r="M55">
        <v>0.00141267</v>
      </c>
      <c r="N55" s="87">
        <f>_XLL.INTERPOLATE($I$2:$I55,M$2:M55,$A55,1,1)</f>
        <v>0.0014996649823999148</v>
      </c>
      <c r="O55">
        <f>C55+D55/(Resultats!$M$2*1000)</f>
        <v>0.0016267006220795476</v>
      </c>
    </row>
    <row r="56" spans="1:15" ht="12.75">
      <c r="A56" s="87">
        <v>0.21094000000005053</v>
      </c>
      <c r="B56" s="87">
        <v>0.021431587500000016</v>
      </c>
      <c r="C56" s="87">
        <v>0</v>
      </c>
      <c r="D56" s="87">
        <v>68.250951995740508</v>
      </c>
      <c r="E56" s="87">
        <f>_XLL.INTERPOLATE($I$2:$I56,J$2:J56,$A56,1,1)</f>
        <v>0.0001250443575418972</v>
      </c>
      <c r="F56" s="87">
        <f>_XLL.INTERPOLATE($I$2:$I56,K$2:K56,$A56,1,1)</f>
        <v>0.0014318096456670283</v>
      </c>
      <c r="G56" s="87">
        <f>_XLL.INTERPOLATE($I$2:$I56,L$2:L56,$A56,1,1)</f>
        <v>-9.2439622095021845E-05</v>
      </c>
      <c r="H56" s="87">
        <f t="shared" si="0"/>
        <v>0.087333087830710601</v>
      </c>
      <c r="I56" s="90">
        <v>0.21599999999999997</v>
      </c>
      <c r="J56" s="90">
        <v>0.00018247599999999999</v>
      </c>
      <c r="K56" s="90">
        <v>0.00131872</v>
      </c>
      <c r="L56" s="90">
        <v>-0.000108198</v>
      </c>
      <c r="M56">
        <v>0.0013373</v>
      </c>
      <c r="N56" s="87">
        <f>_XLL.INTERPOLATE($I$2:$I56,M$2:M56,$A56,1,1)</f>
        <v>0.0014328538072483992</v>
      </c>
      <c r="O56">
        <f>C56+D56/(Resultats!$M$2*1000)</f>
        <v>0.0016660205838982733</v>
      </c>
    </row>
    <row r="57" spans="1:15" ht="12.75">
      <c r="A57" s="87">
        <v>0.2148499999999558</v>
      </c>
      <c r="B57" s="87">
        <v>0.021991125</v>
      </c>
      <c r="C57" s="87">
        <v>0</v>
      </c>
      <c r="D57" s="87">
        <v>68.908070569711555</v>
      </c>
      <c r="E57" s="87">
        <f>_XLL.INTERPOLATE($I$2:$I57,J$2:J57,$A57,1,1)</f>
        <v>0.00017333168506585939</v>
      </c>
      <c r="F57" s="87">
        <f>_XLL.INTERPOLATE($I$2:$I57,K$2:K57,$A57,1,1)</f>
        <v>0.0013441702284092056</v>
      </c>
      <c r="G57" s="87">
        <f>_XLL.INTERPOLATE($I$2:$I57,L$2:L57,$A57,1,1)</f>
        <v>-0.00010728218461409581</v>
      </c>
      <c r="H57" s="87">
        <f t="shared" si="0"/>
        <v>0.12895069493615657</v>
      </c>
      <c r="I57" s="90">
        <v>0.21999999999999997</v>
      </c>
      <c r="J57" s="90">
        <v>0.000152709</v>
      </c>
      <c r="K57" s="90">
        <v>0.00123748</v>
      </c>
      <c r="L57" s="90">
        <v>-9.9601599999999999E-05</v>
      </c>
      <c r="M57">
        <v>0.0012497999999999999</v>
      </c>
      <c r="N57" s="87">
        <f>_XLL.INTERPOLATE($I$2:$I57,M$2:M57,$A57,1,1)</f>
        <v>0.0013599173783797492</v>
      </c>
      <c r="O57">
        <f>C57+D57/(Resultats!$M$2*1000)</f>
        <v>0.0016820609912227892</v>
      </c>
    </row>
    <row r="58" spans="1:15" ht="12.75">
      <c r="A58" s="87">
        <v>0.21875</v>
      </c>
      <c r="B58" s="87">
        <v>0.022501500000000008</v>
      </c>
      <c r="C58" s="87">
        <v>0</v>
      </c>
      <c r="D58" s="87">
        <v>68.969799090387824</v>
      </c>
      <c r="E58" s="87">
        <f>_XLL.INTERPOLATE($I$2:$I58,J$2:J58,$A58,1,1)</f>
        <v>0.00016002162695312477</v>
      </c>
      <c r="F58" s="87">
        <f>_XLL.INTERPOLATE($I$2:$I58,K$2:K58,$A58,1,1)</f>
        <v>0.0012614034069824214</v>
      </c>
      <c r="G58" s="87">
        <f>_XLL.INTERPOLATE($I$2:$I58,L$2:L58,$A58,1,1)</f>
        <v>-9.9921311303710885E-05</v>
      </c>
      <c r="H58" s="87">
        <f t="shared" si="0"/>
        <v>0.12685999266161391</v>
      </c>
      <c r="I58" s="90">
        <v>0.22399999999999998</v>
      </c>
      <c r="J58" s="90">
        <v>0.00018590300000000001</v>
      </c>
      <c r="K58" s="90">
        <v>0.0011720599999999999</v>
      </c>
      <c r="L58" s="90">
        <v>-0.000131359</v>
      </c>
      <c r="M58">
        <v>0.0011857700000000001</v>
      </c>
      <c r="N58" s="87">
        <f>_XLL.INTERPOLATE($I$2:$I58,M$2:M58,$A58,1,1)</f>
        <v>0.0012758176269531245</v>
      </c>
      <c r="O58">
        <f>C58+D58/(Resultats!$M$2*1000)</f>
        <v>0.0016835677978394451</v>
      </c>
    </row>
    <row r="59" spans="1:15" ht="12.75">
      <c r="A59" s="87">
        <v>0.22266000000001895</v>
      </c>
      <c r="B59" s="87">
        <v>0.022906812499999984</v>
      </c>
      <c r="C59" s="87">
        <v>0</v>
      </c>
      <c r="D59" s="87">
        <v>69.462196947548307</v>
      </c>
      <c r="E59" s="87">
        <f>_XLL.INTERPOLATE($I$2:$I59,J$2:J59,$A59,1,1)</f>
        <v>0.00017712302579064529</v>
      </c>
      <c r="F59" s="87">
        <f>_XLL.INTERPOLATE($I$2:$I59,K$2:K59,$A59,1,1)</f>
        <v>0.0011954446003784522</v>
      </c>
      <c r="G59" s="87">
        <f>_XLL.INTERPOLATE($I$2:$I59,L$2:L59,$A59,1,1)</f>
        <v>-0.00012294939919772047</v>
      </c>
      <c r="H59" s="87">
        <f t="shared" si="0"/>
        <v>0.14816498040525836</v>
      </c>
      <c r="I59" s="90">
        <v>0.22799999999999998</v>
      </c>
      <c r="J59" s="90">
        <v>0.00015578900000000001</v>
      </c>
      <c r="K59" s="90">
        <v>0.00107884</v>
      </c>
      <c r="L59" s="90">
        <v>-0.000112694</v>
      </c>
      <c r="M59">
        <v>0.0011247200000000001</v>
      </c>
      <c r="N59" s="87">
        <f>_XLL.INTERPOLATE($I$2:$I59,M$2:M59,$A59,1,1)</f>
        <v>0.0012061235347415897</v>
      </c>
      <c r="O59">
        <f>C59+D59/(Resultats!$M$2*1000)</f>
        <v>0.0016955873366372037</v>
      </c>
    </row>
    <row r="60" spans="1:15" ht="12.75">
      <c r="A60" s="87">
        <v>0.22657000000003791</v>
      </c>
      <c r="B60" s="87">
        <v>0.023189187499999986</v>
      </c>
      <c r="C60" s="87">
        <v>0</v>
      </c>
      <c r="D60" s="87">
        <v>69.054238157651</v>
      </c>
      <c r="E60" s="87">
        <f>_XLL.INTERPOLATE($I$2:$I60,J$2:J60,$A60,1,1)</f>
        <v>0.00016852026480368334</v>
      </c>
      <c r="F60" s="87">
        <f>_XLL.INTERPOLATE($I$2:$I60,K$2:K60,$A60,1,1)</f>
        <v>0.0011155062499911025</v>
      </c>
      <c r="G60" s="87">
        <f>_XLL.INTERPOLATE($I$2:$I60,L$2:L60,$A60,1,1)</f>
        <v>-0.00012010514841114756</v>
      </c>
      <c r="H60" s="87">
        <f t="shared" si="0"/>
        <v>0.15107065944724871</v>
      </c>
      <c r="I60" s="90">
        <v>0.23199999999999998</v>
      </c>
      <c r="J60" s="90">
        <v>0.00013426399999999999</v>
      </c>
      <c r="K60" s="90">
        <v>0.00095582299999999996</v>
      </c>
      <c r="L60" s="90">
        <v>-0.00011207800000000001</v>
      </c>
      <c r="M60">
        <v>0.00104956</v>
      </c>
      <c r="N60" s="87">
        <f>_XLL.INTERPOLATE($I$2:$I60,M$2:M60,$A60,1,1)</f>
        <v>0.0011474641873246633</v>
      </c>
      <c r="O60">
        <f>C60+D60/(Resultats!$M$2*1000)</f>
        <v>0.0016856289738381976</v>
      </c>
    </row>
    <row r="61" spans="1:15" ht="12.75">
      <c r="A61" s="87">
        <v>0.23046999999996842</v>
      </c>
      <c r="B61" s="87">
        <v>0.023651862500000009</v>
      </c>
      <c r="C61" s="87">
        <v>0</v>
      </c>
      <c r="D61" s="87">
        <v>69.782883016015518</v>
      </c>
      <c r="E61" s="87">
        <f>_XLL.INTERPOLATE($I$2:$I61,J$2:J61,$A61,1,1)</f>
        <v>0.00013897429169722894</v>
      </c>
      <c r="F61" s="87">
        <f>_XLL.INTERPOLATE($I$2:$I61,K$2:K61,$A61,1,1)</f>
        <v>0.00099638343018133672</v>
      </c>
      <c r="G61" s="87">
        <f>_XLL.INTERPOLATE($I$2:$I61,L$2:L61,$A61,1,1)</f>
        <v>-0.00011203948467646335</v>
      </c>
      <c r="H61" s="87">
        <f t="shared" si="0"/>
        <v>0.13947872624892641</v>
      </c>
      <c r="I61" s="90">
        <v>0.23599999999999999</v>
      </c>
      <c r="J61" s="90">
        <v>0.00015572900000000001</v>
      </c>
      <c r="K61" s="90">
        <v>0.00094030800000000005</v>
      </c>
      <c r="L61" s="90">
        <v>-0.000104041</v>
      </c>
      <c r="M61">
        <v>0.00100935</v>
      </c>
      <c r="N61" s="87">
        <f>_XLL.INTERPOLATE($I$2:$I61,M$2:M61,$A61,1,1)</f>
        <v>0.0010763973552223422</v>
      </c>
      <c r="O61">
        <f>C61+D61/(Resultats!$M$2*1000)</f>
        <v>0.0017034153533228777</v>
      </c>
    </row>
    <row r="62" spans="1:15" ht="12.75">
      <c r="A62" s="87">
        <v>0.23437999999998738</v>
      </c>
      <c r="B62" s="87">
        <v>0.023832162500000031</v>
      </c>
      <c r="C62" s="87">
        <v>0</v>
      </c>
      <c r="D62" s="87">
        <v>66.544986947169463</v>
      </c>
      <c r="E62" s="87">
        <f>_XLL.INTERPOLATE($I$2:$I62,J$2:J62,$A62,1,1)</f>
        <v>0.00014818658003402664</v>
      </c>
      <c r="F62" s="87">
        <f>_XLL.INTERPOLATE($I$2:$I62,K$2:K62,$A62,1,1)</f>
        <v>0.00094105117840705848</v>
      </c>
      <c r="G62" s="87">
        <f>_XLL.INTERPOLATE($I$2:$I62,L$2:L62,$A62,1,1)</f>
        <v>-0.00010598092177153379</v>
      </c>
      <c r="H62" s="87">
        <f t="shared" si="0"/>
        <v>0.15746920404994963</v>
      </c>
      <c r="I62" s="90">
        <v>0.24</v>
      </c>
      <c r="J62" s="90">
        <v>0.00013187799999999999</v>
      </c>
      <c r="K62" s="90">
        <v>0.000928902</v>
      </c>
      <c r="L62" s="90">
        <v>-0.000119399</v>
      </c>
      <c r="M62">
        <v>0.00096527600000000005</v>
      </c>
      <c r="N62" s="87">
        <f>_XLL.INTERPOLATE($I$2:$I62,M$2:M62,$A62,1,1)</f>
        <v>0.0010242065899609834</v>
      </c>
      <c r="O62">
        <f>C62+D62/(Resultats!$M$2*1000)</f>
        <v>0.0016243776059877563</v>
      </c>
    </row>
    <row r="63" spans="1:15" ht="12.75">
      <c r="A63" s="87">
        <v>0.23829000000000633</v>
      </c>
      <c r="B63" s="87">
        <v>0.024437150000000019</v>
      </c>
      <c r="C63" s="87">
        <v>0</v>
      </c>
      <c r="D63" s="87">
        <v>64.468747317086041</v>
      </c>
      <c r="E63" s="87">
        <f>_XLL.INTERPOLATE($I$2:$I63,J$2:J63,$A63,1,1)</f>
        <v>0.00014130076417997667</v>
      </c>
      <c r="F63" s="87">
        <f>_XLL.INTERPOLATE($I$2:$I63,K$2:K63,$A63,1,1)</f>
        <v>0.00093507880950298569</v>
      </c>
      <c r="G63" s="87">
        <f>_XLL.INTERPOLATE($I$2:$I63,L$2:L63,$A63,1,1)</f>
        <v>-0.00011147554875863916</v>
      </c>
      <c r="H63" s="87">
        <f t="shared" si="0"/>
        <v>0.15111107507086063</v>
      </c>
      <c r="I63" s="90">
        <v>0.244</v>
      </c>
      <c r="J63" s="90">
        <v>0.00015290700000000001</v>
      </c>
      <c r="K63" s="90">
        <v>0.00089586099999999997</v>
      </c>
      <c r="L63" s="90">
        <v>-0.00013667</v>
      </c>
      <c r="M63">
        <v>0.000943445</v>
      </c>
      <c r="N63" s="87">
        <f>_XLL.INTERPOLATE($I$2:$I63,M$2:M63,$A63,1,1)</f>
        <v>0.00098276147837041855</v>
      </c>
      <c r="O63">
        <f>C63+D63/(Resultats!$M$2*1000)</f>
        <v>0.001573696145001832</v>
      </c>
    </row>
    <row r="64" spans="1:15" ht="12.75">
      <c r="A64" s="87">
        <v>0.24219000000005053</v>
      </c>
      <c r="B64" s="87">
        <v>0.024782112500000009</v>
      </c>
      <c r="C64" s="87">
        <v>0</v>
      </c>
      <c r="D64" s="87">
        <v>60.798436318166729</v>
      </c>
      <c r="E64" s="87">
        <f>_XLL.INTERPOLATE($I$2:$I64,J$2:J64,$A64,1,1)</f>
        <v>0.00014818301937719305</v>
      </c>
      <c r="F64" s="87">
        <f>_XLL.INTERPOLATE($I$2:$I64,K$2:K64,$A64,1,1)</f>
        <v>0.00091060099588273556</v>
      </c>
      <c r="G64" s="87">
        <f>_XLL.INTERPOLATE($I$2:$I64,L$2:L64,$A64,1,1)</f>
        <v>-0.00013112133978411658</v>
      </c>
      <c r="H64" s="87">
        <f t="shared" si="0"/>
        <v>0.16273100957191969</v>
      </c>
      <c r="I64" s="90">
        <v>0.248</v>
      </c>
      <c r="J64" s="90">
        <v>6.6190899999999997E-05</v>
      </c>
      <c r="K64" s="90">
        <v>0.000883813</v>
      </c>
      <c r="L64" s="90">
        <v>-0.000118941</v>
      </c>
      <c r="M64">
        <v>0.00093796600000000004</v>
      </c>
      <c r="N64" s="87">
        <f>_XLL.INTERPOLATE($I$2:$I64,M$2:M64,$A64,1,1)</f>
        <v>0.00095096777212967448</v>
      </c>
      <c r="O64">
        <f>C64+D64/(Resultats!$M$2*1000)</f>
        <v>0.0014841030551664049</v>
      </c>
    </row>
    <row r="65" spans="1:15" ht="12.75">
      <c r="A65" s="87">
        <v>0.2460999999999558</v>
      </c>
      <c r="B65" s="87">
        <v>0.0250861</v>
      </c>
      <c r="C65" s="87">
        <v>0</v>
      </c>
      <c r="D65" s="87">
        <v>59.006684955461857</v>
      </c>
      <c r="E65" s="87">
        <f>_XLL.INTERPOLATE($I$2:$I65,J$2:J65,$A65,1,1)</f>
        <v>0.00010855136874028139</v>
      </c>
      <c r="F65" s="87">
        <f>_XLL.INTERPOLATE($I$2:$I65,K$2:K65,$A65,1,1)</f>
        <v>0.00088559507338296472</v>
      </c>
      <c r="G65" s="87">
        <f>_XLL.INTERPOLATE($I$2:$I65,L$2:L65,$A65,1,1)</f>
        <v>-0.0001283801052971436</v>
      </c>
      <c r="H65" s="87">
        <f t="shared" si="0"/>
        <v>0.12257449482596623</v>
      </c>
      <c r="I65" s="90">
        <v>0.252</v>
      </c>
      <c r="J65" s="90">
        <v>5.9080299999999997E-05</v>
      </c>
      <c r="K65" s="90">
        <v>0.00091297100000000005</v>
      </c>
      <c r="L65" s="90">
        <v>-0.00011733</v>
      </c>
      <c r="M65">
        <v>0.00092715199999999999</v>
      </c>
      <c r="N65" s="87">
        <f>_XLL.INTERPOLATE($I$2:$I65,M$2:M65,$A65,1,1)</f>
        <v>0.00093994928635159178</v>
      </c>
      <c r="O65">
        <f>C65+D65/(Resultats!$M$2*1000)</f>
        <v>0.001440366014667975</v>
      </c>
    </row>
    <row r="66" spans="1:15" ht="12.75">
      <c r="A66" s="87">
        <v>0.25</v>
      </c>
      <c r="B66" s="87">
        <v>0.025379650000000031</v>
      </c>
      <c r="C66" s="87">
        <v>0</v>
      </c>
      <c r="D66" s="87">
        <v>57.072110638672349</v>
      </c>
      <c r="E66" s="87">
        <f>_XLL.INTERPOLATE($I$2:$I66,J$2:J66,$A66,1,1)</f>
        <v>5.7339118750000001E-05</v>
      </c>
      <c r="F66" s="87">
        <f>_XLL.INTERPOLATE($I$2:$I66,K$2:K66,$A66,1,1)</f>
        <v>0.00089815093750000006</v>
      </c>
      <c r="G66" s="87">
        <f>_XLL.INTERPOLATE($I$2:$I66,L$2:L66,$A66,1,1)</f>
        <v>-0.000116719375</v>
      </c>
      <c r="H66" s="87">
        <f t="shared" si="0"/>
        <v>0.063841294771236595</v>
      </c>
      <c r="I66" s="90">
        <v>0.25600000000000001</v>
      </c>
      <c r="J66" s="90">
        <v>5.7107900000000003E-05</v>
      </c>
      <c r="K66" s="90">
        <v>0.00090477999999999999</v>
      </c>
      <c r="L66" s="90">
        <v>-0.000122259</v>
      </c>
      <c r="M66">
        <v>0.00093438899999999999</v>
      </c>
      <c r="N66" s="87">
        <f>_XLL.INTERPOLATE($I$2:$I66,M$2:M66,$A66,1,1)</f>
        <v>0.00093176425000000005</v>
      </c>
      <c r="O66">
        <f>C66+D66/(Resultats!$M$2*1000)</f>
        <v>0.0013931426347940444</v>
      </c>
    </row>
    <row r="67" spans="1:15" ht="12.75">
      <c r="A67" s="87">
        <v>0.25391000000001895</v>
      </c>
      <c r="B67" s="87">
        <v>0.025906412500000031</v>
      </c>
      <c r="C67" s="87">
        <v>0</v>
      </c>
      <c r="D67" s="87">
        <v>54.497129175524925</v>
      </c>
      <c r="E67" s="87">
        <f>_XLL.INTERPOLATE($I$2:$I67,J$2:J67,$A67,1,1)</f>
        <v>6.2202762282724408E-05</v>
      </c>
      <c r="F67" s="87">
        <f>_XLL.INTERPOLATE($I$2:$I67,K$2:K67,$A67,1,1)</f>
        <v>0.00091206718580643178</v>
      </c>
      <c r="G67" s="87">
        <f>_XLL.INTERPOLATE($I$2:$I67,L$2:L67,$A67,1,1)</f>
        <v>-0.00012113035574495015</v>
      </c>
      <c r="H67" s="87">
        <f t="shared" si="0"/>
        <v>0.068199759020741393</v>
      </c>
      <c r="I67" s="90">
        <v>0.26</v>
      </c>
      <c r="J67" s="90">
        <v>-1.8717799999999999E-05</v>
      </c>
      <c r="K67" s="90">
        <v>0.00088696999999999995</v>
      </c>
      <c r="L67" s="90">
        <v>-9.5743599999999996E-05</v>
      </c>
      <c r="M67">
        <v>0.00091212300000000004</v>
      </c>
      <c r="N67" s="87">
        <f>_XLL.INTERPOLATE($I$2:$I67,M$2:M67,$A67,1,1)</f>
        <v>0.00093118849331620354</v>
      </c>
      <c r="O67">
        <f>C67+D67/(Resultats!$M$2*1000)</f>
        <v>0.0013302867771786393</v>
      </c>
    </row>
    <row r="68" spans="1:15" ht="12.75">
      <c r="A68" s="87">
        <v>0.25782000000003791</v>
      </c>
      <c r="B68" s="87">
        <v>0.026278200000000029</v>
      </c>
      <c r="C68" s="87">
        <v>0</v>
      </c>
      <c r="D68" s="87">
        <v>52.659762329926707</v>
      </c>
      <c r="E68" s="87">
        <f>_XLL.INTERPOLATE($I$2:$I68,J$2:J68,$A68,1,1)</f>
        <v>2.0336036516704496E-05</v>
      </c>
      <c r="F68" s="87">
        <f>_XLL.INTERPOLATE($I$2:$I68,K$2:K68,$A68,1,1)</f>
        <v>0.00089687912740656138</v>
      </c>
      <c r="G68" s="87">
        <f>_XLL.INTERPOLATE($I$2:$I68,L$2:L68,$A68,1,1)</f>
        <v>-0.00011000659787861301</v>
      </c>
      <c r="H68" s="87">
        <f t="shared" si="1" ref="H68:H131">E68/F68</f>
        <v>0.022674222083313166</v>
      </c>
      <c r="I68" s="90">
        <v>0.26400000000000001</v>
      </c>
      <c r="J68" s="90">
        <v>3.4176900000000001E-05</v>
      </c>
      <c r="K68" s="90">
        <v>0.00087708899999999995</v>
      </c>
      <c r="L68" s="90">
        <v>-0.00011022300000000001</v>
      </c>
      <c r="M68">
        <v>0.00090469200000000002</v>
      </c>
      <c r="N68" s="87">
        <f>_XLL.INTERPOLATE($I$2:$I68,M$2:M68,$A68,1,1)</f>
        <v>0.00092541467542461592</v>
      </c>
      <c r="O68">
        <f>C68+D68/(Resultats!$M$2*1000)</f>
        <v>0.00128543625282068</v>
      </c>
    </row>
    <row r="69" spans="1:15" ht="12.75">
      <c r="A69" s="87">
        <v>0.26171999999996842</v>
      </c>
      <c r="B69" s="87">
        <v>0.026658175000000006</v>
      </c>
      <c r="C69" s="87">
        <v>0</v>
      </c>
      <c r="D69" s="87">
        <v>48.498845164326923</v>
      </c>
      <c r="E69" s="87">
        <f>_XLL.INTERPOLATE($I$2:$I69,J$2:J69,$A69,1,1)</f>
        <v>-2.8704938219372972E-07</v>
      </c>
      <c r="F69" s="87">
        <f>_XLL.INTERPOLATE($I$2:$I69,K$2:K69,$A69,1,1)</f>
        <v>0.00088142064489008984</v>
      </c>
      <c r="G69" s="87">
        <f>_XLL.INTERPOLATE($I$2:$I69,L$2:L69,$A69,1,1)</f>
        <v>-0.00010075028469522129</v>
      </c>
      <c r="H69" s="87">
        <f t="shared" si="1"/>
        <v>-0.00032566673342388506</v>
      </c>
      <c r="I69" s="90">
        <v>0.26800000000000002</v>
      </c>
      <c r="J69" s="90">
        <v>-1.69331E-06</v>
      </c>
      <c r="K69" s="90">
        <v>0.00088137700000000003</v>
      </c>
      <c r="L69" s="90">
        <v>-9.3501599999999999E-05</v>
      </c>
      <c r="M69">
        <v>0.00089210199999999998</v>
      </c>
      <c r="N69" s="87">
        <f>_XLL.INTERPOLATE($I$2:$I69,M$2:M69,$A69,1,1)</f>
        <v>0.00090816325457104287</v>
      </c>
      <c r="O69">
        <f>C69+D69/(Resultats!$M$2*1000)</f>
        <v>0.0011838673597418328</v>
      </c>
    </row>
    <row r="70" spans="1:15" ht="12.75">
      <c r="A70" s="87">
        <v>0.26562999999998738</v>
      </c>
      <c r="B70" s="87">
        <v>0.027168537499999978</v>
      </c>
      <c r="C70" s="87">
        <v>0</v>
      </c>
      <c r="D70" s="87">
        <v>47.780789109724047</v>
      </c>
      <c r="E70" s="87">
        <f>_XLL.INTERPOLATE($I$2:$I70,J$2:J70,$A70,1,1)</f>
        <v>2.2491676497387756E-05</v>
      </c>
      <c r="F70" s="87">
        <f>_XLL.INTERPOLATE($I$2:$I70,K$2:K70,$A70,1,1)</f>
        <v>0.00087925979620179706</v>
      </c>
      <c r="G70" s="87">
        <f>_XLL.INTERPOLATE($I$2:$I70,L$2:L70,$A70,1,1)</f>
        <v>-0.00010474119665827317</v>
      </c>
      <c r="H70" s="87">
        <f t="shared" si="1"/>
        <v>0.025580239872841564</v>
      </c>
      <c r="I70" s="90">
        <v>0.27200000000000002</v>
      </c>
      <c r="J70" s="90">
        <v>3.1901299999999999E-05</v>
      </c>
      <c r="K70" s="90">
        <v>0.00085645600000000001</v>
      </c>
      <c r="L70" s="90">
        <v>-9.5066000000000001E-05</v>
      </c>
      <c r="M70">
        <v>0.00090159400000000003</v>
      </c>
      <c r="N70" s="87">
        <f>_XLL.INTERPOLATE($I$2:$I70,M$2:M70,$A70,1,1)</f>
        <v>0.0008988442809299503</v>
      </c>
      <c r="O70">
        <f>C70+D70/(Resultats!$M$2*1000)</f>
        <v>0.0011663394552602099</v>
      </c>
    </row>
    <row r="71" spans="1:15" ht="12.75">
      <c r="A71" s="87">
        <v>0.26954000000000633</v>
      </c>
      <c r="B71" s="87">
        <v>0.027380137500000012</v>
      </c>
      <c r="C71" s="87">
        <v>0</v>
      </c>
      <c r="D71" s="87">
        <v>45.10038840564404</v>
      </c>
      <c r="E71" s="87">
        <f>_XLL.INTERPOLATE($I$2:$I71,J$2:J71,$A71,1,1)</f>
        <v>9.8929989926547613E-06</v>
      </c>
      <c r="F71" s="87">
        <f>_XLL.INTERPOLATE($I$2:$I71,K$2:K71,$A71,1,1)</f>
        <v>0.00087217779314176127</v>
      </c>
      <c r="G71" s="87">
        <f>_XLL.INTERPOLATE($I$2:$I71,L$2:L71,$A71,1,1)</f>
        <v>-9.436860495758159E-05</v>
      </c>
      <c r="H71" s="87">
        <f t="shared" si="1"/>
        <v>0.011342869619528115</v>
      </c>
      <c r="I71" s="90">
        <v>0.27600000000000002</v>
      </c>
      <c r="J71" s="90">
        <v>-1.5900899999999999E-05</v>
      </c>
      <c r="K71" s="90">
        <v>0.00086951900000000002</v>
      </c>
      <c r="L71" s="90">
        <v>-6.1612900000000001E-05</v>
      </c>
      <c r="M71">
        <v>0.00089586899999999998</v>
      </c>
      <c r="N71" s="87">
        <f>_XLL.INTERPOLATE($I$2:$I71,M$2:M71,$A71,1,1)</f>
        <v>0.00089484224533958293</v>
      </c>
      <c r="O71">
        <f>C71+D71/(Resultats!$M$2*1000)</f>
        <v>0.0011009102910432564</v>
      </c>
    </row>
    <row r="72" spans="1:15" ht="12.75">
      <c r="A72" s="87">
        <v>0.27344000000005053</v>
      </c>
      <c r="B72" s="87">
        <v>0.027900925000000021</v>
      </c>
      <c r="C72" s="87">
        <v>0</v>
      </c>
      <c r="D72" s="87">
        <v>44.329635341988435</v>
      </c>
      <c r="E72" s="87">
        <f>_XLL.INTERPOLATE($I$2:$I72,J$2:J72,$A72,1,1)</f>
        <v>1.7074773312467572E-05</v>
      </c>
      <c r="F72" s="87">
        <f>_XLL.INTERPOLATE($I$2:$I72,K$2:K72,$A72,1,1)</f>
        <v>0.00085917494521621843</v>
      </c>
      <c r="G72" s="87">
        <f>_XLL.INTERPOLATE($I$2:$I72,L$2:L72,$A72,1,1)</f>
        <v>-8.3588244127464568E-05</v>
      </c>
      <c r="H72" s="87">
        <f t="shared" si="1"/>
        <v>0.019873453488765975</v>
      </c>
      <c r="I72" s="90">
        <v>0.28000000000000003</v>
      </c>
      <c r="J72" s="90">
        <v>2.3559600000000001E-05</v>
      </c>
      <c r="K72" s="90">
        <v>0.00086288800000000002</v>
      </c>
      <c r="L72" s="90">
        <v>-7.6780799999999995E-05</v>
      </c>
      <c r="M72">
        <v>0.00089415899999999995</v>
      </c>
      <c r="N72" s="87">
        <f>_XLL.INTERPOLATE($I$2:$I72,M$2:M72,$A72,1,1)</f>
        <v>0.00090048840889591438</v>
      </c>
      <c r="O72">
        <f>C72+D72/(Resultats!$M$2*1000)</f>
        <v>0.0010820960411082074</v>
      </c>
    </row>
    <row r="73" spans="1:15" ht="12.75">
      <c r="A73" s="87">
        <v>0.2773499999999558</v>
      </c>
      <c r="B73" s="87">
        <v>0.028301775000000029</v>
      </c>
      <c r="C73" s="87">
        <v>0</v>
      </c>
      <c r="D73" s="87">
        <v>41.418475341113947</v>
      </c>
      <c r="E73" s="87">
        <f>_XLL.INTERPOLATE($I$2:$I73,J$2:J73,$A73,1,1)</f>
        <v>-9.3088924067751145E-06</v>
      </c>
      <c r="F73" s="87">
        <f>_XLL.INTERPOLATE($I$2:$I73,K$2:K73,$A73,1,1)</f>
        <v>0.00086774632631164608</v>
      </c>
      <c r="G73" s="87">
        <f>_XLL.INTERPOLATE($I$2:$I73,L$2:L73,$A73,1,1)</f>
        <v>-6.3847300213662266E-05</v>
      </c>
      <c r="H73" s="87">
        <f t="shared" si="1"/>
        <v>-0.010727665591328449</v>
      </c>
      <c r="I73" s="90">
        <v>0.28400000000000003</v>
      </c>
      <c r="J73" s="90">
        <v>6.9984100000000006E-05</v>
      </c>
      <c r="K73" s="90">
        <v>0.00088258399999999995</v>
      </c>
      <c r="L73" s="90">
        <v>-7.2962700000000005E-05</v>
      </c>
      <c r="M73">
        <v>0.00089241500000000003</v>
      </c>
      <c r="N73" s="87">
        <f>_XLL.INTERPOLATE($I$2:$I73,M$2:M73,$A73,1,1)</f>
        <v>0.0008949957851689638</v>
      </c>
      <c r="O73">
        <f>C73+D73/(Resultats!$M$2*1000)</f>
        <v>0.0010110339922626338</v>
      </c>
    </row>
    <row r="74" spans="1:15" ht="12.75">
      <c r="A74" s="87">
        <v>0.28125</v>
      </c>
      <c r="B74" s="87">
        <v>0.028681012499999992</v>
      </c>
      <c r="C74" s="87">
        <v>0</v>
      </c>
      <c r="D74" s="87">
        <v>38.686387410819705</v>
      </c>
      <c r="E74" s="87">
        <f>_XLL.INTERPOLATE($I$2:$I74,J$2:J74,$A74,1,1)</f>
        <v>3.8905821618651974E-05</v>
      </c>
      <c r="F74" s="87">
        <f>_XLL.INTERPOLATE($I$2:$I74,K$2:K74,$A74,1,1)</f>
        <v>0.00086769480847167949</v>
      </c>
      <c r="G74" s="87">
        <f>_XLL.INTERPOLATE($I$2:$I74,L$2:L74,$A74,1,1)</f>
        <v>-7.6358949597168005E-05</v>
      </c>
      <c r="H74" s="87">
        <f t="shared" si="1"/>
        <v>0.044838140367785564</v>
      </c>
      <c r="I74" s="90">
        <v>0.28800000000000003</v>
      </c>
      <c r="J74" s="90">
        <v>7.6107700000000003E-05</v>
      </c>
      <c r="K74" s="90">
        <v>0.000884522</v>
      </c>
      <c r="L74" s="90">
        <v>-8.7937300000000003E-05</v>
      </c>
      <c r="M74">
        <v>0.000879399</v>
      </c>
      <c r="N74" s="87">
        <f>_XLL.INTERPOLATE($I$2:$I74,M$2:M74,$A74,1,1)</f>
        <v>0.0008939949045410155</v>
      </c>
      <c r="O74">
        <f>C74+D74/(Resultats!$M$2*1000)</f>
        <v>0.00094434313161098583</v>
      </c>
    </row>
    <row r="75" spans="1:15" ht="12.75">
      <c r="A75" s="87">
        <v>0.28516000000001895</v>
      </c>
      <c r="B75" s="87">
        <v>0.028934324999999983</v>
      </c>
      <c r="C75" s="87">
        <v>0</v>
      </c>
      <c r="D75" s="87">
        <v>37.516127378742311</v>
      </c>
      <c r="E75" s="87">
        <f>_XLL.INTERPOLATE($I$2:$I75,J$2:J75,$A75,1,1)</f>
        <v>7.5192252319750401E-05</v>
      </c>
      <c r="F75" s="87">
        <f>_XLL.INTERPOLATE($I$2:$I75,K$2:K75,$A75,1,1)</f>
        <v>0.0008841487612360054</v>
      </c>
      <c r="G75" s="87">
        <f>_XLL.INTERPOLATE($I$2:$I75,L$2:L75,$A75,1,1)</f>
        <v>-7.7043581463145605E-05</v>
      </c>
      <c r="H75" s="87">
        <f t="shared" si="1"/>
        <v>0.085044797455390397</v>
      </c>
      <c r="I75" s="90">
        <v>0.29200000000000004</v>
      </c>
      <c r="J75" s="90">
        <v>6.5934999999999998E-05</v>
      </c>
      <c r="K75" s="90">
        <v>0.00089634999999999997</v>
      </c>
      <c r="L75" s="90">
        <v>-6.5669500000000005E-05</v>
      </c>
      <c r="M75">
        <v>0.00088959100000000001</v>
      </c>
      <c r="N75" s="87">
        <f>_XLL.INTERPOLATE($I$2:$I75,M$2:M75,$A75,1,1)</f>
        <v>0.00088877139475992289</v>
      </c>
      <c r="O75">
        <f>C75+D75/(Resultats!$M$2*1000)</f>
        <v>0.00091577682967755537</v>
      </c>
    </row>
    <row r="76" spans="1:15" ht="12.75">
      <c r="A76" s="87">
        <v>0.28907000000003791</v>
      </c>
      <c r="B76" s="87">
        <v>0.029818712500000011</v>
      </c>
      <c r="C76" s="87">
        <v>0</v>
      </c>
      <c r="D76" s="87">
        <v>35.267650194482528</v>
      </c>
      <c r="E76" s="87">
        <f>_XLL.INTERPOLATE($I$2:$I76,J$2:J76,$A76,1,1)</f>
        <v>7.294159801459488E-05</v>
      </c>
      <c r="F76" s="87">
        <f>_XLL.INTERPOLATE($I$2:$I76,K$2:K76,$A76,1,1)</f>
        <v>0.00088751021743455017</v>
      </c>
      <c r="G76" s="87">
        <f>_XLL.INTERPOLATE($I$2:$I76,L$2:L76,$A76,1,1)</f>
        <v>-8.378030012764931E-05</v>
      </c>
      <c r="H76" s="87">
        <f t="shared" si="1"/>
        <v>0.082186769889186079</v>
      </c>
      <c r="I76" s="90">
        <v>0.29600000000000004</v>
      </c>
      <c r="J76" s="90">
        <v>0.00011736299999999999</v>
      </c>
      <c r="K76" s="90">
        <v>0.00088780300000000005</v>
      </c>
      <c r="L76" s="90">
        <v>-7.6714399999999999E-05</v>
      </c>
      <c r="M76">
        <v>0.00089382000000000003</v>
      </c>
      <c r="N76" s="87">
        <f>_XLL.INTERPOLATE($I$2:$I76,M$2:M76,$A76,1,1)</f>
        <v>0.00088061612702389441</v>
      </c>
      <c r="O76">
        <f>C76+D76/(Resultats!$M$2*1000)</f>
        <v>0.00086089101252974159</v>
      </c>
    </row>
    <row r="77" spans="1:15" ht="12.75">
      <c r="A77" s="87">
        <v>0.29296999999996842</v>
      </c>
      <c r="B77" s="87">
        <v>0.029960274999999981</v>
      </c>
      <c r="C77" s="87">
        <v>0</v>
      </c>
      <c r="D77" s="87">
        <v>35.585129919767887</v>
      </c>
      <c r="E77" s="87">
        <f>_XLL.INTERPOLATE($I$2:$I77,J$2:J77,$A77,1,1)</f>
        <v>7.4429785723204166E-05</v>
      </c>
      <c r="F77" s="87">
        <f>_XLL.INTERPOLATE($I$2:$I77,K$2:K77,$A77,1,1)</f>
        <v>0.00089575042689425872</v>
      </c>
      <c r="G77" s="87">
        <f>_XLL.INTERPOLATE($I$2:$I77,L$2:L77,$A77,1,1)</f>
        <v>-6.6887755723297619E-05</v>
      </c>
      <c r="H77" s="87">
        <f t="shared" si="1"/>
        <v>0.083092101871797858</v>
      </c>
      <c r="I77" s="90">
        <v>0.30000000000000004</v>
      </c>
      <c r="J77" s="90">
        <v>0.00015490400000000001</v>
      </c>
      <c r="K77" s="90">
        <v>0.00087676400000000004</v>
      </c>
      <c r="L77" s="90">
        <v>-4.9256599999999999E-05</v>
      </c>
      <c r="M77">
        <v>0.00089768699999999999</v>
      </c>
      <c r="N77" s="87">
        <f>_XLL.INTERPOLATE($I$2:$I77,M$2:M77,$A77,1,1)</f>
        <v>0.00089103946508646917</v>
      </c>
      <c r="O77">
        <f>C77+D77/(Resultats!$M$2*1000)</f>
        <v>0.00086864076168091523</v>
      </c>
    </row>
    <row r="78" spans="1:15" ht="12.75">
      <c r="A78" s="87">
        <v>0.29687999999998738</v>
      </c>
      <c r="B78" s="87">
        <v>0.030308962499999981</v>
      </c>
      <c r="C78" s="87">
        <v>0</v>
      </c>
      <c r="D78" s="87">
        <v>33.473927972249626</v>
      </c>
      <c r="E78" s="87">
        <f>_XLL.INTERPOLATE($I$2:$I78,J$2:J78,$A78,1,1)</f>
        <v>0.00012795318197584063</v>
      </c>
      <c r="F78" s="87">
        <f>_XLL.INTERPOLATE($I$2:$I78,K$2:K78,$A78,1,1)</f>
        <v>0.00088540725051203739</v>
      </c>
      <c r="G78" s="87">
        <f>_XLL.INTERPOLATE($I$2:$I78,L$2:L78,$A78,1,1)</f>
        <v>-7.2443886090890722E-05</v>
      </c>
      <c r="H78" s="87">
        <f t="shared" si="1"/>
        <v>0.14451336591364525</v>
      </c>
      <c r="I78" s="90">
        <v>0.30400000000000005</v>
      </c>
      <c r="J78" s="90">
        <v>0.000118182</v>
      </c>
      <c r="K78" s="90">
        <v>0.00087282099999999997</v>
      </c>
      <c r="L78" s="90">
        <v>-6.4527800000000002E-05</v>
      </c>
      <c r="M78">
        <v>0.00090308499999999998</v>
      </c>
      <c r="N78" s="87">
        <f>_XLL.INTERPOLATE($I$2:$I78,M$2:M78,$A78,1,1)</f>
        <v>0.00089466606733198842</v>
      </c>
      <c r="O78">
        <f>C78+D78/(Resultats!$M$2*1000)</f>
        <v>0.00081710586292153885</v>
      </c>
    </row>
    <row r="79" spans="1:15" ht="12.75">
      <c r="A79" s="87">
        <v>0.30079000000000633</v>
      </c>
      <c r="B79" s="87">
        <v>0.030533962500000011</v>
      </c>
      <c r="C79" s="87">
        <v>0</v>
      </c>
      <c r="D79" s="87">
        <v>33.669247457398811</v>
      </c>
      <c r="E79" s="87">
        <f>_XLL.INTERPOLATE($I$2:$I79,J$2:J79,$A79,1,1)</f>
        <v>0.00015132582246582955</v>
      </c>
      <c r="F79" s="87">
        <f>_XLL.INTERPOLATE($I$2:$I79,K$2:K79,$A79,1,1)</f>
        <v>0.00087554997858591411</v>
      </c>
      <c r="G79" s="87">
        <f>_XLL.INTERPOLATE($I$2:$I79,L$2:L79,$A79,1,1)</f>
        <v>-5.011240704630987E-05</v>
      </c>
      <c r="H79" s="87">
        <f t="shared" si="1"/>
        <v>0.17283516208890018</v>
      </c>
      <c r="I79" s="90">
        <v>0.30799999999999994</v>
      </c>
      <c r="J79" s="90">
        <v>0.00014844399999999999</v>
      </c>
      <c r="K79" s="90">
        <v>0.00086785599999999997</v>
      </c>
      <c r="L79" s="90">
        <v>-4.4202999999999997E-05</v>
      </c>
      <c r="M79">
        <v>0.00089199899999999998</v>
      </c>
      <c r="N79" s="87">
        <f>_XLL.INTERPOLATE($I$2:$I79,M$2:M79,$A79,1,1)</f>
        <v>0.00089891373544387896</v>
      </c>
      <c r="O79">
        <f>C79+D79/(Resultats!$M$2*1000)</f>
        <v>0.00082187365403916688</v>
      </c>
    </row>
    <row r="80" spans="1:15" ht="12.75">
      <c r="A80" s="87">
        <v>0.30469000000005053</v>
      </c>
      <c r="B80" s="87">
        <v>0.031012287500000013</v>
      </c>
      <c r="C80" s="87">
        <v>0</v>
      </c>
      <c r="D80" s="87">
        <v>32.244504320090904</v>
      </c>
      <c r="E80" s="87">
        <f>_XLL.INTERPOLATE($I$2:$I80,J$2:J80,$A80,1,1)</f>
        <v>0.00012034399330481544</v>
      </c>
      <c r="F80" s="87">
        <f>_XLL.INTERPOLATE($I$2:$I80,K$2:K80,$A80,1,1)</f>
        <v>0.00087213671144261058</v>
      </c>
      <c r="G80" s="87">
        <f>_XLL.INTERPOLATE($I$2:$I80,L$2:L80,$A80,1,1)</f>
        <v>-6.2605238642536126E-05</v>
      </c>
      <c r="H80" s="87">
        <f t="shared" si="1"/>
        <v>0.13798753306205075</v>
      </c>
      <c r="I80" s="90">
        <v>0.31199999999999994</v>
      </c>
      <c r="J80" s="90">
        <v>0.000105776</v>
      </c>
      <c r="K80" s="90">
        <v>0.00085380899999999997</v>
      </c>
      <c r="L80" s="90">
        <v>-6.6020500000000003E-05</v>
      </c>
      <c r="M80">
        <v>0.00089424299999999997</v>
      </c>
      <c r="N80" s="87">
        <f>_XLL.INTERPOLATE($I$2:$I80,M$2:M80,$A80,1,1)</f>
        <v>0.00090198209950086432</v>
      </c>
      <c r="O80">
        <f>C80+D80/(Resultats!$M$2*1000)</f>
        <v>0.00078709536415288203</v>
      </c>
    </row>
    <row r="81" spans="1:15" ht="12.75">
      <c r="A81" s="87">
        <v>0.3085999999999558</v>
      </c>
      <c r="B81" s="87">
        <v>0.031389287500000029</v>
      </c>
      <c r="C81" s="87">
        <v>0</v>
      </c>
      <c r="D81" s="87">
        <v>32.592061831871419</v>
      </c>
      <c r="E81" s="87">
        <f>_XLL.INTERPOLATE($I$2:$I81,J$2:J81,$A81,1,1)</f>
        <v>0.00014519298943789052</v>
      </c>
      <c r="F81" s="87">
        <f>_XLL.INTERPOLATE($I$2:$I81,K$2:K81,$A81,1,1)</f>
        <v>0.00086610303662515008</v>
      </c>
      <c r="G81" s="87">
        <f>_XLL.INTERPOLATE($I$2:$I81,L$2:L81,$A81,1,1)</f>
        <v>-4.5535357731071826E-05</v>
      </c>
      <c r="H81" s="87">
        <f t="shared" si="1"/>
        <v>0.16763939542764833</v>
      </c>
      <c r="I81" s="90">
        <v>0.31599999999999995</v>
      </c>
      <c r="J81" s="90">
        <v>0.00014705100000000001</v>
      </c>
      <c r="K81" s="90">
        <v>0.00085419800000000002</v>
      </c>
      <c r="L81" s="90">
        <v>-5.1935399999999997E-05</v>
      </c>
      <c r="M81">
        <v>0.00088788300000000001</v>
      </c>
      <c r="N81" s="87">
        <f>_XLL.INTERPOLATE($I$2:$I81,M$2:M81,$A81,1,1)</f>
        <v>0.00089169555637499845</v>
      </c>
      <c r="O81">
        <f>C81+D81/(Resultats!$M$2*1000)</f>
        <v>0.0007955793186148058</v>
      </c>
    </row>
    <row r="82" spans="1:15" ht="12.75">
      <c r="A82" s="87">
        <v>0.3125</v>
      </c>
      <c r="B82" s="87">
        <v>0.031720837499999988</v>
      </c>
      <c r="C82" s="87">
        <v>0</v>
      </c>
      <c r="D82" s="87">
        <v>32.885628142640826</v>
      </c>
      <c r="E82" s="87">
        <f>_XLL.INTERPOLATE($I$2:$I82,J$2:J82,$A82,1,1)</f>
        <v>0.00010706857226562527</v>
      </c>
      <c r="F82" s="87">
        <f>_XLL.INTERPOLATE($I$2:$I82,K$2:K82,$A82,1,1)</f>
        <v>0.00085338585644531236</v>
      </c>
      <c r="G82" s="87">
        <f>_XLL.INTERPOLATE($I$2:$I82,L$2:L82,$A82,1,1)</f>
        <v>-6.5779520117187392E-05</v>
      </c>
      <c r="H82" s="87">
        <f t="shared" si="1"/>
        <v>0.12546326079460465</v>
      </c>
      <c r="I82" s="90">
        <v>0.31999999999999995</v>
      </c>
      <c r="J82" s="90">
        <v>0.00016638300000000001</v>
      </c>
      <c r="K82" s="90">
        <v>0.00082254799999999999</v>
      </c>
      <c r="L82" s="90">
        <v>-6.6864299999999996E-05</v>
      </c>
      <c r="M82">
        <v>0.00086977799999999998</v>
      </c>
      <c r="N82" s="87">
        <f>_XLL.INTERPOLATE($I$2:$I82,M$2:M82,$A82,1,1)</f>
        <v>0.00089394000292968739</v>
      </c>
      <c r="O82">
        <f>C82+D82/(Resultats!$M$2*1000)</f>
        <v>0.00080274533611609177</v>
      </c>
    </row>
    <row r="83" spans="1:15" ht="12.75">
      <c r="A83" s="87">
        <v>0.31641000000001895</v>
      </c>
      <c r="B83" s="87">
        <v>0.032171600000000022</v>
      </c>
      <c r="C83" s="87">
        <v>0</v>
      </c>
      <c r="D83" s="87">
        <v>31.889772653492706</v>
      </c>
      <c r="E83" s="87">
        <f>_XLL.INTERPOLATE($I$2:$I83,J$2:J83,$A83,1,1)</f>
        <v>0.00015013139005425053</v>
      </c>
      <c r="F83" s="87">
        <f>_XLL.INTERPOLATE($I$2:$I83,K$2:K83,$A83,1,1)</f>
        <v>0.0008520212577825309</v>
      </c>
      <c r="G83" s="87">
        <f>_XLL.INTERPOLATE($I$2:$I83,L$2:L83,$A83,1,1)</f>
        <v>-5.2408564022260697E-05</v>
      </c>
      <c r="H83" s="87">
        <f t="shared" si="1"/>
        <v>0.17620615528417946</v>
      </c>
      <c r="I83" s="90">
        <v>0.32399999999999995</v>
      </c>
      <c r="J83" s="90">
        <v>0.000144778</v>
      </c>
      <c r="K83" s="90">
        <v>0.00084503900000000001</v>
      </c>
      <c r="L83" s="90">
        <v>-5.1947399999999997E-05</v>
      </c>
      <c r="M83">
        <v>0.00085747799999999995</v>
      </c>
      <c r="N83" s="87">
        <f>_XLL.INTERPOLATE($I$2:$I83,M$2:M83,$A83,1,1)</f>
        <v>0.00088648472816828824</v>
      </c>
      <c r="O83">
        <f>C83+D83/(Resultats!$M$2*1000)</f>
        <v>0.00077843628701136441</v>
      </c>
    </row>
    <row r="84" spans="1:15" ht="12.75">
      <c r="A84" s="87">
        <v>0.32032000000003791</v>
      </c>
      <c r="B84" s="87">
        <v>0.032545625000000022</v>
      </c>
      <c r="C84" s="87">
        <v>0</v>
      </c>
      <c r="D84" s="87">
        <v>32.124004002906716</v>
      </c>
      <c r="E84" s="87">
        <f>_XLL.INTERPOLATE($I$2:$I84,J$2:J84,$A84,1,1)</f>
        <v>0.00016605038131193301</v>
      </c>
      <c r="F84" s="87">
        <f>_XLL.INTERPOLATE($I$2:$I84,K$2:K84,$A84,1,1)</f>
        <v>0.00082268457504007248</v>
      </c>
      <c r="G84" s="87">
        <f>_XLL.INTERPOLATE($I$2:$I84,L$2:L84,$A84,1,1)</f>
        <v>-6.68102444108667E-05</v>
      </c>
      <c r="H84" s="87">
        <f t="shared" si="1"/>
        <v>0.20183966777770787</v>
      </c>
      <c r="I84" s="90">
        <v>0.32799999999999996</v>
      </c>
      <c r="J84" s="90">
        <v>0.000119838</v>
      </c>
      <c r="K84" s="90">
        <v>0.000809686</v>
      </c>
      <c r="L84" s="90">
        <v>6.7320699999999999E-06</v>
      </c>
      <c r="M84">
        <v>0.00085577500000000003</v>
      </c>
      <c r="N84" s="87">
        <f>_XLL.INTERPOLATE($I$2:$I84,M$2:M84,$A84,1,1)</f>
        <v>0.00086856626835185688</v>
      </c>
      <c r="O84">
        <f>C84+D84/(Resultats!$M$2*1000)</f>
        <v>0.00078415392519965463</v>
      </c>
    </row>
    <row r="85" spans="1:15" ht="12.75">
      <c r="A85" s="87">
        <v>0.32421999999996842</v>
      </c>
      <c r="B85" s="87">
        <v>0.033047787499999981</v>
      </c>
      <c r="C85" s="87">
        <v>0</v>
      </c>
      <c r="D85" s="87">
        <v>29.973981950029273</v>
      </c>
      <c r="E85" s="87">
        <f>_XLL.INTERPOLATE($I$2:$I85,J$2:J85,$A85,1,1)</f>
        <v>0.00014343158648738949</v>
      </c>
      <c r="F85" s="87">
        <f>_XLL.INTERPOLATE($I$2:$I85,K$2:K85,$A85,1,1)</f>
        <v>0.00084444216668268148</v>
      </c>
      <c r="G85" s="87">
        <f>_XLL.INTERPOLATE($I$2:$I85,L$2:L85,$A85,1,1)</f>
        <v>-4.9665575513806797E-05</v>
      </c>
      <c r="H85" s="87">
        <f t="shared" si="1"/>
        <v>0.16985365267919786</v>
      </c>
      <c r="I85" s="90">
        <v>0.33199999999999996</v>
      </c>
      <c r="J85" s="90">
        <v>0.00013450800000000001</v>
      </c>
      <c r="K85" s="90">
        <v>0.00082538000000000002</v>
      </c>
      <c r="L85" s="90">
        <v>-2.4969699999999999E-05</v>
      </c>
      <c r="M85">
        <v>0.00086049499999999997</v>
      </c>
      <c r="N85" s="87">
        <f>_XLL.INTERPOLATE($I$2:$I85,M$2:M85,$A85,1,1)</f>
        <v>0.00085711491141292394</v>
      </c>
      <c r="O85">
        <f>C85+D85/(Resultats!$M$2*1000)</f>
        <v>0.00073167141922446193</v>
      </c>
    </row>
    <row r="86" spans="1:15" ht="12.75">
      <c r="A86" s="87">
        <v>0.32812999999998738</v>
      </c>
      <c r="B86" s="87">
        <v>0.033468749999999992</v>
      </c>
      <c r="C86" s="87">
        <v>0</v>
      </c>
      <c r="D86" s="87">
        <v>30.640015488767418</v>
      </c>
      <c r="E86" s="87">
        <f>_XLL.INTERPOLATE($I$2:$I86,J$2:J86,$A86,1,1)</f>
        <v>0.00011969190941159806</v>
      </c>
      <c r="F86" s="87">
        <f>_XLL.INTERPOLATE($I$2:$I86,K$2:K86,$A86,1,1)</f>
        <v>0.00080940954002168674</v>
      </c>
      <c r="G86" s="87">
        <f>_XLL.INTERPOLATE($I$2:$I86,L$2:L86,$A86,1,1)</f>
        <v>7.0521026075055614E-06</v>
      </c>
      <c r="H86" s="87">
        <f t="shared" si="1"/>
        <v>0.14787558521782573</v>
      </c>
      <c r="I86" s="90">
        <v>0.33599999999999997</v>
      </c>
      <c r="J86" s="90">
        <v>0.00018902700000000001</v>
      </c>
      <c r="K86" s="90">
        <v>0.00086072999999999998</v>
      </c>
      <c r="L86" s="90">
        <v>-8.8377899999999996E-06</v>
      </c>
      <c r="M86">
        <v>0.00086000599999999996</v>
      </c>
      <c r="N86" s="87">
        <f>_XLL.INTERPOLATE($I$2:$I86,M$2:M86,$A86,1,1)</f>
        <v>0.0008558333618944935</v>
      </c>
      <c r="O86">
        <f>C86+D86/(Resultats!$M$2*1000)</f>
        <v>0.00074792944277809093</v>
      </c>
    </row>
    <row r="87" spans="1:15" ht="12.75">
      <c r="A87" s="87">
        <v>0.33204000000000633</v>
      </c>
      <c r="B87" s="87">
        <v>0.033793599999999979</v>
      </c>
      <c r="C87" s="87">
        <v>0</v>
      </c>
      <c r="D87" s="87">
        <v>29.308099748254012</v>
      </c>
      <c r="E87" s="87">
        <f>_XLL.INTERPOLATE($I$2:$I87,J$2:J87,$A87,1,1)</f>
        <v>0.00013486137180755743</v>
      </c>
      <c r="F87" s="87">
        <f>_XLL.INTERPOLATE($I$2:$I87,K$2:K87,$A87,1,1)</f>
        <v>0.00082563916834504187</v>
      </c>
      <c r="G87" s="87">
        <f>_XLL.INTERPOLATE($I$2:$I87,L$2:L87,$A87,1,1)</f>
        <v>-2.504194343795561E-05</v>
      </c>
      <c r="H87" s="87">
        <f t="shared" si="1"/>
        <v>0.1633417804994417</v>
      </c>
      <c r="I87" s="90">
        <v>0.33999999999999997</v>
      </c>
      <c r="J87" s="90">
        <v>0.00017361000000000001</v>
      </c>
      <c r="K87" s="90">
        <v>0.00085582599999999996</v>
      </c>
      <c r="L87" s="90">
        <v>-9.8050899999999997E-06</v>
      </c>
      <c r="M87">
        <v>0.00087404400000000004</v>
      </c>
      <c r="N87" s="87">
        <f>_XLL.INTERPOLATE($I$2:$I87,M$2:M87,$A87,1,1)</f>
        <v>0.0008605149176180029</v>
      </c>
      <c r="O87">
        <f>C87+D87/(Resultats!$M$2*1000)</f>
        <v>0.00071541708983901501</v>
      </c>
    </row>
    <row r="88" spans="1:15" ht="12.75">
      <c r="A88" s="87">
        <v>0.33594000000005053</v>
      </c>
      <c r="B88" s="87">
        <v>0.033984324999999982</v>
      </c>
      <c r="C88" s="87">
        <v>0</v>
      </c>
      <c r="D88" s="87">
        <v>29.624260493630178</v>
      </c>
      <c r="E88" s="87">
        <f>_XLL.INTERPOLATE($I$2:$I88,J$2:J88,$A88,1,1)</f>
        <v>0.00018871370164996829</v>
      </c>
      <c r="F88" s="87">
        <f>_XLL.INTERPOLATE($I$2:$I88,K$2:K88,$A88,1,1)</f>
        <v>0.0008604904876483362</v>
      </c>
      <c r="G88" s="87">
        <f>_XLL.INTERPOLATE($I$2:$I88,L$2:L88,$A88,1,1)</f>
        <v>-8.9606436118869953E-06</v>
      </c>
      <c r="H88" s="87">
        <f t="shared" si="1"/>
        <v>0.21930945705827662</v>
      </c>
      <c r="I88" s="90">
        <v>0.34399999999999997</v>
      </c>
      <c r="J88" s="90">
        <v>0.00018075</v>
      </c>
      <c r="K88" s="90">
        <v>0.00086335600000000002</v>
      </c>
      <c r="L88" s="90">
        <v>-2.667E-06</v>
      </c>
      <c r="M88">
        <v>0.00087291500000000004</v>
      </c>
      <c r="N88" s="87">
        <f>_XLL.INTERPOLATE($I$2:$I88,M$2:M88,$A88,1,1)</f>
        <v>0.00085990820378307922</v>
      </c>
      <c r="O88">
        <f>C88+D88/(Resultats!$M$2*1000)</f>
        <v>0.00072313464240370581</v>
      </c>
    </row>
    <row r="89" spans="1:15" ht="12.75">
      <c r="A89" s="87">
        <v>0.3398499999999558</v>
      </c>
      <c r="B89" s="87">
        <v>0.034586337500000008</v>
      </c>
      <c r="C89" s="87">
        <v>0</v>
      </c>
      <c r="D89" s="87">
        <v>28.763091857306819</v>
      </c>
      <c r="E89" s="87">
        <f>_XLL.INTERPOLATE($I$2:$I89,J$2:J89,$A89,1,1)</f>
        <v>0.00017384364950106778</v>
      </c>
      <c r="F89" s="87">
        <f>_XLL.INTERPOLATE($I$2:$I89,K$2:K89,$A89,1,1)</f>
        <v>0.00085582116217188615</v>
      </c>
      <c r="G89" s="87">
        <f>_XLL.INTERPOLATE($I$2:$I89,L$2:L89,$A89,1,1)</f>
        <v>-9.8980358002161757E-06</v>
      </c>
      <c r="H89" s="87">
        <f t="shared" si="1"/>
        <v>0.20313081422278784</v>
      </c>
      <c r="I89" s="90">
        <v>0.34799999999999998</v>
      </c>
      <c r="J89" s="90">
        <v>0.000221053</v>
      </c>
      <c r="K89" s="90">
        <v>0.00086877999999999999</v>
      </c>
      <c r="L89" s="90">
        <v>7.2471800000000001E-06</v>
      </c>
      <c r="M89">
        <v>0.00087157800000000002</v>
      </c>
      <c r="N89" s="87">
        <f>_XLL.INTERPOLATE($I$2:$I89,M$2:M89,$A89,1,1)</f>
        <v>0.00087377119630655149</v>
      </c>
      <c r="O89">
        <f>C89+D89/(Resultats!$M$2*1000)</f>
        <v>0.00070211332867299234</v>
      </c>
    </row>
    <row r="90" spans="1:15" ht="12.75">
      <c r="A90" s="87">
        <v>0.34375</v>
      </c>
      <c r="B90" s="87">
        <v>0.034845612500000012</v>
      </c>
      <c r="C90" s="87">
        <v>0</v>
      </c>
      <c r="D90" s="87">
        <v>28.282467407031174</v>
      </c>
      <c r="E90" s="87">
        <f>_XLL.INTERPOLATE($I$2:$I90,J$2:J90,$A90,1,1)</f>
        <v>0.00017935159790039078</v>
      </c>
      <c r="F90" s="87">
        <f>_XLL.INTERPOLATE($I$2:$I90,K$2:K90,$A90,1,1)</f>
        <v>0.00086292045068359384</v>
      </c>
      <c r="G90" s="87">
        <f>_XLL.INTERPOLATE($I$2:$I90,L$2:L90,$A90,1,1)</f>
        <v>-3.2042196264647839E-06</v>
      </c>
      <c r="H90" s="87">
        <f t="shared" si="1"/>
        <v>0.20784256272789789</v>
      </c>
      <c r="I90" s="90">
        <v>0.35199999999999998</v>
      </c>
      <c r="J90" s="90">
        <v>0.00020834900000000001</v>
      </c>
      <c r="K90" s="90">
        <v>0.00089333900000000005</v>
      </c>
      <c r="L90" s="90">
        <v>-1.5255299999999999E-05</v>
      </c>
      <c r="M90">
        <v>0.00087975499999999997</v>
      </c>
      <c r="N90" s="87">
        <f>_XLL.INTERPOLATE($I$2:$I90,M$2:M90,$A90,1,1)</f>
        <v>0.00087301904699707035</v>
      </c>
      <c r="O90">
        <f>C90+D90/(Resultats!$M$2*1000)</f>
        <v>0.00069038118129819835</v>
      </c>
    </row>
    <row r="91" spans="1:15" ht="12.75">
      <c r="A91" s="87">
        <v>0.34766000000001895</v>
      </c>
      <c r="B91" s="87">
        <v>0.035391000000000006</v>
      </c>
      <c r="C91" s="87">
        <v>0</v>
      </c>
      <c r="D91" s="87">
        <v>29.320545908821519</v>
      </c>
      <c r="E91" s="87">
        <f>_XLL.INTERPOLATE($I$2:$I91,J$2:J91,$A91,1,1)</f>
        <v>0.00021940372516324216</v>
      </c>
      <c r="F91" s="87">
        <f>_XLL.INTERPOLATE($I$2:$I91,K$2:K91,$A91,1,1)</f>
        <v>0.00086764505848549347</v>
      </c>
      <c r="G91" s="87">
        <f>_XLL.INTERPOLATE($I$2:$I91,L$2:L91,$A91,1,1)</f>
        <v>7.5487501301674683E-06</v>
      </c>
      <c r="H91" s="87">
        <f t="shared" si="1"/>
        <v>0.25287267301011251</v>
      </c>
      <c r="I91" s="90">
        <v>0.35599999999999998</v>
      </c>
      <c r="J91" s="90">
        <v>0.000179393</v>
      </c>
      <c r="K91" s="90">
        <v>0.00092534799999999999</v>
      </c>
      <c r="L91" s="90">
        <v>2.08362E-06</v>
      </c>
      <c r="M91">
        <v>0.00089553500000000004</v>
      </c>
      <c r="N91" s="87">
        <f>_XLL.INTERPOLATE($I$2:$I91,M$2:M91,$A91,1,1)</f>
        <v>0.0008713538047883841</v>
      </c>
      <c r="O91">
        <f>C91+D91/(Resultats!$M$2*1000)</f>
        <v>0.00071572090332570838</v>
      </c>
    </row>
    <row r="92" spans="1:15" ht="12.75">
      <c r="A92" s="87">
        <v>0.35157000000003791</v>
      </c>
      <c r="B92" s="87">
        <v>0.035724787500000021</v>
      </c>
      <c r="C92" s="87">
        <v>0</v>
      </c>
      <c r="D92" s="87">
        <v>28.652068365108207</v>
      </c>
      <c r="E92" s="87">
        <f>_XLL.INTERPOLATE($I$2:$I92,J$2:J92,$A92,1,1)</f>
        <v>0.00021068386358584232</v>
      </c>
      <c r="F92" s="87">
        <f>_XLL.INTERPOLATE($I$2:$I92,K$2:K92,$A92,1,1)</f>
        <v>0.00089028125776038783</v>
      </c>
      <c r="G92" s="87">
        <f>_XLL.INTERPOLATE($I$2:$I92,L$2:L92,$A92,1,1)</f>
        <v>-1.4374916938880149E-05</v>
      </c>
      <c r="H92" s="87">
        <f t="shared" si="1"/>
        <v>0.2366486565333786</v>
      </c>
      <c r="I92" s="90">
        <v>0.36</v>
      </c>
      <c r="J92" s="90">
        <v>5.2994800000000003E-05</v>
      </c>
      <c r="K92" s="90">
        <v>0.0010350699999999999</v>
      </c>
      <c r="L92" s="90">
        <v>-5.2468299999999999E-06</v>
      </c>
      <c r="M92">
        <v>0.00091552099999999998</v>
      </c>
      <c r="N92" s="87">
        <f>_XLL.INTERPOLATE($I$2:$I92,M$2:M92,$A92,1,1)</f>
        <v>0.00087850138735227153</v>
      </c>
      <c r="O92">
        <f>C92+D92/(Resultats!$M$2*1000)</f>
        <v>0.00069940322107902501</v>
      </c>
    </row>
    <row r="93" spans="1:15" ht="12.75">
      <c r="A93" s="87">
        <v>0.35546999999996842</v>
      </c>
      <c r="B93" s="87">
        <v>0.036061549999999998</v>
      </c>
      <c r="C93" s="87">
        <v>0</v>
      </c>
      <c r="D93" s="87">
        <v>29.492622123879425</v>
      </c>
      <c r="E93" s="87">
        <f>_XLL.INTERPOLATE($I$2:$I93,J$2:J93,$A93,1,1)</f>
        <v>0.00018821159066267269</v>
      </c>
      <c r="F93" s="87">
        <f>_XLL.INTERPOLATE($I$2:$I93,K$2:K93,$A93,1,1)</f>
        <v>0.00091717555006949516</v>
      </c>
      <c r="G93" s="87">
        <f>_XLL.INTERPOLATE($I$2:$I93,L$2:L93,$A93,1,1)</f>
        <v>7.1275702332826575E-07</v>
      </c>
      <c r="H93" s="87">
        <f t="shared" si="1"/>
        <v>0.20520781506704114</v>
      </c>
      <c r="I93" s="90">
        <v>0.36399999999999999</v>
      </c>
      <c r="J93" s="90">
        <v>-0.000101554</v>
      </c>
      <c r="K93" s="90">
        <v>0.0010493900000000001</v>
      </c>
      <c r="L93" s="90">
        <v>-1.00877E-07</v>
      </c>
      <c r="M93">
        <v>0.00094194299999999999</v>
      </c>
      <c r="N93" s="87">
        <f>_XLL.INTERPOLATE($I$2:$I93,M$2:M93,$A93,1,1)</f>
        <v>0.00089317655505899332</v>
      </c>
      <c r="O93">
        <f>C93+D93/(Resultats!$M$2*1000)</f>
        <v>0.00071992132116462245</v>
      </c>
    </row>
    <row r="94" spans="1:15" ht="12.75">
      <c r="A94" s="87">
        <v>0.35937999999998738</v>
      </c>
      <c r="B94" s="87">
        <v>0.036518274999999989</v>
      </c>
      <c r="C94" s="87">
        <v>0</v>
      </c>
      <c r="D94" s="87">
        <v>27.473411305972881</v>
      </c>
      <c r="E94" s="87">
        <f>_XLL.INTERPOLATE($I$2:$I94,J$2:J94,$A94,1,1)</f>
        <v>7.5133382134480079E-05</v>
      </c>
      <c r="F94" s="87">
        <f>_XLL.INTERPOLATE($I$2:$I94,K$2:K94,$A94,1,1)</f>
        <v>0.0010225535138475054</v>
      </c>
      <c r="G94" s="87">
        <f>_XLL.INTERPOLATE($I$2:$I94,L$2:L94,$A94,1,1)</f>
        <v>-4.5506082009917165E-06</v>
      </c>
      <c r="H94" s="87">
        <f t="shared" si="1"/>
        <v>0.073476234854232589</v>
      </c>
      <c r="I94" s="90">
        <v>0.36799999999999999</v>
      </c>
      <c r="J94" s="90">
        <v>-0.000144492</v>
      </c>
      <c r="K94" s="90">
        <v>0.0010804499999999999</v>
      </c>
      <c r="L94" s="90">
        <v>-2.79262E-05</v>
      </c>
      <c r="M94">
        <v>0.0009849259999999999</v>
      </c>
      <c r="N94" s="87">
        <f>_XLL.INTERPOLATE($I$2:$I94,M$2:M94,$A94,1,1)</f>
        <v>0.00091202432820430585</v>
      </c>
      <c r="O94">
        <f>C94+D94/(Resultats!$M$2*1000)</f>
        <v>0.00067063194588862164</v>
      </c>
    </row>
    <row r="95" spans="1:15" ht="12.75">
      <c r="A95" s="87">
        <v>0.36329000000000633</v>
      </c>
      <c r="B95" s="87">
        <v>0.036839387499999987</v>
      </c>
      <c r="C95" s="87">
        <v>0</v>
      </c>
      <c r="D95" s="87">
        <v>27.651871505556684</v>
      </c>
      <c r="E95" s="87">
        <f>_XLL.INTERPOLATE($I$2:$I95,J$2:J95,$A95,1,1)</f>
        <v>-8.0457946799868344E-05</v>
      </c>
      <c r="F95" s="87">
        <f>_XLL.INTERPOLATE($I$2:$I95,K$2:K95,$A95,1,1)</f>
        <v>0.0010470792500737426</v>
      </c>
      <c r="G95" s="87">
        <f>_XLL.INTERPOLATE($I$2:$I95,L$2:L95,$A95,1,1)</f>
        <v>8.0365336388013007E-07</v>
      </c>
      <c r="H95" s="87">
        <f t="shared" si="1"/>
        <v>-0.076840360263277049</v>
      </c>
      <c r="I95" s="90">
        <v>0.372</v>
      </c>
      <c r="J95" s="90">
        <v>-0.00010761</v>
      </c>
      <c r="K95" s="90">
        <v>0.0011078399999999999</v>
      </c>
      <c r="L95" s="90">
        <v>-4.9798800000000002E-05</v>
      </c>
      <c r="M95">
        <v>0.00103856</v>
      </c>
      <c r="N95" s="87">
        <f>_XLL.INTERPOLATE($I$2:$I95,M$2:M95,$A95,1,1)</f>
        <v>0.00093617538282446237</v>
      </c>
      <c r="O95">
        <f>C95+D95/(Resultats!$M$2*1000)</f>
        <v>0.0006749881981784325</v>
      </c>
    </row>
    <row r="96" spans="1:15" ht="12.75">
      <c r="A96" s="87">
        <v>0.36719000000005053</v>
      </c>
      <c r="B96" s="87">
        <v>0.037177650000000007</v>
      </c>
      <c r="C96" s="87">
        <v>0</v>
      </c>
      <c r="D96" s="87">
        <v>26.230280786765682</v>
      </c>
      <c r="E96" s="87">
        <f>_XLL.INTERPOLATE($I$2:$I96,J$2:J96,$A96,1,1)</f>
        <v>-0.00014276208963282021</v>
      </c>
      <c r="F96" s="87">
        <f>_XLL.INTERPOLATE($I$2:$I96,K$2:K96,$A96,1,1)</f>
        <v>0.0010741229621786181</v>
      </c>
      <c r="G96" s="87">
        <f>_XLL.INTERPOLATE($I$2:$I96,L$2:L96,$A96,1,1)</f>
        <v>-2.2135780138334146E-05</v>
      </c>
      <c r="H96" s="87">
        <f t="shared" si="1"/>
        <v>-0.13291037866210331</v>
      </c>
      <c r="I96" s="90">
        <v>0.376</v>
      </c>
      <c r="J96" s="90">
        <v>1.56305E-06</v>
      </c>
      <c r="K96" s="90">
        <v>0.0011575800000000001</v>
      </c>
      <c r="L96" s="90">
        <v>-2.5525100000000001E-05</v>
      </c>
      <c r="M96">
        <v>0.0011089800000000001</v>
      </c>
      <c r="N96" s="87">
        <f>_XLL.INTERPOLATE($I$2:$I96,M$2:M96,$A96,1,1)</f>
        <v>0.00097526527169364036</v>
      </c>
      <c r="O96">
        <f>C96+D96/(Resultats!$M$2*1000)</f>
        <v>0.00064028685951384703</v>
      </c>
    </row>
    <row r="97" spans="1:15" ht="12.75">
      <c r="A97" s="87">
        <v>0.3710999999999558</v>
      </c>
      <c r="B97" s="87">
        <v>0.037508450000000026</v>
      </c>
      <c r="C97" s="87">
        <v>0</v>
      </c>
      <c r="D97" s="87">
        <v>26.054244587845872</v>
      </c>
      <c r="E97" s="87">
        <f>_XLL.INTERPOLATE($I$2:$I97,J$2:J97,$A97,1,1)</f>
        <v>-0.00012235902274634273</v>
      </c>
      <c r="F97" s="87">
        <f>_XLL.INTERPOLATE($I$2:$I97,K$2:K97,$A97,1,1)</f>
        <v>0.0011002390485934221</v>
      </c>
      <c r="G97" s="87">
        <f>_XLL.INTERPOLATE($I$2:$I97,L$2:L97,$A97,1,1)</f>
        <v>-4.8112360594777653E-05</v>
      </c>
      <c r="H97" s="87">
        <f t="shared" si="1"/>
        <v>-0.11121130712709215</v>
      </c>
      <c r="I97" s="90">
        <v>0.38</v>
      </c>
      <c r="J97" s="90">
        <v>7.6329900000000006E-06</v>
      </c>
      <c r="K97" s="90">
        <v>0.00125096</v>
      </c>
      <c r="L97" s="90">
        <v>-1.1056000000000001E-05</v>
      </c>
      <c r="M97">
        <v>0.0011649900000000001</v>
      </c>
      <c r="N97" s="87">
        <f>_XLL.INTERPOLATE($I$2:$I97,M$2:M97,$A97,1,1)</f>
        <v>0.001025149172069679</v>
      </c>
      <c r="O97">
        <f>C97+D97/(Resultats!$M$2*1000)</f>
        <v>0.00063598977760750356</v>
      </c>
    </row>
    <row r="98" spans="1:15" ht="12.75">
      <c r="A98" s="87">
        <v>0.375</v>
      </c>
      <c r="B98" s="87">
        <v>0.037941337500000005</v>
      </c>
      <c r="C98" s="87">
        <v>0</v>
      </c>
      <c r="D98" s="87">
        <v>25.622884667749457</v>
      </c>
      <c r="E98" s="87">
        <f>_XLL.INTERPOLATE($I$2:$I98,J$2:J98,$A98,1,1)</f>
        <v>-2.0175096562500003E-05</v>
      </c>
      <c r="F98" s="87">
        <f>_XLL.INTERPOLATE($I$2:$I98,K$2:K98,$A98,1,1)</f>
        <v>0.0011415527343749999</v>
      </c>
      <c r="G98" s="87">
        <f>_XLL.INTERPOLATE($I$2:$I98,L$2:L98,$A98,1,1)</f>
        <v>-3.1985692968750002E-05</v>
      </c>
      <c r="H98" s="87">
        <f t="shared" si="1"/>
        <v>-0.01767338113691775</v>
      </c>
      <c r="I98" s="90">
        <v>0.38400000000000001</v>
      </c>
      <c r="J98" s="90">
        <v>0.000104737</v>
      </c>
      <c r="K98" s="90">
        <v>0.0012640100000000001</v>
      </c>
      <c r="L98" s="90">
        <v>1.1731E-06</v>
      </c>
      <c r="M98">
        <v>0.00121181</v>
      </c>
      <c r="N98" s="87">
        <f>_XLL.INTERPOLATE($I$2:$I98,M$2:M98,$A98,1,1)</f>
        <v>0.00109199478125</v>
      </c>
      <c r="O98">
        <f>C98+D98/(Resultats!$M$2*1000)</f>
        <v>0.00062546018813021409</v>
      </c>
    </row>
    <row r="99" spans="1:15" ht="12.75">
      <c r="A99" s="87">
        <v>0.37891000000001895</v>
      </c>
      <c r="B99" s="87">
        <v>0.038543337499999997</v>
      </c>
      <c r="C99" s="87">
        <v>0</v>
      </c>
      <c r="D99" s="87">
        <v>24.08230047825807</v>
      </c>
      <c r="E99" s="87">
        <f>_XLL.INTERPOLATE($I$2:$I99,J$2:J99,$A99,1,1)</f>
        <v>2.1992468938988457E-06</v>
      </c>
      <c r="F99" s="87">
        <f>_XLL.INTERPOLATE($I$2:$I99,K$2:K99,$A99,1,1)</f>
        <v>0.0012301278923842786</v>
      </c>
      <c r="G99" s="87">
        <f>_XLL.INTERPOLATE($I$2:$I99,L$2:L99,$A99,1,1)</f>
        <v>-1.4572471525981828E-05</v>
      </c>
      <c r="H99" s="87">
        <f t="shared" si="1"/>
        <v>0.0017878197116855757</v>
      </c>
      <c r="I99" s="90">
        <v>0.38800000000000001</v>
      </c>
      <c r="J99" s="90">
        <v>0.00027610599999999998</v>
      </c>
      <c r="K99" s="90">
        <v>0.0012852</v>
      </c>
      <c r="L99" s="90">
        <v>4.1736300000000002E-05</v>
      </c>
      <c r="M99">
        <v>0.00125976</v>
      </c>
      <c r="N99" s="87">
        <f>_XLL.INTERPOLATE($I$2:$I99,M$2:M99,$A99,1,1)</f>
        <v>0.0011507792009425952</v>
      </c>
      <c r="O99">
        <f>C99+D99/(Resultats!$M$2*1000)</f>
        <v>0.00058785419296283426</v>
      </c>
    </row>
    <row r="100" spans="1:15" ht="12.75">
      <c r="A100" s="87">
        <v>0.38282000000003791</v>
      </c>
      <c r="B100" s="87">
        <v>0.038927050000000019</v>
      </c>
      <c r="C100" s="87">
        <v>0</v>
      </c>
      <c r="D100" s="87">
        <v>24.1254828280845</v>
      </c>
      <c r="E100" s="87">
        <f>_XLL.INTERPOLATE($I$2:$I100,J$2:J100,$A100,1,1)</f>
        <v>6.7854272865047958E-05</v>
      </c>
      <c r="F100" s="87">
        <f>_XLL.INTERPOLATE($I$2:$I100,K$2:K100,$A100,1,1)</f>
        <v>0.0012620277251168767</v>
      </c>
      <c r="G100" s="87">
        <f>_XLL.INTERPOLATE($I$2:$I100,L$2:L100,$A100,1,1)</f>
        <v>-4.442976077620483E-06</v>
      </c>
      <c r="H100" s="87">
        <f t="shared" si="1"/>
        <v>0.053766071469439354</v>
      </c>
      <c r="I100" s="90">
        <v>0.39200000000000002</v>
      </c>
      <c r="J100" s="90">
        <v>0.00027054200000000003</v>
      </c>
      <c r="K100" s="90">
        <v>0.0013380499999999999</v>
      </c>
      <c r="L100" s="90">
        <v>4.7277000000000002E-05</v>
      </c>
      <c r="M100">
        <v>0.0013078899999999999</v>
      </c>
      <c r="N100" s="87">
        <f>_XLL.INTERPOLATE($I$2:$I100,M$2:M100,$A100,1,1)</f>
        <v>0.0011981971736704298</v>
      </c>
      <c r="O100">
        <f>C100+D100/(Resultats!$M$2*1000)</f>
        <v>0.00058890828351495464</v>
      </c>
    </row>
    <row r="101" spans="1:15" ht="12.75">
      <c r="A101" s="87">
        <v>0.38671999999996842</v>
      </c>
      <c r="B101" s="87">
        <v>0.039187075000000016</v>
      </c>
      <c r="C101" s="87">
        <v>0</v>
      </c>
      <c r="D101" s="87">
        <v>22.509145791147397</v>
      </c>
      <c r="E101" s="87">
        <f>_XLL.INTERPOLATE($I$2:$I101,J$2:J101,$A101,1,1)</f>
        <v>0.00023177252117872809</v>
      </c>
      <c r="F101" s="87">
        <f>_XLL.INTERPOLATE($I$2:$I101,K$2:K101,$A101,1,1)</f>
        <v>0.0012757934643198186</v>
      </c>
      <c r="G101" s="87">
        <f>_XLL.INTERPOLATE($I$2:$I101,L$2:L101,$A101,1,1)</f>
        <v>3.0360700614046204E-05</v>
      </c>
      <c r="H101" s="87">
        <f t="shared" si="1"/>
        <v>0.18166931220508814</v>
      </c>
      <c r="I101" s="90">
        <v>0.39600000000000002</v>
      </c>
      <c r="J101" s="90">
        <v>0.00020552100000000001</v>
      </c>
      <c r="K101" s="90">
        <v>0.00142019</v>
      </c>
      <c r="L101" s="90">
        <v>3.2643199999999999E-05</v>
      </c>
      <c r="M101">
        <v>0.00135074</v>
      </c>
      <c r="N101" s="87">
        <f>_XLL.INTERPOLATE($I$2:$I101,M$2:M101,$A101,1,1)</f>
        <v>0.0012443633407996199</v>
      </c>
      <c r="O101">
        <f>C101+D101/(Resultats!$M$2*1000)</f>
        <v>0.00054945314486395936</v>
      </c>
    </row>
    <row r="102" spans="1:15" ht="12.75">
      <c r="A102" s="87">
        <v>0.39062999999998738</v>
      </c>
      <c r="B102" s="87">
        <v>0.039556625000000012</v>
      </c>
      <c r="C102" s="87">
        <v>0</v>
      </c>
      <c r="D102" s="87">
        <v>23.672908335976739</v>
      </c>
      <c r="E102" s="87">
        <f>_XLL.INTERPOLATE($I$2:$I102,J$2:J102,$A102,1,1)</f>
        <v>0.0002836727373389527</v>
      </c>
      <c r="F102" s="87">
        <f>_XLL.INTERPOLATE($I$2:$I102,K$2:K102,$A102,1,1)</f>
        <v>0.0013165595148327079</v>
      </c>
      <c r="G102" s="87">
        <f>_XLL.INTERPOLATE($I$2:$I102,L$2:L102,$A102,1,1)</f>
        <v>4.8223500556687844E-05</v>
      </c>
      <c r="H102" s="87">
        <f t="shared" si="1"/>
        <v>0.21546518341405807</v>
      </c>
      <c r="I102" s="90">
        <v>0.40</v>
      </c>
      <c r="J102" s="90">
        <v>0.00012616099999999999</v>
      </c>
      <c r="K102" s="90">
        <v>0.0015202799999999999</v>
      </c>
      <c r="L102" s="90">
        <v>6.2138599999999995E-05</v>
      </c>
      <c r="M102">
        <v>0.0013960699999999999</v>
      </c>
      <c r="N102" s="87">
        <f>_XLL.INTERPOLATE($I$2:$I102,M$2:M102,$A102,1,1)</f>
        <v>0.001291789424713754</v>
      </c>
      <c r="O102">
        <f>C102+D102/(Resultats!$M$2*1000)</f>
        <v>0.00057786084172035674</v>
      </c>
    </row>
    <row r="103" spans="1:15" ht="12.75">
      <c r="A103" s="87">
        <v>0.39454000000000633</v>
      </c>
      <c r="B103" s="87">
        <v>0.040076675000000006</v>
      </c>
      <c r="C103" s="87">
        <v>0</v>
      </c>
      <c r="D103" s="87">
        <v>22.278094692335415</v>
      </c>
      <c r="E103" s="87">
        <f>_XLL.INTERPOLATE($I$2:$I103,J$2:J103,$A103,1,1)</f>
        <v>0.00023282381932450755</v>
      </c>
      <c r="F103" s="87">
        <f>_XLL.INTERPOLATE($I$2:$I103,K$2:K103,$A103,1,1)</f>
        <v>0.0013876490494238863</v>
      </c>
      <c r="G103" s="87">
        <f>_XLL.INTERPOLATE($I$2:$I103,L$2:L103,$A103,1,1)</f>
        <v>3.5590492522288297E-05</v>
      </c>
      <c r="H103" s="87">
        <f t="shared" si="1"/>
        <v>0.16778292711775328</v>
      </c>
      <c r="I103" s="90">
        <v>0.40400000000000003</v>
      </c>
      <c r="J103" s="90">
        <v>6.9131699999999994E-05</v>
      </c>
      <c r="K103" s="90">
        <v>0.0017160400000000001</v>
      </c>
      <c r="L103" s="90">
        <v>5.70418E-05</v>
      </c>
      <c r="M103">
        <v>0.0015043299999999999</v>
      </c>
      <c r="N103" s="87">
        <f>_XLL.INTERPOLATE($I$2:$I103,M$2:M103,$A103,1,1)</f>
        <v>0.001335140588755066</v>
      </c>
      <c r="O103">
        <f>C103+D103/(Resultats!$M$2*1000)</f>
        <v>0.0005438131372846205</v>
      </c>
    </row>
    <row r="104" spans="1:15" ht="12.75">
      <c r="A104" s="87">
        <v>0.39844000000005053</v>
      </c>
      <c r="B104" s="87">
        <v>0.040394062499999994</v>
      </c>
      <c r="C104" s="87">
        <v>0</v>
      </c>
      <c r="D104" s="87">
        <v>22.679722987495445</v>
      </c>
      <c r="E104" s="87">
        <f>_XLL.INTERPOLATE($I$2:$I104,J$2:J104,$A104,1,1)</f>
        <v>0.00015615628895180393</v>
      </c>
      <c r="F104" s="87">
        <f>_XLL.INTERPOLATE($I$2:$I104,K$2:K104,$A104,1,1)</f>
        <v>0.001473470423161238</v>
      </c>
      <c r="G104" s="87">
        <f>_XLL.INTERPOLATE($I$2:$I104,L$2:L104,$A104,1,1)</f>
        <v>5.1098211083785289E-05</v>
      </c>
      <c r="H104" s="87">
        <f t="shared" si="1"/>
        <v>0.10597857038540377</v>
      </c>
      <c r="I104" s="90">
        <v>0.40800000000000003</v>
      </c>
      <c r="J104" s="90">
        <v>2.2685899999999999E-05</v>
      </c>
      <c r="K104" s="90">
        <v>0.0018247999999999999</v>
      </c>
      <c r="L104" s="90">
        <v>4.5623E-05</v>
      </c>
      <c r="M104">
        <v>0.00159768</v>
      </c>
      <c r="N104" s="87">
        <f>_XLL.INTERPOLATE($I$2:$I104,M$2:M104,$A104,1,1)</f>
        <v>0.0013737100822255361</v>
      </c>
      <c r="O104">
        <f>C104+D104/(Resultats!$M$2*1000)</f>
        <v>0.00055361697133010515</v>
      </c>
    </row>
    <row r="105" spans="1:15" ht="12.75">
      <c r="A105" s="87">
        <v>0.4023499999999558</v>
      </c>
      <c r="B105" s="87">
        <v>0.040587037499999978</v>
      </c>
      <c r="C105" s="87">
        <v>0</v>
      </c>
      <c r="D105" s="87">
        <v>23.246167237382334</v>
      </c>
      <c r="E105" s="87">
        <f>_XLL.INTERPOLATE($I$2:$I105,J$2:J105,$A105,1,1)</f>
        <v>9.0786698733412365E-05</v>
      </c>
      <c r="F105" s="87">
        <f>_XLL.INTERPOLATE($I$2:$I105,K$2:K105,$A105,1,1)</f>
        <v>0.001636700485730024</v>
      </c>
      <c r="G105" s="87">
        <f>_XLL.INTERPOLATE($I$2:$I105,L$2:L105,$A105,1,1)</f>
        <v>6.132331926436944E-05</v>
      </c>
      <c r="H105" s="87">
        <f t="shared" si="1"/>
        <v>0.05546934184046412</v>
      </c>
      <c r="I105" s="90">
        <v>0.41200000000000003</v>
      </c>
      <c r="J105" s="90">
        <v>-1.9132799999999998E-06</v>
      </c>
      <c r="K105" s="90">
        <v>0.00192585</v>
      </c>
      <c r="L105" s="90">
        <v>5.8553900000000002E-05</v>
      </c>
      <c r="M105">
        <v>0.00171754</v>
      </c>
      <c r="N105" s="87">
        <f>_XLL.INTERPOLATE($I$2:$I105,M$2:M105,$A105,1,1)</f>
        <v>0.0014575887149205571</v>
      </c>
      <c r="O105">
        <f>C105+D105/(Resultats!$M$2*1000)</f>
        <v>0.00056744399868059942</v>
      </c>
    </row>
    <row r="106" spans="1:15" ht="12.75">
      <c r="A106" s="87">
        <v>0.40625</v>
      </c>
      <c r="B106" s="87">
        <v>0.041171899999999984</v>
      </c>
      <c r="C106" s="87">
        <v>0</v>
      </c>
      <c r="D106" s="87">
        <v>25.276169511420349</v>
      </c>
      <c r="E106" s="87">
        <f>_XLL.INTERPOLATE($I$2:$I106,J$2:J106,$A106,1,1)</f>
        <v>4.0924106806640948E-05</v>
      </c>
      <c r="F106" s="87">
        <f>_XLL.INTERPOLATE($I$2:$I106,K$2:K106,$A106,1,1)</f>
        <v>0.0017824346105957023</v>
      </c>
      <c r="G106" s="87">
        <f>_XLL.INTERPOLATE($I$2:$I106,L$2:L106,$A106,1,1)</f>
        <v>4.9273720373535259E-05</v>
      </c>
      <c r="H106" s="87">
        <f t="shared" si="1"/>
        <v>0.022959667952679522</v>
      </c>
      <c r="I106" s="90">
        <v>0.41600000000000004</v>
      </c>
      <c r="J106" s="90">
        <v>-8.2617200000000006E-06</v>
      </c>
      <c r="K106" s="90">
        <v>0.0020186399999999999</v>
      </c>
      <c r="L106" s="90">
        <v>4.65779E-05</v>
      </c>
      <c r="M106">
        <v>0.00181756</v>
      </c>
      <c r="N106" s="87">
        <f>_XLL.INTERPOLATE($I$2:$I106,M$2:M106,$A106,1,1)</f>
        <v>0.0015558071655273429</v>
      </c>
      <c r="O106">
        <f>C106+D106/(Resultats!$M$2*1000)</f>
        <v>0.00061699679574808502</v>
      </c>
    </row>
    <row r="107" spans="1:15" ht="12.75">
      <c r="A107" s="87">
        <v>0.41016000000001895</v>
      </c>
      <c r="B107" s="87">
        <v>0.041464712500000001</v>
      </c>
      <c r="C107" s="87">
        <v>0</v>
      </c>
      <c r="D107" s="87">
        <v>29.136377087652473</v>
      </c>
      <c r="E107" s="87">
        <f>_XLL.INTERPOLATE($I$2:$I107,J$2:J107,$A107,1,1)</f>
        <v>6.9301610757295093E-06</v>
      </c>
      <c r="F107" s="87">
        <f>_XLL.INTERPOLATE($I$2:$I107,K$2:K107,$A107,1,1)</f>
        <v>0.0018803614694004769</v>
      </c>
      <c r="G107" s="87">
        <f>_XLL.INTERPOLATE($I$2:$I107,L$2:L107,$A107,1,1)</f>
        <v>5.2884994908889693E-05</v>
      </c>
      <c r="H107" s="87">
        <f t="shared" si="1"/>
        <v>0.0036855472676426836</v>
      </c>
      <c r="I107" s="90">
        <v>0.42000000000000004</v>
      </c>
      <c r="J107" s="90">
        <v>-0.000102816</v>
      </c>
      <c r="K107" s="90">
        <v>0.0021167099999999999</v>
      </c>
      <c r="L107" s="90">
        <v>1.6748800000000001E-05</v>
      </c>
      <c r="M107">
        <v>0.00192301</v>
      </c>
      <c r="N107" s="87">
        <f>_XLL.INTERPOLATE($I$2:$I107,M$2:M107,$A107,1,1)</f>
        <v>0.0016622204598005946</v>
      </c>
      <c r="O107">
        <f>C107+D107/(Resultats!$M$2*1000)</f>
        <v>0.00071122530234128461</v>
      </c>
    </row>
    <row r="108" spans="1:15" ht="12.75">
      <c r="A108" s="87">
        <v>0.41407000000003791</v>
      </c>
      <c r="B108" s="87">
        <v>0.041964649999999992</v>
      </c>
      <c r="C108" s="87">
        <v>0</v>
      </c>
      <c r="D108" s="87">
        <v>31.492674465063345</v>
      </c>
      <c r="E108" s="87">
        <f>_XLL.INTERPOLATE($I$2:$I108,J$2:J108,$A108,1,1)</f>
        <v>-5.9917138890084208E-07</v>
      </c>
      <c r="F108" s="87">
        <f>_XLL.INTERPOLATE($I$2:$I108,K$2:K108,$A108,1,1)</f>
        <v>0.0019740252643775814</v>
      </c>
      <c r="G108" s="87">
        <f>_XLL.INTERPOLATE($I$2:$I108,L$2:L108,$A108,1,1)</f>
        <v>5.5010134901854434E-05</v>
      </c>
      <c r="H108" s="87">
        <f t="shared" si="1"/>
        <v>-0.00030352772059873476</v>
      </c>
      <c r="I108" s="90">
        <v>0.42400000000000004</v>
      </c>
      <c r="J108" s="90">
        <v>-9.1783899999999994E-05</v>
      </c>
      <c r="K108" s="90">
        <v>0.00221339</v>
      </c>
      <c r="L108" s="90">
        <v>-5.7779500000000003E-06</v>
      </c>
      <c r="M108">
        <v>0.0020346600000000002</v>
      </c>
      <c r="N108" s="87">
        <f>_XLL.INTERPOLATE($I$2:$I108,M$2:M108,$A108,1,1)</f>
        <v>0.0017701446613259939</v>
      </c>
      <c r="O108">
        <f>C108+D108/(Resultats!$M$2*1000)</f>
        <v>0.00076874303385654659</v>
      </c>
    </row>
    <row r="109" spans="1:15" ht="12.75">
      <c r="A109" s="87">
        <v>0.41796999999996842</v>
      </c>
      <c r="B109" s="87">
        <v>0.04242062499999999</v>
      </c>
      <c r="C109" s="87">
        <v>0</v>
      </c>
      <c r="D109" s="87">
        <v>35.625622124616314</v>
      </c>
      <c r="E109" s="87">
        <f>_XLL.INTERPOLATE($I$2:$I109,J$2:J109,$A109,1,1)</f>
        <v>-5.5734102907013442E-05</v>
      </c>
      <c r="F109" s="87">
        <f>_XLL.INTERPOLATE($I$2:$I109,K$2:K109,$A109,1,1)</f>
        <v>0.0020666901529842966</v>
      </c>
      <c r="G109" s="87">
        <f>_XLL.INTERPOLATE($I$2:$I109,L$2:L109,$A109,1,1)</f>
        <v>3.2569919683485678E-05</v>
      </c>
      <c r="H109" s="87">
        <f t="shared" si="1"/>
        <v>-0.026967807838312631</v>
      </c>
      <c r="I109" s="90">
        <v>0.42800000000000005</v>
      </c>
      <c r="J109" s="90">
        <v>-0.00010909800000000001</v>
      </c>
      <c r="K109" s="90">
        <v>0.00229539</v>
      </c>
      <c r="L109" s="90">
        <v>-3.4447900000000002E-06</v>
      </c>
      <c r="M109">
        <v>0.0021364499999999998</v>
      </c>
      <c r="N109" s="87">
        <f>_XLL.INTERPOLATE($I$2:$I109,M$2:M109,$A109,1,1)</f>
        <v>0.0018687681352586207</v>
      </c>
      <c r="O109">
        <f>C109+D109/(Resultats!$M$2*1000)</f>
        <v>0.00086962918520897253</v>
      </c>
    </row>
    <row r="110" spans="1:15" ht="12.75">
      <c r="A110" s="87">
        <v>0.42187999999998738</v>
      </c>
      <c r="B110" s="87">
        <v>0.042643399999999998</v>
      </c>
      <c r="C110" s="87">
        <v>0</v>
      </c>
      <c r="D110" s="87">
        <v>37.378924766347907</v>
      </c>
      <c r="E110" s="87">
        <f>_XLL.INTERPOLATE($I$2:$I110,J$2:J110,$A110,1,1)</f>
        <v>-0.0001029414842947537</v>
      </c>
      <c r="F110" s="87">
        <f>_XLL.INTERPOLATE($I$2:$I110,K$2:K110,$A110,1,1)</f>
        <v>0.0021631007011646882</v>
      </c>
      <c r="G110" s="87">
        <f>_XLL.INTERPOLATE($I$2:$I110,L$2:L110,$A110,1,1)</f>
        <v>4.2239265815197302E-06</v>
      </c>
      <c r="H110" s="87">
        <f t="shared" si="1"/>
        <v>-0.047589778986861987</v>
      </c>
      <c r="I110" s="90">
        <v>0.43199999999999994</v>
      </c>
      <c r="J110" s="90">
        <v>-9.2377600000000001E-05</v>
      </c>
      <c r="K110" s="90">
        <v>0.0023882299999999999</v>
      </c>
      <c r="L110" s="90">
        <v>-3.0476499999999999E-05</v>
      </c>
      <c r="M110">
        <v>0.0022091699999999999</v>
      </c>
      <c r="N110" s="87">
        <f>_XLL.INTERPOLATE($I$2:$I110,M$2:M110,$A110,1,1)</f>
        <v>0.0019756534183096404</v>
      </c>
      <c r="O110">
        <f>C110+D110/(Resultats!$M$2*1000)</f>
        <v>0.00091242768406522813</v>
      </c>
    </row>
    <row r="111" spans="1:15" ht="12.75">
      <c r="A111" s="87">
        <v>0.42579000000000633</v>
      </c>
      <c r="B111" s="87">
        <v>0.043206662499999993</v>
      </c>
      <c r="C111" s="87">
        <v>0</v>
      </c>
      <c r="D111" s="87">
        <v>41.867286413461002</v>
      </c>
      <c r="E111" s="87">
        <f>_XLL.INTERPOLATE($I$2:$I111,J$2:J111,$A111,1,1)</f>
        <v>-9.9478698903185433E-05</v>
      </c>
      <c r="F111" s="87">
        <f>_XLL.INTERPOLATE($I$2:$I111,K$2:K111,$A111,1,1)</f>
        <v>0.0022504879825882493</v>
      </c>
      <c r="G111" s="87">
        <f>_XLL.INTERPOLATE($I$2:$I111,L$2:L111,$A111,1,1)</f>
        <v>-4.8073319701765694E-06</v>
      </c>
      <c r="H111" s="87">
        <f t="shared" si="1"/>
        <v>-0.044203168234107436</v>
      </c>
      <c r="I111" s="90">
        <v>0.43599999999999994</v>
      </c>
      <c r="J111" s="90">
        <v>-5.9627799999999999E-05</v>
      </c>
      <c r="K111" s="90">
        <v>0.0024640399999999998</v>
      </c>
      <c r="L111" s="90">
        <v>-2.8028300000000001E-05</v>
      </c>
      <c r="M111">
        <v>0.0022900500000000001</v>
      </c>
      <c r="N111" s="87">
        <f>_XLL.INTERPOLATE($I$2:$I111,M$2:M111,$A111,1,1)</f>
        <v>0.0020824926490455556</v>
      </c>
      <c r="O111">
        <f>C111+D111/(Resultats!$M$2*1000)</f>
        <v>0.0010219895681622684</v>
      </c>
    </row>
    <row r="112" spans="1:15" ht="12.75">
      <c r="A112" s="87">
        <v>0.42969000000005053</v>
      </c>
      <c r="B112" s="87">
        <v>0.043746824999999989</v>
      </c>
      <c r="C112" s="87">
        <v>0</v>
      </c>
      <c r="D112" s="87">
        <v>44.52923357534948</v>
      </c>
      <c r="E112" s="87">
        <f>_XLL.INTERPOLATE($I$2:$I112,J$2:J112,$A112,1,1)</f>
        <v>-0.00010525768453483288</v>
      </c>
      <c r="F112" s="87">
        <f>_XLL.INTERPOLATE($I$2:$I112,K$2:K112,$A112,1,1)</f>
        <v>0.002334728976229107</v>
      </c>
      <c r="G112" s="87">
        <f>_XLL.INTERPOLATE($I$2:$I112,L$2:L112,$A112,1,1)</f>
        <v>-1.431634159224792E-05</v>
      </c>
      <c r="H112" s="87">
        <f t="shared" si="1"/>
        <v>-0.045083470332748357</v>
      </c>
      <c r="I112" s="90">
        <v>0.43999999999999995</v>
      </c>
      <c r="J112" s="90">
        <v>-6.8900199999999995E-05</v>
      </c>
      <c r="K112" s="90">
        <v>0.0025650099999999999</v>
      </c>
      <c r="L112" s="90">
        <v>-3.4931100000000002E-05</v>
      </c>
      <c r="M112">
        <v>0.0023597800000000001</v>
      </c>
      <c r="N112" s="87">
        <f>_XLL.INTERPOLATE($I$2:$I112,M$2:M112,$A112,1,1)</f>
        <v>0.0021688016779623583</v>
      </c>
      <c r="O112">
        <f>C112+D112/(Resultats!$M$2*1000)</f>
        <v>0.0010869682774003837</v>
      </c>
    </row>
    <row r="113" spans="1:15" ht="12.75">
      <c r="A113" s="87">
        <v>0.4335999999999558</v>
      </c>
      <c r="B113" s="87">
        <v>0.044057512500000007</v>
      </c>
      <c r="C113" s="87">
        <v>0</v>
      </c>
      <c r="D113" s="87">
        <v>46.967056783488175</v>
      </c>
      <c r="E113" s="87">
        <f>_XLL.INTERPOLATE($I$2:$I113,J$2:J113,$A113,1,1)</f>
        <v>-7.8414731200446218E-05</v>
      </c>
      <c r="F113" s="87">
        <f>_XLL.INTERPOLATE($I$2:$I113,K$2:K113,$A113,1,1)</f>
        <v>0.0024185724799992195</v>
      </c>
      <c r="G113" s="87">
        <f>_XLL.INTERPOLATE($I$2:$I113,L$2:L113,$A113,1,1)</f>
        <v>-3.117092552006313E-05</v>
      </c>
      <c r="H113" s="87">
        <f t="shared" si="1"/>
        <v>-0.032421906661433408</v>
      </c>
      <c r="I113" s="90">
        <v>0.44399999999999995</v>
      </c>
      <c r="J113" s="90">
        <v>-4.7032900000000002E-05</v>
      </c>
      <c r="K113" s="90">
        <v>0.0026690300000000002</v>
      </c>
      <c r="L113" s="90">
        <v>-1.25336E-05</v>
      </c>
      <c r="M113">
        <v>0.00243165</v>
      </c>
      <c r="N113" s="87">
        <f>_XLL.INTERPOLATE($I$2:$I113,M$2:M113,$A113,1,1)</f>
        <v>0.0022414696799990825</v>
      </c>
      <c r="O113">
        <f>C113+D113/(Resultats!$M$2*1000)</f>
        <v>0.001146476072176894</v>
      </c>
    </row>
    <row r="114" spans="1:15" ht="12.75">
      <c r="A114" s="87">
        <v>0.4375</v>
      </c>
      <c r="B114" s="87">
        <v>0.04421845000000002</v>
      </c>
      <c r="C114" s="87">
        <v>0</v>
      </c>
      <c r="D114" s="87">
        <v>49.1108909810646</v>
      </c>
      <c r="E114" s="87">
        <f>_XLL.INTERPOLATE($I$2:$I114,J$2:J114,$A114,1,1)</f>
        <v>-6.1395595996093966E-05</v>
      </c>
      <c r="F114" s="87">
        <f>_XLL.INTERPOLATE($I$2:$I114,K$2:K114,$A114,1,1)</f>
        <v>0.0024999269433593763</v>
      </c>
      <c r="G114" s="87">
        <f>_XLL.INTERPOLATE($I$2:$I114,L$2:L114,$A114,1,1)</f>
        <v>-3.1219573144531422E-05</v>
      </c>
      <c r="H114" s="87">
        <f t="shared" si="1"/>
        <v>-0.024558956076368852</v>
      </c>
      <c r="I114" s="90">
        <v>0.44799999999999995</v>
      </c>
      <c r="J114" s="90">
        <v>-4.3575500000000003E-05</v>
      </c>
      <c r="K114" s="90">
        <v>0.0027807499999999998</v>
      </c>
      <c r="L114" s="90">
        <v>-1.7944500000000001E-05</v>
      </c>
      <c r="M114">
        <v>0.00251184</v>
      </c>
      <c r="N114" s="87">
        <f>_XLL.INTERPOLATE($I$2:$I114,M$2:M114,$A114,1,1)</f>
        <v>0.0023169213574218764</v>
      </c>
      <c r="O114">
        <f>C114+D114/(Resultats!$M$2*1000)</f>
        <v>0.0011988075312582306</v>
      </c>
    </row>
    <row r="115" spans="1:15" ht="12.75">
      <c r="A115" s="87">
        <v>0.44141000000001895</v>
      </c>
      <c r="B115" s="87">
        <v>0.044544037500000022</v>
      </c>
      <c r="C115" s="87">
        <v>0</v>
      </c>
      <c r="D115" s="87">
        <v>50.634554132551727</v>
      </c>
      <c r="E115" s="87">
        <f>_XLL.INTERPOLATE($I$2:$I115,J$2:J115,$A115,1,1)</f>
        <v>-6.2752418327547554E-05</v>
      </c>
      <c r="F115" s="87">
        <f>_XLL.INTERPOLATE($I$2:$I115,K$2:K115,$A115,1,1)</f>
        <v>0.0026011419182633789</v>
      </c>
      <c r="G115" s="87">
        <f>_XLL.INTERPOLATE($I$2:$I115,L$2:L115,$A115,1,1)</f>
        <v>-2.8082419871140134E-05</v>
      </c>
      <c r="H115" s="87">
        <f t="shared" si="1"/>
        <v>-0.024124949848735457</v>
      </c>
      <c r="I115" s="90">
        <v>0.45199999999999996</v>
      </c>
      <c r="J115" s="90">
        <v>-6.7927299999999996E-05</v>
      </c>
      <c r="K115" s="90">
        <v>0.0029176800000000002</v>
      </c>
      <c r="L115" s="90">
        <v>-2.16296E-05</v>
      </c>
      <c r="M115">
        <v>0.0026011200000000002</v>
      </c>
      <c r="N115" s="87">
        <f>_XLL.INTERPOLATE($I$2:$I115,M$2:M115,$A115,1,1)</f>
        <v>0.0023846213453892415</v>
      </c>
      <c r="O115">
        <f>C115+D115/(Resultats!$M$2*1000)</f>
        <v>0.001236000480207328</v>
      </c>
    </row>
    <row r="116" spans="1:15" ht="12.75">
      <c r="A116" s="87">
        <v>0.44532000000003791</v>
      </c>
      <c r="B116" s="87">
        <v>0.045136362500000027</v>
      </c>
      <c r="C116" s="87">
        <v>0</v>
      </c>
      <c r="D116" s="87">
        <v>55.785671220626661</v>
      </c>
      <c r="E116" s="87">
        <f>_XLL.INTERPOLATE($I$2:$I116,J$2:J116,$A116,1,1)</f>
        <v>-4.3513842991972629E-05</v>
      </c>
      <c r="F116" s="87">
        <f>_XLL.INTERPOLATE($I$2:$I116,K$2:K116,$A116,1,1)</f>
        <v>0.0027044075739360201</v>
      </c>
      <c r="G116" s="87">
        <f>_XLL.INTERPOLATE($I$2:$I116,L$2:L116,$A116,1,1)</f>
        <v>-1.2322430297353187E-05</v>
      </c>
      <c r="H116" s="87">
        <f t="shared" si="1"/>
        <v>-0.016089972314580592</v>
      </c>
      <c r="I116" s="90">
        <v>0.45599999999999996</v>
      </c>
      <c r="J116" s="90">
        <v>-6.3754E-05</v>
      </c>
      <c r="K116" s="90">
        <v>0.0030278599999999998</v>
      </c>
      <c r="L116" s="90">
        <v>2.7555800000000001E-05</v>
      </c>
      <c r="M116">
        <v>0.0027105699999999998</v>
      </c>
      <c r="N116" s="87">
        <f>_XLL.INTERPOLATE($I$2:$I116,M$2:M116,$A116,1,1)</f>
        <v>0.0024571648332457462</v>
      </c>
      <c r="O116">
        <f>C116+D116/(Resultats!$M$2*1000)</f>
        <v>0.0013617403687782386</v>
      </c>
    </row>
    <row r="117" spans="1:15" ht="12.75">
      <c r="A117" s="87">
        <v>0.44921999999996842</v>
      </c>
      <c r="B117" s="87">
        <v>0.045604250000000013</v>
      </c>
      <c r="C117" s="87">
        <v>0</v>
      </c>
      <c r="D117" s="87">
        <v>60.130965948033932</v>
      </c>
      <c r="E117" s="87">
        <f>_XLL.INTERPOLATE($I$2:$I117,J$2:J117,$A117,1,1)</f>
        <v>-4.9876444559258541E-05</v>
      </c>
      <c r="F117" s="87">
        <f>_XLL.INTERPOLATE($I$2:$I117,K$2:K117,$A117,1,1)</f>
        <v>0.0028215213738263913</v>
      </c>
      <c r="G117" s="87">
        <f>_XLL.INTERPOLATE($I$2:$I117,L$2:L117,$A117,1,1)</f>
        <v>-2.0904681889232831E-05</v>
      </c>
      <c r="H117" s="87">
        <f t="shared" si="1"/>
        <v>-0.017677145749074679</v>
      </c>
      <c r="I117" s="90">
        <v>0.45999999999999996</v>
      </c>
      <c r="J117" s="90">
        <v>-0.000110275</v>
      </c>
      <c r="K117" s="90">
        <v>0.0031692500000000002</v>
      </c>
      <c r="L117" s="90">
        <v>1.9664200000000001E-05</v>
      </c>
      <c r="M117">
        <v>0.0027938799999999999</v>
      </c>
      <c r="N117" s="87">
        <f>_XLL.INTERPOLATE($I$2:$I117,M$2:M117,$A117,1,1)</f>
        <v>0.0025377487994668246</v>
      </c>
      <c r="O117">
        <f>C117+D117/(Resultats!$M$2*1000)</f>
        <v>0.0014678099582458983</v>
      </c>
    </row>
    <row r="118" spans="1:15" ht="12.75">
      <c r="A118" s="87">
        <v>0.45312999999998738</v>
      </c>
      <c r="B118" s="87">
        <v>0.045926124999999984</v>
      </c>
      <c r="C118" s="87">
        <v>0</v>
      </c>
      <c r="D118" s="87">
        <v>66.632352732134208</v>
      </c>
      <c r="E118" s="87">
        <f>_XLL.INTERPOLATE($I$2:$I118,J$2:J118,$A118,1,1)</f>
        <v>-6.7371182081298229E-05</v>
      </c>
      <c r="F118" s="87">
        <f>_XLL.INTERPOLATE($I$2:$I118,K$2:K118,$A118,1,1)</f>
        <v>0.0029498574555787268</v>
      </c>
      <c r="G118" s="87">
        <f>_XLL.INTERPOLATE($I$2:$I118,L$2:L118,$A118,1,1)</f>
        <v>-9.9451334150771855E-06</v>
      </c>
      <c r="H118" s="87">
        <f t="shared" si="1"/>
        <v>-0.022838792414829012</v>
      </c>
      <c r="I118" s="90">
        <v>0.46399999999999997</v>
      </c>
      <c r="J118" s="90">
        <v>-0.00013934</v>
      </c>
      <c r="K118" s="90">
        <v>0.0032861000000000001</v>
      </c>
      <c r="L118" s="90">
        <v>3.6119699999999999E-05</v>
      </c>
      <c r="M118">
        <v>0.00292669</v>
      </c>
      <c r="N118" s="87">
        <f>_XLL.INTERPOLATE($I$2:$I118,M$2:M118,$A118,1,1)</f>
        <v>0.0026313213366240991</v>
      </c>
      <c r="O118">
        <f>C118+D118/(Resultats!$M$2*1000)</f>
        <v>0.0016265102238022123</v>
      </c>
    </row>
    <row r="119" spans="1:15" ht="12.75">
      <c r="A119" s="87">
        <v>0.45704000000000633</v>
      </c>
      <c r="B119" s="87">
        <v>0.0463873125</v>
      </c>
      <c r="C119" s="87">
        <v>0</v>
      </c>
      <c r="D119" s="87">
        <v>70.545861360641567</v>
      </c>
      <c r="E119" s="87">
        <f>_XLL.INTERPOLATE($I$2:$I119,J$2:J119,$A119,1,1)</f>
        <v>-7.2677243643671911E-05</v>
      </c>
      <c r="F119" s="87">
        <f>_XLL.INTERPOLATE($I$2:$I119,K$2:K119,$A119,1,1)</f>
        <v>0.0030630134170002276</v>
      </c>
      <c r="G119" s="87">
        <f>_XLL.INTERPOLATE($I$2:$I119,L$2:L119,$A119,1,1)</f>
        <v>2.8958211810788682E-05</v>
      </c>
      <c r="H119" s="87">
        <f t="shared" si="1"/>
        <v>-0.023727367056344342</v>
      </c>
      <c r="I119" s="90">
        <v>0.46799999999999997</v>
      </c>
      <c r="J119" s="90">
        <v>-0.00019313199999999999</v>
      </c>
      <c r="K119" s="90">
        <v>0.0033969199999999999</v>
      </c>
      <c r="L119" s="90">
        <v>8.7167499999999992E-06</v>
      </c>
      <c r="M119">
        <v>0.0030233399999999998</v>
      </c>
      <c r="N119" s="87">
        <f>_XLL.INTERPOLATE($I$2:$I119,M$2:M119,$A119,1,1)</f>
        <v>0.0027328533603201235</v>
      </c>
      <c r="O119">
        <f>C119+D119/(Resultats!$M$2*1000)</f>
        <v>0.0017220398206752884</v>
      </c>
    </row>
    <row r="120" spans="1:15" ht="12.75">
      <c r="A120" s="87">
        <v>0.46094000000005053</v>
      </c>
      <c r="B120" s="87">
        <v>0.046534087499999988</v>
      </c>
      <c r="C120" s="87">
        <v>0</v>
      </c>
      <c r="D120" s="87">
        <v>75.040473485247219</v>
      </c>
      <c r="E120" s="87">
        <f>_XLL.INTERPOLATE($I$2:$I120,J$2:J120,$A120,1,1)</f>
        <v>-0.00011778329596340726</v>
      </c>
      <c r="F120" s="87">
        <f>_XLL.INTERPOLATE($I$2:$I120,K$2:K120,$A120,1,1)</f>
        <v>0.003198524592109649</v>
      </c>
      <c r="G120" s="87">
        <f>_XLL.INTERPOLATE($I$2:$I120,L$2:L120,$A120,1,1)</f>
        <v>2.2783486747279532E-05</v>
      </c>
      <c r="H120" s="87">
        <f t="shared" si="1"/>
        <v>-0.036824258363985563</v>
      </c>
      <c r="I120" s="90">
        <v>0.47199999999999998</v>
      </c>
      <c r="J120" s="90">
        <v>-0.00024484099999999998</v>
      </c>
      <c r="K120" s="90">
        <v>0.0034755099999999998</v>
      </c>
      <c r="L120" s="90">
        <v>8.9836199999999995E-06</v>
      </c>
      <c r="M120">
        <v>0.0031104700000000002</v>
      </c>
      <c r="N120" s="87">
        <f>_XLL.INTERPOLATE($I$2:$I120,M$2:M120,$A120,1,1)</f>
        <v>0.0028224503631154281</v>
      </c>
      <c r="O120">
        <f>C120+D120/(Resultats!$M$2*1000)</f>
        <v>0.0018317542802875017</v>
      </c>
    </row>
    <row r="121" spans="1:15" ht="12.75">
      <c r="A121" s="87">
        <v>0.4648499999999558</v>
      </c>
      <c r="B121" s="87">
        <v>0.04694312500000003</v>
      </c>
      <c r="C121" s="87">
        <v>0</v>
      </c>
      <c r="D121" s="87">
        <v>79.764796419815468</v>
      </c>
      <c r="E121" s="87">
        <f>_XLL.INTERPOLATE($I$2:$I121,J$2:J121,$A121,1,1)</f>
        <v>-0.00014917853467717602</v>
      </c>
      <c r="F121" s="87">
        <f>_XLL.INTERPOLATE($I$2:$I121,K$2:K121,$A121,1,1)</f>
        <v>0.0033106196345690283</v>
      </c>
      <c r="G121" s="87">
        <f>_XLL.INTERPOLATE($I$2:$I121,L$2:L121,$A121,1,1)</f>
        <v>3.2694499672260127E-05</v>
      </c>
      <c r="H121" s="87">
        <f t="shared" si="1"/>
        <v>-0.045060608328264161</v>
      </c>
      <c r="I121" s="90">
        <v>0.47599999999999998</v>
      </c>
      <c r="J121" s="90">
        <v>-0.00028715199999999999</v>
      </c>
      <c r="K121" s="90">
        <v>0.0035486699999999999</v>
      </c>
      <c r="L121" s="90">
        <v>-1.2726400000000001E-05</v>
      </c>
      <c r="M121">
        <v>0.00321091</v>
      </c>
      <c r="N121" s="87">
        <f>_XLL.INTERPOLATE($I$2:$I121,M$2:M121,$A121,1,1)</f>
        <v>0.002949780033514485</v>
      </c>
      <c r="O121">
        <f>C121+D121/(Resultats!$M$2*1000)</f>
        <v>0.0019470760307367058</v>
      </c>
    </row>
    <row r="122" spans="1:15" ht="12.75">
      <c r="A122" s="87">
        <v>0.46875</v>
      </c>
      <c r="B122" s="87">
        <v>0.047370037500000017</v>
      </c>
      <c r="C122" s="87">
        <v>0</v>
      </c>
      <c r="D122" s="87">
        <v>84.860107133077435</v>
      </c>
      <c r="E122" s="87">
        <f>_XLL.INTERPOLATE($I$2:$I122,J$2:J122,$A122,1,1)</f>
        <v>-0.00020309057800293006</v>
      </c>
      <c r="F122" s="87">
        <f>_XLL.INTERPOLATE($I$2:$I122,K$2:K122,$A122,1,1)</f>
        <v>0.0034137278808593764</v>
      </c>
      <c r="G122" s="87">
        <f>_XLL.INTERPOLATE($I$2:$I122,L$2:L122,$A122,1,1)</f>
        <v>7.3681916149902216E-06</v>
      </c>
      <c r="H122" s="87">
        <f t="shared" si="1"/>
        <v>-0.059492316051800755</v>
      </c>
      <c r="I122" s="90">
        <v>0.48</v>
      </c>
      <c r="J122" s="90">
        <v>-0.00033190599999999998</v>
      </c>
      <c r="K122" s="90">
        <v>0.00364248</v>
      </c>
      <c r="L122" s="90">
        <v>-1.4717E-05</v>
      </c>
      <c r="M122">
        <v>0.0032566100000000001</v>
      </c>
      <c r="N122" s="87">
        <f>_XLL.INTERPOLATE($I$2:$I122,M$2:M122,$A122,1,1)</f>
        <v>0.003040075968017579</v>
      </c>
      <c r="O122">
        <f>C122+D122/(Resultats!$M$2*1000)</f>
        <v>0.0020714536735596456</v>
      </c>
    </row>
    <row r="123" spans="1:15" ht="12.75">
      <c r="A123" s="87">
        <v>0.47266000000001895</v>
      </c>
      <c r="B123" s="87">
        <v>0.047695637499999999</v>
      </c>
      <c r="C123" s="87">
        <v>0</v>
      </c>
      <c r="D123" s="87">
        <v>90.873762717915554</v>
      </c>
      <c r="E123" s="87">
        <f>_XLL.INTERPOLATE($I$2:$I123,J$2:J123,$A123,1,1)</f>
        <v>-0.00025233512973877123</v>
      </c>
      <c r="F123" s="87">
        <f>_XLL.INTERPOLATE($I$2:$I123,K$2:K123,$A123,1,1)</f>
        <v>0.0034876590224353402</v>
      </c>
      <c r="G123" s="87">
        <f>_XLL.INTERPOLATE($I$2:$I123,L$2:L123,$A123,1,1)</f>
        <v>6.4414612081867377E-06</v>
      </c>
      <c r="H123" s="87">
        <f t="shared" si="1"/>
        <v>-0.072350860022598273</v>
      </c>
      <c r="I123" s="90">
        <v>0.48399999999999999</v>
      </c>
      <c r="J123" s="90">
        <v>-0.00036589899999999999</v>
      </c>
      <c r="K123" s="90">
        <v>0.0036983699999999999</v>
      </c>
      <c r="L123" s="90">
        <v>-3.7223099999999999E-05</v>
      </c>
      <c r="M123">
        <v>0.0033470599999999998</v>
      </c>
      <c r="N123" s="87">
        <f>_XLL.INTERPOLATE($I$2:$I123,M$2:M123,$A123,1,1)</f>
        <v>0.0031268991934473708</v>
      </c>
      <c r="O123">
        <f>C123+D123/(Resultats!$M$2*1000)</f>
        <v>0.0022182483144525724</v>
      </c>
    </row>
    <row r="124" spans="1:15" ht="12.75">
      <c r="A124" s="87">
        <v>0.47657000000003791</v>
      </c>
      <c r="B124" s="87">
        <v>0.048169487499999997</v>
      </c>
      <c r="C124" s="87">
        <v>0</v>
      </c>
      <c r="D124" s="87">
        <v>94.860226199560756</v>
      </c>
      <c r="E124" s="87">
        <f>_XLL.INTERPOLATE($I$2:$I124,J$2:J124,$A124,1,1)</f>
        <v>-0.00029349514338189886</v>
      </c>
      <c r="F124" s="87">
        <f>_XLL.INTERPOLATE($I$2:$I124,K$2:K124,$A124,1,1)</f>
        <v>0.0035612862027976787</v>
      </c>
      <c r="G124" s="87">
        <f>_XLL.INTERPOLATE($I$2:$I124,L$2:L124,$A124,1,1)</f>
        <v>-1.3864557966258291E-05</v>
      </c>
      <c r="H124" s="87">
        <f t="shared" si="1"/>
        <v>-0.082412680887970949</v>
      </c>
      <c r="I124" s="90">
        <v>0.48799999999999999</v>
      </c>
      <c r="J124" s="90">
        <v>-0.00035376</v>
      </c>
      <c r="K124" s="90">
        <v>0.0037492300000000001</v>
      </c>
      <c r="L124" s="90">
        <v>-5.3779900000000003E-05</v>
      </c>
      <c r="M124">
        <v>0.0034137600000000001</v>
      </c>
      <c r="N124" s="87">
        <f>_XLL.INTERPOLATE($I$2:$I124,M$2:M124,$A124,1,1)</f>
        <v>0.0032199005026846538</v>
      </c>
      <c r="O124">
        <f>C124+D124/(Resultats!$M$2*1000)</f>
        <v>0.0023155587551595999</v>
      </c>
    </row>
    <row r="125" spans="1:15" ht="12.75">
      <c r="A125" s="87">
        <v>0.48046999999996842</v>
      </c>
      <c r="B125" s="87">
        <v>0.048510724999999977</v>
      </c>
      <c r="C125" s="87">
        <v>0</v>
      </c>
      <c r="D125" s="87">
        <v>100.69199606396285</v>
      </c>
      <c r="E125" s="87">
        <f>_XLL.INTERPOLATE($I$2:$I125,J$2:J125,$A125,1,1)</f>
        <v>-0.0003366735821298832</v>
      </c>
      <c r="F125" s="87">
        <f>_XLL.INTERPOLATE($I$2:$I125,K$2:K125,$A125,1,1)</f>
        <v>0.0036508127423625163</v>
      </c>
      <c r="G125" s="87">
        <f>_XLL.INTERPOLATE($I$2:$I125,L$2:L125,$A125,1,1)</f>
        <v>-1.645902595415788E-05</v>
      </c>
      <c r="H125" s="87">
        <f t="shared" si="1"/>
        <v>-0.092218803288172696</v>
      </c>
      <c r="I125" s="90">
        <v>0.49199999999999999</v>
      </c>
      <c r="J125" s="90">
        <v>-0.00039011900000000002</v>
      </c>
      <c r="K125" s="90">
        <v>0.00384564</v>
      </c>
      <c r="L125" s="90">
        <v>-6.6596799999999999E-05</v>
      </c>
      <c r="M125">
        <v>0.0034842200000000001</v>
      </c>
      <c r="N125" s="87">
        <f>_XLL.INTERPOLATE($I$2:$I125,M$2:M125,$A125,1,1)</f>
        <v>0.0032653350298782755</v>
      </c>
      <c r="O125">
        <f>C125+D125/(Resultats!$M$2*1000)</f>
        <v>0.0024579135260536073</v>
      </c>
    </row>
    <row r="126" spans="1:15" ht="12.75">
      <c r="A126" s="87">
        <v>0.48437999999998738</v>
      </c>
      <c r="B126" s="87">
        <v>0.049030037500000012</v>
      </c>
      <c r="C126" s="87">
        <v>0</v>
      </c>
      <c r="D126" s="87">
        <v>104.73909870107742</v>
      </c>
      <c r="E126" s="87">
        <f>_XLL.INTERPOLATE($I$2:$I126,J$2:J126,$A126,1,1)</f>
        <v>-0.00036634244317312864</v>
      </c>
      <c r="F126" s="87">
        <f>_XLL.INTERPOLATE($I$2:$I126,K$2:K126,$A126,1,1)</f>
        <v>0.0037032113678885964</v>
      </c>
      <c r="G126" s="87">
        <f>_XLL.INTERPOLATE($I$2:$I126,L$2:L126,$A126,1,1)</f>
        <v>-3.9042718758353274E-05</v>
      </c>
      <c r="H126" s="87">
        <f t="shared" si="1"/>
        <v>-0.098925609904357295</v>
      </c>
      <c r="I126" s="90">
        <v>0.496</v>
      </c>
      <c r="J126" s="90">
        <v>-0.00037426899999999999</v>
      </c>
      <c r="K126" s="90">
        <v>0.0039302499999999997</v>
      </c>
      <c r="L126" s="90">
        <v>-8.4420300000000002E-05</v>
      </c>
      <c r="M126">
        <v>0.0035710400000000002</v>
      </c>
      <c r="N126" s="87">
        <f>_XLL.INTERPOLATE($I$2:$I126,M$2:M126,$A126,1,1)</f>
        <v>0.0033543051074428915</v>
      </c>
      <c r="O126">
        <f>C126+D126/(Resultats!$M$2*1000)</f>
        <v>0.002556704181735636</v>
      </c>
    </row>
    <row r="127" spans="1:15" ht="12.75">
      <c r="A127" s="87">
        <v>0.48829000000000633</v>
      </c>
      <c r="B127" s="87">
        <v>0.049287825000000007</v>
      </c>
      <c r="C127" s="87">
        <v>0</v>
      </c>
      <c r="D127" s="87">
        <v>110.61989652293518</v>
      </c>
      <c r="E127" s="87">
        <f>_XLL.INTERPOLATE($I$2:$I127,J$2:J127,$A127,1,1)</f>
        <v>-0.00035501091577329298</v>
      </c>
      <c r="F127" s="87">
        <f>_XLL.INTERPOLATE($I$2:$I127,K$2:K127,$A127,1,1)</f>
        <v>0.0037548280441473941</v>
      </c>
      <c r="G127" s="87">
        <f>_XLL.INTERPOLATE($I$2:$I127,L$2:L127,$A127,1,1)</f>
        <v>-5.4813547354932116E-05</v>
      </c>
      <c r="H127" s="87">
        <f t="shared" si="1"/>
        <v>-0.094547849222188562</v>
      </c>
      <c r="I127" s="90">
        <v>0.5</v>
      </c>
      <c r="J127" s="90">
        <v>-0.00046309699999999999</v>
      </c>
      <c r="K127" s="90">
        <v>0.0040602199999999998</v>
      </c>
      <c r="L127" s="90">
        <v>-6.6278999999999993E-05</v>
      </c>
      <c r="M127">
        <v>0.0036643000000000001</v>
      </c>
      <c r="N127" s="87">
        <f>_XLL.INTERPOLATE($I$2:$I127,M$2:M127,$A127,1,1)</f>
        <v>0.0034187112181672959</v>
      </c>
      <c r="O127">
        <f>C127+D127/(Resultats!$M$2*1000)</f>
        <v>0.0027002557357355067</v>
      </c>
    </row>
    <row r="128" spans="1:15" ht="12.75">
      <c r="A128" s="87">
        <v>0.49219000000005053</v>
      </c>
      <c r="B128" s="87">
        <v>0.049605962499999989</v>
      </c>
      <c r="C128" s="87">
        <v>0</v>
      </c>
      <c r="D128" s="87">
        <v>115.90108251208551</v>
      </c>
      <c r="E128" s="87">
        <f>_XLL.INTERPOLATE($I$2:$I128,J$2:J128,$A128,1,1)</f>
        <v>-0.00039037860926198731</v>
      </c>
      <c r="F128" s="87">
        <f>_XLL.INTERPOLATE($I$2:$I128,K$2:K128,$A128,1,1)</f>
        <v>0.0038498644924732923</v>
      </c>
      <c r="G128" s="87">
        <f>_XLL.INTERPOLATE($I$2:$I128,L$2:L128,$A128,1,1)</f>
        <v>-6.7374182940589715E-05</v>
      </c>
      <c r="H128" s="87">
        <f t="shared" si="1"/>
        <v>-0.10140061033971456</v>
      </c>
      <c r="I128" s="90">
        <v>0.504</v>
      </c>
      <c r="J128" s="90">
        <v>-0.00046868399999999997</v>
      </c>
      <c r="K128" s="90">
        <v>0.0041566099999999998</v>
      </c>
      <c r="L128" s="90">
        <v>-6.3491700000000001E-05</v>
      </c>
      <c r="M128">
        <v>0.0038017799999999998</v>
      </c>
      <c r="N128" s="87">
        <f>_XLL.INTERPOLATE($I$2:$I128,M$2:M128,$A128,1,1)</f>
        <v>0.0034879845155535091</v>
      </c>
      <c r="O128">
        <f>C128+D128/(Resultats!$M$2*1000)</f>
        <v>0.0028291706344737507</v>
      </c>
    </row>
    <row r="129" spans="1:15" ht="12.75">
      <c r="A129" s="87">
        <v>0.4960999999999558</v>
      </c>
      <c r="B129" s="87">
        <v>0.050249687500000029</v>
      </c>
      <c r="C129" s="87">
        <v>0</v>
      </c>
      <c r="D129" s="87">
        <v>121.35775849548506</v>
      </c>
      <c r="E129" s="87">
        <f>_XLL.INTERPOLATE($I$2:$I129,J$2:J129,$A129,1,1)</f>
        <v>-0.00037527119344483046</v>
      </c>
      <c r="F129" s="87">
        <f>_XLL.INTERPOLATE($I$2:$I129,K$2:K129,$A129,1,1)</f>
        <v>0.0039329704770300301</v>
      </c>
      <c r="G129" s="87">
        <f>_XLL.INTERPOLATE($I$2:$I129,L$2:L129,$A129,1,1)</f>
        <v>-8.4389452303150345E-05</v>
      </c>
      <c r="H129" s="87">
        <f t="shared" si="1"/>
        <v>-0.09541673288333842</v>
      </c>
      <c r="I129" s="90">
        <v>0.50800000000000001</v>
      </c>
      <c r="J129" s="90">
        <v>-0.00051113899999999997</v>
      </c>
      <c r="K129" s="90">
        <v>0.0043258899999999998</v>
      </c>
      <c r="L129" s="90">
        <v>-5.8804500000000003E-05</v>
      </c>
      <c r="M129">
        <v>0.0039307700000000001</v>
      </c>
      <c r="N129" s="87">
        <f>_XLL.INTERPOLATE($I$2:$I129,M$2:M129,$A129,1,1)</f>
        <v>0.0035732815014052634</v>
      </c>
      <c r="O129">
        <f>C129+D129/(Resultats!$M$2*1000)</f>
        <v>0.0029623692821435202</v>
      </c>
    </row>
    <row r="130" spans="1:15" ht="12.75">
      <c r="A130" s="87">
        <v>0.5</v>
      </c>
      <c r="B130" s="87">
        <v>0.050628187499999977</v>
      </c>
      <c r="C130" s="87">
        <v>0</v>
      </c>
      <c r="D130" s="87">
        <v>126.52403276316935</v>
      </c>
      <c r="E130" s="87">
        <f>_XLL.INTERPOLATE($I$2:$I130,J$2:J130,$A130,1,1)</f>
        <v>-0.00046309699999999999</v>
      </c>
      <c r="F130" s="87">
        <f>_XLL.INTERPOLATE($I$2:$I130,K$2:K130,$A130,1,1)</f>
        <v>0.0040602199999999998</v>
      </c>
      <c r="G130" s="87">
        <f>_XLL.INTERPOLATE($I$2:$I130,L$2:L130,$A130,1,1)</f>
        <v>-6.6278999999999993E-05</v>
      </c>
      <c r="H130" s="87">
        <f t="shared" si="1"/>
        <v>-0.11405712005753384</v>
      </c>
      <c r="I130" s="90">
        <v>0.51200000000000001</v>
      </c>
      <c r="J130" s="90">
        <v>-0.00052226499999999995</v>
      </c>
      <c r="K130" s="90">
        <v>0.0044932799999999997</v>
      </c>
      <c r="L130" s="90">
        <v>-2.4028200000000001E-05</v>
      </c>
      <c r="M130">
        <v>0.0040594999999999997</v>
      </c>
      <c r="N130" s="87">
        <f>_XLL.INTERPOLATE($I$2:$I130,M$2:M130,$A130,1,1)</f>
        <v>0.0036643000000000001</v>
      </c>
      <c r="O130">
        <f>C130+D130/(Resultats!$M$2*1000)</f>
        <v>0.0030884791607656259</v>
      </c>
    </row>
    <row r="131" spans="1:15" ht="12.75">
      <c r="A131" s="87">
        <v>0.50391000000001895</v>
      </c>
      <c r="B131" s="87">
        <v>0.050925462500000018</v>
      </c>
      <c r="C131" s="87">
        <v>0</v>
      </c>
      <c r="D131" s="87">
        <v>130.88971710218976</v>
      </c>
      <c r="E131" s="87">
        <f>_XLL.INTERPOLATE($I$2:$I131,J$2:J131,$A131,1,1)</f>
        <v>-0.00046818257824493342</v>
      </c>
      <c r="F131" s="87">
        <f>_XLL.INTERPOLATE($I$2:$I131,K$2:K131,$A131,1,1)</f>
        <v>0.0041536660066206887</v>
      </c>
      <c r="G131" s="87">
        <f>_XLL.INTERPOLATE($I$2:$I131,L$2:L131,$A131,1,1)</f>
        <v>-6.3571038085711605E-05</v>
      </c>
      <c r="H131" s="87">
        <f t="shared" si="1"/>
        <v>-0.11271550902231406</v>
      </c>
      <c r="I131" s="90">
        <v>0.51600000000000001</v>
      </c>
      <c r="J131" s="90">
        <v>-0.00064746300000000003</v>
      </c>
      <c r="K131" s="90">
        <v>0.0046158400000000004</v>
      </c>
      <c r="L131" s="90">
        <v>-2.5876399999999998E-05</v>
      </c>
      <c r="M131">
        <v>0.0042008100000000001</v>
      </c>
      <c r="N131" s="87">
        <f>_XLL.INTERPOLATE($I$2:$I131,M$2:M131,$A131,1,1)</f>
        <v>0.003798767021450559</v>
      </c>
      <c r="O131">
        <f>C131+D131/(Resultats!$M$2*1000)</f>
        <v>0.003195046465087832</v>
      </c>
    </row>
    <row r="132" spans="1:15" ht="12.75">
      <c r="A132" s="87">
        <v>0.50782000000003791</v>
      </c>
      <c r="B132" s="87">
        <v>0.051199637500000006</v>
      </c>
      <c r="C132" s="87">
        <v>0</v>
      </c>
      <c r="D132" s="87">
        <v>137.35226638587767</v>
      </c>
      <c r="E132" s="87">
        <f>_XLL.INTERPOLATE($I$2:$I132,J$2:J132,$A132,1,1)</f>
        <v>-0.0005098357646511068</v>
      </c>
      <c r="F132" s="87">
        <f>_XLL.INTERPOLATE($I$2:$I132,K$2:K132,$A132,1,1)</f>
        <v>0.004318240703790375</v>
      </c>
      <c r="G132" s="87">
        <f>_XLL.INTERPOLATE($I$2:$I132,L$2:L132,$A132,1,1)</f>
        <v>-5.963470634151208E-05</v>
      </c>
      <c r="H132" s="87">
        <f t="shared" si="2" ref="H132:H195">E132/F132</f>
        <v>-0.11806561968710864</v>
      </c>
      <c r="I132" s="90">
        <v>0.52</v>
      </c>
      <c r="J132" s="90">
        <v>-0.00077313200000000005</v>
      </c>
      <c r="K132" s="90">
        <v>0.00468148</v>
      </c>
      <c r="L132" s="90">
        <v>1.47086E-05</v>
      </c>
      <c r="M132">
        <v>0.0043089000000000001</v>
      </c>
      <c r="N132" s="87">
        <f>_XLL.INTERPOLATE($I$2:$I132,M$2:M132,$A132,1,1)</f>
        <v>0.0039249789946468423</v>
      </c>
      <c r="O132">
        <f>C132+D132/(Resultats!$M$2*1000)</f>
        <v>0.0033527986988112976</v>
      </c>
    </row>
    <row r="133" spans="1:15" ht="12.75">
      <c r="A133" s="87">
        <v>0.51171999999996842</v>
      </c>
      <c r="B133" s="87">
        <v>0.051651887499999993</v>
      </c>
      <c r="C133" s="87">
        <v>0</v>
      </c>
      <c r="D133" s="87">
        <v>142.02886120834094</v>
      </c>
      <c r="E133" s="87">
        <f>_XLL.INTERPOLATE($I$2:$I133,J$2:J133,$A133,1,1)</f>
        <v>-0.00051810443257809663</v>
      </c>
      <c r="F133" s="87">
        <f>_XLL.INTERPOLATE($I$2:$I133,K$2:K133,$A133,1,1)</f>
        <v>0.0044829240777088091</v>
      </c>
      <c r="G133" s="87">
        <f>_XLL.INTERPOLATE($I$2:$I133,L$2:L133,$A133,1,1)</f>
        <v>-2.5422420462783271E-05</v>
      </c>
      <c r="H133" s="87">
        <f t="shared" si="2"/>
        <v>-0.11557287689844084</v>
      </c>
      <c r="I133" s="90">
        <v>0.52400000000000002</v>
      </c>
      <c r="J133" s="90">
        <v>-0.00086487000000000001</v>
      </c>
      <c r="K133" s="90">
        <v>0.0048221499999999999</v>
      </c>
      <c r="L133" s="90">
        <v>-3.60194E-06</v>
      </c>
      <c r="M133">
        <v>0.0044552400000000001</v>
      </c>
      <c r="N133" s="87">
        <f>_XLL.INTERPOLATE($I$2:$I133,M$2:M133,$A133,1,1)</f>
        <v>0.0040501086769389469</v>
      </c>
      <c r="O133">
        <f>C133+D133/(Resultats!$M$2*1000)</f>
        <v>0.0034669553956623855</v>
      </c>
    </row>
    <row r="134" spans="1:15" ht="12.75">
      <c r="A134" s="87">
        <v>0.51562999999998738</v>
      </c>
      <c r="B134" s="87">
        <v>0.051924587500000008</v>
      </c>
      <c r="C134" s="87">
        <v>0</v>
      </c>
      <c r="D134" s="87">
        <v>147.72458871039734</v>
      </c>
      <c r="E134" s="87">
        <f>_XLL.INTERPOLATE($I$2:$I134,J$2:J134,$A134,1,1)</f>
        <v>-0.00063542137190155182</v>
      </c>
      <c r="F134" s="87">
        <f>_XLL.INTERPOLATE($I$2:$I134,K$2:K134,$A134,1,1)</f>
        <v>0.0046068453009275746</v>
      </c>
      <c r="G134" s="87">
        <f>_XLL.INTERPOLATE($I$2:$I134,L$2:L134,$A134,1,1)</f>
        <v>-2.7179508975326548E-05</v>
      </c>
      <c r="H134" s="87">
        <f t="shared" si="2"/>
        <v>-0.13792982624652311</v>
      </c>
      <c r="I134" s="90">
        <v>0.52800000000000002</v>
      </c>
      <c r="J134" s="90">
        <v>-0.00100318</v>
      </c>
      <c r="K134" s="90">
        <v>0.0049180300000000003</v>
      </c>
      <c r="L134" s="90">
        <v>5.5988599999999996E-06</v>
      </c>
      <c r="M134">
        <v>0.0045727199999999997</v>
      </c>
      <c r="N134" s="87">
        <f>_XLL.INTERPOLATE($I$2:$I134,M$2:M134,$A134,1,1)</f>
        <v>0.0041889553168386476</v>
      </c>
      <c r="O134">
        <f>C134+D134/(Resultats!$M$2*1000)</f>
        <v>0.0036059893429001275</v>
      </c>
    </row>
    <row r="135" spans="1:15" ht="12.75">
      <c r="A135" s="87">
        <v>0.51954000000000633</v>
      </c>
      <c r="B135" s="87">
        <v>0.052385775000000023</v>
      </c>
      <c r="C135" s="87">
        <v>0</v>
      </c>
      <c r="D135" s="87">
        <v>151.47441423701775</v>
      </c>
      <c r="E135" s="87">
        <f>_XLL.INTERPOLATE($I$2:$I135,J$2:J135,$A135,1,1)</f>
        <v>-0.00076020540610855793</v>
      </c>
      <c r="F135" s="87">
        <f>_XLL.INTERPOLATE($I$2:$I135,K$2:K135,$A135,1,1)</f>
        <v>0.0046708854905220037</v>
      </c>
      <c r="G135" s="87">
        <f>_XLL.INTERPOLATE($I$2:$I135,L$2:L135,$A135,1,1)</f>
        <v>1.2445389672267232E-05</v>
      </c>
      <c r="H135" s="87">
        <f t="shared" si="2"/>
        <v>-0.16275402333265074</v>
      </c>
      <c r="I135" s="90">
        <v>0.53200000000000003</v>
      </c>
      <c r="J135" s="90">
        <v>-0.00106145</v>
      </c>
      <c r="K135" s="90">
        <v>0.0050388500000000001</v>
      </c>
      <c r="L135" s="90">
        <v>-5.59232E-05</v>
      </c>
      <c r="M135">
        <v>0.0046854899999999996</v>
      </c>
      <c r="N135" s="87">
        <f>_XLL.INTERPOLATE($I$2:$I135,M$2:M135,$A135,1,1)</f>
        <v>0.0042949414500320577</v>
      </c>
      <c r="O135">
        <f>C135+D135/(Resultats!$M$2*1000)</f>
        <v>0.0036975233996524299</v>
      </c>
    </row>
    <row r="136" spans="1:15" ht="12.75">
      <c r="A136" s="87">
        <v>0.52344000000005053</v>
      </c>
      <c r="B136" s="87">
        <v>0.05276202499999999</v>
      </c>
      <c r="C136" s="87">
        <v>0</v>
      </c>
      <c r="D136" s="87">
        <v>156.63630060253132</v>
      </c>
      <c r="E136" s="87">
        <f>_XLL.INTERPOLATE($I$2:$I136,J$2:J136,$A136,1,1)</f>
        <v>-0.00084990152488525778</v>
      </c>
      <c r="F136" s="87">
        <f>_XLL.INTERPOLATE($I$2:$I136,K$2:K136,$A136,1,1)</f>
        <v>0.0048041427150417393</v>
      </c>
      <c r="G136" s="87">
        <f>_XLL.INTERPOLATE($I$2:$I136,L$2:L136,$A136,1,1)</f>
        <v>-1.9664098835868307E-06</v>
      </c>
      <c r="H136" s="87">
        <f t="shared" si="2"/>
        <v>-0.17691013262870434</v>
      </c>
      <c r="I136" s="90">
        <v>0.53600000000000003</v>
      </c>
      <c r="J136" s="90">
        <v>-0.0012793800000000001</v>
      </c>
      <c r="K136" s="90">
        <v>0.0051832700000000002</v>
      </c>
      <c r="L136" s="90">
        <v>-0.00012906199999999999</v>
      </c>
      <c r="M136">
        <v>0.0047865599999999996</v>
      </c>
      <c r="N136" s="87">
        <f>_XLL.INTERPOLATE($I$2:$I136,M$2:M136,$A136,1,1)</f>
        <v>0.0044359241689218105</v>
      </c>
      <c r="O136">
        <f>C136+D136/(Resultats!$M$2*1000)</f>
        <v>0.0038235261686281091</v>
      </c>
    </row>
    <row r="137" spans="1:15" ht="12.75">
      <c r="A137" s="87">
        <v>0.5273499999999558</v>
      </c>
      <c r="B137" s="87">
        <v>0.053109975000000031</v>
      </c>
      <c r="C137" s="87">
        <v>0</v>
      </c>
      <c r="D137" s="87">
        <v>162.39938175059388</v>
      </c>
      <c r="E137" s="87">
        <f>_XLL.INTERPOLATE($I$2:$I137,J$2:J137,$A137,1,1)</f>
        <v>-0.00098475106984625364</v>
      </c>
      <c r="F137" s="87">
        <f>_XLL.INTERPOLATE($I$2:$I137,K$2:K137,$A137,1,1)</f>
        <v>0.0049015234585829256</v>
      </c>
      <c r="G137" s="87">
        <f>_XLL.INTERPOLATE($I$2:$I137,L$2:L137,$A137,1,1)</f>
        <v>7.8299634357708906E-06</v>
      </c>
      <c r="H137" s="87">
        <f t="shared" si="2"/>
        <v>-0.20090714206863228</v>
      </c>
      <c r="I137" s="90">
        <v>0.54</v>
      </c>
      <c r="J137" s="90">
        <v>-0.0014740300000000001</v>
      </c>
      <c r="K137" s="90">
        <v>0.0053455400000000002</v>
      </c>
      <c r="L137" s="90">
        <v>-8.0276400000000003E-05</v>
      </c>
      <c r="M137">
        <v>0.0048910100000000003</v>
      </c>
      <c r="N137" s="87">
        <f>_XLL.INTERPOLATE($I$2:$I137,M$2:M137,$A137,1,1)</f>
        <v>0.0045542170422350793</v>
      </c>
      <c r="O137">
        <f>C137+D137/(Resultats!$M$2*1000)</f>
        <v>0.0039642042330153655</v>
      </c>
    </row>
    <row r="138" spans="1:15" ht="12.75">
      <c r="A138" s="87">
        <v>0.53125</v>
      </c>
      <c r="B138" s="87">
        <v>0.053744762499999987</v>
      </c>
      <c r="C138" s="87">
        <v>0</v>
      </c>
      <c r="D138" s="87">
        <v>168.06048439924757</v>
      </c>
      <c r="E138" s="87">
        <f>_XLL.INTERPOLATE($I$2:$I138,J$2:J138,$A138,1,1)</f>
        <v>-0.0010417862231445307</v>
      </c>
      <c r="F138" s="87">
        <f>_XLL.INTERPOLATE($I$2:$I138,K$2:K138,$A138,1,1)</f>
        <v>0.005014379455566406</v>
      </c>
      <c r="G138" s="87">
        <f>_XLL.INTERPOLATE($I$2:$I138,L$2:L138,$A138,1,1)</f>
        <v>-4.2658777885741685E-05</v>
      </c>
      <c r="H138" s="87">
        <f t="shared" si="2"/>
        <v>-0.20775975020958087</v>
      </c>
      <c r="I138" s="90">
        <v>0.54400000000000004</v>
      </c>
      <c r="J138" s="90">
        <v>-0.0015686299999999999</v>
      </c>
      <c r="K138" s="90">
        <v>0.0054586799999999996</v>
      </c>
      <c r="L138" s="90">
        <v>-8.9804599999999997E-05</v>
      </c>
      <c r="M138">
        <v>0.0050039100000000003</v>
      </c>
      <c r="N138" s="87">
        <f>_XLL.INTERPOLATE($I$2:$I138,M$2:M138,$A138,1,1)</f>
        <v>0.0046651370031738273</v>
      </c>
      <c r="O138">
        <f>C138+D138/(Resultats!$M$2*1000)</f>
        <v>0.0041023929800500835</v>
      </c>
    </row>
    <row r="139" spans="1:15" ht="12.75">
      <c r="A139" s="87">
        <v>0.53516000000001895</v>
      </c>
      <c r="B139" s="87">
        <v>0.054078550000000003</v>
      </c>
      <c r="C139" s="87">
        <v>0</v>
      </c>
      <c r="D139" s="87">
        <v>173.42406205789897</v>
      </c>
      <c r="E139" s="87">
        <f>_XLL.INTERPOLATE($I$2:$I139,J$2:J139,$A139,1,1)</f>
        <v>-0.0012323590526711233</v>
      </c>
      <c r="F139" s="87">
        <f>_XLL.INTERPOLATE($I$2:$I139,K$2:K139,$A139,1,1)</f>
        <v>0.0051513609803757118</v>
      </c>
      <c r="G139" s="87">
        <f>_XLL.INTERPOLATE($I$2:$I139,L$2:L139,$A139,1,1)</f>
        <v>-0.00012149026109203958</v>
      </c>
      <c r="H139" s="87">
        <f t="shared" si="2"/>
        <v>-0.23922979914741713</v>
      </c>
      <c r="I139" s="90">
        <v>0.54800000000000004</v>
      </c>
      <c r="J139" s="90">
        <v>-0.00159976</v>
      </c>
      <c r="K139" s="90">
        <v>0.0056662700000000002</v>
      </c>
      <c r="L139" s="90">
        <v>-7.8546099999999997E-05</v>
      </c>
      <c r="M139">
        <v>0.00511539</v>
      </c>
      <c r="N139" s="87">
        <f>_XLL.INTERPOLATE($I$2:$I139,M$2:M139,$A139,1,1)</f>
        <v>0.004765317615060472</v>
      </c>
      <c r="O139">
        <f>C139+D139/(Resultats!$M$2*1000)</f>
        <v>0.0042333190773623641</v>
      </c>
    </row>
    <row r="140" spans="1:15" ht="12.75">
      <c r="A140" s="87">
        <v>0.53907000000003791</v>
      </c>
      <c r="B140" s="87">
        <v>0.054390725000000029</v>
      </c>
      <c r="C140" s="87">
        <v>0</v>
      </c>
      <c r="D140" s="87">
        <v>176.73972880036243</v>
      </c>
      <c r="E140" s="87">
        <f>_XLL.INTERPOLATE($I$2:$I140,J$2:J140,$A140,1,1)</f>
        <v>-0.0014361080001180277</v>
      </c>
      <c r="F140" s="87">
        <f>_XLL.INTERPOLATE($I$2:$I140,K$2:K140,$A140,1,1)</f>
        <v>0.0053108062568441644</v>
      </c>
      <c r="G140" s="87">
        <f>_XLL.INTERPOLATE($I$2:$I140,L$2:L140,$A140,1,1)</f>
        <v>-9.0155062135072715E-05</v>
      </c>
      <c r="H140" s="87">
        <f t="shared" si="2"/>
        <v>-0.27041242528237225</v>
      </c>
      <c r="I140" s="90">
        <v>0.55200000000000005</v>
      </c>
      <c r="J140" s="90">
        <v>-0.00168731</v>
      </c>
      <c r="K140" s="90">
        <v>0.0058541699999999997</v>
      </c>
      <c r="L140" s="90">
        <v>-0.000109381</v>
      </c>
      <c r="M140">
        <v>0.0052711099999999999</v>
      </c>
      <c r="N140" s="87">
        <f>_XLL.INTERPOLATE($I$2:$I140,M$2:M140,$A140,1,1)</f>
        <v>0.0048660766226729562</v>
      </c>
      <c r="O140">
        <f>C140+D140/(Resultats!$M$2*1000)</f>
        <v>0.0043142552237568615</v>
      </c>
    </row>
    <row r="141" spans="1:15" ht="12.75">
      <c r="A141" s="87">
        <v>0.54296999999996842</v>
      </c>
      <c r="B141" s="87">
        <v>0.054828074999999976</v>
      </c>
      <c r="C141" s="87">
        <v>0</v>
      </c>
      <c r="D141" s="87">
        <v>181.79968450286347</v>
      </c>
      <c r="E141" s="87">
        <f>_XLL.INTERPOLATE($I$2:$I141,J$2:J141,$A141,1,1)</f>
        <v>-0.0015512384940802009</v>
      </c>
      <c r="F141" s="87">
        <f>_XLL.INTERPOLATE($I$2:$I141,K$2:K141,$A141,1,1)</f>
        <v>0.005424051718478322</v>
      </c>
      <c r="G141" s="87">
        <f>_XLL.INTERPOLATE($I$2:$I141,L$2:L141,$A141,1,1)</f>
        <v>-8.7391078704111822E-05</v>
      </c>
      <c r="H141" s="87">
        <f t="shared" si="2"/>
        <v>-0.28599257060834027</v>
      </c>
      <c r="I141" s="90">
        <v>0.55600000000000005</v>
      </c>
      <c r="J141" s="90">
        <v>-0.0018116199999999999</v>
      </c>
      <c r="K141" s="90">
        <v>0.00605319</v>
      </c>
      <c r="L141" s="90">
        <v>-9.7348099999999997E-05</v>
      </c>
      <c r="M141">
        <v>0.0054171999999999996</v>
      </c>
      <c r="N141" s="87">
        <f>_XLL.INTERPOLATE($I$2:$I141,M$2:M141,$A141,1,1)</f>
        <v>0.0049747310357138638</v>
      </c>
      <c r="O141">
        <f>C141+D141/(Resultats!$M$2*1000)</f>
        <v>0.004437769843076843</v>
      </c>
    </row>
    <row r="142" spans="1:15" ht="12.75">
      <c r="A142" s="87">
        <v>0.54687999999998738</v>
      </c>
      <c r="B142" s="87">
        <v>0.055194637499999977</v>
      </c>
      <c r="C142" s="87">
        <v>0</v>
      </c>
      <c r="D142" s="87">
        <v>185.66485227851675</v>
      </c>
      <c r="E142" s="87">
        <f>_XLL.INTERPOLATE($I$2:$I142,J$2:J142,$A142,1,1)</f>
        <v>-0.0015887402393599238</v>
      </c>
      <c r="F142" s="87">
        <f>_XLL.INTERPOLATE($I$2:$I142,K$2:K142,$A142,1,1)</f>
        <v>0.0056069080646392972</v>
      </c>
      <c r="G142" s="87">
        <f>_XLL.INTERPOLATE($I$2:$I142,L$2:L142,$A142,1,1)</f>
        <v>-7.9230193222438658E-05</v>
      </c>
      <c r="H142" s="87">
        <f t="shared" si="2"/>
        <v>-0.28335407341160501</v>
      </c>
      <c r="I142" s="90">
        <v>0.55999999999999994</v>
      </c>
      <c r="J142" s="90">
        <v>-0.00190355</v>
      </c>
      <c r="K142" s="90">
        <v>0.0061551599999999998</v>
      </c>
      <c r="L142" s="90">
        <v>-0.00011607000000000001</v>
      </c>
      <c r="M142">
        <v>0.0055847199999999996</v>
      </c>
      <c r="N142" s="87">
        <f>_XLL.INTERPOLATE($I$2:$I142,M$2:M142,$A142,1,1)</f>
        <v>0.0050810049158396394</v>
      </c>
      <c r="O142">
        <f>C142+D142/(Resultats!$M$2*1000)</f>
        <v>0.0045321194292168359</v>
      </c>
    </row>
    <row r="143" spans="1:15" ht="12.75">
      <c r="A143" s="87">
        <v>0.55079000000000633</v>
      </c>
      <c r="B143" s="87">
        <v>0.055664775</v>
      </c>
      <c r="C143" s="87">
        <v>0</v>
      </c>
      <c r="D143" s="87">
        <v>191.51693956506119</v>
      </c>
      <c r="E143" s="87">
        <f>_XLL.INTERPOLATE($I$2:$I143,J$2:J143,$A143,1,1)</f>
        <v>-0.0016563206541349977</v>
      </c>
      <c r="F143" s="87">
        <f>_XLL.INTERPOLATE($I$2:$I143,K$2:K143,$A143,1,1)</f>
        <v>0.0057971403582627121</v>
      </c>
      <c r="G143" s="87">
        <f>_XLL.INTERPOLATE($I$2:$I143,L$2:L143,$A143,1,1)</f>
        <v>-0.00010186451150656658</v>
      </c>
      <c r="H143" s="87">
        <f t="shared" si="2"/>
        <v>-0.28571339518703048</v>
      </c>
      <c r="I143" s="90">
        <v>0.56399999999999995</v>
      </c>
      <c r="J143" s="90">
        <v>-0.0020285899999999998</v>
      </c>
      <c r="K143" s="90">
        <v>0.0063175200000000001</v>
      </c>
      <c r="L143" s="90">
        <v>-7.4971199999999998E-05</v>
      </c>
      <c r="M143">
        <v>0.0057467600000000001</v>
      </c>
      <c r="N143" s="87">
        <f>_XLL.INTERPOLATE($I$2:$I143,M$2:M143,$A143,1,1)</f>
        <v>0.0052233014921179901</v>
      </c>
      <c r="O143">
        <f>C143+D143/(Resultats!$M$2*1000)</f>
        <v>0.0046749701528047052</v>
      </c>
    </row>
    <row r="144" spans="1:15" ht="12.75">
      <c r="A144" s="87">
        <v>0.55469000000005053</v>
      </c>
      <c r="B144" s="87">
        <v>0.055981425000000029</v>
      </c>
      <c r="C144" s="87">
        <v>0</v>
      </c>
      <c r="D144" s="87">
        <v>195.72001494673003</v>
      </c>
      <c r="E144" s="87">
        <f>_XLL.INTERPOLATE($I$2:$I144,J$2:J144,$A144,1,1)</f>
        <v>-0.0017719806931558624</v>
      </c>
      <c r="F144" s="87">
        <f>_XLL.INTERPOLATE($I$2:$I144,K$2:K144,$A144,1,1)</f>
        <v>0.0059947971362171379</v>
      </c>
      <c r="G144" s="87">
        <f>_XLL.INTERPOLATE($I$2:$I144,L$2:L144,$A144,1,1)</f>
        <v>-0.00010055729125056802</v>
      </c>
      <c r="H144" s="87">
        <f t="shared" si="2"/>
        <v>-0.29558643151585029</v>
      </c>
      <c r="I144" s="90">
        <v>0.56799999999999995</v>
      </c>
      <c r="J144" s="90">
        <v>-0.0020244600000000001</v>
      </c>
      <c r="K144" s="90">
        <v>0.0064089500000000001</v>
      </c>
      <c r="L144" s="90">
        <v>-4.1613499999999997E-05</v>
      </c>
      <c r="M144">
        <v>0.0058845800000000004</v>
      </c>
      <c r="N144" s="87">
        <f>_XLL.INTERPOLATE($I$2:$I144,M$2:M144,$A144,1,1)</f>
        <v>0.0053681157894513555</v>
      </c>
      <c r="O144">
        <f>C144+D144/(Resultats!$M$2*1000)</f>
        <v>0.0047775681371078895</v>
      </c>
    </row>
    <row r="145" spans="1:15" ht="12.75">
      <c r="A145" s="87">
        <v>0.5585999999999558</v>
      </c>
      <c r="B145" s="87">
        <v>0.056386737500000006</v>
      </c>
      <c r="C145" s="87">
        <v>0</v>
      </c>
      <c r="D145" s="87">
        <v>199.76340373998553</v>
      </c>
      <c r="E145" s="87">
        <f>_XLL.INTERPOLATE($I$2:$I145,J$2:J145,$A145,1,1)</f>
        <v>-0.0018702155581240502</v>
      </c>
      <c r="F145" s="87">
        <f>_XLL.INTERPOLATE($I$2:$I145,K$2:K145,$A145,1,1)</f>
        <v>0.006118869217499062</v>
      </c>
      <c r="G145" s="87">
        <f>_XLL.INTERPOLATE($I$2:$I145,L$2:L145,$A145,1,1)</f>
        <v>-0.00011271590253097587</v>
      </c>
      <c r="H145" s="87">
        <f t="shared" si="2"/>
        <v>-0.30564725141951227</v>
      </c>
      <c r="I145" s="90">
        <v>0.57199999999999995</v>
      </c>
      <c r="J145" s="90">
        <v>-0.0020546700000000002</v>
      </c>
      <c r="K145" s="90">
        <v>0.0064997900000000001</v>
      </c>
      <c r="L145" s="90">
        <v>-3.9396700000000002E-06</v>
      </c>
      <c r="M145">
        <v>0.0060084300000000004</v>
      </c>
      <c r="N145" s="87">
        <f>_XLL.INTERPOLATE($I$2:$I145,M$2:M145,$A145,1,1)</f>
        <v>0.0055256399956231089</v>
      </c>
      <c r="O145">
        <f>C145+D145/(Resultats!$M$2*1000)</f>
        <v>0.0048762681370534975</v>
      </c>
    </row>
    <row r="146" spans="1:15" ht="12.75">
      <c r="A146" s="87">
        <v>0.5625</v>
      </c>
      <c r="B146" s="87">
        <v>0.056730212499999988</v>
      </c>
      <c r="C146" s="87">
        <v>0</v>
      </c>
      <c r="D146" s="87">
        <v>204.02392628486078</v>
      </c>
      <c r="E146" s="87">
        <f>_XLL.INTERPOLATE($I$2:$I146,J$2:J146,$A146,1,1)</f>
        <v>-0.0019897056640625021</v>
      </c>
      <c r="F146" s="87">
        <f>_XLL.INTERPOLATE($I$2:$I146,K$2:K146,$A146,1,1)</f>
        <v>0.0062591762109375018</v>
      </c>
      <c r="G146" s="87">
        <f>_XLL.INTERPOLATE($I$2:$I146,L$2:L146,$A146,1,1)</f>
        <v>-9.2445114257811844E-05</v>
      </c>
      <c r="H146" s="87">
        <f t="shared" si="2"/>
        <v>-0.31788618773595501</v>
      </c>
      <c r="I146" s="90">
        <v>0.57599999999999996</v>
      </c>
      <c r="J146" s="90">
        <v>-0.0020877999999999999</v>
      </c>
      <c r="K146" s="90">
        <v>0.0067545399999999998</v>
      </c>
      <c r="L146" s="90">
        <v>1.7177499999999999E-05</v>
      </c>
      <c r="M146">
        <v>0.0061437699999999998</v>
      </c>
      <c r="N146" s="87">
        <f>_XLL.INTERPOLATE($I$2:$I146,M$2:M146,$A146,1,1)</f>
        <v>0.0056880097460937527</v>
      </c>
      <c r="O146">
        <f>C146+D146/(Resultats!$M$2*1000)</f>
        <v>0.0049802684191062336</v>
      </c>
    </row>
    <row r="147" spans="1:15" ht="12.75">
      <c r="A147" s="87">
        <v>0.56641000000001895</v>
      </c>
      <c r="B147" s="87">
        <v>0.057169787500000013</v>
      </c>
      <c r="C147" s="87">
        <v>0</v>
      </c>
      <c r="D147" s="87">
        <v>208.14899789919926</v>
      </c>
      <c r="E147" s="87">
        <f>_XLL.INTERPOLATE($I$2:$I147,J$2:J147,$A147,1,1)</f>
        <v>-0.0020297725423960443</v>
      </c>
      <c r="F147" s="87">
        <f>_XLL.INTERPOLATE($I$2:$I147,K$2:K147,$A147,1,1)</f>
        <v>0.0063760253662436617</v>
      </c>
      <c r="G147" s="87">
        <f>_XLL.INTERPOLATE($I$2:$I147,L$2:L147,$A147,1,1)</f>
        <v>-5.4816112123013983E-05</v>
      </c>
      <c r="H147" s="87">
        <f t="shared" si="2"/>
        <v>-0.31834448983565666</v>
      </c>
      <c r="I147" s="90">
        <v>0.57999999999999996</v>
      </c>
      <c r="J147" s="90">
        <v>-0.0020418900000000002</v>
      </c>
      <c r="K147" s="90">
        <v>0.0069209199999999997</v>
      </c>
      <c r="L147" s="90">
        <v>5.9031599999999999E-05</v>
      </c>
      <c r="M147">
        <v>0.0062695399999999997</v>
      </c>
      <c r="N147" s="87">
        <f>_XLL.INTERPOLATE($I$2:$I147,M$2:M147,$A147,1,1)</f>
        <v>0.0058319573075182188</v>
      </c>
      <c r="O147">
        <f>C147+D147/(Resultats!$M$2*1000)</f>
        <v>0.0050809623144818074</v>
      </c>
    </row>
    <row r="148" spans="1:15" ht="12.75">
      <c r="A148" s="87">
        <v>0.57032000000003791</v>
      </c>
      <c r="B148" s="87">
        <v>0.057423112499999984</v>
      </c>
      <c r="C148" s="87">
        <v>0</v>
      </c>
      <c r="D148" s="87">
        <v>213.97816285438404</v>
      </c>
      <c r="E148" s="87">
        <f>_XLL.INTERPOLATE($I$2:$I148,J$2:J148,$A148,1,1)</f>
        <v>-0.0020400188224803354</v>
      </c>
      <c r="F148" s="87">
        <f>_XLL.INTERPOLATE($I$2:$I148,K$2:K148,$A148,1,1)</f>
        <v>0.0064500881240007442</v>
      </c>
      <c r="G148" s="87">
        <f>_XLL.INTERPOLATE($I$2:$I148,L$2:L148,$A148,1,1)</f>
        <v>-1.8813845856864305E-05</v>
      </c>
      <c r="H148" s="87">
        <f t="shared" si="2"/>
        <v>-0.31627766679488239</v>
      </c>
      <c r="I148" s="90">
        <v>0.58399999999999996</v>
      </c>
      <c r="J148" s="90">
        <v>-0.0019830099999999999</v>
      </c>
      <c r="K148" s="90">
        <v>0.0070755699999999998</v>
      </c>
      <c r="L148" s="90">
        <v>0.00010826499999999999</v>
      </c>
      <c r="M148">
        <v>0.0064249600000000004</v>
      </c>
      <c r="N148" s="87">
        <f>_XLL.INTERPOLATE($I$2:$I148,M$2:M148,$A148,1,1)</f>
        <v>0.0059563159497611467</v>
      </c>
      <c r="O148">
        <f>C148+D148/(Resultats!$M$2*1000)</f>
        <v>0.0052232534989752107</v>
      </c>
    </row>
    <row r="149" spans="1:15" ht="12.75">
      <c r="A149" s="87">
        <v>0.57421999999996842</v>
      </c>
      <c r="B149" s="87">
        <v>0.058016924999999997</v>
      </c>
      <c r="C149" s="87">
        <v>0</v>
      </c>
      <c r="D149" s="87">
        <v>217.51590789234052</v>
      </c>
      <c r="E149" s="87">
        <f>_XLL.INTERPOLATE($I$2:$I149,J$2:J149,$A149,1,1)</f>
        <v>-0.0020783137412021774</v>
      </c>
      <c r="F149" s="87">
        <f>_XLL.INTERPOLATE($I$2:$I149,K$2:K149,$A149,1,1)</f>
        <v>0.0066382255655802365</v>
      </c>
      <c r="G149" s="87">
        <f>_XLL.INTERPOLATE($I$2:$I149,L$2:L149,$A149,1,1)</f>
        <v>7.2689627333236636E-06</v>
      </c>
      <c r="H149" s="87">
        <f t="shared" si="2"/>
        <v>-0.31308272378968421</v>
      </c>
      <c r="I149" s="90">
        <v>0.58799999999999997</v>
      </c>
      <c r="J149" s="90">
        <v>-0.0020272900000000002</v>
      </c>
      <c r="K149" s="90">
        <v>0.0073448200000000002</v>
      </c>
      <c r="L149" s="90">
        <v>7.4699599999999999E-05</v>
      </c>
      <c r="M149">
        <v>0.0065738100000000002</v>
      </c>
      <c r="N149" s="87">
        <f>_XLL.INTERPOLATE($I$2:$I149,M$2:M149,$A149,1,1)</f>
        <v>0.0060835681875701618</v>
      </c>
      <c r="O149">
        <f>C149+D149/(Resultats!$M$2*1000)</f>
        <v>0.0053096106248683014</v>
      </c>
    </row>
    <row r="150" spans="1:15" ht="12.75">
      <c r="A150" s="87">
        <v>0.57812999999998738</v>
      </c>
      <c r="B150" s="87">
        <v>0.058413287500000022</v>
      </c>
      <c r="C150" s="87">
        <v>0</v>
      </c>
      <c r="D150" s="87">
        <v>222.06706263738596</v>
      </c>
      <c r="E150" s="87">
        <f>_XLL.INTERPOLATE($I$2:$I150,J$2:J150,$A150,1,1)</f>
        <v>-0.0020688119782641587</v>
      </c>
      <c r="F150" s="87">
        <f>_XLL.INTERPOLATE($I$2:$I150,K$2:K150,$A150,1,1)</f>
        <v>0.0068490571327970116</v>
      </c>
      <c r="G150" s="87">
        <f>_XLL.INTERPOLATE($I$2:$I150,L$2:L150,$A150,1,1)</f>
        <v>3.7769004417524923E-05</v>
      </c>
      <c r="H150" s="87">
        <f t="shared" si="2"/>
        <v>-0.3020579239086153</v>
      </c>
      <c r="I150" s="90">
        <v>0.59199999999999997</v>
      </c>
      <c r="J150" s="90">
        <v>-0.0020413300000000001</v>
      </c>
      <c r="K150" s="90">
        <v>0.0075522599999999999</v>
      </c>
      <c r="L150" s="90">
        <v>8.19533E-05</v>
      </c>
      <c r="M150">
        <v>0.0067469000000000001</v>
      </c>
      <c r="N150" s="87">
        <f>_XLL.INTERPOLATE($I$2:$I150,M$2:M150,$A150,1,1)</f>
        <v>0.0062093341692991497</v>
      </c>
      <c r="O150">
        <f>C150+D150/(Resultats!$M$2*1000)</f>
        <v>0.0054207053021443812</v>
      </c>
    </row>
    <row r="151" spans="1:15" ht="12.75">
      <c r="A151" s="87">
        <v>0.58204000000000633</v>
      </c>
      <c r="B151" s="87">
        <v>0.058747825000000031</v>
      </c>
      <c r="C151" s="87">
        <v>0</v>
      </c>
      <c r="D151" s="87">
        <v>225.08364318382206</v>
      </c>
      <c r="E151" s="87">
        <f>_XLL.INTERPOLATE($I$2:$I151,J$2:J151,$A151,1,1)</f>
        <v>-0.0020060814753148841</v>
      </c>
      <c r="F151" s="87">
        <f>_XLL.INTERPOLATE($I$2:$I151,K$2:K151,$A151,1,1)</f>
        <v>0.0069932068474152214</v>
      </c>
      <c r="G151" s="87">
        <f>_XLL.INTERPOLATE($I$2:$I151,L$2:L151,$A151,1,1)</f>
        <v>8.8965144798545698E-05</v>
      </c>
      <c r="H151" s="87">
        <f t="shared" si="2"/>
        <v>-0.28686145270482843</v>
      </c>
      <c r="I151" s="90">
        <v>0.59599999999999997</v>
      </c>
      <c r="J151" s="90">
        <v>-0.0021391499999999998</v>
      </c>
      <c r="K151" s="90">
        <v>0.0078025100000000003</v>
      </c>
      <c r="L151" s="90">
        <v>8.2787600000000007E-05</v>
      </c>
      <c r="M151">
        <v>0.0069914399999999998</v>
      </c>
      <c r="N151" s="87">
        <f>_XLL.INTERPOLATE($I$2:$I151,M$2:M151,$A151,1,1)</f>
        <v>0.0063474075338902551</v>
      </c>
      <c r="O151">
        <f>C151+D151/(Resultats!$M$2*1000)</f>
        <v>0.0054943406894377815</v>
      </c>
    </row>
    <row r="152" spans="1:15" ht="12.75">
      <c r="A152" s="87">
        <v>0.58594000000005053</v>
      </c>
      <c r="B152" s="87">
        <v>0.059161337500000022</v>
      </c>
      <c r="C152" s="87">
        <v>0</v>
      </c>
      <c r="D152" s="87">
        <v>229.43998203050859</v>
      </c>
      <c r="E152" s="87">
        <f>_XLL.INTERPOLATE($I$2:$I152,J$2:J152,$A152,1,1)</f>
        <v>-0.0019996825018632632</v>
      </c>
      <c r="F152" s="87">
        <f>_XLL.INTERPOLATE($I$2:$I152,K$2:K152,$A152,1,1)</f>
        <v>0.0072025293733830511</v>
      </c>
      <c r="G152" s="87">
        <f>_XLL.INTERPOLATE($I$2:$I152,L$2:L152,$A152,1,1)</f>
        <v>9.4838725848553587E-05</v>
      </c>
      <c r="H152" s="87">
        <f t="shared" si="2"/>
        <v>-0.27763614671994125</v>
      </c>
      <c r="I152" s="90">
        <v>0.60</v>
      </c>
      <c r="J152" s="90">
        <v>-0.00216344</v>
      </c>
      <c r="K152" s="90">
        <v>0.0080101500000000006</v>
      </c>
      <c r="L152" s="90">
        <v>0.000105522</v>
      </c>
      <c r="M152">
        <v>0.0071944299999999999</v>
      </c>
      <c r="N152" s="87">
        <f>_XLL.INTERPOLATE($I$2:$I152,M$2:M152,$A152,1,1)</f>
        <v>0.0064961065856974573</v>
      </c>
      <c r="O152">
        <f>C152+D152/(Resultats!$M$2*1000)</f>
        <v>0.005600679868259322</v>
      </c>
    </row>
    <row r="153" spans="1:15" ht="12.75">
      <c r="A153" s="87">
        <v>0.5898499999999558</v>
      </c>
      <c r="B153" s="87">
        <v>0.059455625000000012</v>
      </c>
      <c r="C153" s="87">
        <v>0</v>
      </c>
      <c r="D153" s="87">
        <v>233.47361654767991</v>
      </c>
      <c r="E153" s="87">
        <f>_XLL.INTERPOLATE($I$2:$I153,J$2:J153,$A153,1,1)</f>
        <v>-0.0020309875350195427</v>
      </c>
      <c r="F153" s="87">
        <f>_XLL.INTERPOLATE($I$2:$I153,K$2:K153,$A153,1,1)</f>
        <v>0.0074424294680251919</v>
      </c>
      <c r="G153" s="87">
        <f>_XLL.INTERPOLATE($I$2:$I153,L$2:L153,$A153,1,1)</f>
        <v>7.5696363722030889E-05</v>
      </c>
      <c r="H153" s="87">
        <f t="shared" si="2"/>
        <v>-0.272893084676885</v>
      </c>
      <c r="I153" s="90">
        <v>0.60399999999999998</v>
      </c>
      <c r="J153" s="90">
        <v>-0.0021275500000000002</v>
      </c>
      <c r="K153" s="90">
        <v>0.0081753699999999995</v>
      </c>
      <c r="L153" s="90">
        <v>7.0534300000000007E-05</v>
      </c>
      <c r="M153">
        <v>0.0073888699999999996</v>
      </c>
      <c r="N153" s="87">
        <f>_XLL.INTERPOLATE($I$2:$I153,M$2:M153,$A153,1,1)</f>
        <v>0.0066481371930938761</v>
      </c>
      <c r="O153">
        <f>C153+D153/(Resultats!$M$2*1000)</f>
        <v>0.0056991417642040026</v>
      </c>
    </row>
    <row r="154" spans="1:15" ht="12.75">
      <c r="A154" s="87">
        <v>0.59375</v>
      </c>
      <c r="B154" s="87">
        <v>0.060047200000000023</v>
      </c>
      <c r="C154" s="87">
        <v>0.00040411836090799291</v>
      </c>
      <c r="D154" s="87">
        <v>237.22650795242754</v>
      </c>
      <c r="E154" s="87">
        <f>_XLL.INTERPOLATE($I$2:$I154,J$2:J154,$A154,1,1)</f>
        <v>-0.0020822858532714853</v>
      </c>
      <c r="F154" s="87">
        <f>_XLL.INTERPOLATE($I$2:$I154,K$2:K154,$A154,1,1)</f>
        <v>0.0076610751538085959</v>
      </c>
      <c r="G154" s="87">
        <f>_XLL.INTERPOLATE($I$2:$I154,L$2:L154,$A154,1,1)</f>
        <v>8.1583669494628892E-05</v>
      </c>
      <c r="H154" s="87">
        <f t="shared" si="2"/>
        <v>-0.2718007344225446</v>
      </c>
      <c r="I154" s="90">
        <v>0.60799999999999998</v>
      </c>
      <c r="J154" s="90">
        <v>-0.0021140099999999999</v>
      </c>
      <c r="K154" s="90">
        <v>0.0084026799999999992</v>
      </c>
      <c r="L154" s="90">
        <v>0.000142516</v>
      </c>
      <c r="M154">
        <v>0.0075626699999999996</v>
      </c>
      <c r="N154" s="87">
        <f>_XLL.INTERPOLATE($I$2:$I154,M$2:M154,$A154,1,1)</f>
        <v>0.006851177680664065</v>
      </c>
      <c r="O154">
        <f>C154+D154/(Resultats!$M$2*1000)</f>
        <v>0.0061948690206162617</v>
      </c>
    </row>
    <row r="155" spans="1:15" ht="12.75">
      <c r="A155" s="87">
        <v>0.59766000000001895</v>
      </c>
      <c r="B155" s="87">
        <v>0.060347462500000004</v>
      </c>
      <c r="C155" s="87">
        <v>0.00041870307203163704</v>
      </c>
      <c r="D155" s="87">
        <v>240.76648825472068</v>
      </c>
      <c r="E155" s="87">
        <f>_XLL.INTERPOLATE($I$2:$I155,J$2:J155,$A155,1,1)</f>
        <v>-0.0021574834557782597</v>
      </c>
      <c r="F155" s="87">
        <f>_XLL.INTERPOLATE($I$2:$I155,K$2:K155,$A155,1,1)</f>
        <v>0.0078938433499716291</v>
      </c>
      <c r="G155" s="87">
        <f>_XLL.INTERPOLATE($I$2:$I155,L$2:L155,$A155,1,1)</f>
        <v>9.3575010629445713E-05</v>
      </c>
      <c r="H155" s="87">
        <f t="shared" si="2"/>
        <v>-0.27331217001994518</v>
      </c>
      <c r="I155" s="90">
        <v>0.61199999999999999</v>
      </c>
      <c r="J155" s="90">
        <v>-0.0021323900000000001</v>
      </c>
      <c r="K155" s="90">
        <v>0.0084862600000000007</v>
      </c>
      <c r="L155" s="90">
        <v>0.00019620600000000001</v>
      </c>
      <c r="M155">
        <v>0.0077246199999999998</v>
      </c>
      <c r="N155" s="87">
        <f>_XLL.INTERPOLATE($I$2:$I155,M$2:M155,$A155,1,1)</f>
        <v>0.0070790620988134554</v>
      </c>
      <c r="O155">
        <f>C155+D155/(Resultats!$M$2*1000)</f>
        <v>0.0062958654209216607</v>
      </c>
    </row>
    <row r="156" spans="1:15" ht="12.75">
      <c r="A156" s="87">
        <v>0.60157000000003791</v>
      </c>
      <c r="B156" s="87">
        <v>0.060573212500000029</v>
      </c>
      <c r="C156" s="87">
        <v>0.00046137530887160882</v>
      </c>
      <c r="D156" s="87">
        <v>243.0350989084352</v>
      </c>
      <c r="E156" s="87">
        <f>_XLL.INTERPOLATE($I$2:$I156,J$2:J156,$A156,1,1)</f>
        <v>-0.0021526659902596731</v>
      </c>
      <c r="F156" s="87">
        <f>_XLL.INTERPOLATE($I$2:$I156,K$2:K156,$A156,1,1)</f>
        <v>0.0080751657397626232</v>
      </c>
      <c r="G156" s="87">
        <f>_XLL.INTERPOLATE($I$2:$I156,L$2:L156,$A156,1,1)</f>
        <v>9.0964394190486722E-05</v>
      </c>
      <c r="H156" s="87">
        <f t="shared" si="2"/>
        <v>-0.26657855202399261</v>
      </c>
      <c r="I156" s="90">
        <v>0.61599999999999999</v>
      </c>
      <c r="J156" s="90">
        <v>-0.0021293800000000002</v>
      </c>
      <c r="K156" s="90">
        <v>0.0086965299999999992</v>
      </c>
      <c r="L156" s="90">
        <v>0.00021074200000000001</v>
      </c>
      <c r="M156">
        <v>0.0079001399999999999</v>
      </c>
      <c r="N156" s="87">
        <f>_XLL.INTERPOLATE($I$2:$I156,M$2:M156,$A156,1,1)</f>
        <v>0.0072723327935771062</v>
      </c>
      <c r="O156">
        <f>C156+D156/(Resultats!$M$2*1000)</f>
        <v>0.0063939149372781905</v>
      </c>
    </row>
    <row r="157" spans="1:15" ht="12.75">
      <c r="A157" s="87">
        <v>0.60546999999996842</v>
      </c>
      <c r="B157" s="87">
        <v>0.061020249999999998</v>
      </c>
      <c r="C157" s="87">
        <v>0.00053701729450977842</v>
      </c>
      <c r="D157" s="87">
        <v>247.63725160071169</v>
      </c>
      <c r="E157" s="87">
        <f>_XLL.INTERPOLATE($I$2:$I157,J$2:J157,$A157,1,1)</f>
        <v>-0.0021195677416650646</v>
      </c>
      <c r="F157" s="87">
        <f>_XLL.INTERPOLATE($I$2:$I157,K$2:K157,$A157,1,1)</f>
        <v>0.0082604810977490971</v>
      </c>
      <c r="G157" s="87">
        <f>_XLL.INTERPOLATE($I$2:$I157,L$2:L157,$A157,1,1)</f>
        <v>8.9905484879417624E-05</v>
      </c>
      <c r="H157" s="87">
        <f t="shared" si="2"/>
        <v>-0.25659131914757688</v>
      </c>
      <c r="I157" s="90">
        <v>0.62</v>
      </c>
      <c r="J157" s="90">
        <v>-0.0021446999999999998</v>
      </c>
      <c r="K157" s="90">
        <v>0.0088670699999999995</v>
      </c>
      <c r="L157" s="90">
        <v>0.000197794</v>
      </c>
      <c r="M157">
        <v>0.0080401099999999996</v>
      </c>
      <c r="N157" s="87">
        <f>_XLL.INTERPOLATE($I$2:$I157,M$2:M157,$A157,1,1)</f>
        <v>0.0074547648850702593</v>
      </c>
      <c r="O157">
        <f>C157+D157/(Resultats!$M$2*1000)</f>
        <v>0.0065818964711772251</v>
      </c>
    </row>
    <row r="158" spans="1:15" ht="12.75">
      <c r="A158" s="87">
        <v>0.60937999999998738</v>
      </c>
      <c r="B158" s="87">
        <v>0.061460575000000017</v>
      </c>
      <c r="C158" s="87">
        <v>0.00071077988093691535</v>
      </c>
      <c r="D158" s="87">
        <v>250.9403634635251</v>
      </c>
      <c r="E158" s="87">
        <f>_XLL.INTERPOLATE($I$2:$I158,J$2:J158,$A158,1,1)</f>
        <v>-0.0021188225994505545</v>
      </c>
      <c r="F158" s="87">
        <f>_XLL.INTERPOLATE($I$2:$I158,K$2:K158,$A158,1,1)</f>
        <v>0.0084372136358610589</v>
      </c>
      <c r="G158" s="87">
        <f>_XLL.INTERPOLATE($I$2:$I158,L$2:L158,$A158,1,1)</f>
        <v>0.00016391901025039212</v>
      </c>
      <c r="H158" s="87">
        <f t="shared" si="2"/>
        <v>-0.25112823864561518</v>
      </c>
      <c r="I158" s="90">
        <v>0.624</v>
      </c>
      <c r="J158" s="90">
        <v>-0.0020988399999999998</v>
      </c>
      <c r="K158" s="90">
        <v>0.0091881800000000007</v>
      </c>
      <c r="L158" s="90">
        <v>0.00025533799999999997</v>
      </c>
      <c r="M158">
        <v>0.0082360699999999998</v>
      </c>
      <c r="N158" s="87">
        <f>_XLL.INTERPOLATE($I$2:$I158,M$2:M158,$A158,1,1)</f>
        <v>0.007618890762798247</v>
      </c>
      <c r="O158">
        <f>C158+D158/(Resultats!$M$2*1000)</f>
        <v>0.0068362887366557133</v>
      </c>
    </row>
    <row r="159" spans="1:15" ht="12.75">
      <c r="A159" s="87">
        <v>0.61329000000000633</v>
      </c>
      <c r="B159" s="87">
        <v>0.061736249999999993</v>
      </c>
      <c r="C159" s="87">
        <v>0.00064050301623176653</v>
      </c>
      <c r="D159" s="87">
        <v>255.22723081647791</v>
      </c>
      <c r="E159" s="87">
        <f>_XLL.INTERPOLATE($I$2:$I159,J$2:J159,$A159,1,1)</f>
        <v>-0.0021323566459615531</v>
      </c>
      <c r="F159" s="87">
        <f>_XLL.INTERPOLATE($I$2:$I159,K$2:K159,$A159,1,1)</f>
        <v>0.0085460949173489353</v>
      </c>
      <c r="G159" s="87">
        <f>_XLL.INTERPOLATE($I$2:$I159,L$2:L159,$A159,1,1)</f>
        <v>0.00020476015333620285</v>
      </c>
      <c r="H159" s="87">
        <f t="shared" si="2"/>
        <v>-0.24951239912311043</v>
      </c>
      <c r="I159" s="90">
        <v>0.628</v>
      </c>
      <c r="J159" s="90">
        <v>-0.0021003800000000002</v>
      </c>
      <c r="K159" s="90">
        <v>0.0093598299999999995</v>
      </c>
      <c r="L159" s="90">
        <v>0.00021939900000000001</v>
      </c>
      <c r="M159">
        <v>0.0084382899999999993</v>
      </c>
      <c r="N159" s="87">
        <f>_XLL.INTERPOLATE($I$2:$I159,M$2:M159,$A159,1,1)</f>
        <v>0.0077814733215027868</v>
      </c>
      <c r="O159">
        <f>C159+D159/(Resultats!$M$2*1000)</f>
        <v>0.0068706552364988949</v>
      </c>
    </row>
    <row r="160" spans="1:15" ht="12.75">
      <c r="A160" s="87">
        <v>0.61719000000005053</v>
      </c>
      <c r="B160" s="87">
        <v>0.062195212499999986</v>
      </c>
      <c r="C160" s="87">
        <v>0.00088618772019023739</v>
      </c>
      <c r="D160" s="87">
        <v>257.87006559853478</v>
      </c>
      <c r="E160" s="87">
        <f>_XLL.INTERPOLATE($I$2:$I160,J$2:J160,$A160,1,1)</f>
        <v>-0.002134494064874609</v>
      </c>
      <c r="F160" s="87">
        <f>_XLL.INTERPOLATE($I$2:$I160,K$2:K160,$A160,1,1)</f>
        <v>0.0087455012986401397</v>
      </c>
      <c r="G160" s="87">
        <f>_XLL.INTERPOLATE($I$2:$I160,L$2:L160,$A160,1,1)</f>
        <v>0.00020671610182926533</v>
      </c>
      <c r="H160" s="87">
        <f t="shared" si="2"/>
        <v>-0.24406766313173001</v>
      </c>
      <c r="I160" s="90">
        <v>0.63200000000000001</v>
      </c>
      <c r="J160" s="90">
        <v>-0.00214766</v>
      </c>
      <c r="K160" s="90">
        <v>0.0095263799999999992</v>
      </c>
      <c r="L160" s="90">
        <v>0.00014534500000000001</v>
      </c>
      <c r="M160">
        <v>0.0086625199999999999</v>
      </c>
      <c r="N160" s="87">
        <f>_XLL.INTERPOLATE($I$2:$I160,M$2:M160,$A160,1,1)</f>
        <v>0.0079426501598365128</v>
      </c>
      <c r="O160">
        <f>C160+D160/(Resultats!$M$2*1000)</f>
        <v>0.0071808521123465406</v>
      </c>
    </row>
    <row r="161" spans="1:15" ht="12.75">
      <c r="A161" s="87">
        <v>0.6210999999999558</v>
      </c>
      <c r="B161" s="87">
        <v>0.062673537499999987</v>
      </c>
      <c r="C161" s="87">
        <v>0.0011048078088834457</v>
      </c>
      <c r="D161" s="87">
        <v>261.08820262644633</v>
      </c>
      <c r="E161" s="87">
        <f>_XLL.INTERPOLATE($I$2:$I161,J$2:J161,$A161,1,1)</f>
        <v>-0.0021352107623442986</v>
      </c>
      <c r="F161" s="87">
        <f>_XLL.INTERPOLATE($I$2:$I161,K$2:K161,$A161,1,1)</f>
        <v>0.0089485903442931662</v>
      </c>
      <c r="G161" s="87">
        <f>_XLL.INTERPOLATE($I$2:$I161,L$2:L161,$A161,1,1)</f>
        <v>0.00021108664964768415</v>
      </c>
      <c r="H161" s="87">
        <f t="shared" si="2"/>
        <v>-0.23860861657456453</v>
      </c>
      <c r="I161" s="90">
        <v>0.63600000000000001</v>
      </c>
      <c r="J161" s="90">
        <v>-0.00226034</v>
      </c>
      <c r="K161" s="90">
        <v>0.0096331999999999997</v>
      </c>
      <c r="L161" s="90">
        <v>6.0599100000000001E-05</v>
      </c>
      <c r="M161">
        <v>0.0088553299999999998</v>
      </c>
      <c r="N161" s="87">
        <f>_XLL.INTERPOLATE($I$2:$I161,M$2:M161,$A161,1,1)</f>
        <v>0.00808978079820101</v>
      </c>
      <c r="O161">
        <f>C161+D161/(Resultats!$M$2*1000)</f>
        <v>0.0074780276258877496</v>
      </c>
    </row>
    <row r="162" spans="1:15" ht="12.75">
      <c r="A162" s="87">
        <v>0.625</v>
      </c>
      <c r="B162" s="87">
        <v>0.062938775000000002</v>
      </c>
      <c r="C162" s="87">
        <v>0.0010929839680950057</v>
      </c>
      <c r="D162" s="87">
        <v>264.52141209217291</v>
      </c>
      <c r="E162" s="87">
        <f>_XLL.INTERPOLATE($I$2:$I162,J$2:J162,$A162,1,1)</f>
        <v>-0.0020948201562499998</v>
      </c>
      <c r="F162" s="87">
        <f>_XLL.INTERPOLATE($I$2:$I162,K$2:K162,$A162,1,1)</f>
        <v>0.0092417209374999996</v>
      </c>
      <c r="G162" s="87">
        <f>_XLL.INTERPOLATE($I$2:$I162,L$2:L162,$A162,1,1)</f>
        <v>0.00025381959374999998</v>
      </c>
      <c r="H162" s="87">
        <f t="shared" si="2"/>
        <v>-0.22666992115612122</v>
      </c>
      <c r="I162" s="90">
        <v>0.64</v>
      </c>
      <c r="J162" s="90">
        <v>-0.0024413099999999999</v>
      </c>
      <c r="K162" s="90">
        <v>0.0098292599999999994</v>
      </c>
      <c r="L162" s="90">
        <v>-3.5957700000000003E-05</v>
      </c>
      <c r="M162">
        <v>0.0090543599999999991</v>
      </c>
      <c r="N162" s="87">
        <f>_XLL.INTERPOLATE($I$2:$I162,M$2:M162,$A162,1,1)</f>
        <v>0.0082856689843749994</v>
      </c>
      <c r="O162">
        <f>C162+D162/(Resultats!$M$2*1000)</f>
        <v>0.0075500091749360967</v>
      </c>
    </row>
    <row r="163" spans="1:15" ht="12.75">
      <c r="A163" s="87">
        <v>0.62891000000001895</v>
      </c>
      <c r="B163" s="87">
        <v>0.063332912500000005</v>
      </c>
      <c r="C163" s="87">
        <v>0.0012487523730761868</v>
      </c>
      <c r="D163" s="87">
        <v>267.47516605519922</v>
      </c>
      <c r="E163" s="87">
        <f>_XLL.INTERPOLATE($I$2:$I163,J$2:J163,$A163,1,1)</f>
        <v>-0.0021067239202959324</v>
      </c>
      <c r="F163" s="87">
        <f>_XLL.INTERPOLATE($I$2:$I163,K$2:K163,$A163,1,1)</f>
        <v>0.0093992603717841933</v>
      </c>
      <c r="G163" s="87">
        <f>_XLL.INTERPOLATE($I$2:$I163,L$2:L163,$A163,1,1)</f>
        <v>0.00020535274039382035</v>
      </c>
      <c r="H163" s="87">
        <f t="shared" si="2"/>
        <v>-0.22413720196752335</v>
      </c>
      <c r="I163" s="90">
        <v>0.64400000000000002</v>
      </c>
      <c r="J163" s="90">
        <v>-0.00252432</v>
      </c>
      <c r="K163" s="90">
        <v>0.010005699999999999</v>
      </c>
      <c r="L163" s="90">
        <v>-8.0081399999999995E-05</v>
      </c>
      <c r="M163">
        <v>0.0092514499999999996</v>
      </c>
      <c r="N163" s="87">
        <f>_XLL.INTERPOLATE($I$2:$I163,M$2:M163,$A163,1,1)</f>
        <v>0.0084884363762313068</v>
      </c>
      <c r="O163">
        <f>C163+D163/(Resultats!$M$2*1000)</f>
        <v>0.0077778793566438504</v>
      </c>
    </row>
    <row r="164" spans="1:15" ht="12.75">
      <c r="A164" s="87">
        <v>0.63282000000003791</v>
      </c>
      <c r="B164" s="87">
        <v>0.063752375000000028</v>
      </c>
      <c r="C164" s="87">
        <v>0.0013547361242708528</v>
      </c>
      <c r="D164" s="87">
        <v>271.35964233990899</v>
      </c>
      <c r="E164" s="87">
        <f>_XLL.INTERPOLATE($I$2:$I164,J$2:J164,$A164,1,1)</f>
        <v>-0.0021653818402315064</v>
      </c>
      <c r="F164" s="87">
        <f>_XLL.INTERPOLATE($I$2:$I164,K$2:K164,$A164,1,1)</f>
        <v>0.0095506568138366034</v>
      </c>
      <c r="G164" s="87">
        <f>_XLL.INTERPOLATE($I$2:$I164,L$2:L164,$A164,1,1)</f>
        <v>0.00012886203952554092</v>
      </c>
      <c r="H164" s="87">
        <f t="shared" si="2"/>
        <v>-0.22672596057418681</v>
      </c>
      <c r="I164" s="90">
        <v>0.64800000000000002</v>
      </c>
      <c r="J164" s="90">
        <v>-0.0025592100000000001</v>
      </c>
      <c r="K164" s="90">
        <v>0.010203</v>
      </c>
      <c r="L164" s="90">
        <v>-0.000106809</v>
      </c>
      <c r="M164">
        <v>0.0094260100000000003</v>
      </c>
      <c r="N164" s="87">
        <f>_XLL.INTERPOLATE($I$2:$I164,M$2:M164,$A164,1,1)</f>
        <v>0.0087039776134043637</v>
      </c>
      <c r="O164">
        <f>C164+D164/(Resultats!$M$2*1000)</f>
        <v>0.007978684018884491</v>
      </c>
    </row>
    <row r="165" spans="1:15" ht="12.75">
      <c r="A165" s="87">
        <v>0.63671999999996842</v>
      </c>
      <c r="B165" s="87">
        <v>0.064001974999999989</v>
      </c>
      <c r="C165" s="87">
        <v>0.0014238265904650826</v>
      </c>
      <c r="D165" s="87">
        <v>273.59642874378665</v>
      </c>
      <c r="E165" s="87">
        <f>_XLL.INTERPOLATE($I$2:$I165,J$2:J165,$A165,1,1)</f>
        <v>-0.0022900832629985713</v>
      </c>
      <c r="F165" s="87">
        <f>_XLL.INTERPOLATE($I$2:$I165,K$2:K165,$A165,1,1)</f>
        <v>0.009663350984238565</v>
      </c>
      <c r="G165" s="87">
        <f>_XLL.INTERPOLATE($I$2:$I165,L$2:L165,$A165,1,1)</f>
        <v>4.3237103124799329E-05</v>
      </c>
      <c r="H165" s="87">
        <f t="shared" si="2"/>
        <v>-0.23698645187718193</v>
      </c>
      <c r="I165" s="90">
        <v>0.65200000000000002</v>
      </c>
      <c r="J165" s="90">
        <v>-0.00259618</v>
      </c>
      <c r="K165" s="90">
        <v>0.010460000000000001</v>
      </c>
      <c r="L165" s="90">
        <v>-0.00013699599999999999</v>
      </c>
      <c r="M165">
        <v>0.0095966000000000003</v>
      </c>
      <c r="N165" s="87">
        <f>_XLL.INTERPOLATE($I$2:$I165,M$2:M165,$A165,1,1)</f>
        <v>0.0088908047614384353</v>
      </c>
      <c r="O165">
        <f>C165+D165/(Resultats!$M$2*1000)</f>
        <v>0.0081023749277344733</v>
      </c>
    </row>
    <row r="166" spans="1:15" ht="12.75">
      <c r="A166" s="87">
        <v>0.64062999999998738</v>
      </c>
      <c r="B166" s="87">
        <v>0.06465464999999998</v>
      </c>
      <c r="C166" s="87">
        <v>0.0017804564794575845</v>
      </c>
      <c r="D166" s="87">
        <v>277.26487586275516</v>
      </c>
      <c r="E166" s="87">
        <f>_XLL.INTERPOLATE($I$2:$I166,J$2:J166,$A166,1,1)</f>
        <v>-0.0024603626051752756</v>
      </c>
      <c r="F166" s="87">
        <f>_XLL.INTERPOLATE($I$2:$I166,K$2:K166,$A166,1,1)</f>
        <v>0.0098579280245506846</v>
      </c>
      <c r="G166" s="87">
        <f>_XLL.INTERPOLATE($I$2:$I166,L$2:L166,$A166,1,1)</f>
        <v>-4.6019831296528102E-05</v>
      </c>
      <c r="H166" s="87">
        <f t="shared" si="2"/>
        <v>-0.24958212304328695</v>
      </c>
      <c r="I166" s="90">
        <v>0.65600000000000003</v>
      </c>
      <c r="J166" s="90">
        <v>-0.0027412700000000001</v>
      </c>
      <c r="K166" s="90">
        <v>0.0107133</v>
      </c>
      <c r="L166" s="90">
        <v>-9.5816799999999994E-05</v>
      </c>
      <c r="M166">
        <v>0.0097733100000000003</v>
      </c>
      <c r="N166" s="87">
        <f>_XLL.INTERPOLATE($I$2:$I166,M$2:M166,$A166,1,1)</f>
        <v>0.0090857455458764752</v>
      </c>
      <c r="O166">
        <f>C166+D166/(Resultats!$M$2*1000)</f>
        <v>0.0085485524088473805</v>
      </c>
    </row>
    <row r="167" spans="1:15" ht="12.75">
      <c r="A167" s="87">
        <v>0.64454000000000633</v>
      </c>
      <c r="B167" s="87">
        <v>0.064872949999999985</v>
      </c>
      <c r="C167" s="87">
        <v>0.0018294253060499865</v>
      </c>
      <c r="D167" s="87">
        <v>279.36314545796893</v>
      </c>
      <c r="E167" s="87">
        <f>_XLL.INTERPOLATE($I$2:$I167,J$2:J167,$A167,1,1)</f>
        <v>-0.0025314440644125737</v>
      </c>
      <c r="F167" s="87">
        <f>_XLL.INTERPOLATE($I$2:$I167,K$2:K167,$A167,1,1)</f>
        <v>0.010030811387732791</v>
      </c>
      <c r="G167" s="87">
        <f>_XLL.INTERPOLATE($I$2:$I167,L$2:L167,$A167,1,1)</f>
        <v>-8.4540951220454875E-05</v>
      </c>
      <c r="H167" s="87">
        <f t="shared" si="2"/>
        <v>-0.25236682921866227</v>
      </c>
      <c r="I167" s="90">
        <v>0.66</v>
      </c>
      <c r="J167" s="90">
        <v>-0.0028192600000000001</v>
      </c>
      <c r="K167" s="90">
        <v>0.0110105</v>
      </c>
      <c r="L167" s="90">
        <v>-7.4850400000000004E-05</v>
      </c>
      <c r="M167">
        <v>0.0099721400000000009</v>
      </c>
      <c r="N167" s="87">
        <f>_XLL.INTERPOLATE($I$2:$I167,M$2:M167,$A167,1,1)</f>
        <v>0.0092761847746552842</v>
      </c>
      <c r="O167">
        <f>C167+D167/(Resultats!$M$2*1000)</f>
        <v>0.0086487404526664098</v>
      </c>
    </row>
    <row r="168" spans="1:15" ht="12.75">
      <c r="A168" s="87">
        <v>0.64844000000005053</v>
      </c>
      <c r="B168" s="87">
        <v>0.06532743750000003</v>
      </c>
      <c r="C168" s="87">
        <v>0.0020216856394317528</v>
      </c>
      <c r="D168" s="87">
        <v>282.61253704772486</v>
      </c>
      <c r="E168" s="87">
        <f>_XLL.INTERPOLATE($I$2:$I168,J$2:J168,$A168,1,1)</f>
        <v>-0.002562603911620334</v>
      </c>
      <c r="F168" s="87">
        <f>_XLL.INTERPOLATE($I$2:$I168,K$2:K168,$A168,1,1)</f>
        <v>0.010228689062303023</v>
      </c>
      <c r="G168" s="87">
        <f>_XLL.INTERPOLATE($I$2:$I168,L$2:L168,$A168,1,1)</f>
        <v>-0.00011036313081365094</v>
      </c>
      <c r="H168" s="87">
        <f t="shared" si="2"/>
        <v>-0.2505310207409272</v>
      </c>
      <c r="I168" s="90">
        <v>0.66400000000000003</v>
      </c>
      <c r="J168" s="90">
        <v>-0.0028290300000000002</v>
      </c>
      <c r="K168" s="90">
        <v>0.0113823</v>
      </c>
      <c r="L168" s="90">
        <v>-1.2268E-05</v>
      </c>
      <c r="M168">
        <v>0.010204400000000001</v>
      </c>
      <c r="N168" s="87">
        <f>_XLL.INTERPOLATE($I$2:$I168,M$2:M168,$A168,1,1)</f>
        <v>0.0094449149018971598</v>
      </c>
      <c r="O168">
        <f>C168+D168/(Resultats!$M$2*1000)</f>
        <v>0.0089203191415491677</v>
      </c>
    </row>
    <row r="169" spans="1:15" ht="12.75">
      <c r="A169" s="87">
        <v>0.6523499999999558</v>
      </c>
      <c r="B169" s="87">
        <v>0.065629174999999984</v>
      </c>
      <c r="C169" s="87">
        <v>0.0021008396356067827</v>
      </c>
      <c r="D169" s="87">
        <v>285.37068363747142</v>
      </c>
      <c r="E169" s="87">
        <f>_XLL.INTERPOLATE($I$2:$I169,J$2:J169,$A169,1,1)</f>
        <v>-0.0026051710940807726</v>
      </c>
      <c r="F169" s="87">
        <f>_XLL.INTERPOLATE($I$2:$I169,K$2:K169,$A169,1,1)</f>
        <v>0.010482145186325349</v>
      </c>
      <c r="G169" s="87">
        <f>_XLL.INTERPOLATE($I$2:$I169,L$2:L169,$A169,1,1)</f>
        <v>-0.00013592199204415207</v>
      </c>
      <c r="H169" s="87">
        <f t="shared" si="2"/>
        <v>-0.24853415477200128</v>
      </c>
      <c r="I169" s="90">
        <v>0.66800000000000004</v>
      </c>
      <c r="J169" s="90">
        <v>-0.0029297799999999999</v>
      </c>
      <c r="K169" s="90">
        <v>0.0115768</v>
      </c>
      <c r="L169" s="90">
        <v>-9.8918700000000006E-06</v>
      </c>
      <c r="M169">
        <v>0.0104335</v>
      </c>
      <c r="N169" s="87">
        <f>_XLL.INTERPOLATE($I$2:$I169,M$2:M169,$A169,1,1)</f>
        <v>0.0096117619124980874</v>
      </c>
      <c r="O169">
        <f>C169+D169/(Resultats!$M$2*1000)</f>
        <v>0.0090668000959212569</v>
      </c>
    </row>
    <row r="170" spans="1:15" ht="12.75">
      <c r="A170" s="87">
        <v>0.65625</v>
      </c>
      <c r="B170" s="87">
        <v>0.066018850000000018</v>
      </c>
      <c r="C170" s="87">
        <v>0.0022802079559514216</v>
      </c>
      <c r="D170" s="87">
        <v>287.9767017894219</v>
      </c>
      <c r="E170" s="87">
        <f>_XLL.INTERPOLATE($I$2:$I170,J$2:J170,$A170,1,1)</f>
        <v>-0.0027481122460937496</v>
      </c>
      <c r="F170" s="87">
        <f>_XLL.INTERPOLATE($I$2:$I170,K$2:K170,$A170,1,1)</f>
        <v>0.010730532653808592</v>
      </c>
      <c r="G170" s="87">
        <f>_XLL.INTERPOLATE($I$2:$I170,L$2:L170,$A170,1,1)</f>
        <v>-9.4027440039062683E-05</v>
      </c>
      <c r="H170" s="87">
        <f t="shared" si="2"/>
        <v>-0.25610212789561393</v>
      </c>
      <c r="I170" s="90">
        <v>0.67200000000000004</v>
      </c>
      <c r="J170" s="90">
        <v>-0.00302265</v>
      </c>
      <c r="K170" s="90">
        <v>0.011802699999999999</v>
      </c>
      <c r="L170" s="90">
        <v>-5.3644900000000002E-06</v>
      </c>
      <c r="M170">
        <v>0.0106806</v>
      </c>
      <c r="N170" s="87">
        <f>_XLL.INTERPOLATE($I$2:$I170,M$2:M170,$A170,1,1)</f>
        <v>0.0097850681188964839</v>
      </c>
      <c r="O170">
        <f>C170+D170/(Resultats!$M$2*1000)</f>
        <v>0.0093097818862059624</v>
      </c>
    </row>
    <row r="171" spans="1:15" ht="12.75">
      <c r="A171" s="87">
        <v>0.66016000000001895</v>
      </c>
      <c r="B171" s="87">
        <v>0.066297500000000009</v>
      </c>
      <c r="C171" s="87">
        <v>0.0023201951183841468</v>
      </c>
      <c r="D171" s="87">
        <v>290.93409566733112</v>
      </c>
      <c r="E171" s="87">
        <f>_XLL.INTERPOLATE($I$2:$I171,J$2:J171,$A171,1,1)</f>
        <v>-0.0028208383584001663</v>
      </c>
      <c r="F171" s="87">
        <f>_XLL.INTERPOLATE($I$2:$I171,K$2:K171,$A171,1,1)</f>
        <v>0.011024133139201642</v>
      </c>
      <c r="G171" s="87">
        <f>_XLL.INTERPOLATE($I$2:$I171,L$2:L171,$A171,1,1)</f>
        <v>-7.3067931696416412E-05</v>
      </c>
      <c r="H171" s="87">
        <f t="shared" si="2"/>
        <v>-0.25587847341659092</v>
      </c>
      <c r="I171" s="90">
        <v>0.67600000000000005</v>
      </c>
      <c r="J171" s="90">
        <v>-0.0030207799999999998</v>
      </c>
      <c r="K171" s="90">
        <v>0.011937</v>
      </c>
      <c r="L171" s="90">
        <v>-4.8073299999999999E-05</v>
      </c>
      <c r="M171">
        <v>0.010922299999999999</v>
      </c>
      <c r="N171" s="87">
        <f>_XLL.INTERPOLATE($I$2:$I171,M$2:M171,$A171,1,1)</f>
        <v>0.009980816645121033</v>
      </c>
      <c r="O171">
        <f>C171+D171/(Resultats!$M$2*1000)</f>
        <v>0.0094219596764792933</v>
      </c>
    </row>
    <row r="172" spans="1:15" ht="12.75">
      <c r="A172" s="87">
        <v>0.66407000000003791</v>
      </c>
      <c r="B172" s="87">
        <v>0.066804887500000021</v>
      </c>
      <c r="C172" s="87">
        <v>0.0026829391550282633</v>
      </c>
      <c r="D172" s="87">
        <v>292.72644715937156</v>
      </c>
      <c r="E172" s="87">
        <f>_XLL.INTERPOLATE($I$2:$I172,J$2:J172,$A172,1,1)</f>
        <v>-0.0028300258543366482</v>
      </c>
      <c r="F172" s="87">
        <f>_XLL.INTERPOLATE($I$2:$I172,K$2:K172,$A172,1,1)</f>
        <v>0.011387196578003399</v>
      </c>
      <c r="G172" s="87">
        <f>_XLL.INTERPOLATE($I$2:$I172,L$2:L172,$A172,1,1)</f>
        <v>-1.1718213343889386E-05</v>
      </c>
      <c r="H172" s="87">
        <f t="shared" si="2"/>
        <v>-0.24852700442560177</v>
      </c>
      <c r="I172" s="90">
        <v>0.68</v>
      </c>
      <c r="J172" s="90">
        <v>-0.0031073899999999998</v>
      </c>
      <c r="K172" s="90">
        <v>0.012144200000000001</v>
      </c>
      <c r="L172" s="90">
        <v>-2.4320499999999999E-05</v>
      </c>
      <c r="M172">
        <v>0.0111121</v>
      </c>
      <c r="N172" s="87">
        <f>_XLL.INTERPOLATE($I$2:$I172,M$2:M172,$A172,1,1)</f>
        <v>0.010208433232704367</v>
      </c>
      <c r="O172">
        <f>C172+D172/(Resultats!$M$2*1000)</f>
        <v>0.0098284554029094591</v>
      </c>
    </row>
    <row r="173" spans="1:15" ht="12.75">
      <c r="A173" s="87">
        <v>0.66796999999996842</v>
      </c>
      <c r="B173" s="87">
        <v>0.067330149999999978</v>
      </c>
      <c r="C173" s="87">
        <v>0.0028912162448798406</v>
      </c>
      <c r="D173" s="87">
        <v>296.6543762869851</v>
      </c>
      <c r="E173" s="87">
        <f>_XLL.INTERPOLATE($I$2:$I173,J$2:J173,$A173,1,1)</f>
        <v>-0.0029290509437900104</v>
      </c>
      <c r="F173" s="87">
        <f>_XLL.INTERPOLATE($I$2:$I173,K$2:K173,$A173,1,1)</f>
        <v>0.011575230208788197</v>
      </c>
      <c r="G173" s="87">
        <f>_XLL.INTERPOLATE($I$2:$I173,L$2:L173,$A173,1,1)</f>
        <v>-9.9159570069066273E-06</v>
      </c>
      <c r="H173" s="87">
        <f t="shared" si="2"/>
        <v>-0.25304472489594232</v>
      </c>
      <c r="I173" s="90">
        <v>0.68399999999999994</v>
      </c>
      <c r="J173" s="90">
        <v>-0.0031708700000000001</v>
      </c>
      <c r="K173" s="90">
        <v>0.012364500000000001</v>
      </c>
      <c r="L173" s="90">
        <v>3.5419100000000002E-06</v>
      </c>
      <c r="M173">
        <v>0.011315800000000001</v>
      </c>
      <c r="N173" s="87">
        <f>_XLL.INTERPOLATE($I$2:$I173,M$2:M173,$A173,1,1)</f>
        <v>0.010431715346909683</v>
      </c>
      <c r="O173">
        <f>C173+D173/(Resultats!$M$2*1000)</f>
        <v>0.010132614097153984</v>
      </c>
    </row>
    <row r="174" spans="1:15" ht="12.75">
      <c r="A174" s="87">
        <v>0.67187999999998738</v>
      </c>
      <c r="B174" s="87">
        <v>0.067644562500000005</v>
      </c>
      <c r="C174" s="87">
        <v>0.0030177047560907277</v>
      </c>
      <c r="D174" s="87">
        <v>298.98303901312329</v>
      </c>
      <c r="E174" s="87">
        <f>_XLL.INTERPOLATE($I$2:$I174,J$2:J174,$A174,1,1)</f>
        <v>-0.0030212044526098389</v>
      </c>
      <c r="F174" s="87">
        <f>_XLL.INTERPOLATE($I$2:$I174,K$2:K174,$A174,1,1)</f>
        <v>0.011797202090499408</v>
      </c>
      <c r="G174" s="87">
        <f>_XLL.INTERPOLATE($I$2:$I174,L$2:L174,$A174,1,1)</f>
        <v>-4.8345824530085195E-06</v>
      </c>
      <c r="H174" s="87">
        <f t="shared" si="2"/>
        <v>-0.25609499857961177</v>
      </c>
      <c r="I174" s="90">
        <v>0.68799999999999994</v>
      </c>
      <c r="J174" s="90">
        <v>-0.0032842700000000002</v>
      </c>
      <c r="K174" s="90">
        <v>0.0125883</v>
      </c>
      <c r="L174" s="90">
        <v>4.9385999999999998E-05</v>
      </c>
      <c r="M174">
        <v>0.011514399999999999</v>
      </c>
      <c r="N174" s="87">
        <f>_XLL.INTERPOLATE($I$2:$I174,M$2:M174,$A174,1,1)</f>
        <v>0.010673255355899225</v>
      </c>
      <c r="O174">
        <f>C174+D174/(Resultats!$M$2*1000)</f>
        <v>0.010315945772031585</v>
      </c>
    </row>
    <row r="175" spans="1:15" ht="12.75">
      <c r="A175" s="87">
        <v>0.67579000000000633</v>
      </c>
      <c r="B175" s="87">
        <v>0.068124375000000015</v>
      </c>
      <c r="C175" s="87">
        <v>0.0032681229259363398</v>
      </c>
      <c r="D175" s="87">
        <v>301.82558205225268</v>
      </c>
      <c r="E175" s="87">
        <f>_XLL.INTERPOLATE($I$2:$I175,J$2:J175,$A175,1,1)</f>
        <v>-0.0030189167553092643</v>
      </c>
      <c r="F175" s="87">
        <f>_XLL.INTERPOLATE($I$2:$I175,K$2:K175,$A175,1,1)</f>
        <v>0.01192835089004322</v>
      </c>
      <c r="G175" s="87">
        <f>_XLL.INTERPOLATE($I$2:$I175,L$2:L175,$A175,1,1)</f>
        <v>-4.7335648764105582E-05</v>
      </c>
      <c r="H175" s="87">
        <f t="shared" si="2"/>
        <v>-0.25308752091030462</v>
      </c>
      <c r="I175" s="90">
        <v>0.69199999999999995</v>
      </c>
      <c r="J175" s="90">
        <v>-0.0032825900000000002</v>
      </c>
      <c r="K175" s="90">
        <v>0.0128977</v>
      </c>
      <c r="L175" s="90">
        <v>5.3766600000000001E-05</v>
      </c>
      <c r="M175">
        <v>0.0117041</v>
      </c>
      <c r="N175" s="87">
        <f>_XLL.INTERPOLATE($I$2:$I175,M$2:M175,$A175,1,1)</f>
        <v>0.010910840881848002</v>
      </c>
      <c r="O175">
        <f>C175+D175/(Resultats!$M$2*1000)</f>
        <v>0.010635751035761278</v>
      </c>
    </row>
    <row r="176" spans="1:15" ht="12.75">
      <c r="A176" s="87">
        <v>0.67969000000005053</v>
      </c>
      <c r="B176" s="87">
        <v>0.06828382500000002</v>
      </c>
      <c r="C176" s="87">
        <v>0.0033278454005295638</v>
      </c>
      <c r="D176" s="87">
        <v>303.06135707321255</v>
      </c>
      <c r="E176" s="87">
        <f>_XLL.INTERPOLATE($I$2:$I176,J$2:J176,$A176,1,1)</f>
        <v>-0.0031011953477941127</v>
      </c>
      <c r="F176" s="87">
        <f>_XLL.INTERPOLATE($I$2:$I176,K$2:K176,$A176,1,1)</f>
        <v>0.01212750804704805</v>
      </c>
      <c r="G176" s="87">
        <f>_XLL.INTERPOLATE($I$2:$I176,L$2:L176,$A176,1,1)</f>
        <v>-2.6480986623718187E-05</v>
      </c>
      <c r="H176" s="87">
        <f t="shared" si="2"/>
        <v>-0.25571579385997378</v>
      </c>
      <c r="I176" s="90">
        <v>0.69599999999999995</v>
      </c>
      <c r="J176" s="90">
        <v>-0.0033511399999999998</v>
      </c>
      <c r="K176" s="90">
        <v>0.0131136</v>
      </c>
      <c r="L176" s="90">
        <v>3.0374799999999999E-05</v>
      </c>
      <c r="M176">
        <v>0.0119296</v>
      </c>
      <c r="N176" s="87">
        <f>_XLL.INTERPOLATE($I$2:$I176,M$2:M176,$A176,1,1)</f>
        <v>0.011097075909628974</v>
      </c>
      <c r="O176">
        <f>C176+D176/(Resultats!$M$2*1000)</f>
        <v>0.010725639047417121</v>
      </c>
    </row>
    <row r="177" spans="1:15" ht="12.75">
      <c r="A177" s="87">
        <v>0.6835999999999558</v>
      </c>
      <c r="B177" s="87">
        <v>0.069049000000000027</v>
      </c>
      <c r="C177" s="87">
        <v>0.0039089929750802666</v>
      </c>
      <c r="D177" s="87">
        <v>305.34173548041963</v>
      </c>
      <c r="E177" s="87">
        <f>_XLL.INTERPOLATE($I$2:$I177,J$2:J177,$A177,1,1)</f>
        <v>-0.0031626043249991477</v>
      </c>
      <c r="F177" s="87">
        <f>_XLL.INTERPOLATE($I$2:$I177,K$2:K177,$A177,1,1)</f>
        <v>0.012342269299997545</v>
      </c>
      <c r="G177" s="87">
        <f>_XLL.INTERPOLATE($I$2:$I177,L$2:L177,$A177,1,1)</f>
        <v>8.9177146261253077E-09</v>
      </c>
      <c r="H177" s="87">
        <f t="shared" si="2"/>
        <v>-0.25624172088027414</v>
      </c>
      <c r="I177" s="90">
        <v>0.70</v>
      </c>
      <c r="J177" s="90">
        <v>-0.0034140899999999998</v>
      </c>
      <c r="K177" s="90">
        <v>0.0133499</v>
      </c>
      <c r="L177" s="90">
        <v>3.6188099999999998E-06</v>
      </c>
      <c r="M177">
        <v>0.0121586</v>
      </c>
      <c r="N177" s="87">
        <f>_XLL.INTERPOLATE($I$2:$I177,M$2:M177,$A177,1,1)</f>
        <v>0.011295573999997758</v>
      </c>
      <c r="O177">
        <f>C177+D177/(Resultats!$M$2*1000)</f>
        <v>0.01136245115490681</v>
      </c>
    </row>
    <row r="178" spans="1:15" ht="12.75">
      <c r="A178" s="87">
        <v>0.6875</v>
      </c>
      <c r="B178" s="87">
        <v>0.069238237500000022</v>
      </c>
      <c r="C178" s="87">
        <v>0.0038726905946386836</v>
      </c>
      <c r="D178" s="87">
        <v>308.13651605221401</v>
      </c>
      <c r="E178" s="87">
        <f>_XLL.INTERPOLATE($I$2:$I178,J$2:J178,$A178,1,1)</f>
        <v>-0.0032752605078125011</v>
      </c>
      <c r="F178" s="87">
        <f>_XLL.INTERPOLATE($I$2:$I178,K$2:K178,$A178,1,1)</f>
        <v>0.012556204980468754</v>
      </c>
      <c r="G178" s="87">
        <f>_XLL.INTERPOLATE($I$2:$I178,L$2:L178,$A178,1,1)</f>
        <v>4.5516659892578632E-05</v>
      </c>
      <c r="H178" s="87">
        <f t="shared" si="2"/>
        <v>-0.2608479642461386</v>
      </c>
      <c r="I178" s="90">
        <v>0.70399999999999996</v>
      </c>
      <c r="J178" s="90">
        <v>-0.00347212</v>
      </c>
      <c r="K178" s="90">
        <v>0.013514200000000001</v>
      </c>
      <c r="L178" s="90">
        <v>-4.6085699999999998E-05</v>
      </c>
      <c r="M178">
        <v>0.0123841</v>
      </c>
      <c r="N178" s="87">
        <f>_XLL.INTERPOLATE($I$2:$I178,M$2:M178,$A178,1,1)</f>
        <v>0.011490035742187503</v>
      </c>
      <c r="O178">
        <f>C178+D178/(Resultats!$M$2*1000)</f>
        <v>0.011394369976132555</v>
      </c>
    </row>
    <row r="179" spans="1:15" ht="12.75">
      <c r="A179" s="87">
        <v>0.69141000000001895</v>
      </c>
      <c r="B179" s="87">
        <v>0.069642812499999984</v>
      </c>
      <c r="C179" s="87">
        <v>0.0041468344275606417</v>
      </c>
      <c r="D179" s="87">
        <v>309.75275567685316</v>
      </c>
      <c r="E179" s="87">
        <f>_XLL.INTERPOLATE($I$2:$I179,J$2:J179,$A179,1,1)</f>
        <v>-0.0032801407993243055</v>
      </c>
      <c r="F179" s="87">
        <f>_XLL.INTERPOLATE($I$2:$I179,K$2:K179,$A179,1,1)</f>
        <v>0.012856281118274068</v>
      </c>
      <c r="G179" s="87">
        <f>_XLL.INTERPOLATE($I$2:$I179,L$2:L179,$A179,1,1)</f>
        <v>5.4993530074833155E-05</v>
      </c>
      <c r="H179" s="87">
        <f t="shared" si="2"/>
        <v>-0.25513916265115538</v>
      </c>
      <c r="I179" s="90">
        <v>0.70799999999999996</v>
      </c>
      <c r="J179" s="90">
        <v>-0.0035912700000000001</v>
      </c>
      <c r="K179" s="90">
        <v>0.0136078</v>
      </c>
      <c r="L179" s="90">
        <v>-4.3885799999999999E-05</v>
      </c>
      <c r="M179">
        <v>0.0125603</v>
      </c>
      <c r="N179" s="87">
        <f>_XLL.INTERPOLATE($I$2:$I179,M$2:M179,$A179,1,1)</f>
        <v>0.011674282966865781</v>
      </c>
      <c r="O179">
        <f>C179+D179/(Resultats!$M$2*1000)</f>
        <v>0.011707966569850126</v>
      </c>
    </row>
    <row r="180" spans="1:15" ht="12.75">
      <c r="A180" s="87">
        <v>0.69532000000003791</v>
      </c>
      <c r="B180" s="87">
        <v>0.070045887500000015</v>
      </c>
      <c r="C180" s="87">
        <v>0.0043541642363405242</v>
      </c>
      <c r="D180" s="87">
        <v>312.1783349419178</v>
      </c>
      <c r="E180" s="87">
        <f>_XLL.INTERPOLATE($I$2:$I180,J$2:J180,$A180,1,1)</f>
        <v>-0.003338972112895724</v>
      </c>
      <c r="F180" s="87">
        <f>_XLL.INTERPOLATE($I$2:$I180,K$2:K180,$A180,1,1)</f>
        <v>0.013076823839651974</v>
      </c>
      <c r="G180" s="87">
        <f>_XLL.INTERPOLATE($I$2:$I180,L$2:L180,$A180,1,1)</f>
        <v>3.4881489470873169E-05</v>
      </c>
      <c r="H180" s="87">
        <f t="shared" si="2"/>
        <v>-0.25533509924414394</v>
      </c>
      <c r="I180" s="90">
        <v>0.71199999999999997</v>
      </c>
      <c r="J180" s="90">
        <v>-0.0036759800000000001</v>
      </c>
      <c r="K180" s="90">
        <v>0.013794799999999999</v>
      </c>
      <c r="L180" s="90">
        <v>-7.3420100000000005E-05</v>
      </c>
      <c r="M180">
        <v>0.012748499999999999</v>
      </c>
      <c r="N180" s="87">
        <f>_XLL.INTERPOLATE($I$2:$I180,M$2:M180,$A180,1,1)</f>
        <v>0.01189063068495219</v>
      </c>
      <c r="O180">
        <f>C180+D180/(Resultats!$M$2*1000)</f>
        <v>0.011974505296092826</v>
      </c>
    </row>
    <row r="181" spans="1:15" ht="12.75">
      <c r="A181" s="87">
        <v>0.69921999999996842</v>
      </c>
      <c r="B181" s="87">
        <v>0.070330500000000018</v>
      </c>
      <c r="C181" s="87">
        <v>0.0045714584544992026</v>
      </c>
      <c r="D181" s="87">
        <v>313.01251036955546</v>
      </c>
      <c r="E181" s="87">
        <f>_XLL.INTERPOLATE($I$2:$I181,J$2:J181,$A181,1,1)</f>
        <v>-0.0034022113159420161</v>
      </c>
      <c r="F181" s="87">
        <f>_XLL.INTERPOLATE($I$2:$I181,K$2:K181,$A181,1,1)</f>
        <v>0.01330805841222321</v>
      </c>
      <c r="G181" s="87">
        <f>_XLL.INTERPOLATE($I$2:$I181,L$2:L181,$A181,1,1)</f>
        <v>1.033766061907417E-05</v>
      </c>
      <c r="H181" s="87">
        <f t="shared" si="2"/>
        <v>-0.25565046459498153</v>
      </c>
      <c r="I181" s="90">
        <v>0.71599999999999997</v>
      </c>
      <c r="J181" s="90">
        <v>-0.0037935600000000001</v>
      </c>
      <c r="K181" s="90">
        <v>0.013963100000000001</v>
      </c>
      <c r="L181" s="90">
        <v>-0.00015105300000000001</v>
      </c>
      <c r="M181">
        <v>0.012918499999999999</v>
      </c>
      <c r="N181" s="87">
        <f>_XLL.INTERPOLATE($I$2:$I181,M$2:M181,$A181,1,1)</f>
        <v>0.012114112570810697</v>
      </c>
      <c r="O181">
        <f>C181+D181/(Resultats!$M$2*1000)</f>
        <v>0.012212161917886742</v>
      </c>
    </row>
    <row r="182" spans="1:15" ht="12.75">
      <c r="A182" s="87">
        <v>0.70312999999998738</v>
      </c>
      <c r="B182" s="87">
        <v>0.070696325000000004</v>
      </c>
      <c r="C182" s="87">
        <v>0.0047185852837135639</v>
      </c>
      <c r="D182" s="87">
        <v>315.7225118007965</v>
      </c>
      <c r="E182" s="87">
        <f>_XLL.INTERPOLATE($I$2:$I182,J$2:J182,$A182,1,1)</f>
        <v>-0.003455519659983231</v>
      </c>
      <c r="F182" s="87">
        <f>_XLL.INTERPOLATE($I$2:$I182,K$2:K182,$A182,1,1)</f>
        <v>0.013484505160203452</v>
      </c>
      <c r="G182" s="87">
        <f>_XLL.INTERPOLATE($I$2:$I182,L$2:L182,$A182,1,1)</f>
        <v>-3.8306451446572374E-05</v>
      </c>
      <c r="H182" s="87">
        <f t="shared" si="2"/>
        <v>-0.25625854407927673</v>
      </c>
      <c r="I182" s="90">
        <v>0.72</v>
      </c>
      <c r="J182" s="90">
        <v>-0.0039895399999999998</v>
      </c>
      <c r="K182" s="90">
        <v>0.014209700000000001</v>
      </c>
      <c r="L182" s="90">
        <v>-8.2603900000000004E-05</v>
      </c>
      <c r="M182">
        <v>0.0130674</v>
      </c>
      <c r="N182" s="87">
        <f>_XLL.INTERPOLATE($I$2:$I182,M$2:M182,$A182,1,1)</f>
        <v>0.012338401333416502</v>
      </c>
      <c r="O182">
        <f>C182+D182/(Resultats!$M$2*1000)</f>
        <v>0.012425440471506693</v>
      </c>
    </row>
    <row r="183" spans="1:15" ht="12.75">
      <c r="A183" s="87">
        <v>0.70704000000000633</v>
      </c>
      <c r="B183" s="87">
        <v>0.071075549999999987</v>
      </c>
      <c r="C183" s="87">
        <v>0.0049198566961209111</v>
      </c>
      <c r="D183" s="87">
        <v>317.92762616155289</v>
      </c>
      <c r="E183" s="87">
        <f>_XLL.INTERPOLATE($I$2:$I183,J$2:J183,$A183,1,1)</f>
        <v>-0.0035637233107201991</v>
      </c>
      <c r="F183" s="87">
        <f>_XLL.INTERPOLATE($I$2:$I183,K$2:K183,$A183,1,1)</f>
        <v>0.013580409740800149</v>
      </c>
      <c r="G183" s="87">
        <f>_XLL.INTERPOLATE($I$2:$I183,L$2:L183,$A183,1,1)</f>
        <v>-4.3350298855669178E-05</v>
      </c>
      <c r="H183" s="87">
        <f t="shared" si="2"/>
        <v>-0.26241647923284434</v>
      </c>
      <c r="I183" s="90">
        <v>0.72399999999999998</v>
      </c>
      <c r="J183" s="90">
        <v>-0.0041824999999999996</v>
      </c>
      <c r="K183" s="90">
        <v>0.0144887</v>
      </c>
      <c r="L183" s="90">
        <v>-6.9501700000000006E-05</v>
      </c>
      <c r="M183">
        <v>0.0132383</v>
      </c>
      <c r="N183" s="87">
        <f>_XLL.INTERPOLATE($I$2:$I183,M$2:M183,$A183,1,1)</f>
        <v>0.012518259334400272</v>
      </c>
      <c r="O183">
        <f>C183+D183/(Resultats!$M$2*1000)</f>
        <v>0.012680539205108022</v>
      </c>
    </row>
    <row r="184" spans="1:15" ht="12.75">
      <c r="A184" s="87">
        <v>0.71094000000005053</v>
      </c>
      <c r="B184" s="87">
        <v>0.071613487500000017</v>
      </c>
      <c r="C184" s="87">
        <v>0.0052004925691293002</v>
      </c>
      <c r="D184" s="87">
        <v>321.11598285837908</v>
      </c>
      <c r="E184" s="87">
        <f>_XLL.INTERPOLATE($I$2:$I184,J$2:J184,$A184,1,1)</f>
        <v>-0.0036520678383216579</v>
      </c>
      <c r="F184" s="87">
        <f>_XLL.INTERPOLATE($I$2:$I184,K$2:K184,$A184,1,1)</f>
        <v>0.013744173104483783</v>
      </c>
      <c r="G184" s="87">
        <f>_XLL.INTERPOLATE($I$2:$I184,L$2:L184,$A184,1,1)</f>
        <v>-6.1331635414308219E-05</v>
      </c>
      <c r="H184" s="87">
        <f t="shared" si="2"/>
        <v>-0.26571753793833097</v>
      </c>
      <c r="I184" s="90">
        <v>0.72799999999999998</v>
      </c>
      <c r="J184" s="90">
        <v>-0.0043500199999999996</v>
      </c>
      <c r="K184" s="90">
        <v>0.014722799999999999</v>
      </c>
      <c r="L184" s="90">
        <v>3.2730400000000001E-05</v>
      </c>
      <c r="M184">
        <v>0.0134632</v>
      </c>
      <c r="N184" s="87">
        <f>_XLL.INTERPOLATE($I$2:$I184,M$2:M184,$A184,1,1)</f>
        <v>0.012699620060339886</v>
      </c>
      <c r="O184">
        <f>C184+D184/(Resultats!$M$2*1000)</f>
        <v>0.013039003558604916</v>
      </c>
    </row>
    <row r="185" spans="1:15" ht="12.75">
      <c r="A185" s="87">
        <v>0.7148499999999558</v>
      </c>
      <c r="B185" s="87">
        <v>0.07202550000000002</v>
      </c>
      <c r="C185" s="87">
        <v>0.0054703557853335583</v>
      </c>
      <c r="D185" s="87">
        <v>322.87742768963915</v>
      </c>
      <c r="E185" s="87">
        <f>_XLL.INTERPOLATE($I$2:$I185,J$2:J185,$A185,1,1)</f>
        <v>-0.0037530665645396158</v>
      </c>
      <c r="F185" s="87">
        <f>_XLL.INTERPOLATE($I$2:$I185,K$2:K185,$A185,1,1)</f>
        <v>0.013909550407224695</v>
      </c>
      <c r="G185" s="87">
        <f>_XLL.INTERPOLATE($I$2:$I185,L$2:L185,$A185,1,1)</f>
        <v>-0.00013797763551495523</v>
      </c>
      <c r="H185" s="87">
        <f t="shared" si="2"/>
        <v>-0.26981940139418548</v>
      </c>
      <c r="I185" s="90">
        <v>0.73199999999999998</v>
      </c>
      <c r="J185" s="90">
        <v>-0.0044242300000000004</v>
      </c>
      <c r="K185" s="90">
        <v>0.015026299999999999</v>
      </c>
      <c r="L185" s="90">
        <v>1.3771899999999999E-05</v>
      </c>
      <c r="M185">
        <v>0.013716900000000001</v>
      </c>
      <c r="N185" s="87">
        <f>_XLL.INTERPOLATE($I$2:$I185,M$2:M185,$A185,1,1)</f>
        <v>0.012871700707322386</v>
      </c>
      <c r="O185">
        <f>C185+D185/(Resultats!$M$2*1000)</f>
        <v>0.013351864026282877</v>
      </c>
    </row>
    <row r="186" spans="1:15" ht="12.75">
      <c r="A186" s="87">
        <v>0.71875</v>
      </c>
      <c r="B186" s="87">
        <v>0.072407724999999978</v>
      </c>
      <c r="C186" s="87">
        <v>0.0057938235019711626</v>
      </c>
      <c r="D186" s="87">
        <v>323.60551938531182</v>
      </c>
      <c r="E186" s="87">
        <f>_XLL.INTERPOLATE($I$2:$I186,J$2:J186,$A186,1,1)</f>
        <v>-0.0039258874487304706</v>
      </c>
      <c r="F186" s="87">
        <f>_XLL.INTERPOLATE($I$2:$I186,K$2:K186,$A186,1,1)</f>
        <v>0.014127616198730472</v>
      </c>
      <c r="G186" s="87">
        <f>_XLL.INTERPOLATE($I$2:$I186,L$2:L186,$A186,1,1)</f>
        <v>-0.00010481061038818297</v>
      </c>
      <c r="H186" s="87">
        <f t="shared" si="2"/>
        <v>-0.27788746477153425</v>
      </c>
      <c r="I186" s="90">
        <v>0.73599999999999999</v>
      </c>
      <c r="J186" s="90">
        <v>-0.0045256699999999999</v>
      </c>
      <c r="K186" s="90">
        <v>0.015262899999999999</v>
      </c>
      <c r="L186" s="90">
        <v>6.5888600000000005E-05</v>
      </c>
      <c r="M186">
        <v>0.014001899999999999</v>
      </c>
      <c r="N186" s="87">
        <f>_XLL.INTERPOLATE($I$2:$I186,M$2:M186,$A186,1,1)</f>
        <v>0.013019952307128907</v>
      </c>
      <c r="O186">
        <f>C186+D186/(Resultats!$M$2*1000)</f>
        <v>0.013693104619583531</v>
      </c>
    </row>
    <row r="187" spans="1:15" ht="12.75">
      <c r="A187" s="87">
        <v>0.72266000000001895</v>
      </c>
      <c r="B187" s="87">
        <v>0.072754912499999991</v>
      </c>
      <c r="C187" s="87">
        <v>0.0060347372641913477</v>
      </c>
      <c r="D187" s="87">
        <v>324.92241188812545</v>
      </c>
      <c r="E187" s="87">
        <f>_XLL.INTERPOLATE($I$2:$I187,J$2:J187,$A187,1,1)</f>
        <v>-0.0041198554999046632</v>
      </c>
      <c r="F187" s="87">
        <f>_XLL.INTERPOLATE($I$2:$I187,K$2:K187,$A187,1,1)</f>
        <v>0.014397351863745099</v>
      </c>
      <c r="G187" s="87">
        <f>_XLL.INTERPOLATE($I$2:$I187,L$2:L187,$A187,1,1)</f>
        <v>-7.8427769033632307E-05</v>
      </c>
      <c r="H187" s="87">
        <f t="shared" si="2"/>
        <v>-0.28615369957576275</v>
      </c>
      <c r="I187" s="90">
        <v>0.74</v>
      </c>
      <c r="J187" s="90">
        <v>-0.0045981399999999997</v>
      </c>
      <c r="K187" s="90">
        <v>0.015536700000000001</v>
      </c>
      <c r="L187" s="90">
        <v>9.2486900000000004E-05</v>
      </c>
      <c r="M187">
        <v>0.0142469</v>
      </c>
      <c r="N187" s="87">
        <f>_XLL.INTERPOLATE($I$2:$I187,M$2:M187,$A187,1,1)</f>
        <v>0.013176227649000828</v>
      </c>
      <c r="O187">
        <f>C187+D187/(Resultats!$M$2*1000)</f>
        <v>0.013966164014242746</v>
      </c>
    </row>
    <row r="188" spans="1:15" ht="12.75">
      <c r="A188" s="87">
        <v>0.72657000000003791</v>
      </c>
      <c r="B188" s="87">
        <v>0.073001525000000012</v>
      </c>
      <c r="C188" s="87">
        <v>0.0061801373824853234</v>
      </c>
      <c r="D188" s="87">
        <v>326.17658652661197</v>
      </c>
      <c r="E188" s="87">
        <f>_XLL.INTERPOLATE($I$2:$I188,J$2:J188,$A188,1,1)</f>
        <v>-0.0042980613718850841</v>
      </c>
      <c r="F188" s="87">
        <f>_XLL.INTERPOLATE($I$2:$I188,K$2:K188,$A188,1,1)</f>
        <v>0.014635831778595104</v>
      </c>
      <c r="G188" s="87">
        <f>_XLL.INTERPOLATE($I$2:$I188,L$2:L188,$A188,1,1)</f>
        <v>1.465497788507359E-06</v>
      </c>
      <c r="H188" s="87">
        <f t="shared" si="2"/>
        <v>-0.29366703832787944</v>
      </c>
      <c r="I188" s="90">
        <v>0.74399999999999999</v>
      </c>
      <c r="J188" s="90">
        <v>-0.0046498700000000004</v>
      </c>
      <c r="K188" s="90">
        <v>0.015784400000000001</v>
      </c>
      <c r="L188" s="90">
        <v>3.23963E-05</v>
      </c>
      <c r="M188">
        <v>0.0145235</v>
      </c>
      <c r="N188" s="87">
        <f>_XLL.INTERPOLATE($I$2:$I188,M$2:M188,$A188,1,1)</f>
        <v>0.013378456004505336</v>
      </c>
      <c r="O188">
        <f>C188+D188/(Resultats!$M$2*1000)</f>
        <v>0.014142178808265377</v>
      </c>
    </row>
    <row r="189" spans="1:15" ht="12.75">
      <c r="A189" s="87">
        <v>0.73046999999996842</v>
      </c>
      <c r="B189" s="87">
        <v>0.073470175000000026</v>
      </c>
      <c r="C189" s="87">
        <v>0.0063724275845336159</v>
      </c>
      <c r="D189" s="87">
        <v>329.60110281449988</v>
      </c>
      <c r="E189" s="87">
        <f>_XLL.INTERPOLATE($I$2:$I189,J$2:J189,$A189,1,1)</f>
        <v>-0.0043980739365653259</v>
      </c>
      <c r="F189" s="87">
        <f>_XLL.INTERPOLATE($I$2:$I189,K$2:K189,$A189,1,1)</f>
        <v>0.014911954979881086</v>
      </c>
      <c r="G189" s="87">
        <f>_XLL.INTERPOLATE($I$2:$I189,L$2:L189,$A189,1,1)</f>
        <v>2.1314808472466958E-05</v>
      </c>
      <c r="H189" s="87">
        <f t="shared" si="2"/>
        <v>-0.29493610613089433</v>
      </c>
      <c r="I189" s="90">
        <v>0.748</v>
      </c>
      <c r="J189" s="90">
        <v>-0.0046533199999999999</v>
      </c>
      <c r="K189" s="90">
        <v>0.016085599999999999</v>
      </c>
      <c r="L189" s="90">
        <v>-3.66671E-05</v>
      </c>
      <c r="M189">
        <v>0.014782200000000001</v>
      </c>
      <c r="N189" s="87">
        <f>_XLL.INTERPOLATE($I$2:$I189,M$2:M189,$A189,1,1)</f>
        <v>0.013616276247947191</v>
      </c>
      <c r="O189">
        <f>C189+D189/(Resultats!$M$2*1000)</f>
        <v>0.014418062197788508</v>
      </c>
    </row>
    <row r="190" spans="1:15" ht="12.75">
      <c r="A190" s="87">
        <v>0.73437999999998738</v>
      </c>
      <c r="B190" s="87">
        <v>0.073862812499999986</v>
      </c>
      <c r="C190" s="87">
        <v>0.0066390432142043598</v>
      </c>
      <c r="D190" s="87">
        <v>331.16270457702507</v>
      </c>
      <c r="E190" s="87">
        <f>_XLL.INTERPOLATE($I$2:$I190,J$2:J190,$A190,1,1)</f>
        <v>-0.0044853349068871614</v>
      </c>
      <c r="F190" s="87">
        <f>_XLL.INTERPOLATE($I$2:$I190,K$2:K190,$A190,1,1)</f>
        <v>0.015167674678243046</v>
      </c>
      <c r="G190" s="87">
        <f>_XLL.INTERPOLATE($I$2:$I190,L$2:L190,$A190,1,1)</f>
        <v>4.3142464560894942E-05</v>
      </c>
      <c r="H190" s="87">
        <f t="shared" si="2"/>
        <v>-0.29571671347362533</v>
      </c>
      <c r="I190" s="90">
        <v>0.752</v>
      </c>
      <c r="J190" s="90">
        <v>-0.0047679100000000002</v>
      </c>
      <c r="K190" s="90">
        <v>0.016336300000000002</v>
      </c>
      <c r="L190" s="90">
        <v>-8.9763800000000003E-05</v>
      </c>
      <c r="M190">
        <v>0.0150177</v>
      </c>
      <c r="N190" s="87">
        <f>_XLL.INTERPOLATE($I$2:$I190,M$2:M190,$A190,1,1)</f>
        <v>0.013887815242705329</v>
      </c>
      <c r="O190">
        <f>C190+D190/(Resultats!$M$2*1000)</f>
        <v>0.014722796866156048</v>
      </c>
    </row>
    <row r="191" spans="1:15" ht="12.75">
      <c r="A191" s="87">
        <v>0.73829000000000633</v>
      </c>
      <c r="B191" s="87">
        <v>0.074317300000000031</v>
      </c>
      <c r="C191" s="87">
        <v>0.006946921948254331</v>
      </c>
      <c r="D191" s="87">
        <v>332.97940914355115</v>
      </c>
      <c r="E191" s="87">
        <f>_XLL.INTERPOLATE($I$2:$I191,J$2:J191,$A191,1,1)</f>
        <v>-0.0045701276117147199</v>
      </c>
      <c r="F191" s="87">
        <f>_XLL.INTERPOLATE($I$2:$I191,K$2:K191,$A191,1,1)</f>
        <v>0.015419532931221539</v>
      </c>
      <c r="G191" s="87">
        <f>_XLL.INTERPOLATE($I$2:$I191,L$2:L191,$A191,1,1)</f>
        <v>8.8524337881418165E-05</v>
      </c>
      <c r="H191" s="87">
        <f t="shared" si="2"/>
        <v>-0.29638560597779878</v>
      </c>
      <c r="I191" s="90">
        <v>0.75600000000000001</v>
      </c>
      <c r="J191" s="90">
        <v>-0.0048063200000000002</v>
      </c>
      <c r="K191" s="90">
        <v>0.0166029</v>
      </c>
      <c r="L191" s="90">
        <v>-0.00012537200000000001</v>
      </c>
      <c r="M191">
        <v>0.0152421</v>
      </c>
      <c r="N191" s="87">
        <f>_XLL.INTERPOLATE($I$2:$I191,M$2:M191,$A191,1,1)</f>
        <v>0.014142041229472248</v>
      </c>
      <c r="O191">
        <f>C191+D191/(Resultats!$M$2*1000)</f>
        <v>0.01507502175383745</v>
      </c>
    </row>
    <row r="192" spans="1:15" ht="12.75">
      <c r="A192" s="87">
        <v>0.74219000000005053</v>
      </c>
      <c r="B192" s="87">
        <v>0.074658537500000011</v>
      </c>
      <c r="C192" s="87">
        <v>0.007220535140723322</v>
      </c>
      <c r="D192" s="87">
        <v>333.81737669278732</v>
      </c>
      <c r="E192" s="87">
        <f>_XLL.INTERPOLATE($I$2:$I192,J$2:J192,$A192,1,1)</f>
        <v>-0.0046308990364002066</v>
      </c>
      <c r="F192" s="87">
        <f>_XLL.INTERPOLATE($I$2:$I192,K$2:K192,$A192,1,1)</f>
        <v>0.015670150345756143</v>
      </c>
      <c r="G192" s="87">
        <f>_XLL.INTERPOLATE($I$2:$I192,L$2:L192,$A192,1,1)</f>
        <v>6.5054918717763748E-05</v>
      </c>
      <c r="H192" s="87">
        <f t="shared" si="2"/>
        <v>-0.29552358683363661</v>
      </c>
      <c r="I192" s="90">
        <v>0.76</v>
      </c>
      <c r="J192" s="90">
        <v>-0.0048672400000000001</v>
      </c>
      <c r="K192" s="90">
        <v>0.016887099999999999</v>
      </c>
      <c r="L192" s="90">
        <v>-8.0366900000000005E-05</v>
      </c>
      <c r="M192">
        <v>0.0154641</v>
      </c>
      <c r="N192" s="87">
        <f>_XLL.INTERPOLATE($I$2:$I192,M$2:M192,$A192,1,1)</f>
        <v>0.014397781231405919</v>
      </c>
      <c r="O192">
        <f>C192+D192/(Resultats!$M$2*1000)</f>
        <v>0.015369089916454744</v>
      </c>
    </row>
    <row r="193" spans="1:15" ht="12.75">
      <c r="A193" s="87">
        <v>0.7460999999999558</v>
      </c>
      <c r="B193" s="87">
        <v>0.075113025</v>
      </c>
      <c r="C193" s="87">
        <v>0.0075501753896410062</v>
      </c>
      <c r="D193" s="87">
        <v>335.36442314454393</v>
      </c>
      <c r="E193" s="87">
        <f>_XLL.INTERPOLATE($I$2:$I193,J$2:J193,$A193,1,1)</f>
        <v>-0.0046472653798439222</v>
      </c>
      <c r="F193" s="87">
        <f>_XLL.INTERPOLATE($I$2:$I193,K$2:K193,$A193,1,1)</f>
        <v>0.01594266715624653</v>
      </c>
      <c r="G193" s="87">
        <f>_XLL.INTERPOLATE($I$2:$I193,L$2:L193,$A193,1,1)</f>
        <v>-4.3757520499849152E-06</v>
      </c>
      <c r="H193" s="87">
        <f t="shared" si="2"/>
        <v>-0.29149861402099631</v>
      </c>
      <c r="I193" s="90">
        <v>0.76400000000000001</v>
      </c>
      <c r="J193" s="90">
        <v>-0.0049631500000000004</v>
      </c>
      <c r="K193" s="90">
        <v>0.017131400000000001</v>
      </c>
      <c r="L193" s="90">
        <v>-5.9745499999999999E-05</v>
      </c>
      <c r="M193">
        <v>0.015725900000000001</v>
      </c>
      <c r="N193" s="87">
        <f>_XLL.INTERPOLATE($I$2:$I193,M$2:M193,$A193,1,1)</f>
        <v>0.014661896349215891</v>
      </c>
      <c r="O193">
        <f>C193+D193/(Resultats!$M$2*1000)</f>
        <v>0.015736493905767347</v>
      </c>
    </row>
    <row r="194" spans="1:15" ht="12.75">
      <c r="A194" s="87">
        <v>0.75</v>
      </c>
      <c r="B194" s="87">
        <v>0.075231487500000027</v>
      </c>
      <c r="C194" s="87">
        <v>0.0075247215882449925</v>
      </c>
      <c r="D194" s="87">
        <v>337.14776399902468</v>
      </c>
      <c r="E194" s="87">
        <f>_XLL.INTERPOLATE($I$2:$I194,J$2:J194,$A194,1,1)</f>
        <v>-0.0047084299999999996</v>
      </c>
      <c r="F194" s="87">
        <f>_XLL.INTERPOLATE($I$2:$I194,K$2:K194,$A194,1,1)</f>
        <v>0.016213112499999998</v>
      </c>
      <c r="G194" s="87">
        <f>_XLL.INTERPOLATE($I$2:$I194,L$2:L194,$A194,1,1)</f>
        <v>-6.5306400000000002E-05</v>
      </c>
      <c r="H194" s="87">
        <f t="shared" si="2"/>
        <v>-0.29040876636117835</v>
      </c>
      <c r="I194" s="90">
        <v>0.76800000000000002</v>
      </c>
      <c r="J194" s="90">
        <v>-0.0051383599999999998</v>
      </c>
      <c r="K194" s="90">
        <v>0.017269799999999998</v>
      </c>
      <c r="L194" s="90">
        <v>-3.9033299999999998E-05</v>
      </c>
      <c r="M194">
        <v>0.015989199999999999</v>
      </c>
      <c r="N194" s="87">
        <f>_XLL.INTERPOLATE($I$2:$I194,M$2:M194,$A194,1,1)</f>
        <v>0.014902093750000001</v>
      </c>
      <c r="O194">
        <f>C194+D194/(Resultats!$M$2*1000)</f>
        <v>0.015754571842534593</v>
      </c>
    </row>
    <row r="195" spans="1:15" ht="12.75">
      <c r="A195" s="87">
        <v>0.75391000000001895</v>
      </c>
      <c r="B195" s="87">
        <v>0.075755262500000031</v>
      </c>
      <c r="C195" s="87">
        <v>0.0079443660831334945</v>
      </c>
      <c r="D195" s="87">
        <v>338.43809860435908</v>
      </c>
      <c r="E195" s="87">
        <f>_XLL.INTERPOLATE($I$2:$I195,J$2:J195,$A195,1,1)</f>
        <v>-0.0047898753609453611</v>
      </c>
      <c r="F195" s="87">
        <f>_XLL.INTERPOLATE($I$2:$I195,K$2:K195,$A195,1,1)</f>
        <v>0.016461516761412984</v>
      </c>
      <c r="G195" s="87">
        <f>_XLL.INTERPOLATE($I$2:$I195,L$2:L195,$A195,1,1)</f>
        <v>-0.0001127084830066111</v>
      </c>
      <c r="H195" s="87">
        <f t="shared" si="2"/>
        <v>-0.29097412045123233</v>
      </c>
      <c r="I195" s="90">
        <v>0.77200000000000002</v>
      </c>
      <c r="J195" s="90">
        <v>-0.0051391600000000003</v>
      </c>
      <c r="K195" s="90">
        <v>0.017536400000000001</v>
      </c>
      <c r="L195" s="90">
        <v>-0.000142089</v>
      </c>
      <c r="M195">
        <v>0.016271999999999998</v>
      </c>
      <c r="N195" s="87">
        <f>_XLL.INTERPOLATE($I$2:$I195,M$2:M195,$A195,1,1)</f>
        <v>0.01512571746060809</v>
      </c>
      <c r="O195">
        <f>C195+D195/(Resultats!$M$2*1000)</f>
        <v>0.016205713685807886</v>
      </c>
    </row>
    <row r="196" spans="1:15" ht="12.75">
      <c r="A196" s="87">
        <v>0.75782000000003791</v>
      </c>
      <c r="B196" s="87">
        <v>0.076119600000000009</v>
      </c>
      <c r="C196" s="87">
        <v>0.0081469146093779005</v>
      </c>
      <c r="D196" s="87">
        <v>340.44290892747063</v>
      </c>
      <c r="E196" s="87">
        <f>_XLL.INTERPOLATE($I$2:$I196,J$2:J196,$A196,1,1)</f>
        <v>-0.0048305435907555509</v>
      </c>
      <c r="F196" s="87">
        <f>_XLL.INTERPOLATE($I$2:$I196,K$2:K196,$A196,1,1)</f>
        <v>0.016733272642971513</v>
      </c>
      <c r="G196" s="87">
        <f>_XLL.INTERPOLATE($I$2:$I196,L$2:L196,$A196,1,1)</f>
        <v>-0.00010896638746365173</v>
      </c>
      <c r="H196" s="87">
        <f t="shared" si="3" ref="H196:H259">E196/F196</f>
        <v>-0.28867895084375661</v>
      </c>
      <c r="I196" s="90">
        <v>0.77600000000000002</v>
      </c>
      <c r="J196" s="90">
        <v>-0.0052859700000000001</v>
      </c>
      <c r="K196" s="90">
        <v>0.017729000000000002</v>
      </c>
      <c r="L196" s="90">
        <v>-4.7357700000000002E-05</v>
      </c>
      <c r="M196">
        <v>0.016566899999999999</v>
      </c>
      <c r="N196" s="87">
        <f>_XLL.INTERPOLATE($I$2:$I196,M$2:M196,$A196,1,1)</f>
        <v>0.015341026886014547</v>
      </c>
      <c r="O196">
        <f>C196+D196/(Resultats!$M$2*1000)</f>
        <v>0.016457200068118006</v>
      </c>
    </row>
    <row r="197" spans="1:15" ht="12.75">
      <c r="A197" s="87">
        <v>0.76171999999996842</v>
      </c>
      <c r="B197" s="87">
        <v>0.076481699999999986</v>
      </c>
      <c r="C197" s="87">
        <v>0.0084605934138732991</v>
      </c>
      <c r="D197" s="87">
        <v>341.04292084640178</v>
      </c>
      <c r="E197" s="87">
        <f>_XLL.INTERPOLATE($I$2:$I197,J$2:J197,$A197,1,1)</f>
        <v>-0.0049018582935843151</v>
      </c>
      <c r="F197" s="87">
        <f>_XLL.INTERPOLATE($I$2:$I197,K$2:K197,$A197,1,1)</f>
        <v>0.017000516713997969</v>
      </c>
      <c r="G197" s="87">
        <f>_XLL.INTERPOLATE($I$2:$I197,L$2:L197,$A197,1,1)</f>
        <v>-6.9801196054396829E-05</v>
      </c>
      <c r="H197" s="87">
        <f t="shared" si="3"/>
        <v>-0.28833584155405106</v>
      </c>
      <c r="I197" s="90">
        <v>0.78</v>
      </c>
      <c r="J197" s="90">
        <v>-0.0053213699999999997</v>
      </c>
      <c r="K197" s="90">
        <v>0.018002299999999999</v>
      </c>
      <c r="L197" s="90">
        <v>-7.4170499999999997E-05</v>
      </c>
      <c r="M197">
        <v>0.016797200000000002</v>
      </c>
      <c r="N197" s="87">
        <f>_XLL.INTERPOLATE($I$2:$I197,M$2:M197,$A197,1,1)</f>
        <v>0.015573814785947908</v>
      </c>
      <c r="O197">
        <f>C197+D197/(Resultats!$M$2*1000)</f>
        <v>0.01678552529406678</v>
      </c>
    </row>
    <row r="198" spans="1:15" ht="12.75">
      <c r="A198" s="87">
        <v>0.76562999999998738</v>
      </c>
      <c r="B198" s="87">
        <v>0.076909362500000022</v>
      </c>
      <c r="C198" s="87">
        <v>0.0086795148083023271</v>
      </c>
      <c r="D198" s="87">
        <v>343.62953916526635</v>
      </c>
      <c r="E198" s="87">
        <f>_XLL.INTERPOLATE($I$2:$I198,J$2:J198,$A198,1,1)</f>
        <v>-0.0050374558816761398</v>
      </c>
      <c r="F198" s="87">
        <f>_XLL.INTERPOLATE($I$2:$I198,K$2:K198,$A198,1,1)</f>
        <v>0.017189066092755119</v>
      </c>
      <c r="G198" s="87">
        <f>_XLL.INTERPOLATE($I$2:$I198,L$2:L198,$A198,1,1)</f>
        <v>-4.522311483800944E-05</v>
      </c>
      <c r="H198" s="87">
        <f t="shared" si="3"/>
        <v>-0.29306163897987086</v>
      </c>
      <c r="I198" s="90">
        <v>0.78400000000000003</v>
      </c>
      <c r="J198" s="90">
        <v>-0.00543437</v>
      </c>
      <c r="K198" s="90">
        <v>0.0183065</v>
      </c>
      <c r="L198" s="90">
        <v>-8.5072099999999995E-05</v>
      </c>
      <c r="M198">
        <v>0.017023699999999999</v>
      </c>
      <c r="N198" s="87">
        <f>_XLL.INTERPOLATE($I$2:$I198,M$2:M198,$A198,1,1)</f>
        <v>0.015832128172233551</v>
      </c>
      <c r="O198">
        <f>C198+D198/(Resultats!$M$2*1000)</f>
        <v>0.017067586604290471</v>
      </c>
    </row>
    <row r="199" spans="1:15" ht="12.75">
      <c r="A199" s="87">
        <v>0.76954000000000633</v>
      </c>
      <c r="B199" s="87">
        <v>0.077315412500000014</v>
      </c>
      <c r="C199" s="87">
        <v>0.0089472187359731781</v>
      </c>
      <c r="D199" s="87">
        <v>345.34385644863335</v>
      </c>
      <c r="E199" s="87">
        <f>_XLL.INTERPOLATE($I$2:$I199,J$2:J199,$A199,1,1)</f>
        <v>-0.0051447114806162011</v>
      </c>
      <c r="F199" s="87">
        <f>_XLL.INTERPOLATE($I$2:$I199,K$2:K199,$A199,1,1)</f>
        <v>0.017366479834212946</v>
      </c>
      <c r="G199" s="87">
        <f>_XLL.INTERPOLATE($I$2:$I199,L$2:L199,$A199,1,1)</f>
        <v>-7.8713383317616462E-05</v>
      </c>
      <c r="H199" s="87">
        <f t="shared" si="3"/>
        <v>-0.29624377131863128</v>
      </c>
      <c r="I199" s="90">
        <v>0.78800000000000003</v>
      </c>
      <c r="J199" s="90">
        <v>-0.0055307899999999998</v>
      </c>
      <c r="K199" s="90">
        <v>0.018649900000000001</v>
      </c>
      <c r="L199" s="90">
        <v>-7.64151E-05</v>
      </c>
      <c r="M199">
        <v>0.017269300000000001</v>
      </c>
      <c r="N199" s="87">
        <f>_XLL.INTERPOLATE($I$2:$I199,M$2:M199,$A199,1,1)</f>
        <v>0.016096106729737943</v>
      </c>
      <c r="O199">
        <f>C199+D199/(Resultats!$M$2*1000)</f>
        <v>0.017377137389739953</v>
      </c>
    </row>
    <row r="200" spans="1:15" ht="12.75">
      <c r="A200" s="87">
        <v>0.77344000000005053</v>
      </c>
      <c r="B200" s="87">
        <v>0.077886125000000028</v>
      </c>
      <c r="C200" s="87">
        <v>0.0093424886733915052</v>
      </c>
      <c r="D200" s="87">
        <v>347.51785540797096</v>
      </c>
      <c r="E200" s="87">
        <f>_XLL.INTERPOLATE($I$2:$I200,J$2:J200,$A200,1,1)</f>
        <v>-0.0051858669702421339</v>
      </c>
      <c r="F200" s="87">
        <f>_XLL.INTERPOLATE($I$2:$I200,K$2:K200,$A200,1,1)</f>
        <v>0.017607845081602243</v>
      </c>
      <c r="G200" s="87">
        <f>_XLL.INTERPOLATE($I$2:$I200,L$2:L200,$A200,1,1)</f>
        <v>-0.00011752749501928567</v>
      </c>
      <c r="H200" s="87">
        <f t="shared" si="3"/>
        <v>-0.2945202519790821</v>
      </c>
      <c r="I200" s="90">
        <v>0.79200000000000004</v>
      </c>
      <c r="J200" s="90">
        <v>-0.0056174099999999998</v>
      </c>
      <c r="K200" s="90">
        <v>0.018957399999999999</v>
      </c>
      <c r="L200" s="90">
        <v>-1.51381E-05</v>
      </c>
      <c r="M200">
        <v>0.017510100000000001</v>
      </c>
      <c r="N200" s="87">
        <f>_XLL.INTERPOLATE($I$2:$I200,M$2:M200,$A200,1,1)</f>
        <v>0.01637995098240386</v>
      </c>
      <c r="O200">
        <f>C200+D200/(Resultats!$M$2*1000)</f>
        <v>0.017825475114635531</v>
      </c>
    </row>
    <row r="201" spans="1:15" ht="12.75">
      <c r="A201" s="87">
        <v>0.7773499999999558</v>
      </c>
      <c r="B201" s="87">
        <v>0.078231837500000012</v>
      </c>
      <c r="C201" s="87">
        <v>0.0096211411884625508</v>
      </c>
      <c r="D201" s="87">
        <v>348.34883014581897</v>
      </c>
      <c r="E201" s="87">
        <f>_XLL.INTERPOLATE($I$2:$I201,J$2:J201,$A201,1,1)</f>
        <v>-0.005303241169364991</v>
      </c>
      <c r="F201" s="87">
        <f>_XLL.INTERPOLATE($I$2:$I201,K$2:K201,$A201,1,1)</f>
        <v>0.017814095768161092</v>
      </c>
      <c r="G201" s="87">
        <f>_XLL.INTERPOLATE($I$2:$I201,L$2:L201,$A201,1,1)</f>
        <v>-4.8005156579844453E-05</v>
      </c>
      <c r="H201" s="87">
        <f t="shared" si="3"/>
        <v>-0.2976991500653885</v>
      </c>
      <c r="I201" s="90">
        <v>0.79600000000000004</v>
      </c>
      <c r="J201" s="90">
        <v>-0.0056554400000000003</v>
      </c>
      <c r="K201" s="90">
        <v>0.019229</v>
      </c>
      <c r="L201" s="90">
        <v>6.0293600000000002E-05</v>
      </c>
      <c r="M201">
        <v>0.017773600000000001</v>
      </c>
      <c r="N201" s="87">
        <f>_XLL.INTERPOLATE($I$2:$I201,M$2:M201,$A201,1,1)</f>
        <v>0.016649554256247447</v>
      </c>
      <c r="O201">
        <f>C201+D201/(Resultats!$M$2*1000)</f>
        <v>0.018124411903807848</v>
      </c>
    </row>
    <row r="202" spans="1:15" ht="12.75">
      <c r="A202" s="87">
        <v>0.78125</v>
      </c>
      <c r="B202" s="87">
        <v>0.078614049999999991</v>
      </c>
      <c r="C202" s="87">
        <v>0.0099798111181188115</v>
      </c>
      <c r="D202" s="87">
        <v>348.64055823434103</v>
      </c>
      <c r="E202" s="87">
        <f>_XLL.INTERPOLATE($I$2:$I202,J$2:J202,$A202,1,1)</f>
        <v>-0.0053515081225585922</v>
      </c>
      <c r="F202" s="87">
        <f>_XLL.INTERPOLATE($I$2:$I202,K$2:K202,$A202,1,1)</f>
        <v>0.018093764538574218</v>
      </c>
      <c r="G202" s="87">
        <f>_XLL.INTERPOLATE($I$2:$I202,L$2:L202,$A202,1,1)</f>
        <v>-7.9408901733398328E-05</v>
      </c>
      <c r="H202" s="87">
        <f t="shared" si="3"/>
        <v>-0.29576532352621676</v>
      </c>
      <c r="I202" s="90">
        <v>0.80</v>
      </c>
      <c r="J202" s="90">
        <v>-0.0058399300000000001</v>
      </c>
      <c r="K202" s="90">
        <v>0.0194696</v>
      </c>
      <c r="L202" s="90">
        <v>8.6587099999999996E-05</v>
      </c>
      <c r="M202">
        <v>0.018034499999999998</v>
      </c>
      <c r="N202" s="87">
        <f>_XLL.INTERPOLATE($I$2:$I202,M$2:M202,$A202,1,1)</f>
        <v>0.01686762071533203</v>
      </c>
      <c r="O202">
        <f>C202+D202/(Resultats!$M$2*1000)</f>
        <v>0.018490202979560492</v>
      </c>
    </row>
    <row r="203" spans="1:15" ht="12.75">
      <c r="A203" s="87">
        <v>0.78516000000001895</v>
      </c>
      <c r="B203" s="87">
        <v>0.07895603750000002</v>
      </c>
      <c r="C203" s="87">
        <v>0.010190573960118438</v>
      </c>
      <c r="D203" s="87">
        <v>350.26663041280381</v>
      </c>
      <c r="E203" s="87">
        <f>_XLL.INTERPOLATE($I$2:$I203,J$2:J203,$A203,1,1)</f>
        <v>-0.0054638362907104675</v>
      </c>
      <c r="F203" s="87">
        <f>_XLL.INTERPOLATE($I$2:$I203,K$2:K203,$A203,1,1)</f>
        <v>0.018404292508051645</v>
      </c>
      <c r="G203" s="87">
        <f>_XLL.INTERPOLATE($I$2:$I203,L$2:L203,$A203,1,1)</f>
        <v>-8.5562192497704102E-05</v>
      </c>
      <c r="H203" s="87">
        <f t="shared" si="3"/>
        <v>-0.29687836619202329</v>
      </c>
      <c r="I203" s="90">
        <v>0.80400000000000005</v>
      </c>
      <c r="J203" s="90">
        <v>-0.0059957300000000003</v>
      </c>
      <c r="K203" s="90">
        <v>0.019641800000000001</v>
      </c>
      <c r="L203" s="90">
        <v>0.00012274900000000001</v>
      </c>
      <c r="M203">
        <v>0.0183018</v>
      </c>
      <c r="N203" s="87">
        <f>_XLL.INTERPOLATE($I$2:$I203,M$2:M203,$A203,1,1)</f>
        <v>0.017093671201451159</v>
      </c>
      <c r="O203">
        <f>C203+D203/(Resultats!$M$2*1000)</f>
        <v>0.018740658597133305</v>
      </c>
    </row>
    <row r="204" spans="1:15" ht="12.75">
      <c r="A204" s="87">
        <v>0.78907000000003791</v>
      </c>
      <c r="B204" s="87">
        <v>0.079476087500000014</v>
      </c>
      <c r="C204" s="87">
        <v>0.010621119868617163</v>
      </c>
      <c r="D204" s="87">
        <v>351.37572161004181</v>
      </c>
      <c r="E204" s="87">
        <f>_XLL.INTERPOLATE($I$2:$I204,J$2:J204,$A204,1,1)</f>
        <v>-0.0055559375623917603</v>
      </c>
      <c r="F204" s="87">
        <f>_XLL.INTERPOLATE($I$2:$I204,K$2:K204,$A204,1,1)</f>
        <v>0.01873567344031549</v>
      </c>
      <c r="G204" s="87">
        <f>_XLL.INTERPOLATE($I$2:$I204,L$2:L204,$A204,1,1)</f>
        <v>-6.4170704113757781E-05</v>
      </c>
      <c r="H204" s="87">
        <f t="shared" si="3"/>
        <v>-0.29654325370746876</v>
      </c>
      <c r="I204" s="90">
        <v>0.80800000000000005</v>
      </c>
      <c r="J204" s="90">
        <v>-0.0061598499999999997</v>
      </c>
      <c r="K204" s="90">
        <v>0.019855000000000001</v>
      </c>
      <c r="L204" s="90">
        <v>0.00013500799999999999</v>
      </c>
      <c r="M204">
        <v>0.018534499999999999</v>
      </c>
      <c r="N204" s="87">
        <f>_XLL.INTERPOLATE($I$2:$I204,M$2:M204,$A204,1,1)</f>
        <v>0.017333463559396783</v>
      </c>
      <c r="O204">
        <f>C204+D204/(Resultats!$M$2*1000)</f>
        <v>0.019198277663001823</v>
      </c>
    </row>
    <row r="205" spans="1:15" ht="12.75">
      <c r="A205" s="87">
        <v>0.79296999999996842</v>
      </c>
      <c r="B205" s="87">
        <v>0.079745049999999984</v>
      </c>
      <c r="C205" s="87">
        <v>0.010716703724706206</v>
      </c>
      <c r="D205" s="87">
        <v>353.52414549240609</v>
      </c>
      <c r="E205" s="87">
        <f>_XLL.INTERPOLATE($I$2:$I205,J$2:J205,$A205,1,1)</f>
        <v>-0.0056267507919111667</v>
      </c>
      <c r="F205" s="87">
        <f>_XLL.INTERPOLATE($I$2:$I205,K$2:K205,$A205,1,1)</f>
        <v>0.019026451165761064</v>
      </c>
      <c r="G205" s="87">
        <f>_XLL.INTERPOLATE($I$2:$I205,L$2:L205,$A205,1,1)</f>
        <v>3.2637366434046342E-06</v>
      </c>
      <c r="H205" s="87">
        <f t="shared" si="3"/>
        <v>-0.29573306881510053</v>
      </c>
      <c r="I205" s="90">
        <v>0.81200000000000006</v>
      </c>
      <c r="J205" s="90">
        <v>-0.0062186400000000001</v>
      </c>
      <c r="K205" s="90">
        <v>0.0201116</v>
      </c>
      <c r="L205" s="90">
        <v>6.5630799999999995E-05</v>
      </c>
      <c r="M205">
        <v>0.018756999999999999</v>
      </c>
      <c r="N205" s="87">
        <f>_XLL.INTERPOLATE($I$2:$I205,M$2:M205,$A205,1,1)</f>
        <v>0.017572477329475276</v>
      </c>
      <c r="O205">
        <f>C205+D205/(Resultats!$M$2*1000)</f>
        <v>0.019346305013376204</v>
      </c>
    </row>
    <row r="206" spans="1:15" ht="12.75">
      <c r="A206" s="87">
        <v>0.79687999999998738</v>
      </c>
      <c r="B206" s="87">
        <v>0.080092250000000031</v>
      </c>
      <c r="C206" s="87">
        <v>0.011010233767487679</v>
      </c>
      <c r="D206" s="87">
        <v>354.18919751526721</v>
      </c>
      <c r="E206" s="87">
        <f>_XLL.INTERPOLATE($I$2:$I206,J$2:J206,$A206,1,1)</f>
        <v>-0.0056867676633994644</v>
      </c>
      <c r="F206" s="87">
        <f>_XLL.INTERPOLATE($I$2:$I206,K$2:K206,$A206,1,1)</f>
        <v>0.019285297762399192</v>
      </c>
      <c r="G206" s="87">
        <f>_XLL.INTERPOLATE($I$2:$I206,L$2:L206,$A206,1,1)</f>
        <v>6.9180418978300728E-05</v>
      </c>
      <c r="H206" s="87">
        <f t="shared" si="3"/>
        <v>-0.29487580298018695</v>
      </c>
      <c r="I206" s="90">
        <v>0.81600000000000006</v>
      </c>
      <c r="J206" s="90">
        <v>-0.0062374099999999997</v>
      </c>
      <c r="K206" s="90">
        <v>0.020371400000000001</v>
      </c>
      <c r="L206" s="90">
        <v>7.1750300000000003E-05</v>
      </c>
      <c r="M206">
        <v>0.0189269</v>
      </c>
      <c r="N206" s="87">
        <f>_XLL.INTERPOLATE($I$2:$I206,M$2:M206,$A206,1,1)</f>
        <v>0.017831051195999176</v>
      </c>
      <c r="O206">
        <f>C206+D206/(Resultats!$M$2*1000)</f>
        <v>0.019656069120695254</v>
      </c>
    </row>
    <row r="207" spans="1:15" ht="12.75">
      <c r="A207" s="87">
        <v>0.80079000000000633</v>
      </c>
      <c r="B207" s="87">
        <v>0.080604850000000006</v>
      </c>
      <c r="C207" s="87">
        <v>0.011391391522414321</v>
      </c>
      <c r="D207" s="87">
        <v>355.81796592697663</v>
      </c>
      <c r="E207" s="87">
        <f>_XLL.INTERPOLATE($I$2:$I207,J$2:J207,$A207,1,1)</f>
        <v>-0.0058723948397923602</v>
      </c>
      <c r="F207" s="87">
        <f>_XLL.INTERPOLATE($I$2:$I207,K$2:K207,$A207,1,1)</f>
        <v>0.019507317738645592</v>
      </c>
      <c r="G207" s="87">
        <f>_XLL.INTERPOLATE($I$2:$I207,L$2:L207,$A207,1,1)</f>
        <v>9.3475598711772781E-05</v>
      </c>
      <c r="H207" s="87">
        <f t="shared" si="3"/>
        <v>-0.30103548414340253</v>
      </c>
      <c r="I207" s="90">
        <v>0.82000000000000006</v>
      </c>
      <c r="J207" s="90">
        <v>-0.00635433</v>
      </c>
      <c r="K207" s="90">
        <v>0.020636700000000001</v>
      </c>
      <c r="L207" s="90">
        <v>4.9397100000000002E-05</v>
      </c>
      <c r="M207">
        <v>0.019107599999999999</v>
      </c>
      <c r="N207" s="87">
        <f>_XLL.INTERPOLATE($I$2:$I207,M$2:M207,$A207,1,1)</f>
        <v>0.018087426271570738</v>
      </c>
      <c r="O207">
        <f>C207+D207/(Resultats!$M$2*1000)</f>
        <v>0.020076985466835107</v>
      </c>
    </row>
    <row r="208" spans="1:15" ht="12.75">
      <c r="A208" s="87">
        <v>0.80469000000005053</v>
      </c>
      <c r="B208" s="87">
        <v>0.080741187499999978</v>
      </c>
      <c r="C208" s="87">
        <v>0.011496080631710301</v>
      </c>
      <c r="D208" s="87">
        <v>356.21013740146225</v>
      </c>
      <c r="E208" s="87">
        <f>_XLL.INTERPOLATE($I$2:$I208,J$2:J208,$A208,1,1)</f>
        <v>-0.0060248461048471426</v>
      </c>
      <c r="F208" s="87">
        <f>_XLL.INTERPOLATE($I$2:$I208,K$2:K208,$A208,1,1)</f>
        <v>0.01967562120517127</v>
      </c>
      <c r="G208" s="87">
        <f>_XLL.INTERPOLATE($I$2:$I208,L$2:L208,$A208,1,1)</f>
        <v>0.00012728046438402094</v>
      </c>
      <c r="H208" s="87">
        <f t="shared" si="3"/>
        <v>-0.30620868546013963</v>
      </c>
      <c r="I208" s="90">
        <v>0.82400000000000007</v>
      </c>
      <c r="J208" s="90">
        <v>-0.0064198600000000003</v>
      </c>
      <c r="K208" s="90">
        <v>0.020927299999999999</v>
      </c>
      <c r="L208" s="90">
        <v>6.9431399999999994E-05</v>
      </c>
      <c r="M208">
        <v>0.0193177</v>
      </c>
      <c r="N208" s="87">
        <f>_XLL.INTERPOLATE($I$2:$I208,M$2:M208,$A208,1,1)</f>
        <v>0.018344109812656165</v>
      </c>
      <c r="O208">
        <f>C208+D208/(Resultats!$M$2*1000)</f>
        <v>0.020191247567126896</v>
      </c>
    </row>
    <row r="209" spans="1:15" ht="12.75">
      <c r="A209" s="87">
        <v>0.8085999999999558</v>
      </c>
      <c r="B209" s="87">
        <v>0.08132457500000001</v>
      </c>
      <c r="C209" s="87">
        <v>0.011965699572108871</v>
      </c>
      <c r="D209" s="87">
        <v>357.61990209333248</v>
      </c>
      <c r="E209" s="87">
        <f>_XLL.INTERPOLATE($I$2:$I209,J$2:J209,$A209,1,1)</f>
        <v>-0.0061747587606240262</v>
      </c>
      <c r="F209" s="87">
        <f>_XLL.INTERPOLATE($I$2:$I209,K$2:K209,$A209,1,1)</f>
        <v>0.019891107662497277</v>
      </c>
      <c r="G209" s="87">
        <f>_XLL.INTERPOLATE($I$2:$I209,L$2:L209,$A209,1,1)</f>
        <v>0.00012830314439440355</v>
      </c>
      <c r="H209" s="87">
        <f t="shared" si="3"/>
        <v>-0.31042810010354149</v>
      </c>
      <c r="I209" s="90">
        <v>0.82800000000000007</v>
      </c>
      <c r="J209" s="90">
        <v>-0.0065700300000000001</v>
      </c>
      <c r="K209" s="90">
        <v>0.0212094</v>
      </c>
      <c r="L209" s="90">
        <v>0.00012062500000000001</v>
      </c>
      <c r="M209">
        <v>0.019576699999999999</v>
      </c>
      <c r="N209" s="87">
        <f>_XLL.INTERPOLATE($I$2:$I209,M$2:M209,$A209,1,1)</f>
        <v>0.018568930699997443</v>
      </c>
      <c r="O209">
        <f>C209+D209/(Resultats!$M$2*1000)</f>
        <v>0.020695279170300566</v>
      </c>
    </row>
    <row r="210" spans="1:15" ht="12.75">
      <c r="A210" s="87">
        <v>0.8125</v>
      </c>
      <c r="B210" s="87">
        <v>0.081769374999999977</v>
      </c>
      <c r="C210" s="87">
        <v>0.012321378012719653</v>
      </c>
      <c r="D210" s="87">
        <v>358.72425313857235</v>
      </c>
      <c r="E210" s="87">
        <f>_XLL.INTERPOLATE($I$2:$I210,J$2:J210,$A210,1,1)</f>
        <v>-0.0062222303222656252</v>
      </c>
      <c r="F210" s="87">
        <f>_XLL.INTERPOLATE($I$2:$I210,K$2:K210,$A210,1,1)</f>
        <v>0.020143884277343746</v>
      </c>
      <c r="G210" s="87">
        <f>_XLL.INTERPOLATE($I$2:$I210,L$2:L210,$A210,1,1)</f>
        <v>6.2977740039062667E-05</v>
      </c>
      <c r="H210" s="87">
        <f t="shared" si="3"/>
        <v>-0.30888930042473983</v>
      </c>
      <c r="I210" s="90">
        <v>0.83200000000000007</v>
      </c>
      <c r="J210" s="90">
        <v>-0.0066218700000000002</v>
      </c>
      <c r="K210" s="90">
        <v>0.021488500000000001</v>
      </c>
      <c r="L210" s="90">
        <v>0.00017680199999999999</v>
      </c>
      <c r="M210">
        <v>0.019846699999999998</v>
      </c>
      <c r="N210" s="87">
        <f>_XLL.INTERPOLATE($I$2:$I210,M$2:M210,$A210,1,1)</f>
        <v>0.0187806806640625</v>
      </c>
      <c r="O210">
        <f>C210+D210/(Resultats!$M$2*1000)</f>
        <v>0.021077915060139805</v>
      </c>
    </row>
    <row r="211" spans="1:15" ht="12.75">
      <c r="A211" s="87">
        <v>0.81641000000001895</v>
      </c>
      <c r="B211" s="87">
        <v>0.082097199999999981</v>
      </c>
      <c r="C211" s="87">
        <v>0.012661911501566106</v>
      </c>
      <c r="D211" s="87">
        <v>358.56677572191597</v>
      </c>
      <c r="E211" s="87">
        <f>_XLL.INTERPOLATE($I$2:$I211,J$2:J211,$A211,1,1)</f>
        <v>-0.0062455847399196483</v>
      </c>
      <c r="F211" s="87">
        <f>_XLL.INTERPOLATE($I$2:$I211,K$2:K211,$A211,1,1)</f>
        <v>0.020398246916530922</v>
      </c>
      <c r="G211" s="87">
        <f>_XLL.INTERPOLATE($I$2:$I211,L$2:L211,$A211,1,1)</f>
        <v>7.0434669077139162E-05</v>
      </c>
      <c r="H211" s="87">
        <f t="shared" si="3"/>
        <v>-0.3061824266308969</v>
      </c>
      <c r="I211" s="90">
        <v>0.83600000000000008</v>
      </c>
      <c r="J211" s="90">
        <v>-0.0067078900000000002</v>
      </c>
      <c r="K211" s="90">
        <v>0.021722700000000001</v>
      </c>
      <c r="L211" s="90">
        <v>0.00019315099999999999</v>
      </c>
      <c r="M211">
        <v>0.0201432</v>
      </c>
      <c r="N211" s="87">
        <f>_XLL.INTERPOLATE($I$2:$I211,M$2:M211,$A211,1,1)</f>
        <v>0.01894483729070864</v>
      </c>
      <c r="O211">
        <f>C211+D211/(Resultats!$M$2*1000)</f>
        <v>0.021414604490991803</v>
      </c>
    </row>
    <row r="212" spans="1:15" ht="12.75">
      <c r="A212" s="87">
        <v>0.82032000000003791</v>
      </c>
      <c r="B212" s="87">
        <v>0.082402674999999981</v>
      </c>
      <c r="C212" s="87">
        <v>0.012860902897544976</v>
      </c>
      <c r="D212" s="87">
        <v>359.88626878518369</v>
      </c>
      <c r="E212" s="87">
        <f>_XLL.INTERPOLATE($I$2:$I212,J$2:J212,$A212,1,1)</f>
        <v>-0.0063610630796807344</v>
      </c>
      <c r="F212" s="87">
        <f>_XLL.INTERPOLATE($I$2:$I212,K$2:K212,$A212,1,1)</f>
        <v>0.020659116467202674</v>
      </c>
      <c r="G212" s="87">
        <f>_XLL.INTERPOLATE($I$2:$I212,L$2:L212,$A212,1,1)</f>
        <v>4.9473039820828593E-05</v>
      </c>
      <c r="H212" s="87">
        <f t="shared" si="3"/>
        <v>-0.30790586275938875</v>
      </c>
      <c r="I212" s="90">
        <v>0.84000000000000008</v>
      </c>
      <c r="J212" s="90">
        <v>-0.0067667700000000001</v>
      </c>
      <c r="K212" s="90">
        <v>0.0220407</v>
      </c>
      <c r="L212" s="90">
        <v>0.000230082</v>
      </c>
      <c r="M212">
        <v>0.020420799999999999</v>
      </c>
      <c r="N212" s="87">
        <f>_XLL.INTERPOLATE($I$2:$I212,M$2:M212,$A212,1,1)</f>
        <v>0.019123268672001856</v>
      </c>
      <c r="O212">
        <f>C212+D212/(Resultats!$M$2*1000)</f>
        <v>0.02164580499965605</v>
      </c>
    </row>
    <row r="213" spans="1:15" ht="12.75">
      <c r="A213" s="87">
        <v>0.82421999999996842</v>
      </c>
      <c r="B213" s="87">
        <v>0.082804262500000003</v>
      </c>
      <c r="C213" s="87">
        <v>0.013222494735019158</v>
      </c>
      <c r="D213" s="87">
        <v>360.38187559478393</v>
      </c>
      <c r="E213" s="87">
        <f>_XLL.INTERPOLATE($I$2:$I213,J$2:J213,$A213,1,1)</f>
        <v>-0.006426181289307162</v>
      </c>
      <c r="F213" s="87">
        <f>_XLL.INTERPOLATE($I$2:$I213,K$2:K213,$A213,1,1)</f>
        <v>0.020943028532528989</v>
      </c>
      <c r="G213" s="87">
        <f>_XLL.INTERPOLATE($I$2:$I213,L$2:L213,$A213,1,1)</f>
        <v>7.1474709232013004E-05</v>
      </c>
      <c r="H213" s="87">
        <f t="shared" si="3"/>
        <v>-0.30684107025523705</v>
      </c>
      <c r="I213" s="90">
        <v>0.84400000000000008</v>
      </c>
      <c r="J213" s="90">
        <v>-0.0067996000000000003</v>
      </c>
      <c r="K213" s="90">
        <v>0.0223503</v>
      </c>
      <c r="L213" s="90">
        <v>0.00025094000000000001</v>
      </c>
      <c r="M213">
        <v>0.0206958</v>
      </c>
      <c r="N213" s="87">
        <f>_XLL.INTERPOLATE($I$2:$I213,M$2:M213,$A213,1,1)</f>
        <v>0.019330728382191856</v>
      </c>
      <c r="O213">
        <f>C213+D213/(Resultats!$M$2*1000)</f>
        <v>0.022019494707155043</v>
      </c>
    </row>
    <row r="214" spans="1:15" ht="12.75">
      <c r="A214" s="87">
        <v>0.82812999999998738</v>
      </c>
      <c r="B214" s="87">
        <v>0.083207337499999978</v>
      </c>
      <c r="C214" s="87">
        <v>0.013407989681030824</v>
      </c>
      <c r="D214" s="87">
        <v>363.07802186614794</v>
      </c>
      <c r="E214" s="87">
        <f>_XLL.INTERPOLATE($I$2:$I214,J$2:J214,$A214,1,1)</f>
        <v>-0.0065731930245346241</v>
      </c>
      <c r="F214" s="87">
        <f>_XLL.INTERPOLATE($I$2:$I214,K$2:K214,$A214,1,1)</f>
        <v>0.021218539324887389</v>
      </c>
      <c r="G214" s="87">
        <f>_XLL.INTERPOLATE($I$2:$I214,L$2:L214,$A214,1,1)</f>
        <v>0.0001223953009829044</v>
      </c>
      <c r="H214" s="87">
        <f t="shared" si="3"/>
        <v>-0.30978536853499972</v>
      </c>
      <c r="I214" s="90">
        <v>0.84800000000000009</v>
      </c>
      <c r="J214" s="90">
        <v>-0.0068778900000000002</v>
      </c>
      <c r="K214" s="90">
        <v>0.0226482</v>
      </c>
      <c r="L214" s="90">
        <v>0.000256531</v>
      </c>
      <c r="M214">
        <v>0.020969700000000001</v>
      </c>
      <c r="N214" s="87">
        <f>_XLL.INTERPOLATE($I$2:$I214,M$2:M214,$A214,1,1)</f>
        <v>0.019585294139479625</v>
      </c>
      <c r="O214">
        <f>C214+D214/(Resultats!$M$2*1000)</f>
        <v>0.022270803170105977</v>
      </c>
    </row>
    <row r="215" spans="1:15" ht="12.75">
      <c r="A215" s="87">
        <v>0.83204000000000633</v>
      </c>
      <c r="B215" s="87">
        <v>0.083664799999999984</v>
      </c>
      <c r="C215" s="87">
        <v>0.013769527516143784</v>
      </c>
      <c r="D215" s="87">
        <v>364.26667368797803</v>
      </c>
      <c r="E215" s="87">
        <f>_XLL.INTERPOLATE($I$2:$I215,J$2:J215,$A215,1,1)</f>
        <v>-0.0066225640443401098</v>
      </c>
      <c r="F215" s="87">
        <f>_XLL.INTERPOLATE($I$2:$I215,K$2:K215,$A215,1,1)</f>
        <v>0.021491057884350396</v>
      </c>
      <c r="G215" s="87">
        <f>_XLL.INTERPOLATE($I$2:$I215,L$2:L215,$A215,1,1)</f>
        <v>0.00017715964830505518</v>
      </c>
      <c r="H215" s="87">
        <f t="shared" si="3"/>
        <v>-0.30815439984285764</v>
      </c>
      <c r="I215" s="90">
        <v>0.85200000000000009</v>
      </c>
      <c r="J215" s="90">
        <v>-0.00692057</v>
      </c>
      <c r="K215" s="90">
        <v>0.0229702</v>
      </c>
      <c r="L215" s="90">
        <v>0.00020212799999999999</v>
      </c>
      <c r="M215">
        <v>0.0212029</v>
      </c>
      <c r="N215" s="87">
        <f>_XLL.INTERPOLATE($I$2:$I215,M$2:M215,$A215,1,1)</f>
        <v>0.019849536072300441</v>
      </c>
      <c r="O215">
        <f>C215+D215/(Resultats!$M$2*1000)</f>
        <v>0.022661356254740743</v>
      </c>
    </row>
    <row r="216" spans="1:15" ht="12.75">
      <c r="A216" s="87">
        <v>0.83594000000005053</v>
      </c>
      <c r="B216" s="87">
        <v>0.083965062500000021</v>
      </c>
      <c r="C216" s="87">
        <v>0.01397274969108768</v>
      </c>
      <c r="D216" s="87">
        <v>365.46915022834196</v>
      </c>
      <c r="E216" s="87">
        <f>_XLL.INTERPOLATE($I$2:$I216,J$2:J216,$A216,1,1)</f>
        <v>-0.0067067934017284309</v>
      </c>
      <c r="F216" s="87">
        <f>_XLL.INTERPOLATE($I$2:$I216,K$2:K216,$A216,1,1)</f>
        <v>0.021718582189072192</v>
      </c>
      <c r="G216" s="87">
        <f>_XLL.INTERPOLATE($I$2:$I216,L$2:L216,$A216,1,1)</f>
        <v>0.00019276040965844596</v>
      </c>
      <c r="H216" s="87">
        <f t="shared" si="3"/>
        <v>-0.30880438434434204</v>
      </c>
      <c r="I216" s="90">
        <v>0.85600000000000009</v>
      </c>
      <c r="J216" s="90">
        <v>-0.0070223600000000001</v>
      </c>
      <c r="K216" s="90">
        <v>0.0232733</v>
      </c>
      <c r="L216" s="90">
        <v>0.00020652299999999999</v>
      </c>
      <c r="M216">
        <v>0.0214583</v>
      </c>
      <c r="N216" s="87">
        <f>_XLL.INTERPOLATE($I$2:$I216,M$2:M216,$A216,1,1)</f>
        <v>0.020138887092866133</v>
      </c>
      <c r="O216">
        <f>C216+D216/(Resultats!$M$2*1000)</f>
        <v>0.022893931143592956</v>
      </c>
    </row>
    <row r="217" spans="1:15" ht="12.75">
      <c r="A217" s="87">
        <v>0.8398499999999558</v>
      </c>
      <c r="B217" s="87">
        <v>0.08436142499999999</v>
      </c>
      <c r="C217" s="87">
        <v>0.01432699189607875</v>
      </c>
      <c r="D217" s="87">
        <v>365.99108445096664</v>
      </c>
      <c r="E217" s="87">
        <f>_XLL.INTERPOLATE($I$2:$I217,J$2:J217,$A217,1,1)</f>
        <v>-0.0067650328587592476</v>
      </c>
      <c r="F217" s="87">
        <f>_XLL.INTERPOLATE($I$2:$I217,K$2:K217,$A217,1,1)</f>
        <v>0.022028864196676174</v>
      </c>
      <c r="G217" s="87">
        <f>_XLL.INTERPOLATE($I$2:$I217,L$2:L217,$A217,1,1)</f>
        <v>0.0002289623483639169</v>
      </c>
      <c r="H217" s="87">
        <f t="shared" si="3"/>
        <v>-0.30709857750087677</v>
      </c>
      <c r="I217" s="90">
        <v>0.8600000000000001</v>
      </c>
      <c r="J217" s="90">
        <v>-0.0070921400000000002</v>
      </c>
      <c r="K217" s="90">
        <v>0.023527300000000001</v>
      </c>
      <c r="L217" s="90">
        <v>0.00022245199999999999</v>
      </c>
      <c r="M217">
        <v>0.0217235</v>
      </c>
      <c r="N217" s="87">
        <f>_XLL.INTERPOLATE($I$2:$I217,M$2:M217,$A217,1,1)</f>
        <v>0.020410447953024293</v>
      </c>
      <c r="O217">
        <f>C217+D217/(Resultats!$M$2*1000)</f>
        <v>0.023260913876487398</v>
      </c>
    </row>
    <row r="218" spans="1:15" ht="12.75">
      <c r="A218" s="87">
        <v>0.84375</v>
      </c>
      <c r="B218" s="87">
        <v>0.085020062499999993</v>
      </c>
      <c r="C218" s="87">
        <v>0.014942990401563744</v>
      </c>
      <c r="D218" s="87">
        <v>366.51944614575018</v>
      </c>
      <c r="E218" s="87">
        <f>_XLL.INTERPOLATE($I$2:$I218,J$2:J218,$A218,1,1)</f>
        <v>-0.0067963472277832032</v>
      </c>
      <c r="F218" s="87">
        <f>_XLL.INTERPOLATE($I$2:$I218,K$2:K218,$A218,1,1)</f>
        <v>0.022331286730957026</v>
      </c>
      <c r="G218" s="87">
        <f>_XLL.INTERPOLATE($I$2:$I218,L$2:L218,$A218,1,1)</f>
        <v>0.00025008512622070288</v>
      </c>
      <c r="H218" s="87">
        <f t="shared" si="3"/>
        <v>-0.30434194454015412</v>
      </c>
      <c r="I218" s="90">
        <v>0.8640000000000001</v>
      </c>
      <c r="J218" s="90">
        <v>-0.0071682300000000003</v>
      </c>
      <c r="K218" s="90">
        <v>0.023777400000000001</v>
      </c>
      <c r="L218" s="90">
        <v>0.00028716000000000001</v>
      </c>
      <c r="M218">
        <v>0.022029199999999999</v>
      </c>
      <c r="N218" s="87">
        <f>_XLL.INTERPOLATE($I$2:$I218,M$2:M218,$A218,1,1)</f>
        <v>0.020678647473144525</v>
      </c>
      <c r="O218">
        <f>C218+D218/(Resultats!$M$2*1000)</f>
        <v>0.023889809805869244</v>
      </c>
    </row>
    <row r="219" spans="1:15" ht="12.75">
      <c r="A219" s="87">
        <v>0.84766000000001895</v>
      </c>
      <c r="B219" s="87">
        <v>0.085155662500000007</v>
      </c>
      <c r="C219" s="87">
        <v>0.014950901884445297</v>
      </c>
      <c r="D219" s="87">
        <v>368.10170018519193</v>
      </c>
      <c r="E219" s="87">
        <f>_XLL.INTERPOLATE($I$2:$I219,J$2:J219,$A219,1,1)</f>
        <v>-0.0068723521620572027</v>
      </c>
      <c r="F219" s="87">
        <f>_XLL.INTERPOLATE($I$2:$I219,K$2:K219,$A219,1,1)</f>
        <v>0.022622059645913937</v>
      </c>
      <c r="G219" s="87">
        <f>_XLL.INTERPOLATE($I$2:$I219,L$2:L219,$A219,1,1)</f>
        <v>0.00025824093937186206</v>
      </c>
      <c r="H219" s="87">
        <f t="shared" si="3"/>
        <v>-0.30378985245485846</v>
      </c>
      <c r="I219" s="90">
        <v>0.8680000000000001</v>
      </c>
      <c r="J219" s="90">
        <v>-0.00721662</v>
      </c>
      <c r="K219" s="90">
        <v>0.0239954</v>
      </c>
      <c r="L219" s="90">
        <v>0.00033714500000000001</v>
      </c>
      <c r="M219">
        <v>0.022301999999999999</v>
      </c>
      <c r="N219" s="87">
        <f>_XLL.INTERPOLATE($I$2:$I219,M$2:M219,$A219,1,1)</f>
        <v>0.020947870325926224</v>
      </c>
      <c r="O219">
        <f>C219+D219/(Resultats!$M$2*1000)</f>
        <v>0.023936344454019331</v>
      </c>
    </row>
    <row r="220" spans="1:15" ht="12.75">
      <c r="A220" s="87">
        <v>0.85157000000003791</v>
      </c>
      <c r="B220" s="87">
        <v>0.085650375000000001</v>
      </c>
      <c r="C220" s="87">
        <v>0.015377976039038635</v>
      </c>
      <c r="D220" s="87">
        <v>368.93984168496007</v>
      </c>
      <c r="E220" s="87">
        <f>_XLL.INTERPOLATE($I$2:$I220,J$2:J220,$A220,1,1)</f>
        <v>-0.0069136347512892922</v>
      </c>
      <c r="F220" s="87">
        <f>_XLL.INTERPOLATE($I$2:$I220,K$2:K220,$A220,1,1)</f>
        <v>0.022936269918448323</v>
      </c>
      <c r="G220" s="87">
        <f>_XLL.INTERPOLATE($I$2:$I220,L$2:L220,$A220,1,1)</f>
        <v>0.00020576827975316505</v>
      </c>
      <c r="H220" s="87">
        <f t="shared" si="3"/>
        <v>-0.3014280341080417</v>
      </c>
      <c r="I220" s="90">
        <v>0.87199999999999989</v>
      </c>
      <c r="J220" s="90">
        <v>-0.0072794799999999996</v>
      </c>
      <c r="K220" s="90">
        <v>0.024300499999999999</v>
      </c>
      <c r="L220" s="90">
        <v>0.00038985499999999999</v>
      </c>
      <c r="M220">
        <v>0.0225559</v>
      </c>
      <c r="N220" s="87">
        <f>_XLL.INTERPOLATE($I$2:$I220,M$2:M220,$A220,1,1)</f>
        <v>0.021177090398203015</v>
      </c>
      <c r="O220">
        <f>C220+D220/(Resultats!$M$2*1000)</f>
        <v>0.024383877824931295</v>
      </c>
    </row>
    <row r="221" spans="1:15" ht="12.75">
      <c r="A221" s="87">
        <v>0.85546999999996842</v>
      </c>
      <c r="B221" s="87">
        <v>0.086184587500000021</v>
      </c>
      <c r="C221" s="87">
        <v>0.015785440559590261</v>
      </c>
      <c r="D221" s="87">
        <v>370.51044103875506</v>
      </c>
      <c r="E221" s="87">
        <f>_XLL.INTERPOLATE($I$2:$I221,J$2:J221,$A221,1,1)</f>
        <v>-0.0070100186187823351</v>
      </c>
      <c r="F221" s="87">
        <f>_XLL.INTERPOLATE($I$2:$I221,K$2:K221,$A221,1,1)</f>
        <v>0.023235731145352403</v>
      </c>
      <c r="G221" s="87">
        <f>_XLL.INTERPOLATE($I$2:$I221,L$2:L221,$A221,1,1)</f>
        <v>0.00020491786542589191</v>
      </c>
      <c r="H221" s="87">
        <f t="shared" si="3"/>
        <v>-0.30169132939827781</v>
      </c>
      <c r="I221" s="90">
        <v>0.87599999999999989</v>
      </c>
      <c r="J221" s="90">
        <v>-0.00736339</v>
      </c>
      <c r="K221" s="90">
        <v>0.024635399999999998</v>
      </c>
      <c r="L221" s="90">
        <v>0.00036598400000000002</v>
      </c>
      <c r="M221">
        <v>0.0228084</v>
      </c>
      <c r="N221" s="87">
        <f>_XLL.INTERPOLATE($I$2:$I221,M$2:M221,$A221,1,1)</f>
        <v>0.021423801849332312</v>
      </c>
      <c r="O221">
        <f>C221+D221/(Resultats!$M$2*1000)</f>
        <v>0.024829681017339733</v>
      </c>
    </row>
    <row r="222" spans="1:15" ht="12.75">
      <c r="A222" s="87">
        <v>0.85937999999998738</v>
      </c>
      <c r="B222" s="87">
        <v>0.086522849999999984</v>
      </c>
      <c r="C222" s="87">
        <v>0.016177924003428962</v>
      </c>
      <c r="D222" s="87">
        <v>369.83856145751133</v>
      </c>
      <c r="E222" s="87">
        <f>_XLL.INTERPOLATE($I$2:$I222,J$2:J222,$A222,1,1)</f>
        <v>-0.007081299843429787</v>
      </c>
      <c r="F222" s="87">
        <f>_XLL.INTERPOLATE($I$2:$I222,K$2:K222,$A222,1,1)</f>
        <v>0.023488644206674215</v>
      </c>
      <c r="G222" s="87">
        <f>_XLL.INTERPOLATE($I$2:$I222,L$2:L222,$A222,1,1)</f>
        <v>0.00021716664793772238</v>
      </c>
      <c r="H222" s="87">
        <f t="shared" si="3"/>
        <v>-0.3014775898141307</v>
      </c>
      <c r="I222" s="90">
        <v>0.87999999999999989</v>
      </c>
      <c r="J222" s="90">
        <v>-0.0074108899999999998</v>
      </c>
      <c r="K222" s="90">
        <v>0.024989500000000001</v>
      </c>
      <c r="L222" s="90">
        <v>0.00032738199999999998</v>
      </c>
      <c r="M222">
        <v>0.023053500000000001</v>
      </c>
      <c r="N222" s="87">
        <f>_XLL.INTERPOLATE($I$2:$I222,M$2:M222,$A222,1,1)</f>
        <v>0.021680053378517875</v>
      </c>
      <c r="O222">
        <f>C222+D222/(Resultats!$M$2*1000)</f>
        <v>0.025205763734455634</v>
      </c>
    </row>
    <row r="223" spans="1:15" ht="12.75">
      <c r="A223" s="87">
        <v>0.86329000000000633</v>
      </c>
      <c r="B223" s="87">
        <v>0.08700563750000001</v>
      </c>
      <c r="C223" s="87">
        <v>0.016598844830605142</v>
      </c>
      <c r="D223" s="87">
        <v>370.60518319603096</v>
      </c>
      <c r="E223" s="87">
        <f>_XLL.INTERPOLATE($I$2:$I223,J$2:J223,$A223,1,1)</f>
        <v>-0.0071563053727275328</v>
      </c>
      <c r="F223" s="87">
        <f>_XLL.INTERPOLATE($I$2:$I223,K$2:K223,$A223,1,1)</f>
        <v>0.023734985063830066</v>
      </c>
      <c r="G223" s="87">
        <f>_XLL.INTERPOLATE($I$2:$I223,L$2:L223,$A223,1,1)</f>
        <v>0.00027592627104949688</v>
      </c>
      <c r="H223" s="87">
        <f t="shared" si="3"/>
        <v>-0.30150873714401799</v>
      </c>
      <c r="I223" s="90">
        <v>0.8839999999999999</v>
      </c>
      <c r="J223" s="90">
        <v>-0.0074937299999999997</v>
      </c>
      <c r="K223" s="90">
        <v>0.0253046</v>
      </c>
      <c r="L223" s="90">
        <v>0.00032854599999999998</v>
      </c>
      <c r="M223">
        <v>0.0233172</v>
      </c>
      <c r="N223" s="87">
        <f>_XLL.INTERPOLATE($I$2:$I223,M$2:M223,$A223,1,1)</f>
        <v>0.021976388807402037</v>
      </c>
      <c r="O223">
        <f>C223+D223/(Resultats!$M$2*1000)</f>
        <v>0.025645397965021667</v>
      </c>
    </row>
    <row r="224" spans="1:15" ht="12.75">
      <c r="A224" s="87">
        <v>0.86719000000005053</v>
      </c>
      <c r="B224" s="87">
        <v>0.087130062499999994</v>
      </c>
      <c r="C224" s="87">
        <v>0.016674002502144375</v>
      </c>
      <c r="D224" s="87">
        <v>371.21567998328084</v>
      </c>
      <c r="E224" s="87">
        <f>_XLL.INTERPOLATE($I$2:$I224,J$2:J224,$A224,1,1)</f>
        <v>-0.007206342149602387</v>
      </c>
      <c r="F224" s="87">
        <f>_XLL.INTERPOLATE($I$2:$I224,K$2:K224,$A224,1,1)</f>
        <v>0.023946171015259116</v>
      </c>
      <c r="G224" s="87">
        <f>_XLL.INTERPOLATE($I$2:$I224,L$2:L224,$A224,1,1)</f>
        <v>0.0003270882987399217</v>
      </c>
      <c r="H224" s="87">
        <f t="shared" si="3"/>
        <v>-0.3009392251066077</v>
      </c>
      <c r="I224" s="90">
        <v>0.8879999999999999</v>
      </c>
      <c r="J224" s="90">
        <v>-0.00752975</v>
      </c>
      <c r="K224" s="90">
        <v>0.025585900000000002</v>
      </c>
      <c r="L224" s="90">
        <v>0.000296941</v>
      </c>
      <c r="M224">
        <v>0.0235649</v>
      </c>
      <c r="N224" s="87">
        <f>_XLL.INTERPOLATE($I$2:$I224,M$2:M224,$A224,1,1)</f>
        <v>0.022248513033331464</v>
      </c>
      <c r="O224">
        <f>C224+D224/(Resultats!$M$2*1000)</f>
        <v>0.025735457995930563</v>
      </c>
    </row>
    <row r="225" spans="1:15" ht="12.75">
      <c r="A225" s="87">
        <v>0.8710999999999558</v>
      </c>
      <c r="B225" s="87">
        <v>0.087571887500000001</v>
      </c>
      <c r="C225" s="87">
        <v>0.016971948752065771</v>
      </c>
      <c r="D225" s="87">
        <v>372.99855552008836</v>
      </c>
      <c r="E225" s="87">
        <f>_XLL.INTERPOLATE($I$2:$I225,J$2:J225,$A225,1,1)</f>
        <v>-0.0072636302842180034</v>
      </c>
      <c r="F225" s="87">
        <f>_XLL.INTERPOLATE($I$2:$I225,K$2:K225,$A225,1,1)</f>
        <v>0.024228130247652697</v>
      </c>
      <c r="G225" s="87">
        <f>_XLL.INTERPOLATE($I$2:$I225,L$2:L225,$A225,1,1)</f>
        <v>0.00038311639526514502</v>
      </c>
      <c r="H225" s="87">
        <f t="shared" si="3"/>
        <v>-0.29980152038029134</v>
      </c>
      <c r="I225" s="90">
        <v>0.8919999999999999</v>
      </c>
      <c r="J225" s="90">
        <v>-0.0075218000000000004</v>
      </c>
      <c r="K225" s="90">
        <v>0.025908799999999999</v>
      </c>
      <c r="L225" s="90">
        <v>0.00023856300000000001</v>
      </c>
      <c r="M225">
        <v>0.023854299999999998</v>
      </c>
      <c r="N225" s="87">
        <f>_XLL.INTERPOLATE($I$2:$I225,M$2:M225,$A225,1,1)</f>
        <v>0.022499237863278482</v>
      </c>
      <c r="O225">
        <f>C225+D225/(Resultats!$M$2*1000)</f>
        <v>0.026076924625509597</v>
      </c>
    </row>
    <row r="226" spans="1:15" ht="12.75">
      <c r="A226" s="87">
        <v>0.875</v>
      </c>
      <c r="B226" s="87">
        <v>0.087939199999999995</v>
      </c>
      <c r="C226" s="87">
        <v>0.017207592997194099</v>
      </c>
      <c r="D226" s="87">
        <v>374.63012453536362</v>
      </c>
      <c r="E226" s="87">
        <f>_XLL.INTERPOLATE($I$2:$I226,J$2:J226,$A226,1,1)</f>
        <v>-0.0073444792187500017</v>
      </c>
      <c r="F226" s="87">
        <f>_XLL.INTERPOLATE($I$2:$I226,K$2:K226,$A226,1,1)</f>
        <v>0.02454962656250001</v>
      </c>
      <c r="G226" s="87">
        <f>_XLL.INTERPOLATE($I$2:$I226,L$2:L226,$A226,1,1)</f>
        <v>0.00037478239062499908</v>
      </c>
      <c r="H226" s="87">
        <f t="shared" si="3"/>
        <v>-0.29916867370882227</v>
      </c>
      <c r="I226" s="90">
        <v>0.89599999999999991</v>
      </c>
      <c r="J226" s="90">
        <v>-0.0076055899999999997</v>
      </c>
      <c r="K226" s="90">
        <v>0.026170700000000002</v>
      </c>
      <c r="L226" s="90">
        <v>0.00023923299999999999</v>
      </c>
      <c r="M226">
        <v>0.024164600000000001</v>
      </c>
      <c r="N226" s="87">
        <f>_XLL.INTERPOLATE($I$2:$I226,M$2:M226,$A226,1,1)</f>
        <v>0.022745828125000006</v>
      </c>
      <c r="O226">
        <f>C226+D226/(Resultats!$M$2*1000)</f>
        <v>0.026352395825193359</v>
      </c>
    </row>
    <row r="227" spans="1:15" ht="12.75">
      <c r="A227" s="87">
        <v>0.87891000000001895</v>
      </c>
      <c r="B227" s="87">
        <v>0.0883787875</v>
      </c>
      <c r="C227" s="87">
        <v>0.017655355454092081</v>
      </c>
      <c r="D227" s="87">
        <v>374.52882444302975</v>
      </c>
      <c r="E227" s="87">
        <f>_XLL.INTERPOLATE($I$2:$I227,J$2:J227,$A227,1,1)</f>
        <v>-0.0073963813014474751</v>
      </c>
      <c r="F227" s="87">
        <f>_XLL.INTERPOLATE($I$2:$I227,K$2:K227,$A227,1,1)</f>
        <v>0.024895301479750127</v>
      </c>
      <c r="G227" s="87">
        <f>_XLL.INTERPOLATE($I$2:$I227,L$2:L227,$A227,1,1)</f>
        <v>0.00033543136723252821</v>
      </c>
      <c r="H227" s="87">
        <f t="shared" si="3"/>
        <v>-0.29709948712465695</v>
      </c>
      <c r="I227" s="90">
        <v>0.89999999999999991</v>
      </c>
      <c r="J227" s="90">
        <v>-0.0077109600000000002</v>
      </c>
      <c r="K227" s="90">
        <v>0.026393400000000001</v>
      </c>
      <c r="L227" s="90">
        <v>0.00024472600000000001</v>
      </c>
      <c r="M227">
        <v>0.024481599999999999</v>
      </c>
      <c r="N227" s="87">
        <f>_XLL.INTERPOLATE($I$2:$I227,M$2:M227,$A227,1,1)</f>
        <v>0.022985568861610545</v>
      </c>
      <c r="O227">
        <f>C227+D227/(Resultats!$M$2*1000)</f>
        <v>0.026797685524803064</v>
      </c>
    </row>
    <row r="228" spans="1:15" ht="12.75">
      <c r="A228" s="87">
        <v>0.88282000000003791</v>
      </c>
      <c r="B228" s="87">
        <v>0.088772925000000003</v>
      </c>
      <c r="C228" s="87">
        <v>0.01796919946376653</v>
      </c>
      <c r="D228" s="87">
        <v>375.52378234743253</v>
      </c>
      <c r="E228" s="87">
        <f>_XLL.INTERPOLATE($I$2:$I228,J$2:J228,$A228,1,1)</f>
        <v>-0.0074716405289158242</v>
      </c>
      <c r="F228" s="87">
        <f>_XLL.INTERPOLATE($I$2:$I228,K$2:K228,$A228,1,1)</f>
        <v>0.025215319794327923</v>
      </c>
      <c r="G228" s="87">
        <f>_XLL.INTERPOLATE($I$2:$I228,L$2:L228,$A228,1,1)</f>
        <v>0.00032938508006037312</v>
      </c>
      <c r="H228" s="87">
        <f t="shared" si="3"/>
        <v>-0.29631353438541508</v>
      </c>
      <c r="I228" s="90">
        <v>0.90399999999999991</v>
      </c>
      <c r="J228" s="90">
        <v>-0.0077669599999999998</v>
      </c>
      <c r="K228" s="90">
        <v>0.026641100000000001</v>
      </c>
      <c r="L228" s="90">
        <v>0.00026913099999999998</v>
      </c>
      <c r="M228">
        <v>0.0248028</v>
      </c>
      <c r="N228" s="87">
        <f>_XLL.INTERPOLATE($I$2:$I228,M$2:M228,$A228,1,1)</f>
        <v>0.023240010899590033</v>
      </c>
      <c r="O228">
        <f>C228+D228/(Resultats!$M$2*1000)</f>
        <v>0.027135816673343367</v>
      </c>
    </row>
    <row r="229" spans="1:15" ht="12.75">
      <c r="A229" s="87">
        <v>0.88671999999996842</v>
      </c>
      <c r="B229" s="87">
        <v>0.089230387500000008</v>
      </c>
      <c r="C229" s="87">
        <v>0.018381035007414601</v>
      </c>
      <c r="D229" s="87">
        <v>376.08916941296093</v>
      </c>
      <c r="E229" s="87">
        <f>_XLL.INTERPOLATE($I$2:$I229,J$2:J229,$A229,1,1)</f>
        <v>-0.0075231067615997823</v>
      </c>
      <c r="F229" s="87">
        <f>_XLL.INTERPOLATE($I$2:$I229,K$2:K229,$A229,1,1)</f>
        <v>0.025493983046397824</v>
      </c>
      <c r="G229" s="87">
        <f>_XLL.INTERPOLATE($I$2:$I229,L$2:L229,$A229,1,1)</f>
        <v>0.00031017625913629446</v>
      </c>
      <c r="H229" s="87">
        <f t="shared" si="3"/>
        <v>-0.29509342451150489</v>
      </c>
      <c r="I229" s="90">
        <v>0.90799999999999992</v>
      </c>
      <c r="J229" s="90">
        <v>-0.0078707499999999993</v>
      </c>
      <c r="K229" s="90">
        <v>0.026975699999999998</v>
      </c>
      <c r="L229" s="90">
        <v>0.00028177600000000002</v>
      </c>
      <c r="M229">
        <v>0.025065299999999999</v>
      </c>
      <c r="N229" s="87">
        <f>_XLL.INTERPOLATE($I$2:$I229,M$2:M229,$A229,1,1)</f>
        <v>0.023483107923198066</v>
      </c>
      <c r="O229">
        <f>C229+D229/(Resultats!$M$2*1000)</f>
        <v>0.02756145343824179</v>
      </c>
    </row>
    <row r="230" spans="1:15" ht="12.75">
      <c r="A230" s="87">
        <v>0.89062999999998738</v>
      </c>
      <c r="B230" s="87">
        <v>0.089611112499999979</v>
      </c>
      <c r="C230" s="87">
        <v>0.018588902168691107</v>
      </c>
      <c r="D230" s="87">
        <v>378.23113973058651</v>
      </c>
      <c r="E230" s="87">
        <f>_XLL.INTERPOLATE($I$2:$I230,J$2:J230,$A230,1,1)</f>
        <v>-0.0075194268164404405</v>
      </c>
      <c r="F230" s="87">
        <f>_XLL.INTERPOLATE($I$2:$I230,K$2:K230,$A230,1,1)</f>
        <v>0.025801118448888025</v>
      </c>
      <c r="G230" s="87">
        <f>_XLL.INTERPOLATE($I$2:$I230,L$2:L230,$A230,1,1)</f>
        <v>0.00025521848264540941</v>
      </c>
      <c r="H230" s="87">
        <f t="shared" si="3"/>
        <v>-0.29143801774858763</v>
      </c>
      <c r="I230" s="90">
        <v>0.91199999999999992</v>
      </c>
      <c r="J230" s="90">
        <v>-0.0080058600000000001</v>
      </c>
      <c r="K230" s="90">
        <v>0.027344</v>
      </c>
      <c r="L230" s="90">
        <v>0.00026318499999999998</v>
      </c>
      <c r="M230">
        <v>0.025326499999999998</v>
      </c>
      <c r="N230" s="87">
        <f>_XLL.INTERPOLATE($I$2:$I230,M$2:M230,$A230,1,1)</f>
        <v>0.023752025085174069</v>
      </c>
      <c r="O230">
        <f>C230+D230/(Resultats!$M$2*1000)</f>
        <v>0.027821606560884608</v>
      </c>
    </row>
    <row r="231" spans="1:15" ht="12.75">
      <c r="A231" s="87">
        <v>0.89454000000000633</v>
      </c>
      <c r="B231" s="87">
        <v>0.090125200000000016</v>
      </c>
      <c r="C231" s="87">
        <v>0.019068190476792424</v>
      </c>
      <c r="D231" s="87">
        <v>378.66235440198864</v>
      </c>
      <c r="E231" s="87">
        <f>_XLL.INTERPOLATE($I$2:$I231,J$2:J231,$A231,1,1)</f>
        <v>-0.0075695381042951582</v>
      </c>
      <c r="F231" s="87">
        <f>_XLL.INTERPOLATE($I$2:$I231,K$2:K231,$A231,1,1)</f>
        <v>0.026080571406837907</v>
      </c>
      <c r="G231" s="87">
        <f>_XLL.INTERPOLATE($I$2:$I231,L$2:L231,$A231,1,1)</f>
        <v>0.00023613586470157901</v>
      </c>
      <c r="H231" s="87">
        <f t="shared" si="3"/>
        <v>-0.29023666645242852</v>
      </c>
      <c r="I231" s="90">
        <v>0.91599999999999993</v>
      </c>
      <c r="J231" s="90">
        <v>-0.0080370400000000005</v>
      </c>
      <c r="K231" s="90">
        <v>0.027685299999999999</v>
      </c>
      <c r="L231" s="90">
        <v>0.00027679000000000001</v>
      </c>
      <c r="M231">
        <v>0.025625599999999998</v>
      </c>
      <c r="N231" s="87">
        <f>_XLL.INTERPOLATE($I$2:$I231,M$2:M231,$A231,1,1)</f>
        <v>0.024049963408838006</v>
      </c>
      <c r="O231">
        <f>C231+D231/(Resultats!$M$2*1000)</f>
        <v>0.028311420912910994</v>
      </c>
    </row>
    <row r="232" spans="1:15" ht="12.75">
      <c r="A232" s="87">
        <v>0.89844000000005053</v>
      </c>
      <c r="B232" s="87">
        <v>0.090451537500000012</v>
      </c>
      <c r="C232" s="87">
        <v>0.019332736406603421</v>
      </c>
      <c r="D232" s="87">
        <v>379.42804550516189</v>
      </c>
      <c r="E232" s="87">
        <f>_XLL.INTERPOLATE($I$2:$I232,J$2:J232,$A232,1,1)</f>
        <v>-0.0076724468555264096</v>
      </c>
      <c r="F232" s="87">
        <f>_XLL.INTERPOLATE($I$2:$I232,K$2:K232,$A232,1,1)</f>
        <v>0.026306551520102722</v>
      </c>
      <c r="G232" s="87">
        <f>_XLL.INTERPOLATE($I$2:$I232,L$2:L232,$A232,1,1)</f>
        <v>0.00024098774335456699</v>
      </c>
      <c r="H232" s="87">
        <f t="shared" si="3"/>
        <v>-0.29165536386110291</v>
      </c>
      <c r="I232" s="90">
        <v>0.91999999999999993</v>
      </c>
      <c r="J232" s="90">
        <v>-0.0080906799999999994</v>
      </c>
      <c r="K232" s="90">
        <v>0.0280171</v>
      </c>
      <c r="L232" s="90">
        <v>0.000258194</v>
      </c>
      <c r="M232">
        <v>0.025914199999999998</v>
      </c>
      <c r="N232" s="87">
        <f>_XLL.INTERPOLATE($I$2:$I232,M$2:M232,$A232,1,1)</f>
        <v>0.024357354433754023</v>
      </c>
      <c r="O232">
        <f>C232+D232/(Resultats!$M$2*1000)</f>
        <v>0.028594657529100606</v>
      </c>
    </row>
    <row r="233" spans="1:15" ht="12.75">
      <c r="A233" s="87">
        <v>0.9023499999999558</v>
      </c>
      <c r="B233" s="87">
        <v>0.090781600000000018</v>
      </c>
      <c r="C233" s="87">
        <v>0.019670555183859462</v>
      </c>
      <c r="D233" s="87">
        <v>379.33193348744612</v>
      </c>
      <c r="E233" s="87">
        <f>_XLL.INTERPOLATE($I$2:$I233,J$2:J233,$A233,1,1)</f>
        <v>-0.0077429255830854422</v>
      </c>
      <c r="F233" s="87">
        <f>_XLL.INTERPOLATE($I$2:$I233,K$2:K233,$A233,1,1)</f>
        <v>0.026531487886423073</v>
      </c>
      <c r="G233" s="87">
        <f>_XLL.INTERPOLATE($I$2:$I233,L$2:L233,$A233,1,1)</f>
        <v>0.00025895582795281401</v>
      </c>
      <c r="H233" s="87">
        <f t="shared" si="3"/>
        <v>-0.29183910138140878</v>
      </c>
      <c r="I233" s="90">
        <v>0.92399999999999993</v>
      </c>
      <c r="J233" s="90">
        <v>-0.0081264600000000003</v>
      </c>
      <c r="K233" s="90">
        <v>0.028314599999999999</v>
      </c>
      <c r="L233" s="90">
        <v>0.00024463499999999999</v>
      </c>
      <c r="M233">
        <v>0.026240699999999999</v>
      </c>
      <c r="N233" s="87">
        <f>_XLL.INTERPOLATE($I$2:$I233,M$2:M233,$A233,1,1)</f>
        <v>0.024674273833297185</v>
      </c>
      <c r="O233">
        <f>C233+D233/(Resultats!$M$2*1000)</f>
        <v>0.028930130191098292</v>
      </c>
    </row>
    <row r="234" spans="1:15" ht="12.75">
      <c r="A234" s="87">
        <v>0.90625</v>
      </c>
      <c r="B234" s="87">
        <v>0.091313562500000001</v>
      </c>
      <c r="C234" s="87">
        <v>0.020192261611892998</v>
      </c>
      <c r="D234" s="87">
        <v>379.45902174615503</v>
      </c>
      <c r="E234" s="87">
        <f>_XLL.INTERPOLATE($I$2:$I234,J$2:J234,$A234,1,1)</f>
        <v>-0.0078206014172363288</v>
      </c>
      <c r="F234" s="87">
        <f>_XLL.INTERPOLATE($I$2:$I234,K$2:K234,$A234,1,1)</f>
        <v>0.02682230190429688</v>
      </c>
      <c r="G234" s="87">
        <f>_XLL.INTERPOLATE($I$2:$I234,L$2:L234,$A234,1,1)</f>
        <v>0.00027903885302734403</v>
      </c>
      <c r="H234" s="87">
        <f t="shared" si="3"/>
        <v>-0.29157085194032073</v>
      </c>
      <c r="I234" s="90">
        <v>0.92799999999999994</v>
      </c>
      <c r="J234" s="90">
        <v>-0.0082122600000000007</v>
      </c>
      <c r="K234" s="90">
        <v>0.0285931</v>
      </c>
      <c r="L234" s="90">
        <v>0.000219934</v>
      </c>
      <c r="M234">
        <v>0.026551000000000002</v>
      </c>
      <c r="N234" s="87">
        <f>_XLL.INTERPOLATE($I$2:$I234,M$2:M234,$A234,1,1)</f>
        <v>0.024953706225585945</v>
      </c>
      <c r="O234">
        <f>C234+D234/(Resultats!$M$2*1000)</f>
        <v>0.029454938871170656</v>
      </c>
    </row>
    <row r="235" spans="1:15" ht="12.75">
      <c r="A235" s="87">
        <v>0.91016000000001895</v>
      </c>
      <c r="B235" s="87">
        <v>0.091708449999999997</v>
      </c>
      <c r="C235" s="87">
        <v>0.020503563739722203</v>
      </c>
      <c r="D235" s="87">
        <v>380.49477105032139</v>
      </c>
      <c r="E235" s="87">
        <f>_XLL.INTERPOLATE($I$2:$I235,J$2:J235,$A235,1,1)</f>
        <v>-0.0079488904030007145</v>
      </c>
      <c r="F235" s="87">
        <f>_XLL.INTERPOLATE($I$2:$I235,K$2:K235,$A235,1,1)</f>
        <v>0.027174467487601786</v>
      </c>
      <c r="G235" s="87">
        <f>_XLL.INTERPOLATE($I$2:$I235,L$2:L235,$A235,1,1)</f>
        <v>0.00027136211382387462</v>
      </c>
      <c r="H235" s="87">
        <f t="shared" si="3"/>
        <v>-0.29251319852458402</v>
      </c>
      <c r="I235" s="90">
        <v>0.93199999999999994</v>
      </c>
      <c r="J235" s="90">
        <v>-0.0082719500000000001</v>
      </c>
      <c r="K235" s="90">
        <v>0.028876200000000001</v>
      </c>
      <c r="L235" s="90">
        <v>0.00019015800000000001</v>
      </c>
      <c r="M235">
        <v>0.026863100000000001</v>
      </c>
      <c r="N235" s="87">
        <f>_XLL.INTERPOLATE($I$2:$I235,M$2:M235,$A235,1,1)</f>
        <v>0.025203880394401221</v>
      </c>
      <c r="O235">
        <f>C235+D235/(Resultats!$M$2*1000)</f>
        <v>0.029791523864806733</v>
      </c>
    </row>
    <row r="236" spans="1:15" ht="12.75">
      <c r="A236" s="87">
        <v>0.91407000000003791</v>
      </c>
      <c r="B236" s="87">
        <v>0.092006474999999976</v>
      </c>
      <c r="C236" s="87">
        <v>0.02081124820197254</v>
      </c>
      <c r="D236" s="87">
        <v>380.37507568922422</v>
      </c>
      <c r="E236" s="87">
        <f>_XLL.INTERPOLATE($I$2:$I236,J$2:J236,$A236,1,1)</f>
        <v>-0.0080268051480139688</v>
      </c>
      <c r="F236" s="87">
        <f>_XLL.INTERPOLATE($I$2:$I236,K$2:K236,$A236,1,1)</f>
        <v>0.027522862971116502</v>
      </c>
      <c r="G236" s="87">
        <f>_XLL.INTERPOLATE($I$2:$I236,L$2:L236,$A236,1,1)</f>
        <v>0.00027036659549105693</v>
      </c>
      <c r="H236" s="87">
        <f t="shared" si="3"/>
        <v>-0.29164135854753159</v>
      </c>
      <c r="I236" s="90">
        <v>0.93599999999999994</v>
      </c>
      <c r="J236" s="90">
        <v>-0.0083788400000000002</v>
      </c>
      <c r="K236" s="90">
        <v>0.0291878</v>
      </c>
      <c r="L236" s="90">
        <v>0.000234892</v>
      </c>
      <c r="M236">
        <v>0.027150899999999999</v>
      </c>
      <c r="N236" s="87">
        <f>_XLL.INTERPOLATE($I$2:$I236,M$2:M236,$A236,1,1)</f>
        <v>0.025479679593118521</v>
      </c>
      <c r="O236">
        <f>C236+D236/(Resultats!$M$2*1000)</f>
        <v>0.030096286537257017</v>
      </c>
    </row>
    <row r="237" spans="1:15" ht="12.75">
      <c r="A237" s="87">
        <v>0.91796999999996842</v>
      </c>
      <c r="B237" s="87">
        <v>0.092364849999999998</v>
      </c>
      <c r="C237" s="87">
        <v>0.021064505132307496</v>
      </c>
      <c r="D237" s="87">
        <v>381.67764771448765</v>
      </c>
      <c r="E237" s="87">
        <f>_XLL.INTERPOLATE($I$2:$I237,J$2:J237,$A237,1,1)</f>
        <v>-0.0080631324731920383</v>
      </c>
      <c r="F237" s="87">
        <f>_XLL.INTERPOLATE($I$2:$I237,K$2:K237,$A237,1,1)</f>
        <v>0.027851425139291112</v>
      </c>
      <c r="G237" s="87">
        <f>_XLL.INTERPOLATE($I$2:$I237,L$2:L237,$A237,1,1)</f>
        <v>0.00026936374077654167</v>
      </c>
      <c r="H237" s="87">
        <f t="shared" si="3"/>
        <v>-0.28950520243996625</v>
      </c>
      <c r="I237" s="90">
        <v>0.94</v>
      </c>
      <c r="J237" s="90">
        <v>-0.0084645599999999994</v>
      </c>
      <c r="K237" s="90">
        <v>0.029494300000000001</v>
      </c>
      <c r="L237" s="90">
        <v>0.00022340000000000001</v>
      </c>
      <c r="M237">
        <v>0.027424500000000001</v>
      </c>
      <c r="N237" s="87">
        <f>_XLL.INTERPOLATE($I$2:$I237,M$2:M237,$A237,1,1)</f>
        <v>0.025766068750100898</v>
      </c>
      <c r="O237">
        <f>C237+D237/(Resultats!$M$2*1000)</f>
        <v>0.030381339534059068</v>
      </c>
    </row>
    <row r="238" spans="1:15" ht="12.75">
      <c r="A238" s="87">
        <v>0.92187999999998738</v>
      </c>
      <c r="B238" s="87">
        <v>0.092811137500000029</v>
      </c>
      <c r="C238" s="87">
        <v>0.021500197194696702</v>
      </c>
      <c r="D238" s="87">
        <v>381.80894122730865</v>
      </c>
      <c r="E238" s="87">
        <f>_XLL.INTERPOLATE($I$2:$I238,J$2:J238,$A238,1,1)</f>
        <v>-0.0081057474696199158</v>
      </c>
      <c r="F238" s="87">
        <f>_XLL.INTERPOLATE($I$2:$I238,K$2:K238,$A238,1,1)</f>
        <v>0.028160301425949066</v>
      </c>
      <c r="G238" s="87">
        <f>_XLL.INTERPOLATE($I$2:$I238,L$2:L238,$A238,1,1)</f>
        <v>0.00025214100604153598</v>
      </c>
      <c r="H238" s="87">
        <f t="shared" si="3"/>
        <v>-0.28784306485266015</v>
      </c>
      <c r="I238" s="90">
        <v>0.94399999999999995</v>
      </c>
      <c r="J238" s="90">
        <v>-0.0085984500000000005</v>
      </c>
      <c r="K238" s="90">
        <v>0.029879300000000001</v>
      </c>
      <c r="L238" s="90">
        <v>0.000233518</v>
      </c>
      <c r="M238">
        <v>0.027685000000000001</v>
      </c>
      <c r="N238" s="87">
        <f>_XLL.INTERPOLATE($I$2:$I238,M$2:M238,$A238,1,1)</f>
        <v>0.026066101487848953</v>
      </c>
      <c r="O238">
        <f>C238+D238/(Resultats!$M$2*1000)</f>
        <v>0.030820236499654687</v>
      </c>
    </row>
    <row r="239" spans="1:15" ht="12.75">
      <c r="A239" s="87">
        <v>0.92579000000000633</v>
      </c>
      <c r="B239" s="87">
        <v>0.093253699999999995</v>
      </c>
      <c r="C239" s="87">
        <v>0.021817790665042885</v>
      </c>
      <c r="D239" s="87">
        <v>383.35749669993078</v>
      </c>
      <c r="E239" s="87">
        <f>_XLL.INTERPOLATE($I$2:$I239,J$2:J239,$A239,1,1)</f>
        <v>-0.0081628835054839803</v>
      </c>
      <c r="F239" s="87">
        <f>_XLL.INTERPOLATE($I$2:$I239,K$2:K239,$A239,1,1)</f>
        <v>0.028440271995003562</v>
      </c>
      <c r="G239" s="87">
        <f>_XLL.INTERPOLATE($I$2:$I239,L$2:L239,$A239,1,1)</f>
        <v>0.00023462306620396787</v>
      </c>
      <c r="H239" s="87">
        <f t="shared" si="3"/>
        <v>-0.28701847531268515</v>
      </c>
      <c r="I239" s="90">
        <v>0.94799999999999995</v>
      </c>
      <c r="J239" s="90">
        <v>-0.0086970299999999997</v>
      </c>
      <c r="K239" s="90">
        <v>0.030118900000000001</v>
      </c>
      <c r="L239" s="90">
        <v>0.00022477900000000001</v>
      </c>
      <c r="M239">
        <v>0.027960700000000002</v>
      </c>
      <c r="N239" s="87">
        <f>_XLL.INTERPOLATE($I$2:$I239,M$2:M239,$A239,1,1)</f>
        <v>0.026380566150172369</v>
      </c>
      <c r="O239">
        <f>C239+D239/(Resultats!$M$2*1000)</f>
        <v>0.031175630545923358</v>
      </c>
    </row>
    <row r="240" spans="1:15" ht="12.75">
      <c r="A240" s="87">
        <v>0.92969000000005053</v>
      </c>
      <c r="B240" s="87">
        <v>0.093639637499999984</v>
      </c>
      <c r="C240" s="87">
        <v>0.022161013365999238</v>
      </c>
      <c r="D240" s="87">
        <v>383.88679772758735</v>
      </c>
      <c r="E240" s="87">
        <f>_XLL.INTERPOLATE($I$2:$I240,J$2:J240,$A240,1,1)</f>
        <v>-0.0082368856962489988</v>
      </c>
      <c r="F240" s="87">
        <f>_XLL.INTERPOLATE($I$2:$I240,K$2:K240,$A240,1,1)</f>
        <v>0.028710916670433996</v>
      </c>
      <c r="G240" s="87">
        <f>_XLL.INTERPOLATE($I$2:$I240,L$2:L240,$A240,1,1)</f>
        <v>0.0002038706703921679</v>
      </c>
      <c r="H240" s="87">
        <f t="shared" si="3"/>
        <v>-0.28689037660477074</v>
      </c>
      <c r="I240" s="90">
        <v>0.95199999999999996</v>
      </c>
      <c r="J240" s="90">
        <v>-0.0087572499999999994</v>
      </c>
      <c r="K240" s="90">
        <v>0.030347599999999999</v>
      </c>
      <c r="L240" s="90">
        <v>0.00021963000000000001</v>
      </c>
      <c r="M240">
        <v>0.028273699999999999</v>
      </c>
      <c r="N240" s="87">
        <f>_XLL.INTERPOLATE($I$2:$I240,M$2:M240,$A240,1,1)</f>
        <v>0.026683987945668845</v>
      </c>
      <c r="O240">
        <f>C240+D240/(Resultats!$M$2*1000)</f>
        <v>0.031531773600096312</v>
      </c>
    </row>
    <row r="241" spans="1:15" ht="12.75">
      <c r="A241" s="87">
        <v>0.9335999999999558</v>
      </c>
      <c r="B241" s="87">
        <v>0.093984600000000029</v>
      </c>
      <c r="C241" s="87">
        <v>0.022468531236430042</v>
      </c>
      <c r="D241" s="87">
        <v>384.35079337675256</v>
      </c>
      <c r="E241" s="87">
        <f>_XLL.INTERPOLATE($I$2:$I241,J$2:J241,$A241,1,1)</f>
        <v>-0.0083123237599987514</v>
      </c>
      <c r="F241" s="87">
        <f>_XLL.INTERPOLATE($I$2:$I241,K$2:K241,$A241,1,1)</f>
        <v>0.028999032799996535</v>
      </c>
      <c r="G241" s="87">
        <f>_XLL.INTERPOLATE($I$2:$I241,L$2:L241,$A241,1,1)</f>
        <v>0.0002053857279993577</v>
      </c>
      <c r="H241" s="87">
        <f t="shared" si="3"/>
        <v>-0.28664141377845348</v>
      </c>
      <c r="I241" s="90">
        <v>0.95599999999999996</v>
      </c>
      <c r="J241" s="90">
        <v>-0.00883368</v>
      </c>
      <c r="K241" s="90">
        <v>0.030561999999999999</v>
      </c>
      <c r="L241" s="90">
        <v>0.00024097100000000001</v>
      </c>
      <c r="M241">
        <v>0.0285667</v>
      </c>
      <c r="N241" s="87">
        <f>_XLL.INTERPOLATE($I$2:$I241,M$2:M241,$A241,1,1)</f>
        <v>0.026980651199996812</v>
      </c>
      <c r="O241">
        <f>C241+D241/(Resultats!$M$2*1000)</f>
        <v>0.031850617705249773</v>
      </c>
    </row>
    <row r="242" spans="1:15" ht="12.75">
      <c r="A242" s="87">
        <v>0.9375</v>
      </c>
      <c r="B242" s="87">
        <v>0.094240900000000016</v>
      </c>
      <c r="C242" s="87">
        <v>0.022710348009151671</v>
      </c>
      <c r="D242" s="87">
        <v>384.53026248942223</v>
      </c>
      <c r="E242" s="87">
        <f>_XLL.INTERPOLATE($I$2:$I242,J$2:J242,$A242,1,1)</f>
        <v>-0.0084104186914062511</v>
      </c>
      <c r="F242" s="87">
        <f>_XLL.INTERPOLATE($I$2:$I242,K$2:K242,$A242,1,1)</f>
        <v>0.029299661328125001</v>
      </c>
      <c r="G242" s="87">
        <f>_XLL.INTERPOLATE($I$2:$I242,L$2:L242,$A242,1,1)</f>
        <v>0.00023375095703124978</v>
      </c>
      <c r="H242" s="87">
        <f t="shared" si="3"/>
        <v>-0.28704832445735529</v>
      </c>
      <c r="I242" s="90">
        <v>0.96</v>
      </c>
      <c r="J242" s="90">
        <v>-0.0089184899999999994</v>
      </c>
      <c r="K242" s="90">
        <v>0.0308305</v>
      </c>
      <c r="L242" s="90">
        <v>0.00027974400000000001</v>
      </c>
      <c r="M242">
        <v>0.0288623</v>
      </c>
      <c r="N242" s="87">
        <f>_XLL.INTERPOLATE($I$2:$I242,M$2:M242,$A242,1,1)</f>
        <v>0.027255115722656254</v>
      </c>
      <c r="O242">
        <f>C242+D242/(Resultats!$M$2*1000)</f>
        <v>0.032096815358049091</v>
      </c>
    </row>
    <row r="243" spans="1:15" ht="12.75">
      <c r="A243" s="87">
        <v>0.94141000000001895</v>
      </c>
      <c r="B243" s="87">
        <v>0.094636525000000027</v>
      </c>
      <c r="C243" s="87">
        <v>0.023096822419894456</v>
      </c>
      <c r="D243" s="87">
        <v>384.64365214373288</v>
      </c>
      <c r="E243" s="87">
        <f>_XLL.INTERPOLATE($I$2:$I243,J$2:J243,$A243,1,1)</f>
        <v>-0.00850961720446098</v>
      </c>
      <c r="F243" s="87">
        <f>_XLL.INTERPOLATE($I$2:$I243,K$2:K243,$A243,1,1)</f>
        <v>0.029630060973268355</v>
      </c>
      <c r="G243" s="87">
        <f>_XLL.INTERPOLATE($I$2:$I243,L$2:L243,$A243,1,1)</f>
        <v>0.00022612832617657265</v>
      </c>
      <c r="H243" s="87">
        <f t="shared" si="3"/>
        <v>-0.28719539970363833</v>
      </c>
      <c r="I243" s="90">
        <v>0.96399999999999997</v>
      </c>
      <c r="J243" s="90">
        <v>-0.0089386499999999994</v>
      </c>
      <c r="K243" s="90">
        <v>0.031154999999999999</v>
      </c>
      <c r="L243" s="90">
        <v>0.00022041399999999999</v>
      </c>
      <c r="M243">
        <v>0.029135100000000001</v>
      </c>
      <c r="N243" s="87">
        <f>_XLL.INTERPOLATE($I$2:$I243,M$2:M243,$A243,1,1)</f>
        <v>0.027516682795269191</v>
      </c>
      <c r="O243">
        <f>C243+D243/(Resultats!$M$2*1000)</f>
        <v>0.03248605763491768</v>
      </c>
    </row>
    <row r="244" spans="1:15" ht="12.75">
      <c r="A244" s="87">
        <v>0.94532000000003791</v>
      </c>
      <c r="B244" s="87">
        <v>0.095161050000000025</v>
      </c>
      <c r="C244" s="87">
        <v>0.023504057108233625</v>
      </c>
      <c r="D244" s="87">
        <v>386.09705667532882</v>
      </c>
      <c r="E244" s="87">
        <f>_XLL.INTERPOLATE($I$2:$I244,J$2:J244,$A244,1,1)</f>
        <v>-0.0086349961890759969</v>
      </c>
      <c r="F244" s="87">
        <f>_XLL.INTERPOLATE($I$2:$I244,K$2:K244,$A244,1,1)</f>
        <v>0.029969535208252292</v>
      </c>
      <c r="G244" s="87">
        <f>_XLL.INTERPOLATE($I$2:$I244,L$2:L244,$A244,1,1)</f>
        <v>0.00023189987111941199</v>
      </c>
      <c r="H244" s="87">
        <f t="shared" si="3"/>
        <v>-0.28812579604832506</v>
      </c>
      <c r="I244" s="90">
        <v>0.96799999999999997</v>
      </c>
      <c r="J244" s="90">
        <v>-0.0090356599999999992</v>
      </c>
      <c r="K244" s="90">
        <v>0.031507899999999998</v>
      </c>
      <c r="L244" s="90">
        <v>0.000243093</v>
      </c>
      <c r="M244">
        <v>0.029400099999999998</v>
      </c>
      <c r="N244" s="87">
        <f>_XLL.INTERPOLATE($I$2:$I244,M$2:M244,$A244,1,1)</f>
        <v>0.027773494398852551</v>
      </c>
      <c r="O244">
        <f>C244+D244/(Resultats!$M$2*1000)</f>
        <v>0.032928770244012015</v>
      </c>
    </row>
    <row r="245" spans="1:15" ht="12.75">
      <c r="A245" s="87">
        <v>0.94921999999996842</v>
      </c>
      <c r="B245" s="87">
        <v>0.095507500000000023</v>
      </c>
      <c r="C245" s="87">
        <v>0.02383378870020128</v>
      </c>
      <c r="D245" s="87">
        <v>386.30422306146261</v>
      </c>
      <c r="E245" s="87">
        <f>_XLL.INTERPOLATE($I$2:$I245,J$2:J245,$A245,1,1)</f>
        <v>-0.0087176987404476627</v>
      </c>
      <c r="F245" s="87">
        <f>_XLL.INTERPOLATE($I$2:$I245,K$2:K245,$A245,1,1)</f>
        <v>0.030189918672785677</v>
      </c>
      <c r="G245" s="87">
        <f>_XLL.INTERPOLATE($I$2:$I245,L$2:L245,$A245,1,1)</f>
        <v>0.00022208779018132596</v>
      </c>
      <c r="H245" s="87">
        <f t="shared" si="3"/>
        <v>-0.2887619153577291</v>
      </c>
      <c r="I245" s="90">
        <v>0.97199999999999998</v>
      </c>
      <c r="J245" s="90">
        <v>-0.0090870299999999994</v>
      </c>
      <c r="K245" s="90">
        <v>0.031875399999999998</v>
      </c>
      <c r="L245" s="90">
        <v>0.000206827</v>
      </c>
      <c r="M245">
        <v>0.029651500000000001</v>
      </c>
      <c r="N245" s="87">
        <f>_XLL.INTERPOLATE($I$2:$I245,M$2:M245,$A245,1,1)</f>
        <v>0.028054063956791268</v>
      </c>
      <c r="O245">
        <f>C245+D245/(Resultats!$M$2*1000)</f>
        <v>0.033263558812527225</v>
      </c>
    </row>
    <row r="246" spans="1:15" ht="12.75">
      <c r="A246" s="87">
        <v>0.95312999999998738</v>
      </c>
      <c r="B246" s="87">
        <v>0.095906099999999994</v>
      </c>
      <c r="C246" s="87">
        <v>0.024085715710969985</v>
      </c>
      <c r="D246" s="87">
        <v>388.12172345167284</v>
      </c>
      <c r="E246" s="87">
        <f>_XLL.INTERPOLATE($I$2:$I246,J$2:J246,$A246,1,1)</f>
        <v>-0.0087774228189098427</v>
      </c>
      <c r="F246" s="87">
        <f>_XLL.INTERPOLATE($I$2:$I246,K$2:K246,$A246,1,1)</f>
        <v>0.030407658934646219</v>
      </c>
      <c r="G246" s="87">
        <f>_XLL.INTERPOLATE($I$2:$I246,L$2:L246,$A246,1,1)</f>
        <v>0.00022323348877943076</v>
      </c>
      <c r="H246" s="87">
        <f t="shared" si="3"/>
        <v>-0.28865828960311457</v>
      </c>
      <c r="I246" s="90">
        <v>0.97599999999999998</v>
      </c>
      <c r="J246" s="90">
        <v>-0.0092000899999999993</v>
      </c>
      <c r="K246" s="90">
        <v>0.032187</v>
      </c>
      <c r="L246" s="90">
        <v>0.00021098499999999999</v>
      </c>
      <c r="M246">
        <v>0.029939500000000001</v>
      </c>
      <c r="N246" s="87">
        <f>_XLL.INTERPOLATE($I$2:$I246,M$2:M246,$A246,1,1)</f>
        <v>0.028357852388375633</v>
      </c>
      <c r="O246">
        <f>C246+D246/(Resultats!$M$2*1000)</f>
        <v>0.033559851403156593</v>
      </c>
    </row>
    <row r="247" spans="1:15" ht="12.75">
      <c r="A247" s="87">
        <v>0.95704000000000633</v>
      </c>
      <c r="B247" s="87">
        <v>0.096206362500000031</v>
      </c>
      <c r="C247" s="87">
        <v>0.024396106538267848</v>
      </c>
      <c r="D247" s="87">
        <v>387.9962181428055</v>
      </c>
      <c r="E247" s="87">
        <f>_XLL.INTERPOLATE($I$2:$I247,J$2:J247,$A247,1,1)</f>
        <v>-0.0088567510703601512</v>
      </c>
      <c r="F247" s="87">
        <f>_XLL.INTERPOLATE($I$2:$I247,K$2:K247,$A247,1,1)</f>
        <v>0.030626558057200406</v>
      </c>
      <c r="G247" s="87">
        <f>_XLL.INTERPOLATE($I$2:$I247,L$2:L247,$A247,1,1)</f>
        <v>0.00025226478302008425</v>
      </c>
      <c r="H247" s="87">
        <f t="shared" si="3"/>
        <v>-0.28918532254975021</v>
      </c>
      <c r="I247" s="90">
        <v>0.98</v>
      </c>
      <c r="J247" s="90">
        <v>-0.0092914599999999996</v>
      </c>
      <c r="K247" s="90">
        <v>0.032506100000000003</v>
      </c>
      <c r="L247" s="90">
        <v>0.00020700300000000001</v>
      </c>
      <c r="M247">
        <v>0.030245000000000001</v>
      </c>
      <c r="N247" s="87">
        <f>_XLL.INTERPOLATE($I$2:$I247,M$2:M247,$A247,1,1)</f>
        <v>0.028643941184800476</v>
      </c>
      <c r="O247">
        <f>C247+D247/(Resultats!$M$2*1000)</f>
        <v>0.033867178618565578</v>
      </c>
    </row>
    <row r="248" spans="1:15" ht="12.75">
      <c r="A248" s="87">
        <v>0.96094000000005053</v>
      </c>
      <c r="B248" s="87">
        <v>0.096681712500000017</v>
      </c>
      <c r="C248" s="87">
        <v>0.024842859630788167</v>
      </c>
      <c r="D248" s="87">
        <v>388.35057712038883</v>
      </c>
      <c r="E248" s="87">
        <f>_XLL.INTERPOLATE($I$2:$I248,J$2:J248,$A248,1,1)</f>
        <v>-0.0089260498427814489</v>
      </c>
      <c r="F248" s="87">
        <f>_XLL.INTERPOLATE($I$2:$I248,K$2:K248,$A248,1,1)</f>
        <v>0.030902306810328968</v>
      </c>
      <c r="G248" s="87">
        <f>_XLL.INTERPOLATE($I$2:$I248,L$2:L248,$A248,1,1)</f>
        <v>0.00027081507632273214</v>
      </c>
      <c r="H248" s="87">
        <f t="shared" si="3"/>
        <v>-0.28884736332363231</v>
      </c>
      <c r="I248" s="90">
        <v>0.98399999999999999</v>
      </c>
      <c r="J248" s="90">
        <v>-0.0094622200000000004</v>
      </c>
      <c r="K248" s="90">
        <v>0.032702099999999998</v>
      </c>
      <c r="L248" s="90">
        <v>0.00026331199999999998</v>
      </c>
      <c r="M248">
        <v>0.030551600000000002</v>
      </c>
      <c r="N248" s="87">
        <f>_XLL.INTERPOLATE($I$2:$I248,M$2:M248,$A248,1,1)</f>
        <v>0.028928140581565995</v>
      </c>
      <c r="O248">
        <f>C248+D248/(Resultats!$M$2*1000)</f>
        <v>0.034322581690807499</v>
      </c>
    </row>
    <row r="249" spans="1:15" ht="12.75">
      <c r="A249" s="87">
        <v>0.9648499999999558</v>
      </c>
      <c r="B249" s="87">
        <v>0.097110862500000006</v>
      </c>
      <c r="C249" s="87">
        <v>0.025248670258694803</v>
      </c>
      <c r="D249" s="87">
        <v>388.63978727495959</v>
      </c>
      <c r="E249" s="87">
        <f>_XLL.INTERPOLATE($I$2:$I249,J$2:J249,$A249,1,1)</f>
        <v>-0.008955012347098586</v>
      </c>
      <c r="F249" s="87">
        <f>_XLL.INTERPOLATE($I$2:$I249,K$2:K249,$A249,1,1)</f>
        <v>0.031227860336519614</v>
      </c>
      <c r="G249" s="87">
        <f>_XLL.INTERPOLATE($I$2:$I249,L$2:L249,$A249,1,1)</f>
        <v>0.00022087764136501898</v>
      </c>
      <c r="H249" s="87">
        <f t="shared" si="3"/>
        <v>-0.28676355826486427</v>
      </c>
      <c r="I249" s="90">
        <v>0.98799999999999999</v>
      </c>
      <c r="J249" s="90">
        <v>-0.0094796399999999992</v>
      </c>
      <c r="K249" s="90">
        <v>0.033023900000000002</v>
      </c>
      <c r="L249" s="90">
        <v>0.00022274400000000001</v>
      </c>
      <c r="M249">
        <v>0.030825100000000001</v>
      </c>
      <c r="N249" s="87">
        <f>_XLL.INTERPOLATE($I$2:$I249,M$2:M249,$A249,1,1)</f>
        <v>0.02919216826620798</v>
      </c>
      <c r="O249">
        <f>C249+D249/(Resultats!$M$2*1000)</f>
        <v>0.034735452001495075</v>
      </c>
    </row>
    <row r="250" spans="1:15" ht="12.75">
      <c r="A250" s="87">
        <v>0.96875</v>
      </c>
      <c r="B250" s="87">
        <v>0.097455824999999996</v>
      </c>
      <c r="C250" s="87">
        <v>0.025521767257976211</v>
      </c>
      <c r="D250" s="87">
        <v>389.53030962868849</v>
      </c>
      <c r="E250" s="87">
        <f>_XLL.INTERPOLATE($I$2:$I250,J$2:J250,$A250,1,1)</f>
        <v>-0.0090472354479980473</v>
      </c>
      <c r="F250" s="87">
        <f>_XLL.INTERPOLATE($I$2:$I250,K$2:K250,$A250,1,1)</f>
        <v>0.03157670103759766</v>
      </c>
      <c r="G250" s="87">
        <f>_XLL.INTERPOLATE($I$2:$I250,L$2:L250,$A250,1,1)</f>
        <v>0.00023936386560058576</v>
      </c>
      <c r="H250" s="87">
        <f t="shared" si="3"/>
        <v>-0.2865161701732461</v>
      </c>
      <c r="I250" s="90">
        <v>0.99199999999999999</v>
      </c>
      <c r="J250" s="90">
        <v>-0.0096870499999999991</v>
      </c>
      <c r="K250" s="90">
        <v>0.033262399999999998</v>
      </c>
      <c r="L250" s="90">
        <v>0.000282732</v>
      </c>
      <c r="M250">
        <v>0.031106399999999999</v>
      </c>
      <c r="N250" s="87">
        <f>_XLL.INTERPOLATE($I$2:$I250,M$2:M250,$A250,1,1)</f>
        <v>0.029447556469726563</v>
      </c>
      <c r="O250">
        <f>C250+D250/(Resultats!$M$2*1000)</f>
        <v>0.035030286845133971</v>
      </c>
    </row>
    <row r="251" spans="1:15" ht="12.75">
      <c r="A251" s="87">
        <v>0.97266000000001895</v>
      </c>
      <c r="B251" s="87">
        <v>0.097993762500000026</v>
      </c>
      <c r="C251" s="87">
        <v>0.025951292349837674</v>
      </c>
      <c r="D251" s="87">
        <v>390.87370349505863</v>
      </c>
      <c r="E251" s="87">
        <f>_XLL.INTERPOLATE($I$2:$I251,J$2:J251,$A251,1,1)</f>
        <v>-0.0091023829636842375</v>
      </c>
      <c r="F251" s="87">
        <f>_XLL.INTERPOLATE($I$2:$I251,K$2:K251,$A251,1,1)</f>
        <v>0.031929944179114024</v>
      </c>
      <c r="G251" s="87">
        <f>_XLL.INTERPOLATE($I$2:$I251,L$2:L251,$A251,1,1)</f>
        <v>0.00020528036137073413</v>
      </c>
      <c r="H251" s="87">
        <f t="shared" si="3"/>
        <v>-0.28507356331798028</v>
      </c>
      <c r="I251" s="90">
        <v>0.996</v>
      </c>
      <c r="J251" s="90">
        <v>-0.0097721200000000005</v>
      </c>
      <c r="K251" s="90">
        <v>0.033580600000000002</v>
      </c>
      <c r="L251" s="90">
        <v>0.00032781500000000002</v>
      </c>
      <c r="M251">
        <v>0.031396300000000002</v>
      </c>
      <c r="N251" s="87">
        <f>_XLL.INTERPOLATE($I$2:$I251,M$2:M251,$A251,1,1)</f>
        <v>0.029696715816457574</v>
      </c>
      <c r="O251">
        <f>C251+D251/(Resultats!$M$2*1000)</f>
        <v>0.035492604473483354</v>
      </c>
    </row>
    <row r="252" spans="1:15" ht="12.75">
      <c r="A252" s="87">
        <v>0.97657000000003791</v>
      </c>
      <c r="B252" s="87">
        <v>0.09817182499999999</v>
      </c>
      <c r="C252" s="87">
        <v>0.026192085904856027</v>
      </c>
      <c r="D252" s="87">
        <v>390.09637075252857</v>
      </c>
      <c r="E252" s="87">
        <f>_XLL.INTERPOLATE($I$2:$I252,J$2:J252,$A252,1,1)</f>
        <v>-0.0092135553829417703</v>
      </c>
      <c r="F252" s="87">
        <f>_XLL.INTERPOLATE($I$2:$I252,K$2:K252,$A252,1,1)</f>
        <v>0.032233150566832826</v>
      </c>
      <c r="G252" s="87">
        <f>_XLL.INTERPOLATE($I$2:$I252,L$2:L252,$A252,1,1)</f>
        <v>0.00021031911242634681</v>
      </c>
      <c r="H252" s="87">
        <f t="shared" si="3"/>
        <v>-0.28584098113022521</v>
      </c>
      <c r="I252" s="90">
        <v>1</v>
      </c>
      <c r="J252" s="90">
        <v>-0.0098025000000000004</v>
      </c>
      <c r="K252" s="90">
        <v>0.0339285</v>
      </c>
      <c r="L252" s="90">
        <v>0.00034338800000000003</v>
      </c>
      <c r="M252">
        <v>0.031653100000000003</v>
      </c>
      <c r="N252" s="87">
        <f>_XLL.INTERPOLATE($I$2:$I252,M$2:M252,$A252,1,1)</f>
        <v>0.029982107338087233</v>
      </c>
      <c r="O252">
        <f>C252+D252/(Resultats!$M$2*1000)</f>
        <v>0.035714423167174145</v>
      </c>
    </row>
    <row r="253" spans="1:15" ht="12.75">
      <c r="A253" s="87">
        <v>0.98046999999996842</v>
      </c>
      <c r="B253" s="87">
        <v>0.098540624999999993</v>
      </c>
      <c r="C253" s="87">
        <v>0.026530933289533293</v>
      </c>
      <c r="D253" s="87">
        <v>390.46752900274373</v>
      </c>
      <c r="E253" s="87">
        <f>_XLL.INTERPOLATE($I$2:$I253,J$2:J253,$A253,1,1)</f>
        <v>-0.00930882596957067</v>
      </c>
      <c r="F253" s="87">
        <f>_XLL.INTERPOLATE($I$2:$I253,K$2:K253,$A253,1,1)</f>
        <v>0.032533996049566249</v>
      </c>
      <c r="G253" s="87">
        <f>_XLL.INTERPOLATE($I$2:$I253,L$2:L253,$A253,1,1)</f>
        <v>0.00021145087624286767</v>
      </c>
      <c r="H253" s="87">
        <f t="shared" si="3"/>
        <v>-0.28612611728938775</v>
      </c>
      <c r="I253" s="90">
        <v>1.004</v>
      </c>
      <c r="J253" s="90">
        <v>-0.0098395300000000008</v>
      </c>
      <c r="K253" s="90">
        <v>0.034255399999999998</v>
      </c>
      <c r="L253" s="90">
        <v>0.00035807800000000001</v>
      </c>
      <c r="M253">
        <v>0.031924500000000001</v>
      </c>
      <c r="N253" s="87">
        <f>_XLL.INTERPOLATE($I$2:$I253,M$2:M253,$A253,1,1)</f>
        <v>0.03028117681510225</v>
      </c>
      <c r="O253">
        <f>C253+D253/(Resultats!$M$2*1000)</f>
        <v>0.036062330605472065</v>
      </c>
    </row>
    <row r="254" spans="1:15" ht="12.75">
      <c r="A254" s="87">
        <v>0.98437999999998738</v>
      </c>
      <c r="B254" s="87">
        <v>0.099115074999999997</v>
      </c>
      <c r="C254" s="87">
        <v>0.027144676356381736</v>
      </c>
      <c r="D254" s="87">
        <v>389.98062841727199</v>
      </c>
      <c r="E254" s="87">
        <f>_XLL.INTERPOLATE($I$2:$I254,J$2:J254,$A254,1,1)</f>
        <v>-0.0094690645079042127</v>
      </c>
      <c r="F254" s="87">
        <f>_XLL.INTERPOLATE($I$2:$I254,K$2:K254,$A254,1,1)</f>
        <v>0.032728117097692841</v>
      </c>
      <c r="G254" s="87">
        <f>_XLL.INTERPOLATE($I$2:$I254,L$2:L254,$A254,1,1)</f>
        <v>0.00026281626068424245</v>
      </c>
      <c r="H254" s="87">
        <f t="shared" si="3"/>
        <v>-0.28932506198383567</v>
      </c>
      <c r="I254" s="90">
        <v>1.008</v>
      </c>
      <c r="J254" s="90">
        <v>-0.0099007699999999997</v>
      </c>
      <c r="K254" s="90">
        <v>0.034545899999999997</v>
      </c>
      <c r="L254" s="90">
        <v>0.00033626499999999998</v>
      </c>
      <c r="M254">
        <v>0.032210299999999997</v>
      </c>
      <c r="N254" s="87">
        <f>_XLL.INTERPOLATE($I$2:$I254,M$2:M254,$A254,1,1)</f>
        <v>0.030578838358317859</v>
      </c>
      <c r="O254">
        <f>C254+D254/(Resultats!$M$2*1000)</f>
        <v>0.03666418832312042</v>
      </c>
    </row>
    <row r="255" spans="1:15" ht="12.75">
      <c r="A255" s="87">
        <v>0.98829000000000633</v>
      </c>
      <c r="B255" s="87">
        <v>0.099319962500000025</v>
      </c>
      <c r="C255" s="87">
        <v>0.027212622975407469</v>
      </c>
      <c r="D255" s="87">
        <v>391.67753325238175</v>
      </c>
      <c r="E255" s="87">
        <f>_XLL.INTERPOLATE($I$2:$I255,J$2:J255,$A255,1,1)</f>
        <v>-0.0094890507361848411</v>
      </c>
      <c r="F255" s="87">
        <f>_XLL.INTERPOLATE($I$2:$I255,K$2:K255,$A255,1,1)</f>
        <v>0.033043594625680107</v>
      </c>
      <c r="G255" s="87">
        <f>_XLL.INTERPOLATE($I$2:$I255,L$2:L255,$A255,1,1)</f>
        <v>0.00022399369484746849</v>
      </c>
      <c r="H255" s="87">
        <f t="shared" si="3"/>
        <v>-0.28716762942038837</v>
      </c>
      <c r="I255" s="90">
        <v>1.012</v>
      </c>
      <c r="J255" s="90">
        <v>-0.0099813100000000002</v>
      </c>
      <c r="K255" s="90">
        <v>0.034783799999999997</v>
      </c>
      <c r="L255" s="90">
        <v>0.00035460999999999999</v>
      </c>
      <c r="M255">
        <v>0.032491600000000002</v>
      </c>
      <c r="N255" s="87">
        <f>_XLL.INTERPOLATE($I$2:$I255,M$2:M255,$A255,1,1)</f>
        <v>0.030845230049306695</v>
      </c>
      <c r="O255">
        <f>C255+D255/(Resultats!$M$2*1000)</f>
        <v>0.036773556758275337</v>
      </c>
    </row>
    <row r="256" spans="1:15" ht="12.75">
      <c r="A256" s="87">
        <v>0.99219000000005053</v>
      </c>
      <c r="B256" s="87">
        <v>0.099816175000000007</v>
      </c>
      <c r="C256" s="87">
        <v>0.027639903188810655</v>
      </c>
      <c r="D256" s="87">
        <v>392.53170864244072</v>
      </c>
      <c r="E256" s="87">
        <f>_XLL.INTERPOLATE($I$2:$I256,J$2:J256,$A256,1,1)</f>
        <v>-0.0096937856926216561</v>
      </c>
      <c r="F256" s="87">
        <f>_XLL.INTERPOLATE($I$2:$I256,K$2:K256,$A256,1,1)</f>
        <v>0.033275765263519212</v>
      </c>
      <c r="G256" s="87">
        <f>_XLL.INTERPOLATE($I$2:$I256,L$2:L256,$A256,1,1)</f>
        <v>0.00028522631519054572</v>
      </c>
      <c r="H256" s="87">
        <f t="shared" si="3"/>
        <v>-0.29131668695983737</v>
      </c>
      <c r="I256" s="90">
        <v>1.016</v>
      </c>
      <c r="J256" s="90">
        <v>-0.0100015</v>
      </c>
      <c r="K256" s="90">
        <v>0.035034099999999999</v>
      </c>
      <c r="L256" s="90">
        <v>0.00044633599999999998</v>
      </c>
      <c r="M256">
        <v>0.0327929</v>
      </c>
      <c r="N256" s="87">
        <f>_XLL.INTERPOLATE($I$2:$I256,M$2:M256,$A256,1,1)</f>
        <v>0.031120020510157539</v>
      </c>
      <c r="O256">
        <f>C256+D256/(Resultats!$M$2*1000)</f>
        <v>0.037221687578746776</v>
      </c>
    </row>
    <row r="257" spans="1:15" ht="12.75">
      <c r="A257" s="87">
        <v>0.9960999999999558</v>
      </c>
      <c r="B257" s="87">
        <v>0.10036453750000002</v>
      </c>
      <c r="C257" s="87">
        <v>0.028169323681271785</v>
      </c>
      <c r="D257" s="87">
        <v>392.76642879284975</v>
      </c>
      <c r="E257" s="87">
        <f>_XLL.INTERPOLATE($I$2:$I257,J$2:J257,$A257,1,1)</f>
        <v>-0.0097735273448431442</v>
      </c>
      <c r="F257" s="87">
        <f>_XLL.INTERPOLATE($I$2:$I257,K$2:K257,$A257,1,1)</f>
        <v>0.033588950978902549</v>
      </c>
      <c r="G257" s="87">
        <f>_XLL.INTERPOLATE($I$2:$I257,L$2:L257,$A257,1,1)</f>
        <v>0.00032855525583561817</v>
      </c>
      <c r="H257" s="87">
        <f t="shared" si="3"/>
        <v>-0.29097447404600291</v>
      </c>
      <c r="I257" s="90">
        <v>1.02</v>
      </c>
      <c r="J257" s="90">
        <v>-0.0100152</v>
      </c>
      <c r="K257" s="90">
        <v>0.035390900000000003</v>
      </c>
      <c r="L257" s="90">
        <v>0.000425556</v>
      </c>
      <c r="M257">
        <v>0.033095100000000002</v>
      </c>
      <c r="N257" s="87">
        <f>_XLL.INTERPOLATE($I$2:$I257,M$2:M257,$A257,1,1)</f>
        <v>0.031403108872653247</v>
      </c>
      <c r="O257">
        <f>C257+D257/(Resultats!$M$2*1000)</f>
        <v>0.037756837641134806</v>
      </c>
    </row>
    <row r="258" spans="1:15" ht="12.75">
      <c r="A258" s="87">
        <v>1</v>
      </c>
      <c r="B258" s="87">
        <v>0.10055676250000001</v>
      </c>
      <c r="C258" s="87">
        <v>0.028388970969504518</v>
      </c>
      <c r="D258" s="87">
        <v>392.42662512603499</v>
      </c>
      <c r="E258" s="87">
        <f>_XLL.INTERPOLATE($I$2:$I258,J$2:J258,$A258,1,1)</f>
        <v>-0.0098025000000000004</v>
      </c>
      <c r="F258" s="87">
        <f>_XLL.INTERPOLATE($I$2:$I258,K$2:K258,$A258,1,1)</f>
        <v>0.0339285</v>
      </c>
      <c r="G258" s="87">
        <f>_XLL.INTERPOLATE($I$2:$I258,L$2:L258,$A258,1,1)</f>
        <v>0.00034338800000000003</v>
      </c>
      <c r="H258" s="87">
        <f t="shared" si="3"/>
        <v>-0.28891639771873207</v>
      </c>
      <c r="I258" s="90">
        <v>1.024</v>
      </c>
      <c r="J258" s="90">
        <v>-0.0100897</v>
      </c>
      <c r="K258" s="90">
        <v>0.0357559</v>
      </c>
      <c r="L258" s="90">
        <v>0.000439045</v>
      </c>
      <c r="M258">
        <v>0.0334063</v>
      </c>
      <c r="N258" s="87">
        <f>_XLL.INTERPOLATE($I$2:$I258,M$2:M258,$A258,1,1)</f>
        <v>0.031653100000000003</v>
      </c>
      <c r="O258">
        <f>C258+D258/(Resultats!$M$2*1000)</f>
        <v>0.037968190247947814</v>
      </c>
    </row>
    <row r="259" spans="1:15" ht="12.75">
      <c r="A259" s="87">
        <v>1.003910000000019</v>
      </c>
      <c r="B259" s="87">
        <v>0.10083765</v>
      </c>
      <c r="C259" s="87">
        <v>0.028696099470499392</v>
      </c>
      <c r="D259" s="87">
        <v>392.10145939649135</v>
      </c>
      <c r="E259" s="87">
        <f>_XLL.INTERPOLATE($I$2:$I259,J$2:J259,$A259,1,1)</f>
        <v>-0.009838434935521792</v>
      </c>
      <c r="F259" s="87">
        <f>_XLL.INTERPOLATE($I$2:$I259,K$2:K259,$A259,1,1)</f>
        <v>0.034248441225834279</v>
      </c>
      <c r="G259" s="87">
        <f>_XLL.INTERPOLATE($I$2:$I259,L$2:L259,$A259,1,1)</f>
        <v>0.00035814008048264698</v>
      </c>
      <c r="H259" s="87">
        <f t="shared" si="3"/>
        <v>-0.28726664874021962</v>
      </c>
      <c r="I259" s="90">
        <v>1.028</v>
      </c>
      <c r="J259" s="90">
        <v>-0.0101981</v>
      </c>
      <c r="K259" s="90">
        <v>0.036150300000000003</v>
      </c>
      <c r="L259" s="90">
        <v>0.00047957300000000001</v>
      </c>
      <c r="M259">
        <v>0.033719600000000002</v>
      </c>
      <c r="N259" s="87">
        <f>_XLL.INTERPOLATE($I$2:$I259,M$2:M259,$A259,1,1)</f>
        <v>0.031918235095515383</v>
      </c>
      <c r="O259">
        <f>C259+D259/(Resultats!$M$2*1000)</f>
        <v>0.038267381382755747</v>
      </c>
    </row>
    <row r="260" spans="1:15" ht="12.75">
      <c r="A260" s="87">
        <v>1.0078200000000379</v>
      </c>
      <c r="B260" s="87">
        <v>0.101247425</v>
      </c>
      <c r="C260" s="87">
        <v>0.028963129629828235</v>
      </c>
      <c r="D260" s="87">
        <v>393.87028407907326</v>
      </c>
      <c r="E260" s="87">
        <f>_XLL.INTERPOLATE($I$2:$I260,J$2:J260,$A260,1,1)</f>
        <v>-0.0098975947435875396</v>
      </c>
      <c r="F260" s="87">
        <f>_XLL.INTERPOLATE($I$2:$I260,K$2:K260,$A260,1,1)</f>
        <v>0.034533942078115026</v>
      </c>
      <c r="G260" s="87">
        <f>_XLL.INTERPOLATE($I$2:$I260,L$2:L260,$A260,1,1)</f>
        <v>0.00033645781637062347</v>
      </c>
      <c r="H260" s="87">
        <f t="shared" si="4" ref="H260:H323">E260/F260</f>
        <v>-0.28660483420049165</v>
      </c>
      <c r="I260" s="90">
        <v>1.032</v>
      </c>
      <c r="J260" s="90">
        <v>-0.0103564</v>
      </c>
      <c r="K260" s="90">
        <v>0.036529100000000002</v>
      </c>
      <c r="L260" s="90">
        <v>0.00051218699999999999</v>
      </c>
      <c r="M260">
        <v>0.034004699999999999</v>
      </c>
      <c r="N260" s="87">
        <f>_XLL.INTERPOLATE($I$2:$I260,M$2:M260,$A260,1,1)</f>
        <v>0.032197517418633942</v>
      </c>
      <c r="O260">
        <f>C260+D260/(Resultats!$M$2*1000)</f>
        <v>0.03857758893733429</v>
      </c>
    </row>
    <row r="261" spans="1:15" ht="12.75">
      <c r="A261" s="87">
        <v>1.0117199999999684</v>
      </c>
      <c r="B261" s="87">
        <v>0.10171681250000003</v>
      </c>
      <c r="C261" s="87">
        <v>0.029392371262032715</v>
      </c>
      <c r="D261" s="87">
        <v>394.36775215936643</v>
      </c>
      <c r="E261" s="87">
        <f>_XLL.INTERPOLATE($I$2:$I261,J$2:J261,$A261,1,1)</f>
        <v>-0.0099774551099745291</v>
      </c>
      <c r="F261" s="87">
        <f>_XLL.INTERPOLATE($I$2:$I261,K$2:K261,$A261,1,1)</f>
        <v>0.034766891482498105</v>
      </c>
      <c r="G261" s="87">
        <f>_XLL.INTERPOLATE($I$2:$I261,L$2:L261,$A261,1,1)</f>
        <v>0.00035101299705512238</v>
      </c>
      <c r="H261" s="87">
        <f t="shared" si="4"/>
        <v>-0.28698151271295708</v>
      </c>
      <c r="I261" s="90">
        <v>1.036</v>
      </c>
      <c r="J261" s="90">
        <v>-0.0105276</v>
      </c>
      <c r="K261" s="90">
        <v>0.036865700000000001</v>
      </c>
      <c r="L261" s="90">
        <v>0.00050053800000000002</v>
      </c>
      <c r="M261">
        <v>0.034303599999999997</v>
      </c>
      <c r="N261" s="87">
        <f>_XLL.INTERPOLATE($I$2:$I261,M$2:M261,$A261,1,1)</f>
        <v>0.032471313823247722</v>
      </c>
      <c r="O261">
        <f>C261+D261/(Resultats!$M$2*1000)</f>
        <v>0.039018973873586056</v>
      </c>
    </row>
    <row r="262" spans="1:15" ht="12.75">
      <c r="A262" s="87">
        <v>1.0156299999999874</v>
      </c>
      <c r="B262" s="87">
        <v>0.1022093</v>
      </c>
      <c r="C262" s="87">
        <v>0.029766796718156754</v>
      </c>
      <c r="D262" s="87">
        <v>395.8307196214613</v>
      </c>
      <c r="E262" s="87">
        <f>_XLL.INTERPOLATE($I$2:$I262,J$2:J262,$A262,1,1)</f>
        <v>-0.010000113928448552</v>
      </c>
      <c r="F262" s="87">
        <f>_XLL.INTERPOLATE($I$2:$I262,K$2:K262,$A262,1,1)</f>
        <v>0.035006842579004563</v>
      </c>
      <c r="G262" s="87">
        <f>_XLL.INTERPOLATE($I$2:$I262,L$2:L262,$A262,1,1)</f>
        <v>0.00044185174537020669</v>
      </c>
      <c r="H262" s="87">
        <f t="shared" si="4"/>
        <v>-0.28566169330695779</v>
      </c>
      <c r="I262" s="90">
        <v>1.04</v>
      </c>
      <c r="J262" s="90">
        <v>-0.0105325</v>
      </c>
      <c r="K262" s="90">
        <v>0.037079500000000001</v>
      </c>
      <c r="L262" s="90">
        <v>0.00051606700000000004</v>
      </c>
      <c r="M262">
        <v>0.034568599999999998</v>
      </c>
      <c r="N262" s="87">
        <f>_XLL.INTERPOLATE($I$2:$I262,M$2:M262,$A262,1,1)</f>
        <v>0.032764917821501385</v>
      </c>
      <c r="O262">
        <f>C262+D262/(Resultats!$M$2*1000)</f>
        <v>0.039429110683678839</v>
      </c>
    </row>
    <row r="263" spans="1:15" ht="12.75">
      <c r="A263" s="87">
        <v>1.0195400000000063</v>
      </c>
      <c r="B263" s="87">
        <v>0.10255575</v>
      </c>
      <c r="C263" s="87">
        <v>0.030158581335747808</v>
      </c>
      <c r="D263" s="87">
        <v>395.26895507576262</v>
      </c>
      <c r="E263" s="87">
        <f>_XLL.INTERPOLATE($I$2:$I263,J$2:J263,$A263,1,1)</f>
        <v>-0.010010924325285674</v>
      </c>
      <c r="F263" s="87">
        <f>_XLL.INTERPOLATE($I$2:$I263,K$2:K263,$A263,1,1)</f>
        <v>0.035348875464756832</v>
      </c>
      <c r="G263" s="87">
        <f>_XLL.INTERPOLATE($I$2:$I263,L$2:L263,$A263,1,1)</f>
        <v>0.00042706077273590352</v>
      </c>
      <c r="H263" s="87">
        <f t="shared" si="4"/>
        <v>-0.28320347376443877</v>
      </c>
      <c r="I263" s="90">
        <v>1.044</v>
      </c>
      <c r="J263" s="90">
        <v>-0.010706500000000001</v>
      </c>
      <c r="K263" s="90">
        <v>0.037405000000000001</v>
      </c>
      <c r="L263" s="90">
        <v>0.00047553599999999998</v>
      </c>
      <c r="M263">
        <v>0.034866500000000002</v>
      </c>
      <c r="N263" s="87">
        <f>_XLL.INTERPOLATE($I$2:$I263,M$2:M263,$A263,1,1)</f>
        <v>0.03305993641420673</v>
      </c>
      <c r="O263">
        <f>C263+D263/(Resultats!$M$2*1000)</f>
        <v>0.03980718250651654</v>
      </c>
    </row>
    <row r="264" spans="1:15" ht="12.75">
      <c r="A264" s="87">
        <v>1.0234400000000505</v>
      </c>
      <c r="B264" s="87">
        <v>0.1028999625</v>
      </c>
      <c r="C264" s="87">
        <v>0.030475349437860871</v>
      </c>
      <c r="D264" s="87">
        <v>395.60903271466537</v>
      </c>
      <c r="E264" s="87">
        <f>_XLL.INTERPOLATE($I$2:$I264,J$2:J264,$A264,1,1)</f>
        <v>-0.010077002506801132</v>
      </c>
      <c r="F264" s="87">
        <f>_XLL.INTERPOLATE($I$2:$I264,K$2:K264,$A264,1,1)</f>
        <v>0.03570320879360471</v>
      </c>
      <c r="G264" s="87">
        <f>_XLL.INTERPOLATE($I$2:$I264,L$2:L264,$A264,1,1)</f>
        <v>0.00043546785776030331</v>
      </c>
      <c r="H264" s="87">
        <f t="shared" si="4"/>
        <v>-0.28224360911241575</v>
      </c>
      <c r="I264" s="90">
        <v>1.048</v>
      </c>
      <c r="J264" s="90">
        <v>-0.0109055</v>
      </c>
      <c r="K264" s="90">
        <v>0.0376569</v>
      </c>
      <c r="L264" s="90">
        <v>0.00047218100000000001</v>
      </c>
      <c r="M264">
        <v>0.0351449</v>
      </c>
      <c r="N264" s="87">
        <f>_XLL.INTERPOLATE($I$2:$I264,M$2:M264,$A264,1,1)</f>
        <v>0.033362547426803946</v>
      </c>
      <c r="O264">
        <f>C264+D264/(Resultats!$M$2*1000)</f>
        <v>0.04013225197776759</v>
      </c>
    </row>
    <row r="265" spans="1:15" ht="12.75">
      <c r="A265" s="87">
        <v>1.0273499999999558</v>
      </c>
      <c r="B265" s="87">
        <v>0.10332762499999998</v>
      </c>
      <c r="C265" s="87">
        <v>0.030879908402078798</v>
      </c>
      <c r="D265" s="87">
        <v>395.89532050029788</v>
      </c>
      <c r="E265" s="87">
        <f>_XLL.INTERPOLATE($I$2:$I265,J$2:J265,$A265,1,1)</f>
        <v>-0.010177266382811138</v>
      </c>
      <c r="F265" s="87">
        <f>_XLL.INTERPOLATE($I$2:$I265,K$2:K265,$A265,1,1)</f>
        <v>0.036086773938472198</v>
      </c>
      <c r="G265" s="87">
        <f>_XLL.INTERPOLATE($I$2:$I265,L$2:L265,$A265,1,1)</f>
        <v>0.00047313922607472927</v>
      </c>
      <c r="H265" s="87">
        <f t="shared" si="4"/>
        <v>-0.28202206160526666</v>
      </c>
      <c r="I265" s="90">
        <v>1.0520000000000001</v>
      </c>
      <c r="J265" s="90">
        <v>-0.010929299999999999</v>
      </c>
      <c r="K265" s="90">
        <v>0.037986399999999997</v>
      </c>
      <c r="L265" s="90">
        <v>0.00051397499999999996</v>
      </c>
      <c r="M265">
        <v>0.035433199999999998</v>
      </c>
      <c r="N265" s="87">
        <f>_XLL.INTERPOLATE($I$2:$I265,M$2:M265,$A265,1,1)</f>
        <v>0.033670272626070821</v>
      </c>
      <c r="O265">
        <f>C265+D265/(Resultats!$M$2*1000)</f>
        <v>0.040543799289105009</v>
      </c>
    </row>
    <row r="266" spans="1:15" ht="12.75">
      <c r="A266" s="87">
        <v>1.03125</v>
      </c>
      <c r="B266" s="87">
        <v>0.103681525</v>
      </c>
      <c r="C266" s="87">
        <v>0.031216642185812521</v>
      </c>
      <c r="D266" s="87">
        <v>396.10803590840374</v>
      </c>
      <c r="E266" s="87">
        <f>_XLL.INTERPOLATE($I$2:$I266,J$2:J266,$A266,1,1)</f>
        <v>-0.010325207690429687</v>
      </c>
      <c r="F266" s="87">
        <f>_XLL.INTERPOLATE($I$2:$I266,K$2:K266,$A266,1,1)</f>
        <v>0.036460909545898437</v>
      </c>
      <c r="G266" s="87">
        <f>_XLL.INTERPOLATE($I$2:$I266,L$2:L266,$A266,1,1)</f>
        <v>0.00050892432604980457</v>
      </c>
      <c r="H266" s="87">
        <f t="shared" si="4"/>
        <v>-0.28318568623286555</v>
      </c>
      <c r="I266" s="90">
        <v>1.0560000000000001</v>
      </c>
      <c r="J266" s="90">
        <v>-0.011035700000000001</v>
      </c>
      <c r="K266" s="90">
        <v>0.038371000000000002</v>
      </c>
      <c r="L266" s="90">
        <v>0.00051400399999999998</v>
      </c>
      <c r="M266">
        <v>0.035755000000000002</v>
      </c>
      <c r="N266" s="87">
        <f>_XLL.INTERPOLATE($I$2:$I266,M$2:M266,$A266,1,1)</f>
        <v>0.03395079243164062</v>
      </c>
      <c r="O266">
        <f>C266+D266/(Resultats!$M$2*1000)</f>
        <v>0.040885725502219632</v>
      </c>
    </row>
    <row r="267" spans="1:15" ht="12.75">
      <c r="A267" s="87">
        <v>1.035160000000019</v>
      </c>
      <c r="B267" s="87">
        <v>0.10408982500000003</v>
      </c>
      <c r="C267" s="87">
        <v>0.031566000304385097</v>
      </c>
      <c r="D267" s="87">
        <v>396.8384150535727</v>
      </c>
      <c r="E267" s="87">
        <f>_XLL.INTERPOLATE($I$2:$I267,J$2:J267,$A267,1,1)</f>
        <v>-0.010502321010600703</v>
      </c>
      <c r="F267" s="87">
        <f>_XLL.INTERPOLATE($I$2:$I267,K$2:K267,$A267,1,1)</f>
        <v>0.036803796248301483</v>
      </c>
      <c r="G267" s="87">
        <f>_XLL.INTERPOLATE($I$2:$I267,L$2:L267,$A267,1,1)</f>
        <v>0.00050197434139943365</v>
      </c>
      <c r="H267" s="87">
        <f t="shared" si="4"/>
        <v>-0.2853597204958277</v>
      </c>
      <c r="I267" s="90">
        <v>1.06</v>
      </c>
      <c r="J267" s="90">
        <v>-0.011142600000000001</v>
      </c>
      <c r="K267" s="90">
        <v>0.038745399999999999</v>
      </c>
      <c r="L267" s="90">
        <v>0.00056833600000000001</v>
      </c>
      <c r="M267">
        <v>0.036036400000000003</v>
      </c>
      <c r="N267" s="87">
        <f>_XLL.INTERPOLATE($I$2:$I267,M$2:M267,$A267,1,1)</f>
        <v>0.034242812094851395</v>
      </c>
      <c r="O267">
        <f>C267+D267/(Resultats!$M$2*1000)</f>
        <v>0.041252912334595021</v>
      </c>
    </row>
    <row r="268" spans="1:15" ht="12.75">
      <c r="A268" s="87">
        <v>1.0390700000000379</v>
      </c>
      <c r="B268" s="87">
        <v>0.10439902499999998</v>
      </c>
      <c r="C268" s="87">
        <v>0.031916369884264023</v>
      </c>
      <c r="D268" s="87">
        <v>396.32826163073054</v>
      </c>
      <c r="E268" s="87">
        <f>_XLL.INTERPOLATE($I$2:$I268,J$2:J268,$A268,1,1)</f>
        <v>-0.010523230897360932</v>
      </c>
      <c r="F268" s="87">
        <f>_XLL.INTERPOLATE($I$2:$I268,K$2:K268,$A268,1,1)</f>
        <v>0.037024689904716815</v>
      </c>
      <c r="G268" s="87">
        <f>_XLL.INTERPOLATE($I$2:$I268,L$2:L268,$A268,1,1)</f>
        <v>0.00051573158958735882</v>
      </c>
      <c r="H268" s="87">
        <f t="shared" si="4"/>
        <v>-0.28422198604343502</v>
      </c>
      <c r="I268" s="90">
        <v>1.0640000000000001</v>
      </c>
      <c r="J268" s="90">
        <v>-0.0112263</v>
      </c>
      <c r="K268" s="90">
        <v>0.039079799999999998</v>
      </c>
      <c r="L268" s="90">
        <v>0.00056227399999999998</v>
      </c>
      <c r="M268">
        <v>0.036340699999999997</v>
      </c>
      <c r="N268" s="87">
        <f>_XLL.INTERPOLATE($I$2:$I268,M$2:M268,$A268,1,1)</f>
        <v>0.034505437805255619</v>
      </c>
      <c r="O268">
        <f>C268+D268/(Resultats!$M$2*1000)</f>
        <v>0.041590828958455776</v>
      </c>
    </row>
    <row r="269" spans="1:15" ht="12.75">
      <c r="A269" s="87">
        <v>1.0429699999999684</v>
      </c>
      <c r="B269" s="87">
        <v>0.10483041250000003</v>
      </c>
      <c r="C269" s="87">
        <v>0.032297445988800161</v>
      </c>
      <c r="D269" s="87">
        <v>396.95169598880091</v>
      </c>
      <c r="E269" s="87">
        <f>_XLL.INTERPOLATE($I$2:$I269,J$2:J269,$A269,1,1)</f>
        <v>-0.010655757884378867</v>
      </c>
      <c r="F269" s="87">
        <f>_XLL.INTERPOLATE($I$2:$I269,K$2:K269,$A269,1,1)</f>
        <v>0.037323658299005934</v>
      </c>
      <c r="G269" s="87">
        <f>_XLL.INTERPOLATE($I$2:$I269,L$2:L269,$A269,1,1)</f>
        <v>0.00048471393866152189</v>
      </c>
      <c r="H269" s="87">
        <f t="shared" si="4"/>
        <v>-0.28549607326843063</v>
      </c>
      <c r="I269" s="90">
        <v>1.0680000000000001</v>
      </c>
      <c r="J269" s="90">
        <v>-0.011288299999999999</v>
      </c>
      <c r="K269" s="90">
        <v>0.039444</v>
      </c>
      <c r="L269" s="90">
        <v>0.00058159599999999998</v>
      </c>
      <c r="M269">
        <v>0.036649599999999997</v>
      </c>
      <c r="N269" s="87">
        <f>_XLL.INTERPOLATE($I$2:$I269,M$2:M269,$A269,1,1)</f>
        <v>0.034790365000425746</v>
      </c>
      <c r="O269">
        <f>C269+D269/(Resultats!$M$2*1000)</f>
        <v>0.041987123231279434</v>
      </c>
    </row>
    <row r="270" spans="1:15" ht="12.75">
      <c r="A270" s="87">
        <v>1.0468799999999874</v>
      </c>
      <c r="B270" s="87">
        <v>0.10526403750000002</v>
      </c>
      <c r="C270" s="87">
        <v>0.032748713439998661</v>
      </c>
      <c r="D270" s="87">
        <v>396.73307930889553</v>
      </c>
      <c r="E270" s="87">
        <f>_XLL.INTERPOLATE($I$2:$I270,J$2:J270,$A270,1,1)</f>
        <v>-0.010861789715199388</v>
      </c>
      <c r="F270" s="87">
        <f>_XLL.INTERPOLATE($I$2:$I270,K$2:K270,$A270,1,1)</f>
        <v>0.037582813388799229</v>
      </c>
      <c r="G270" s="87">
        <f>_XLL.INTERPOLATE($I$2:$I270,L$2:L270,$A270,1,1)</f>
        <v>0.00046879441075198334</v>
      </c>
      <c r="H270" s="87">
        <f t="shared" si="4"/>
        <v>-0.28900948959921446</v>
      </c>
      <c r="I270" s="90">
        <v>1.0720000000000001</v>
      </c>
      <c r="J270" s="90">
        <v>-0.0114378</v>
      </c>
      <c r="K270" s="90">
        <v>0.039676700000000002</v>
      </c>
      <c r="L270" s="90">
        <v>0.00060552900000000005</v>
      </c>
      <c r="M270">
        <v>0.0369658</v>
      </c>
      <c r="N270" s="87">
        <f>_XLL.INTERPOLATE($I$2:$I270,M$2:M270,$A270,1,1)</f>
        <v>0.035066779865599126</v>
      </c>
      <c r="O270">
        <f>C270+D270/(Resultats!$M$2*1000)</f>
        <v>0.042433054201768794</v>
      </c>
    </row>
    <row r="271" spans="1:15" ht="12.75">
      <c r="A271" s="87">
        <v>1.0507900000000063</v>
      </c>
      <c r="B271" s="87">
        <v>0.10554716250000001</v>
      </c>
      <c r="C271" s="87">
        <v>0.032892428998587311</v>
      </c>
      <c r="D271" s="87">
        <v>398.46057334506463</v>
      </c>
      <c r="E271" s="87">
        <f>_XLL.INTERPOLATE($I$2:$I271,J$2:J271,$A271,1,1)</f>
        <v>-0.010921613579173433</v>
      </c>
      <c r="F271" s="87">
        <f>_XLL.INTERPOLATE($I$2:$I271,K$2:K271,$A271,1,1)</f>
        <v>0.037880195334082566</v>
      </c>
      <c r="G271" s="87">
        <f>_XLL.INTERPOLATE($I$2:$I271,L$2:L271,$A271,1,1)</f>
        <v>0.00050296472247784096</v>
      </c>
      <c r="H271" s="87">
        <f t="shared" si="4"/>
        <v>-0.28831988544015641</v>
      </c>
      <c r="I271" s="90">
        <v>1.0760000000000001</v>
      </c>
      <c r="J271" s="90">
        <v>-0.011544199999999999</v>
      </c>
      <c r="K271" s="90">
        <v>0.039978</v>
      </c>
      <c r="L271" s="90">
        <v>0.00057464599999999995</v>
      </c>
      <c r="M271">
        <v>0.037267700000000001</v>
      </c>
      <c r="N271" s="87">
        <f>_XLL.INTERPOLATE($I$2:$I271,M$2:M271,$A271,1,1)</f>
        <v>0.035343208246878581</v>
      </c>
      <c r="O271">
        <f>C271+D271/(Resultats!$M$2*1000)</f>
        <v>0.042618938265538128</v>
      </c>
    </row>
    <row r="272" spans="1:15" ht="12.75">
      <c r="A272" s="87">
        <v>1.0546900000000505</v>
      </c>
      <c r="B272" s="87">
        <v>0.10598376250000002</v>
      </c>
      <c r="C272" s="87">
        <v>0.033330994301181499</v>
      </c>
      <c r="D272" s="87">
        <v>398.43622027057893</v>
      </c>
      <c r="E272" s="87">
        <f>_XLL.INTERPOLATE($I$2:$I272,J$2:J272,$A272,1,1)</f>
        <v>-0.010997838009619485</v>
      </c>
      <c r="F272" s="87">
        <f>_XLL.INTERPOLATE($I$2:$I272,K$2:K272,$A272,1,1)</f>
        <v>0.038243811704241688</v>
      </c>
      <c r="G272" s="87">
        <f>_XLL.INTERPOLATE($I$2:$I272,L$2:L272,$A272,1,1)</f>
        <v>0.00051147923848594769</v>
      </c>
      <c r="H272" s="87">
        <f t="shared" si="4"/>
        <v>-0.2875717016564982</v>
      </c>
      <c r="I272" s="90">
        <v>1.08</v>
      </c>
      <c r="J272" s="90">
        <v>-0.011623700000000001</v>
      </c>
      <c r="K272" s="90">
        <v>0.040307099999999998</v>
      </c>
      <c r="L272" s="90">
        <v>0.00058069100000000004</v>
      </c>
      <c r="M272">
        <v>0.037537500000000001</v>
      </c>
      <c r="N272" s="87">
        <f>_XLL.INTERPOLATE($I$2:$I272,M$2:M272,$A272,1,1)</f>
        <v>0.035651394226604911</v>
      </c>
      <c r="O272">
        <f>C272+D272/(Resultats!$M$2*1000)</f>
        <v>0.043056909104286931</v>
      </c>
    </row>
    <row r="273" spans="1:15" ht="12.75">
      <c r="A273" s="87">
        <v>1.0585999999999558</v>
      </c>
      <c r="B273" s="87">
        <v>0.10634436250000001</v>
      </c>
      <c r="C273" s="87">
        <v>0.033713582878688239</v>
      </c>
      <c r="D273" s="87">
        <v>398.16374850595372</v>
      </c>
      <c r="E273" s="87">
        <f>_XLL.INTERPOLATE($I$2:$I273,J$2:J273,$A273,1,1)</f>
        <v>-0.011106880443748815</v>
      </c>
      <c r="F273" s="87">
        <f>_XLL.INTERPOLATE($I$2:$I273,K$2:K273,$A273,1,1)</f>
        <v>0.038617723587495871</v>
      </c>
      <c r="G273" s="87">
        <f>_XLL.INTERPOLATE($I$2:$I273,L$2:L273,$A273,1,1)</f>
        <v>0.0005516232431867882</v>
      </c>
      <c r="H273" s="87">
        <f t="shared" si="4"/>
        <v>-0.28761095714469143</v>
      </c>
      <c r="I273" s="90">
        <v>1.0840000000000001</v>
      </c>
      <c r="J273" s="90">
        <v>-0.011754000000000001</v>
      </c>
      <c r="K273" s="90">
        <v>0.040559600000000001</v>
      </c>
      <c r="L273" s="90">
        <v>0.00055677500000000002</v>
      </c>
      <c r="M273">
        <v>0.037816000000000002</v>
      </c>
      <c r="N273" s="87">
        <f>_XLL.INTERPOLATE($I$2:$I273,M$2:M273,$A273,1,1)</f>
        <v>0.035937825256246968</v>
      </c>
      <c r="O273">
        <f>C273+D273/(Resultats!$M$2*1000)</f>
        <v>0.043432846586752172</v>
      </c>
    </row>
    <row r="274" spans="1:15" ht="12.75">
      <c r="A274" s="87">
        <v>1.0625</v>
      </c>
      <c r="B274" s="87">
        <v>0.10683387500000002</v>
      </c>
      <c r="C274" s="87">
        <v>0.034177423262605006</v>
      </c>
      <c r="D274" s="87">
        <v>398.48186489018633</v>
      </c>
      <c r="E274" s="87">
        <f>_XLL.INTERPOLATE($I$2:$I274,J$2:J274,$A274,1,1)</f>
        <v>-0.011197521386718749</v>
      </c>
      <c r="F274" s="87">
        <f>_XLL.INTERPOLATE($I$2:$I274,K$2:K274,$A274,1,1)</f>
        <v>0.03895397519531249</v>
      </c>
      <c r="G274" s="87">
        <f>_XLL.INTERPOLATE($I$2:$I274,L$2:L274,$A274,1,1)</f>
        <v>0.00056534210351562525</v>
      </c>
      <c r="H274" s="87">
        <f t="shared" si="4"/>
        <v>-0.28745516550172773</v>
      </c>
      <c r="I274" s="90">
        <v>1.0880000000000001</v>
      </c>
      <c r="J274" s="90">
        <v>-0.0118882</v>
      </c>
      <c r="K274" s="90">
        <v>0.040870999999999998</v>
      </c>
      <c r="L274" s="90">
        <v>0.00056752599999999995</v>
      </c>
      <c r="M274">
        <v>0.0380618</v>
      </c>
      <c r="N274" s="87">
        <f>_XLL.INTERPOLATE($I$2:$I274,M$2:M274,$A274,1,1)</f>
        <v>0.036225244238281246</v>
      </c>
      <c r="O274">
        <f>C274+D274/(Resultats!$M$2*1000)</f>
        <v>0.0439044522608035</v>
      </c>
    </row>
    <row r="275" spans="1:15" ht="12.75">
      <c r="A275" s="87">
        <v>1.066410000000019</v>
      </c>
      <c r="B275" s="87">
        <v>0.10709762500000003</v>
      </c>
      <c r="C275" s="87">
        <v>0.034384386546040202</v>
      </c>
      <c r="D275" s="87">
        <v>399.18553827992378</v>
      </c>
      <c r="E275" s="87">
        <f>_XLL.INTERPOLATE($I$2:$I275,J$2:J275,$A275,1,1)</f>
        <v>-0.011258375001040877</v>
      </c>
      <c r="F275" s="87">
        <f>_XLL.INTERPOLATE($I$2:$I275,K$2:K275,$A275,1,1)</f>
        <v>0.039307299433616619</v>
      </c>
      <c r="G275" s="87">
        <f>_XLL.INTERPOLATE($I$2:$I275,L$2:L275,$A275,1,1)</f>
        <v>0.00057237457018032023</v>
      </c>
      <c r="H275" s="87">
        <f t="shared" si="4"/>
        <v>-0.28641944787009266</v>
      </c>
      <c r="I275" s="90">
        <v>1.0920000000000001</v>
      </c>
      <c r="J275" s="90">
        <v>-0.011990900000000001</v>
      </c>
      <c r="K275" s="90">
        <v>0.041194799999999997</v>
      </c>
      <c r="L275" s="90">
        <v>0.00057003299999999995</v>
      </c>
      <c r="M275">
        <v>0.038316599999999999</v>
      </c>
      <c r="N275" s="87">
        <f>_XLL.INTERPOLATE($I$2:$I275,M$2:M275,$A275,1,1)</f>
        <v>0.036526066616147553</v>
      </c>
      <c r="O275">
        <f>C275+D275/(Resultats!$M$2*1000)</f>
        <v>0.044128592364742487</v>
      </c>
    </row>
    <row r="276" spans="1:15" ht="12.75">
      <c r="A276" s="87">
        <v>1.0703200000000379</v>
      </c>
      <c r="B276" s="87">
        <v>0.10770931249999999</v>
      </c>
      <c r="C276" s="87">
        <v>0.034847475411213497</v>
      </c>
      <c r="D276" s="87">
        <v>401.0269003343667</v>
      </c>
      <c r="E276" s="87">
        <f>_XLL.INTERPOLATE($I$2:$I276,J$2:J276,$A276,1,1)</f>
        <v>-0.011373578606401574</v>
      </c>
      <c r="F276" s="87">
        <f>_XLL.INTERPOLATE($I$2:$I276,K$2:K276,$A276,1,1)</f>
        <v>0.039580846835601959</v>
      </c>
      <c r="G276" s="87">
        <f>_XLL.INTERPOLATE($I$2:$I276,L$2:L276,$A276,1,1)</f>
        <v>0.00059911368118827231</v>
      </c>
      <c r="H276" s="87">
        <f t="shared" si="4"/>
        <v>-0.28735056260017489</v>
      </c>
      <c r="I276" s="90">
        <v>1.0960000000000001</v>
      </c>
      <c r="J276" s="90">
        <v>-0.012045</v>
      </c>
      <c r="K276" s="90">
        <v>0.041457500000000001</v>
      </c>
      <c r="L276" s="90">
        <v>0.00059065300000000001</v>
      </c>
      <c r="M276">
        <v>0.038589900000000003</v>
      </c>
      <c r="N276" s="87">
        <f>_XLL.INTERPOLATE($I$2:$I276,M$2:M276,$A276,1,1)</f>
        <v>0.03683363277040301</v>
      </c>
      <c r="O276">
        <f>C276+D276/(Resultats!$M$2*1000)</f>
        <v>0.044636629278190662</v>
      </c>
    </row>
    <row r="277" spans="1:15" ht="12.75">
      <c r="A277" s="87">
        <v>1.0742199999999684</v>
      </c>
      <c r="B277" s="87">
        <v>0.1081690125</v>
      </c>
      <c r="C277" s="87">
        <v>0.035341400453997224</v>
      </c>
      <c r="D277" s="87">
        <v>400.60280023972496</v>
      </c>
      <c r="E277" s="87">
        <f>_XLL.INTERPOLATE($I$2:$I277,J$2:J277,$A277,1,1)</f>
        <v>-0.011501064035136687</v>
      </c>
      <c r="F277" s="87">
        <f>_XLL.INTERPOLATE($I$2:$I277,K$2:K277,$A277,1,1)</f>
        <v>0.039838246508447556</v>
      </c>
      <c r="G277" s="87">
        <f>_XLL.INTERPOLATE($I$2:$I277,L$2:L277,$A277,1,1)</f>
        <v>0.00058887029915433565</v>
      </c>
      <c r="H277" s="87">
        <f t="shared" si="4"/>
        <v>-0.28869403257239068</v>
      </c>
      <c r="I277" s="90">
        <v>1.1000000000000001</v>
      </c>
      <c r="J277" s="90">
        <v>-0.0121464</v>
      </c>
      <c r="K277" s="90">
        <v>0.041759699999999997</v>
      </c>
      <c r="L277" s="90">
        <v>0.00063278900000000003</v>
      </c>
      <c r="M277">
        <v>0.038853499999999999</v>
      </c>
      <c r="N277" s="87">
        <f>_XLL.INTERPOLATE($I$2:$I277,M$2:M277,$A277,1,1)</f>
        <v>0.037136340304260107</v>
      </c>
      <c r="O277">
        <f>C277+D277/(Resultats!$M$2*1000)</f>
        <v>0.045120201945415578</v>
      </c>
    </row>
    <row r="278" spans="1:15" ht="12.75">
      <c r="A278" s="87">
        <v>1.0781299999999874</v>
      </c>
      <c r="B278" s="87">
        <v>0.1085855</v>
      </c>
      <c r="C278" s="87">
        <v>0.035750606156938924</v>
      </c>
      <c r="D278" s="87">
        <v>400.69303272945774</v>
      </c>
      <c r="E278" s="87">
        <f>_XLL.INTERPOLATE($I$2:$I278,J$2:J278,$A278,1,1)</f>
        <v>-0.011584731988491184</v>
      </c>
      <c r="F278" s="87">
        <f>_XLL.INTERPOLATE($I$2:$I278,K$2:K278,$A278,1,1)</f>
        <v>0.040156705196820797</v>
      </c>
      <c r="G278" s="87">
        <f>_XLL.INTERPOLATE($I$2:$I278,L$2:L278,$A278,1,1)</f>
        <v>0.00057770195319891522</v>
      </c>
      <c r="H278" s="87">
        <f t="shared" si="4"/>
        <v>-0.288488110060592</v>
      </c>
      <c r="I278" s="90">
        <v>1.1040000000000001</v>
      </c>
      <c r="J278" s="90">
        <v>-0.0122547</v>
      </c>
      <c r="K278" s="90">
        <v>0.0420226</v>
      </c>
      <c r="L278" s="90">
        <v>0.00063679000000000003</v>
      </c>
      <c r="M278">
        <v>0.0391817</v>
      </c>
      <c r="N278" s="87">
        <f>_XLL.INTERPOLATE($I$2:$I278,M$2:M278,$A278,1,1)</f>
        <v>0.037412659771230414</v>
      </c>
      <c r="O278">
        <f>C278+D278/(Resultats!$M$2*1000)</f>
        <v>0.045531610243058677</v>
      </c>
    </row>
    <row r="279" spans="1:15" ht="12.75">
      <c r="A279" s="87">
        <v>1.0820400000000063</v>
      </c>
      <c r="B279" s="87">
        <v>0.1088663875</v>
      </c>
      <c r="C279" s="87">
        <v>0.036136058985249381</v>
      </c>
      <c r="D279" s="87">
        <v>399.39731000639335</v>
      </c>
      <c r="E279" s="87">
        <f>_XLL.INTERPOLATE($I$2:$I279,J$2:J279,$A279,1,1)</f>
        <v>-0.011686794219050214</v>
      </c>
      <c r="F279" s="87">
        <f>_XLL.INTERPOLATE($I$2:$I279,K$2:K279,$A279,1,1)</f>
        <v>0.040436811500250372</v>
      </c>
      <c r="G279" s="87">
        <f>_XLL.INTERPOLATE($I$2:$I279,L$2:L279,$A279,1,1)</f>
        <v>0.00056811907996395003</v>
      </c>
      <c r="H279" s="87">
        <f t="shared" si="4"/>
        <v>-0.28901374231689492</v>
      </c>
      <c r="I279" s="90">
        <v>1.1080000000000001</v>
      </c>
      <c r="J279" s="90">
        <v>-0.012337600000000001</v>
      </c>
      <c r="K279" s="90">
        <v>0.0423223</v>
      </c>
      <c r="L279" s="90">
        <v>0.000629943</v>
      </c>
      <c r="M279">
        <v>0.039495799999999998</v>
      </c>
      <c r="N279" s="87">
        <f>_XLL.INTERPOLATE($I$2:$I279,M$2:M279,$A279,1,1)</f>
        <v>0.037681086129300448</v>
      </c>
      <c r="O279">
        <f>C279+D279/(Resultats!$M$2*1000)</f>
        <v>0.045885434197858552</v>
      </c>
    </row>
    <row r="280" spans="1:15" ht="12.75">
      <c r="A280" s="87">
        <v>1.0859400000000505</v>
      </c>
      <c r="B280" s="87">
        <v>0.10929628749999998</v>
      </c>
      <c r="C280" s="87">
        <v>0.036525558680957249</v>
      </c>
      <c r="D280" s="87">
        <v>399.89793094007973</v>
      </c>
      <c r="E280" s="87">
        <f>_XLL.INTERPOLATE($I$2:$I280,J$2:J280,$A280,1,1)</f>
        <v>-0.011820744132239252</v>
      </c>
      <c r="F280" s="87">
        <f>_XLL.INTERPOLATE($I$2:$I280,K$2:K280,$A280,1,1)</f>
        <v>0.040706089651597742</v>
      </c>
      <c r="G280" s="87">
        <f>_XLL.INTERPOLATE($I$2:$I280,L$2:L280,$A280,1,1)</f>
        <v>0.00056025889808126311</v>
      </c>
      <c r="H280" s="87">
        <f t="shared" si="4"/>
        <v>-0.29039252439653779</v>
      </c>
      <c r="I280" s="90">
        <v>1.1120000000000001</v>
      </c>
      <c r="J280" s="90">
        <v>-0.012408300000000001</v>
      </c>
      <c r="K280" s="90">
        <v>0.042638700000000002</v>
      </c>
      <c r="L280" s="90">
        <v>0.00068301500000000003</v>
      </c>
      <c r="M280">
        <v>0.039803900000000003</v>
      </c>
      <c r="N280" s="87">
        <f>_XLL.INTERPOLATE($I$2:$I280,M$2:M280,$A280,1,1)</f>
        <v>0.03793677103400929</v>
      </c>
      <c r="O280">
        <f>C280+D280/(Resultats!$M$2*1000)</f>
        <v>0.046287154159450832</v>
      </c>
    </row>
    <row r="281" spans="1:15" ht="12.75">
      <c r="A281" s="87">
        <v>1.0898499999999558</v>
      </c>
      <c r="B281" s="87">
        <v>0.10955333750000001</v>
      </c>
      <c r="C281" s="87">
        <v>0.036722459191275106</v>
      </c>
      <c r="D281" s="87">
        <v>400.6432741797675</v>
      </c>
      <c r="E281" s="87">
        <f>_XLL.INTERPOLATE($I$2:$I281,J$2:J281,$A281,1,1)</f>
        <v>-0.01194059713447148</v>
      </c>
      <c r="F281" s="87">
        <f>_XLL.INTERPOLATE($I$2:$I281,K$2:K281,$A281,1,1)</f>
        <v>0.041023441535640831</v>
      </c>
      <c r="G281" s="87">
        <f>_XLL.INTERPOLATE($I$2:$I281,L$2:L281,$A281,1,1)</f>
        <v>0.00056819499804786175</v>
      </c>
      <c r="H281" s="87">
        <f t="shared" si="4"/>
        <v>-0.29106766003767837</v>
      </c>
      <c r="I281" s="90">
        <v>1.1160000000000001</v>
      </c>
      <c r="J281" s="90">
        <v>-0.012489200000000001</v>
      </c>
      <c r="K281" s="90">
        <v>0.042923700000000002</v>
      </c>
      <c r="L281" s="90">
        <v>0.00073359599999999999</v>
      </c>
      <c r="M281">
        <v>0.040106700000000002</v>
      </c>
      <c r="N281" s="87">
        <f>_XLL.INTERPOLATE($I$2:$I281,M$2:M281,$A281,1,1)</f>
        <v>0.038177980198727673</v>
      </c>
      <c r="O281">
        <f>C281+D281/(Resultats!$M$2*1000)</f>
        <v>0.046502248660373634</v>
      </c>
    </row>
    <row r="282" spans="1:15" ht="12.75">
      <c r="A282" s="87">
        <v>1.09375</v>
      </c>
      <c r="B282" s="87">
        <v>0.110089775</v>
      </c>
      <c r="C282" s="87">
        <v>0.037208647413411039</v>
      </c>
      <c r="D282" s="87">
        <v>401.26593880673363</v>
      </c>
      <c r="E282" s="87">
        <f>_XLL.INTERPOLATE($I$2:$I282,J$2:J282,$A282,1,1)</f>
        <v>-0.012015386242675782</v>
      </c>
      <c r="F282" s="87">
        <f>_XLL.INTERPOLATE($I$2:$I282,K$2:K282,$A282,1,1)</f>
        <v>0.041311833813476556</v>
      </c>
      <c r="G282" s="87">
        <f>_XLL.INTERPOLATE($I$2:$I282,L$2:L282,$A282,1,1)</f>
        <v>0.00057664230822753858</v>
      </c>
      <c r="H282" s="87">
        <f t="shared" si="4"/>
        <v>-0.29084611196214138</v>
      </c>
      <c r="I282" s="90">
        <v>1.1199999999999999</v>
      </c>
      <c r="J282" s="90">
        <v>-0.012520699999999999</v>
      </c>
      <c r="K282" s="90">
        <v>0.043246300000000001</v>
      </c>
      <c r="L282" s="90">
        <v>0.00076667900000000004</v>
      </c>
      <c r="M282">
        <v>0.0403735</v>
      </c>
      <c r="N282" s="87">
        <f>_XLL.INTERPOLATE($I$2:$I282,M$2:M282,$A282,1,1)</f>
        <v>0.038435410473632803</v>
      </c>
      <c r="O282">
        <f>C282+D282/(Resultats!$M$2*1000)</f>
        <v>0.047003636261493405</v>
      </c>
    </row>
    <row r="283" spans="1:15" ht="12.75">
      <c r="A283" s="87">
        <v>1.097660000000019</v>
      </c>
      <c r="B283" s="87">
        <v>0.11039897500000001</v>
      </c>
      <c r="C283" s="87">
        <v>0.037455799651991029</v>
      </c>
      <c r="D283" s="87">
        <v>402.03480450711658</v>
      </c>
      <c r="E283" s="87">
        <f>_XLL.INTERPOLATE($I$2:$I283,J$2:J283,$A283,1,1)</f>
        <v>-0.01208337455407549</v>
      </c>
      <c r="F283" s="87">
        <f>_XLL.INTERPOLATE($I$2:$I283,K$2:K283,$A283,1,1)</f>
        <v>0.041582087807776467</v>
      </c>
      <c r="G283" s="87">
        <f>_XLL.INTERPOLATE($I$2:$I283,L$2:L283,$A283,1,1)</f>
        <v>0.00060853263414167164</v>
      </c>
      <c r="H283" s="87">
        <f t="shared" si="4"/>
        <v>-0.29059085753302938</v>
      </c>
      <c r="I283" s="90">
        <v>1.1239999999999999</v>
      </c>
      <c r="J283" s="90">
        <v>-0.012582100000000001</v>
      </c>
      <c r="K283" s="90">
        <v>0.043607600000000003</v>
      </c>
      <c r="L283" s="90">
        <v>0.00071323399999999998</v>
      </c>
      <c r="M283">
        <v>0.040660799999999997</v>
      </c>
      <c r="N283" s="87">
        <f>_XLL.INTERPOLATE($I$2:$I283,M$2:M283,$A283,1,1)</f>
        <v>0.038696728535882449</v>
      </c>
      <c r="O283">
        <f>C283+D283/(Resultats!$M$2*1000)</f>
        <v>0.047269556679060423</v>
      </c>
    </row>
    <row r="284" spans="1:15" ht="12.75">
      <c r="A284" s="87">
        <v>1.1015700000000379</v>
      </c>
      <c r="B284" s="87">
        <v>0.11079535000000002</v>
      </c>
      <c r="C284" s="87">
        <v>0.037911969685312491</v>
      </c>
      <c r="D284" s="87">
        <v>401.29385351836288</v>
      </c>
      <c r="E284" s="87">
        <f>_XLL.INTERPOLATE($I$2:$I284,J$2:J284,$A284,1,1)</f>
        <v>-0.012189596584189347</v>
      </c>
      <c r="F284" s="87">
        <f>_XLL.INTERPOLATE($I$2:$I284,K$2:K284,$A284,1,1)</f>
        <v>0.041864012601700057</v>
      </c>
      <c r="G284" s="87">
        <f>_XLL.INTERPOLATE($I$2:$I284,L$2:L284,$A284,1,1)</f>
        <v>0.00063762903483668347</v>
      </c>
      <c r="H284" s="87">
        <f t="shared" si="4"/>
        <v>-0.29117124295186025</v>
      </c>
      <c r="I284" s="90">
        <v>1.1279999999999999</v>
      </c>
      <c r="J284" s="90">
        <v>-0.0126255</v>
      </c>
      <c r="K284" s="90">
        <v>0.043907500000000002</v>
      </c>
      <c r="L284" s="90">
        <v>0.00069497299999999999</v>
      </c>
      <c r="M284">
        <v>0.040963399999999997</v>
      </c>
      <c r="N284" s="87">
        <f>_XLL.INTERPOLATE($I$2:$I284,M$2:M284,$A284,1,1)</f>
        <v>0.038978299500791437</v>
      </c>
      <c r="O284">
        <f>C284+D284/(Resultats!$M$2*1000)</f>
        <v>0.047707639937577623</v>
      </c>
    </row>
    <row r="285" spans="1:15" ht="12.75">
      <c r="A285" s="87">
        <v>1.1054699999999684</v>
      </c>
      <c r="B285" s="87">
        <v>0.1112177875</v>
      </c>
      <c r="C285" s="87">
        <v>0.038293915634828479</v>
      </c>
      <c r="D285" s="87">
        <v>401.79560513050751</v>
      </c>
      <c r="E285" s="87">
        <f>_XLL.INTERPOLATE($I$2:$I285,J$2:J285,$A285,1,1)</f>
        <v>-0.012287553993308709</v>
      </c>
      <c r="F285" s="87">
        <f>_XLL.INTERPOLATE($I$2:$I285,K$2:K285,$A285,1,1)</f>
        <v>0.042129321286932794</v>
      </c>
      <c r="G285" s="87">
        <f>_XLL.INTERPOLATE($I$2:$I285,L$2:L285,$A285,1,1)</f>
        <v>0.00063251193491529936</v>
      </c>
      <c r="H285" s="87">
        <f t="shared" si="4"/>
        <v>-0.29166275691034993</v>
      </c>
      <c r="I285" s="90">
        <v>1.1319999999999999</v>
      </c>
      <c r="J285" s="90">
        <v>-0.0127428</v>
      </c>
      <c r="K285" s="90">
        <v>0.044238</v>
      </c>
      <c r="L285" s="90">
        <v>0.00071031399999999998</v>
      </c>
      <c r="M285">
        <v>0.041243799999999997</v>
      </c>
      <c r="N285" s="87">
        <f>_XLL.INTERPOLATE($I$2:$I285,M$2:M285,$A285,1,1)</f>
        <v>0.039298424514968601</v>
      </c>
      <c r="O285">
        <f>C285+D285/(Resultats!$M$2*1000)</f>
        <v>0.048101833753085133</v>
      </c>
    </row>
    <row r="286" spans="1:15" ht="12.75">
      <c r="A286" s="87">
        <v>1.1093799999999874</v>
      </c>
      <c r="B286" s="87">
        <v>0.11150836250000001</v>
      </c>
      <c r="C286" s="87">
        <v>0.038603322094096476</v>
      </c>
      <c r="D286" s="87">
        <v>401.56225484053823</v>
      </c>
      <c r="E286" s="87">
        <f>_XLL.INTERPOLATE($I$2:$I286,J$2:J286,$A286,1,1)</f>
        <v>-0.012362496780099781</v>
      </c>
      <c r="F286" s="87">
        <f>_XLL.INTERPOLATE($I$2:$I286,K$2:K286,$A286,1,1)</f>
        <v>0.04243144607981772</v>
      </c>
      <c r="G286" s="87">
        <f>_XLL.INTERPOLATE($I$2:$I286,L$2:L286,$A286,1,1)</f>
        <v>0.00064391552669420269</v>
      </c>
      <c r="H286" s="87">
        <f t="shared" si="4"/>
        <v>-0.29135223807467486</v>
      </c>
      <c r="I286" s="90">
        <v>1.1359999999999999</v>
      </c>
      <c r="J286" s="90">
        <v>-0.012824800000000001</v>
      </c>
      <c r="K286" s="90">
        <v>0.044501100000000002</v>
      </c>
      <c r="L286" s="90">
        <v>0.00072910300000000004</v>
      </c>
      <c r="M286">
        <v>0.041546100000000002</v>
      </c>
      <c r="N286" s="87">
        <f>_XLL.INTERPOLATE($I$2:$I286,M$2:M286,$A286,1,1)</f>
        <v>0.039602745138517768</v>
      </c>
      <c r="O286">
        <f>C286+D286/(Resultats!$M$2*1000)</f>
        <v>0.048405544081017528</v>
      </c>
    </row>
    <row r="287" spans="1:15" ht="12.75">
      <c r="A287" s="87">
        <v>1.1132900000000063</v>
      </c>
      <c r="B287" s="87">
        <v>0.11197105000000002</v>
      </c>
      <c r="C287" s="87">
        <v>0.038972718785632507</v>
      </c>
      <c r="D287" s="87">
        <v>402.71826919379419</v>
      </c>
      <c r="E287" s="87">
        <f>_XLL.INTERPOLATE($I$2:$I287,J$2:J287,$A287,1,1)</f>
        <v>-0.012435375766059513</v>
      </c>
      <c r="F287" s="87">
        <f>_XLL.INTERPOLATE($I$2:$I287,K$2:K287,$A287,1,1)</f>
        <v>0.042731611835789496</v>
      </c>
      <c r="G287" s="87">
        <f>_XLL.INTERPOLATE($I$2:$I287,L$2:L287,$A287,1,1)</f>
        <v>0.00070012823484834103</v>
      </c>
      <c r="H287" s="87">
        <f t="shared" si="4"/>
        <v>-0.29101115618682022</v>
      </c>
      <c r="I287" s="90">
        <v>1.1399999999999999</v>
      </c>
      <c r="J287" s="90">
        <v>-0.012886999999999999</v>
      </c>
      <c r="K287" s="90">
        <v>0.044789000000000002</v>
      </c>
      <c r="L287" s="90">
        <v>0.00069802799999999995</v>
      </c>
      <c r="M287">
        <v>0.041818500000000002</v>
      </c>
      <c r="N287" s="87">
        <f>_XLL.INTERPOLATE($I$2:$I287,M$2:M287,$A287,1,1)</f>
        <v>0.039903213634435636</v>
      </c>
      <c r="O287">
        <f>C287+D287/(Resultats!$M$2*1000)</f>
        <v>0.048803159334368296</v>
      </c>
    </row>
    <row r="288" spans="1:15" ht="12.75">
      <c r="A288" s="87">
        <v>1.1171900000000505</v>
      </c>
      <c r="B288" s="87">
        <v>0.11238977500000003</v>
      </c>
      <c r="C288" s="87">
        <v>0.039423778628456904</v>
      </c>
      <c r="D288" s="87">
        <v>402.31759153829177</v>
      </c>
      <c r="E288" s="87">
        <f>_XLL.INTERPOLATE($I$2:$I288,J$2:J288,$A288,1,1)</f>
        <v>-0.012501268131474579</v>
      </c>
      <c r="F288" s="87">
        <f>_XLL.INTERPOLATE($I$2:$I288,K$2:K288,$A288,1,1)</f>
        <v>0.043015710220901629</v>
      </c>
      <c r="G288" s="87">
        <f>_XLL.INTERPOLATE($I$2:$I288,L$2:L288,$A288,1,1)</f>
        <v>0.00074741267105552748</v>
      </c>
      <c r="H288" s="87">
        <f t="shared" si="4"/>
        <v>-0.29062098631583505</v>
      </c>
      <c r="I288" s="90">
        <v>1.1439999999999999</v>
      </c>
      <c r="J288" s="90">
        <v>-0.0130638</v>
      </c>
      <c r="K288" s="90">
        <v>0.0450768</v>
      </c>
      <c r="L288" s="90">
        <v>0.00069368200000000004</v>
      </c>
      <c r="M288">
        <v>0.042108300000000001</v>
      </c>
      <c r="N288" s="87">
        <f>_XLL.INTERPOLATE($I$2:$I288,M$2:M288,$A288,1,1)</f>
        <v>0.040188078425655686</v>
      </c>
      <c r="O288">
        <f>C288+D288/(Resultats!$M$2*1000)</f>
        <v>0.049244438548468022</v>
      </c>
    </row>
    <row r="289" spans="1:15" ht="12.75">
      <c r="A289" s="87">
        <v>1.1210999999999558</v>
      </c>
      <c r="B289" s="87">
        <v>0.11259912500000002</v>
      </c>
      <c r="C289" s="87">
        <v>0.039630655505710266</v>
      </c>
      <c r="D289" s="87">
        <v>402.34823727327404</v>
      </c>
      <c r="E289" s="87">
        <f>_XLL.INTERPOLATE($I$2:$I289,J$2:J289,$A289,1,1)</f>
        <v>-0.01253591747734306</v>
      </c>
      <c r="F289" s="87">
        <f>_XLL.INTERPOLATE($I$2:$I289,K$2:K289,$A289,1,1)</f>
        <v>0.043344543741402189</v>
      </c>
      <c r="G289" s="87">
        <f>_XLL.INTERPOLATE($I$2:$I289,L$2:L289,$A289,1,1)</f>
        <v>0.00075727076462559157</v>
      </c>
      <c r="H289" s="87">
        <f t="shared" si="4"/>
        <v>-0.28921558275324288</v>
      </c>
      <c r="I289" s="90">
        <v>1.1479999999999999</v>
      </c>
      <c r="J289" s="90">
        <v>-0.0133188</v>
      </c>
      <c r="K289" s="90">
        <v>0.0453736</v>
      </c>
      <c r="L289" s="90">
        <v>0.00064252099999999996</v>
      </c>
      <c r="M289">
        <v>0.0423925</v>
      </c>
      <c r="N289" s="87">
        <f>_XLL.INTERPOLATE($I$2:$I289,M$2:M289,$A289,1,1)</f>
        <v>0.040450606459371874</v>
      </c>
      <c r="O289">
        <f>C289+D289/(Resultats!$M$2*1000)</f>
        <v>0.049452063494778251</v>
      </c>
    </row>
    <row r="290" spans="1:15" ht="12.75">
      <c r="A290" s="87">
        <v>1.125</v>
      </c>
      <c r="B290" s="87">
        <v>0.11312588750000002</v>
      </c>
      <c r="C290" s="87">
        <v>0.040110168621877468</v>
      </c>
      <c r="D290" s="87">
        <v>402.93372867154301</v>
      </c>
      <c r="E290" s="87">
        <f>_XLL.INTERPOLATE($I$2:$I290,J$2:J290,$A290,1,1)</f>
        <v>-0.012592483593750002</v>
      </c>
      <c r="F290" s="87">
        <f>_XLL.INTERPOLATE($I$2:$I290,K$2:K290,$A290,1,1)</f>
        <v>0.043686175000000008</v>
      </c>
      <c r="G290" s="87">
        <f>_XLL.INTERPOLATE($I$2:$I290,L$2:L290,$A290,1,1)</f>
        <v>0.00070540732812499919</v>
      </c>
      <c r="H290" s="87">
        <f t="shared" si="4"/>
        <v>-0.28824871011824676</v>
      </c>
      <c r="I290" s="90">
        <v>1.1519999999999999</v>
      </c>
      <c r="J290" s="90">
        <v>-0.013435300000000001</v>
      </c>
      <c r="K290" s="90">
        <v>0.045739099999999998</v>
      </c>
      <c r="L290" s="90">
        <v>0.00065967700000000001</v>
      </c>
      <c r="M290">
        <v>0.042673200000000001</v>
      </c>
      <c r="N290" s="87">
        <f>_XLL.INTERPOLATE($I$2:$I290,M$2:M290,$A290,1,1)</f>
        <v>0.040735894531250011</v>
      </c>
      <c r="O290">
        <f>C290+D290/(Resultats!$M$2*1000)</f>
        <v>0.049945868583331013</v>
      </c>
    </row>
    <row r="291" spans="1:15" ht="12.75">
      <c r="A291" s="87">
        <v>1.128910000000019</v>
      </c>
      <c r="B291" s="87">
        <v>0.11359154999999999</v>
      </c>
      <c r="C291" s="87">
        <v>0.040567836200734952</v>
      </c>
      <c r="D291" s="87">
        <v>403.03279784830352</v>
      </c>
      <c r="E291" s="87">
        <f>_XLL.INTERPOLATE($I$2:$I291,J$2:J291,$A291,1,1)</f>
        <v>-0.012647875019428666</v>
      </c>
      <c r="F291" s="87">
        <f>_XLL.INTERPOLATE($I$2:$I291,K$2:K291,$A291,1,1)</f>
        <v>0.043981958974079728</v>
      </c>
      <c r="G291" s="87">
        <f>_XLL.INTERPOLATE($I$2:$I291,L$2:L291,$A291,1,1)</f>
        <v>0.0006961132108943166</v>
      </c>
      <c r="H291" s="87">
        <f t="shared" si="4"/>
        <v>-0.28756961523434071</v>
      </c>
      <c r="I291" s="90">
        <v>1.1559999999999999</v>
      </c>
      <c r="J291" s="90">
        <v>-0.0135944</v>
      </c>
      <c r="K291" s="90">
        <v>0.046029300000000002</v>
      </c>
      <c r="L291" s="90">
        <v>0.00066009900000000004</v>
      </c>
      <c r="M291">
        <v>0.042986499999999997</v>
      </c>
      <c r="N291" s="87">
        <f>_XLL.INTERPOLATE($I$2:$I291,M$2:M291,$A291,1,1)</f>
        <v>0.041028260159072419</v>
      </c>
      <c r="O291">
        <f>C291+D291/(Resultats!$M$2*1000)</f>
        <v>0.050405954462342362</v>
      </c>
    </row>
    <row r="292" spans="1:15" ht="12.75">
      <c r="A292" s="87">
        <v>1.1328200000000379</v>
      </c>
      <c r="B292" s="87">
        <v>0.11402591249999999</v>
      </c>
      <c r="C292" s="87">
        <v>0.040928368950262889</v>
      </c>
      <c r="D292" s="87">
        <v>403.94766023022817</v>
      </c>
      <c r="E292" s="87">
        <f>_XLL.INTERPOLATE($I$2:$I292,J$2:J292,$A292,1,1)</f>
        <v>-0.012762227582219607</v>
      </c>
      <c r="F292" s="87">
        <f>_XLL.INTERPOLATE($I$2:$I292,K$2:K292,$A292,1,1)</f>
        <v>0.044295887562265067</v>
      </c>
      <c r="G292" s="87">
        <f>_XLL.INTERPOLATE($I$2:$I292,L$2:L292,$A292,1,1)</f>
        <v>0.00071477534972824079</v>
      </c>
      <c r="H292" s="87">
        <f t="shared" si="4"/>
        <v>-0.28811314739500865</v>
      </c>
      <c r="I292" s="90">
        <v>1.1599999999999999</v>
      </c>
      <c r="J292" s="90">
        <v>-0.013688499999999999</v>
      </c>
      <c r="K292" s="90">
        <v>0.046361699999999999</v>
      </c>
      <c r="L292" s="90">
        <v>0.00067337199999999999</v>
      </c>
      <c r="M292">
        <v>0.043299700000000003</v>
      </c>
      <c r="N292" s="87">
        <f>_XLL.INTERPOLATE($I$2:$I292,M$2:M292,$A292,1,1)</f>
        <v>0.041304852239515383</v>
      </c>
      <c r="O292">
        <f>C292+D292/(Resultats!$M$2*1000)</f>
        <v>0.050788819201610394</v>
      </c>
    </row>
    <row r="293" spans="1:15" ht="12.75">
      <c r="A293" s="87">
        <v>1.1367199999999684</v>
      </c>
      <c r="B293" s="87">
        <v>0.11435224999999999</v>
      </c>
      <c r="C293" s="87">
        <v>0.041323515203553748</v>
      </c>
      <c r="D293" s="87">
        <v>403.09501560485114</v>
      </c>
      <c r="E293" s="87">
        <f>_XLL.INTERPOLATE($I$2:$I293,J$2:J293,$A293,1,1)</f>
        <v>-0.012835671870399601</v>
      </c>
      <c r="F293" s="87">
        <f>_XLL.INTERPOLATE($I$2:$I293,K$2:K293,$A293,1,1)</f>
        <v>0.04455142253159778</v>
      </c>
      <c r="G293" s="87">
        <f>_XLL.INTERPOLATE($I$2:$I293,L$2:L293,$A293,1,1)</f>
        <v>0.00072617200178819825</v>
      </c>
      <c r="H293" s="87">
        <f t="shared" si="4"/>
        <v>-0.28810913638719376</v>
      </c>
      <c r="I293" s="90">
        <v>1.1639999999999999</v>
      </c>
      <c r="J293" s="90">
        <v>-0.0137804</v>
      </c>
      <c r="K293" s="90">
        <v>0.046664799999999999</v>
      </c>
      <c r="L293" s="90">
        <v>0.00071692299999999995</v>
      </c>
      <c r="M293">
        <v>0.0436152</v>
      </c>
      <c r="N293" s="87">
        <f>_XLL.INTERPOLATE($I$2:$I293,M$2:M293,$A293,1,1)</f>
        <v>0.041596710286797837</v>
      </c>
      <c r="O293">
        <f>C293+D293/(Resultats!$M$2*1000)</f>
        <v>0.051163152214131855</v>
      </c>
    </row>
    <row r="294" spans="1:15" ht="12.75">
      <c r="A294" s="87">
        <v>1.1406299999999874</v>
      </c>
      <c r="B294" s="87">
        <v>0.11459141249999999</v>
      </c>
      <c r="C294" s="87">
        <v>0.041544455488089965</v>
      </c>
      <c r="D294" s="87">
        <v>403.32081644172979</v>
      </c>
      <c r="E294" s="87">
        <f>_XLL.INTERPOLATE($I$2:$I294,J$2:J294,$A294,1,1)</f>
        <v>-0.01290762301475893</v>
      </c>
      <c r="F294" s="87">
        <f>_XLL.INTERPOLATE($I$2:$I294,K$2:K294,$A294,1,1)</f>
        <v>0.044834240043028009</v>
      </c>
      <c r="G294" s="87">
        <f>_XLL.INTERPOLATE($I$2:$I294,L$2:L294,$A294,1,1)</f>
        <v>0.00069633862717370209</v>
      </c>
      <c r="H294" s="87">
        <f t="shared" si="4"/>
        <v>-0.28789654965426681</v>
      </c>
      <c r="I294" s="90">
        <v>1.1679999999999999</v>
      </c>
      <c r="J294" s="90">
        <v>-0.013864400000000001</v>
      </c>
      <c r="K294" s="90">
        <v>0.0470111</v>
      </c>
      <c r="L294" s="90">
        <v>0.00076241600000000003</v>
      </c>
      <c r="M294">
        <v>0.043932300000000001</v>
      </c>
      <c r="N294" s="87">
        <f>_XLL.INTERPOLATE($I$2:$I294,M$2:M294,$A294,1,1)</f>
        <v>0.041863229405928792</v>
      </c>
      <c r="O294">
        <f>C294+D294/(Resultats!$M$2*1000)</f>
        <v>0.0513896043462116</v>
      </c>
    </row>
    <row r="295" spans="1:15" ht="12.75">
      <c r="A295" s="87">
        <v>1.1445400000000063</v>
      </c>
      <c r="B295" s="87">
        <v>0.114989275</v>
      </c>
      <c r="C295" s="87">
        <v>0.041970327059525844</v>
      </c>
      <c r="D295" s="87">
        <v>402.97374164267569</v>
      </c>
      <c r="E295" s="87">
        <f>_XLL.INTERPOLATE($I$2:$I295,J$2:J295,$A295,1,1)</f>
        <v>-0.013095367194619153</v>
      </c>
      <c r="F295" s="87">
        <f>_XLL.INTERPOLATE($I$2:$I295,K$2:K295,$A295,1,1)</f>
        <v>0.04511587193844422</v>
      </c>
      <c r="G295" s="87">
        <f>_XLL.INTERPOLATE($I$2:$I295,L$2:L295,$A295,1,1)</f>
        <v>0.00068860116940967547</v>
      </c>
      <c r="H295" s="87">
        <f t="shared" si="4"/>
        <v>-0.29026075817588942</v>
      </c>
      <c r="I295" s="90">
        <v>1.1719999999999999</v>
      </c>
      <c r="J295" s="90">
        <v>-0.0139542</v>
      </c>
      <c r="K295" s="90">
        <v>0.047380800000000001</v>
      </c>
      <c r="L295" s="90">
        <v>0.00081539999999999998</v>
      </c>
      <c r="M295">
        <v>0.044230199999999997</v>
      </c>
      <c r="N295" s="87">
        <f>_XLL.INTERPOLATE($I$2:$I295,M$2:M295,$A295,1,1)</f>
        <v>0.04214697741714421</v>
      </c>
      <c r="O295">
        <f>C295+D295/(Resultats!$M$2*1000)</f>
        <v>0.0518070037463082</v>
      </c>
    </row>
    <row r="296" spans="1:15" ht="12.75">
      <c r="A296" s="87">
        <v>1.1484400000000505</v>
      </c>
      <c r="B296" s="87">
        <v>0.11536702500000001</v>
      </c>
      <c r="C296" s="87">
        <v>0.042205329060332669</v>
      </c>
      <c r="D296" s="87">
        <v>404.74260546412728</v>
      </c>
      <c r="E296" s="87">
        <f>_XLL.INTERPOLATE($I$2:$I296,J$2:J296,$A296,1,1)</f>
        <v>-0.013337419442051949</v>
      </c>
      <c r="F296" s="87">
        <f>_XLL.INTERPOLATE($I$2:$I296,K$2:K296,$A296,1,1)</f>
        <v>0.045411217503004454</v>
      </c>
      <c r="G296" s="87">
        <f>_XLL.INTERPOLATE($I$2:$I296,L$2:L296,$A296,1,1)</f>
        <v>0.00064152199995947865</v>
      </c>
      <c r="H296" s="87">
        <f t="shared" si="4"/>
        <v>-0.29370318999197786</v>
      </c>
      <c r="I296" s="90">
        <v>1.1759999999999999</v>
      </c>
      <c r="J296" s="90">
        <v>-0.0139881</v>
      </c>
      <c r="K296" s="90">
        <v>0.047750099999999997</v>
      </c>
      <c r="L296" s="90">
        <v>0.00083211400000000001</v>
      </c>
      <c r="M296">
        <v>0.044535999999999999</v>
      </c>
      <c r="N296" s="87">
        <f>_XLL.INTERPOLATE($I$2:$I296,M$2:M296,$A296,1,1)</f>
        <v>0.04242335394455353</v>
      </c>
      <c r="O296">
        <f>C296+D296/(Resultats!$M$2*1000)</f>
        <v>0.052085184097753055</v>
      </c>
    </row>
    <row r="297" spans="1:15" ht="12.75">
      <c r="A297" s="87">
        <v>1.1523499999999558</v>
      </c>
      <c r="B297" s="87">
        <v>0.11577009999999999</v>
      </c>
      <c r="C297" s="87">
        <v>0.042545331533988512</v>
      </c>
      <c r="D297" s="87">
        <v>405.52416955334922</v>
      </c>
      <c r="E297" s="87">
        <f>_XLL.INTERPOLATE($I$2:$I297,J$2:J297,$A297,1,1)</f>
        <v>-0.013447896442576475</v>
      </c>
      <c r="F297" s="87">
        <f>_XLL.INTERPOLATE($I$2:$I297,K$2:K297,$A297,1,1)</f>
        <v>0.045767088170406714</v>
      </c>
      <c r="G297" s="87">
        <f>_XLL.INTERPOLATE($I$2:$I297,L$2:L297,$A297,1,1)</f>
        <v>0.00066027863239740499</v>
      </c>
      <c r="H297" s="87">
        <f t="shared" si="4"/>
        <v>-0.2938333413850866</v>
      </c>
      <c r="I297" s="90">
        <v>1.18</v>
      </c>
      <c r="J297" s="90">
        <v>-0.0140517</v>
      </c>
      <c r="K297" s="90">
        <v>0.048129600000000002</v>
      </c>
      <c r="L297" s="90">
        <v>0.00086619400000000004</v>
      </c>
      <c r="M297">
        <v>0.0448432</v>
      </c>
      <c r="N297" s="87">
        <f>_XLL.INTERPOLATE($I$2:$I297,M$2:M297,$A297,1,1)</f>
        <v>0.042699426523336519</v>
      </c>
      <c r="O297">
        <f>C297+D297/(Resultats!$M$2*1000)</f>
        <v>0.052444264720829595</v>
      </c>
    </row>
    <row r="298" spans="1:15" ht="12.75">
      <c r="A298" s="87">
        <v>1.15625</v>
      </c>
      <c r="B298" s="87">
        <v>0.11630802499999998</v>
      </c>
      <c r="C298" s="87">
        <v>0.043128338469817451</v>
      </c>
      <c r="D298" s="87">
        <v>404.96553611722732</v>
      </c>
      <c r="E298" s="87">
        <f>_XLL.INTERPOLATE($I$2:$I298,J$2:J298,$A298,1,1)</f>
        <v>-0.013602070556640627</v>
      </c>
      <c r="F298" s="87">
        <f>_XLL.INTERPOLATE($I$2:$I298,K$2:K298,$A298,1,1)</f>
        <v>0.046048969592285161</v>
      </c>
      <c r="G298" s="87">
        <f>_XLL.INTERPOLATE($I$2:$I298,L$2:L298,$A298,1,1)</f>
        <v>0.0006605201585693361</v>
      </c>
      <c r="H298" s="87">
        <f t="shared" si="4"/>
        <v>-0.29538273444710167</v>
      </c>
      <c r="I298" s="90">
        <v>1.1839999999999999</v>
      </c>
      <c r="J298" s="90">
        <v>-0.0140628</v>
      </c>
      <c r="K298" s="90">
        <v>0.048439099999999999</v>
      </c>
      <c r="L298" s="90">
        <v>0.00088495999999999996</v>
      </c>
      <c r="M298">
        <v>0.045159999999999999</v>
      </c>
      <c r="N298" s="87">
        <f>_XLL.INTERPOLATE($I$2:$I298,M$2:M298,$A298,1,1)</f>
        <v>0.043006073535156258</v>
      </c>
      <c r="O298">
        <f>C298+D298/(Resultats!$M$2*1000)</f>
        <v>0.053013635292971019</v>
      </c>
    </row>
    <row r="299" spans="1:15" ht="12.75">
      <c r="A299" s="87">
        <v>1.160160000000019</v>
      </c>
      <c r="B299" s="87">
        <v>0.11693163750000002</v>
      </c>
      <c r="C299" s="87">
        <v>0.043757203241000409</v>
      </c>
      <c r="D299" s="87">
        <v>404.90045252566432</v>
      </c>
      <c r="E299" s="87">
        <f>_XLL.INTERPOLATE($I$2:$I299,J$2:J299,$A299,1,1)</f>
        <v>-0.013692222617600443</v>
      </c>
      <c r="F299" s="87">
        <f>_XLL.INTERPOLATE($I$2:$I299,K$2:K299,$A299,1,1)</f>
        <v>0.046374330880001494</v>
      </c>
      <c r="G299" s="87">
        <f>_XLL.INTERPOLATE($I$2:$I299,L$2:L299,$A299,1,1)</f>
        <v>0.00067455446444814602</v>
      </c>
      <c r="H299" s="87">
        <f t="shared" si="4"/>
        <v>-0.29525434346493373</v>
      </c>
      <c r="I299" s="90">
        <v>1.1879999999999999</v>
      </c>
      <c r="J299" s="90">
        <v>-0.014078</v>
      </c>
      <c r="K299" s="90">
        <v>0.048743399999999999</v>
      </c>
      <c r="L299" s="90">
        <v>0.00087609899999999998</v>
      </c>
      <c r="M299">
        <v>0.045483900000000001</v>
      </c>
      <c r="N299" s="87">
        <f>_XLL.INTERPOLATE($I$2:$I299,M$2:M299,$A299,1,1)</f>
        <v>0.043312276377601495</v>
      </c>
      <c r="O299">
        <f>C299+D299/(Resultats!$M$2*1000)</f>
        <v>0.053640911359527192</v>
      </c>
    </row>
    <row r="300" spans="1:15" ht="12.75">
      <c r="A300" s="87">
        <v>1.1640700000000379</v>
      </c>
      <c r="B300" s="87">
        <v>0.11701434999999999</v>
      </c>
      <c r="C300" s="87">
        <v>0.043911209198285311</v>
      </c>
      <c r="D300" s="87">
        <v>404.01701865611608</v>
      </c>
      <c r="E300" s="87">
        <f>_XLL.INTERPOLATE($I$2:$I300,J$2:J300,$A300,1,1)</f>
        <v>-0.01378193585421255</v>
      </c>
      <c r="F300" s="87">
        <f>_XLL.INTERPOLATE($I$2:$I300,K$2:K300,$A300,1,1)</f>
        <v>0.046670491843820279</v>
      </c>
      <c r="G300" s="87">
        <f>_XLL.INTERPOLATE($I$2:$I300,L$2:L300,$A300,1,1)</f>
        <v>0.000717701597548133</v>
      </c>
      <c r="H300" s="87">
        <f t="shared" si="4"/>
        <v>-0.29530299145620509</v>
      </c>
      <c r="I300" s="90">
        <v>1.192</v>
      </c>
      <c r="J300" s="90">
        <v>-0.0141101</v>
      </c>
      <c r="K300" s="90">
        <v>0.0490494</v>
      </c>
      <c r="L300" s="90">
        <v>0.00085634299999999997</v>
      </c>
      <c r="M300">
        <v>0.045777100000000001</v>
      </c>
      <c r="N300" s="87">
        <f>_XLL.INTERPOLATE($I$2:$I300,M$2:M300,$A300,1,1)</f>
        <v>0.043620738624265507</v>
      </c>
      <c r="O300">
        <f>C300+D300/(Resultats!$M$2*1000)</f>
        <v>0.053773352503895318</v>
      </c>
    </row>
    <row r="301" spans="1:15" ht="12.75">
      <c r="A301" s="87">
        <v>1.1679699999999684</v>
      </c>
      <c r="B301" s="87">
        <v>0.11750161250000002</v>
      </c>
      <c r="C301" s="87">
        <v>0.044313281796925161</v>
      </c>
      <c r="D301" s="87">
        <v>405.07265050609465</v>
      </c>
      <c r="E301" s="87">
        <f>_XLL.INTERPOLATE($I$2:$I301,J$2:J301,$A301,1,1)</f>
        <v>-0.013863748795546971</v>
      </c>
      <c r="F301" s="87">
        <f>_XLL.INTERPOLATE($I$2:$I301,K$2:K301,$A301,1,1)</f>
        <v>0.047008415105423737</v>
      </c>
      <c r="G301" s="87">
        <f>_XLL.INTERPOLATE($I$2:$I301,L$2:L301,$A301,1,1)</f>
        <v>0.00076204707682912083</v>
      </c>
      <c r="H301" s="87">
        <f t="shared" si="4"/>
        <v>-0.29492057463446369</v>
      </c>
      <c r="I301" s="90">
        <v>1.196</v>
      </c>
      <c r="J301" s="90">
        <v>-0.0141754</v>
      </c>
      <c r="K301" s="90">
        <v>0.049299999999999997</v>
      </c>
      <c r="L301" s="90">
        <v>0.00082635100000000002</v>
      </c>
      <c r="M301">
        <v>0.046089900000000003</v>
      </c>
      <c r="N301" s="87">
        <f>_XLL.INTERPOLATE($I$2:$I301,M$2:M301,$A301,1,1)</f>
        <v>0.043929992629385073</v>
      </c>
      <c r="O301">
        <f>C301+D301/(Resultats!$M$2*1000)</f>
        <v>0.054201193305610088</v>
      </c>
    </row>
    <row r="302" spans="1:15" ht="12.75">
      <c r="A302" s="87">
        <v>1.1718799999999874</v>
      </c>
      <c r="B302" s="87">
        <v>0.11779814999999999</v>
      </c>
      <c r="C302" s="87">
        <v>0.044616938605572531</v>
      </c>
      <c r="D302" s="87">
        <v>404.98443149377022</v>
      </c>
      <c r="E302" s="87">
        <f>_XLL.INTERPOLATE($I$2:$I302,J$2:J302,$A302,1,1)</f>
        <v>-0.013952292412949794</v>
      </c>
      <c r="F302" s="87">
        <f>_XLL.INTERPOLATE($I$2:$I302,K$2:K302,$A302,1,1)</f>
        <v>0.047369704431298836</v>
      </c>
      <c r="G302" s="87">
        <f>_XLL.INTERPOLATE($I$2:$I302,L$2:L302,$A302,1,1)</f>
        <v>0.00081431910682338334</v>
      </c>
      <c r="H302" s="87">
        <f t="shared" si="4"/>
        <v>-0.29454041523913377</v>
      </c>
      <c r="I302" s="90">
        <v>1.20</v>
      </c>
      <c r="J302" s="90">
        <v>-0.0141879</v>
      </c>
      <c r="K302" s="90">
        <v>0.049577000000000003</v>
      </c>
      <c r="L302" s="90">
        <v>0.00081952100000000003</v>
      </c>
      <c r="M302">
        <v>0.046371599999999999</v>
      </c>
      <c r="N302" s="87">
        <f>_XLL.INTERPOLATE($I$2:$I302,M$2:M302,$A302,1,1)</f>
        <v>0.044221159884149049</v>
      </c>
      <c r="O302">
        <f>C302+D302/(Resultats!$M$2*1000)</f>
        <v>0.054502696668977557</v>
      </c>
    </row>
    <row r="303" spans="1:15" ht="12.75">
      <c r="A303" s="87">
        <v>1.1757900000000063</v>
      </c>
      <c r="B303" s="87">
        <v>0.11825858750000001</v>
      </c>
      <c r="C303" s="87">
        <v>0.045000473464115731</v>
      </c>
      <c r="D303" s="87">
        <v>405.93737164715856</v>
      </c>
      <c r="E303" s="87">
        <f>_XLL.INTERPOLATE($I$2:$I303,J$2:J303,$A303,1,1)</f>
        <v>-0.013985693329518819</v>
      </c>
      <c r="F303" s="87">
        <f>_XLL.INTERPOLATE($I$2:$I303,K$2:K303,$A303,1,1)</f>
        <v>0.047730471898074021</v>
      </c>
      <c r="G303" s="87">
        <f>_XLL.INTERPOLATE($I$2:$I303,L$2:L303,$A303,1,1)</f>
        <v>0.0008308746264828787</v>
      </c>
      <c r="H303" s="87">
        <f t="shared" si="4"/>
        <v>-0.29301393372737966</v>
      </c>
      <c r="I303" s="90">
        <v>1.204</v>
      </c>
      <c r="J303" s="90">
        <v>-0.014209400000000001</v>
      </c>
      <c r="K303" s="90">
        <v>0.0497574</v>
      </c>
      <c r="L303" s="90">
        <v>0.00085230199999999999</v>
      </c>
      <c r="M303">
        <v>0.046650700000000003</v>
      </c>
      <c r="N303" s="87">
        <f>_XLL.INTERPOLATE($I$2:$I303,M$2:M303,$A303,1,1)</f>
        <v>0.044519902191848142</v>
      </c>
      <c r="O303">
        <f>C303+D303/(Resultats!$M$2*1000)</f>
        <v>0.054909493003944813</v>
      </c>
    </row>
    <row r="304" spans="1:15" ht="12.75">
      <c r="A304" s="87">
        <v>1.1796900000000505</v>
      </c>
      <c r="B304" s="87">
        <v>0.11862813750000001</v>
      </c>
      <c r="C304" s="87">
        <v>0.045397635965563829</v>
      </c>
      <c r="D304" s="87">
        <v>405.59521095063462</v>
      </c>
      <c r="E304" s="87">
        <f>_XLL.INTERPOLATE($I$2:$I304,J$2:J304,$A304,1,1)</f>
        <v>-0.014048419985470909</v>
      </c>
      <c r="F304" s="87">
        <f>_XLL.INTERPOLATE($I$2:$I304,K$2:K304,$A304,1,1)</f>
        <v>0.048102468846552934</v>
      </c>
      <c r="G304" s="87">
        <f>_XLL.INTERPOLATE($I$2:$I304,L$2:L304,$A304,1,1)</f>
        <v>0.00086400969153381513</v>
      </c>
      <c r="H304" s="87">
        <f t="shared" si="4"/>
        <v>-0.29205195330587758</v>
      </c>
      <c r="I304" s="90">
        <v>1.208</v>
      </c>
      <c r="J304" s="90">
        <v>-0.0142715</v>
      </c>
      <c r="K304" s="90">
        <v>0.050127900000000003</v>
      </c>
      <c r="L304" s="90">
        <v>0.00080508299999999995</v>
      </c>
      <c r="M304">
        <v>0.0469421</v>
      </c>
      <c r="N304" s="87">
        <f>_XLL.INTERPOLATE($I$2:$I304,M$2:M304,$A304,1,1)</f>
        <v>0.044819071547142993</v>
      </c>
      <c r="O304">
        <f>C304+D304/(Resultats!$M$2*1000)</f>
        <v>0.055298303288365297</v>
      </c>
    </row>
    <row r="305" spans="1:15" ht="12.75">
      <c r="A305" s="87">
        <v>1.1835999999999558</v>
      </c>
      <c r="B305" s="87">
        <v>0.11903643749999998</v>
      </c>
      <c r="C305" s="87">
        <v>0.045810802546112611</v>
      </c>
      <c r="D305" s="87">
        <v>405.53490664993944</v>
      </c>
      <c r="E305" s="87">
        <f>_XLL.INTERPOLATE($I$2:$I305,J$2:J305,$A305,1,1)</f>
        <v>-0.014061760199999912</v>
      </c>
      <c r="F305" s="87">
        <f>_XLL.INTERPOLATE($I$2:$I305,K$2:K305,$A305,1,1)</f>
        <v>0.048408675599996662</v>
      </c>
      <c r="G305" s="87">
        <f>_XLL.INTERPOLATE($I$2:$I305,L$2:L305,$A305,1,1)</f>
        <v>0.00088427120649990328</v>
      </c>
      <c r="H305" s="87">
        <f t="shared" si="4"/>
        <v>-0.29048016756733747</v>
      </c>
      <c r="I305" s="90">
        <v>1.212</v>
      </c>
      <c r="J305" s="90">
        <v>-0.0143389</v>
      </c>
      <c r="K305" s="90">
        <v>0.050576500000000003</v>
      </c>
      <c r="L305" s="90">
        <v>0.00084866900000000003</v>
      </c>
      <c r="M305">
        <v>0.0472577</v>
      </c>
      <c r="N305" s="87">
        <f>_XLL.INTERPOLATE($I$2:$I305,M$2:M305,$A305,1,1)</f>
        <v>0.045127989249996475</v>
      </c>
      <c r="O305">
        <f>C305+D305/(Resultats!$M$2*1000)</f>
        <v>0.055709997827816951</v>
      </c>
    </row>
    <row r="306" spans="1:15" ht="12.75">
      <c r="A306" s="87">
        <v>1.1875</v>
      </c>
      <c r="B306" s="87">
        <v>0.11949017499999998</v>
      </c>
      <c r="C306" s="87">
        <v>0.046227351607774414</v>
      </c>
      <c r="D306" s="87">
        <v>405.99572770189491</v>
      </c>
      <c r="E306" s="87">
        <f>_XLL.INTERPOLATE($I$2:$I306,J$2:J306,$A306,1,1)</f>
        <v>-0.014075263281250002</v>
      </c>
      <c r="F306" s="87">
        <f>_XLL.INTERPOLATE($I$2:$I306,K$2:K306,$A306,1,1)</f>
        <v>0.048705316699218744</v>
      </c>
      <c r="G306" s="87">
        <f>_XLL.INTERPOLATE($I$2:$I306,L$2:L306,$A306,1,1)</f>
        <v>0.00087791682421874974</v>
      </c>
      <c r="H306" s="87">
        <f t="shared" si="4"/>
        <v>-0.28898823034397342</v>
      </c>
      <c r="I306" s="90">
        <v>1.216</v>
      </c>
      <c r="J306" s="90">
        <v>-0.0143559</v>
      </c>
      <c r="K306" s="90">
        <v>0.0508756</v>
      </c>
      <c r="L306" s="90">
        <v>0.00082603400000000001</v>
      </c>
      <c r="M306">
        <v>0.047573600000000001</v>
      </c>
      <c r="N306" s="87">
        <f>_XLL.INTERPOLATE($I$2:$I306,M$2:M306,$A306,1,1)</f>
        <v>0.045444833007812498</v>
      </c>
      <c r="O306">
        <f>C306+D306/(Resultats!$M$2*1000)</f>
        <v>0.05613779563159299</v>
      </c>
    </row>
    <row r="307" spans="1:15" ht="12.75">
      <c r="A307" s="87">
        <v>1.191410000000019</v>
      </c>
      <c r="B307" s="87">
        <v>0.11983662500000003</v>
      </c>
      <c r="C307" s="87">
        <v>0.046542012136419952</v>
      </c>
      <c r="D307" s="87">
        <v>406.38964737922754</v>
      </c>
      <c r="E307" s="87">
        <f>_XLL.INTERPOLATE($I$2:$I307,J$2:J307,$A307,1,1)</f>
        <v>-0.014103429063455667</v>
      </c>
      <c r="F307" s="87">
        <f>_XLL.INTERPOLATE($I$2:$I307,K$2:K307,$A307,1,1)</f>
        <v>0.049007218579227171</v>
      </c>
      <c r="G307" s="87">
        <f>_XLL.INTERPOLATE($I$2:$I307,L$2:L307,$A307,1,1)</f>
        <v>0.00085990667781581814</v>
      </c>
      <c r="H307" s="87">
        <f t="shared" si="4"/>
        <v>-0.28778268737401325</v>
      </c>
      <c r="I307" s="90">
        <v>1.22</v>
      </c>
      <c r="J307" s="90">
        <v>-0.0144539</v>
      </c>
      <c r="K307" s="90">
        <v>0.051285600000000001</v>
      </c>
      <c r="L307" s="90">
        <v>0.00079438200000000005</v>
      </c>
      <c r="M307">
        <v>0.047890099999999998</v>
      </c>
      <c r="N307" s="87">
        <f>_XLL.INTERPOLATE($I$2:$I307,M$2:M307,$A307,1,1)</f>
        <v>0.045733087173409993</v>
      </c>
      <c r="O307">
        <f>C307+D307/(Resultats!$M$2*1000)</f>
        <v>0.056462071825246103</v>
      </c>
    </row>
    <row r="308" spans="1:15" ht="12.75">
      <c r="A308" s="87">
        <v>1.1953200000000379</v>
      </c>
      <c r="B308" s="87">
        <v>0.12015252500000001</v>
      </c>
      <c r="C308" s="87">
        <v>0.046777660408774513</v>
      </c>
      <c r="D308" s="87">
        <v>407.38408778079747</v>
      </c>
      <c r="E308" s="87">
        <f>_XLL.INTERPOLATE($I$2:$I308,J$2:J308,$A308,1,1)</f>
        <v>-0.014166992599000559</v>
      </c>
      <c r="F308" s="87">
        <f>_XLL.INTERPOLATE($I$2:$I308,K$2:K308,$A308,1,1)</f>
        <v>0.049256516548302362</v>
      </c>
      <c r="G308" s="87">
        <f>_XLL.INTERPOLATE($I$2:$I308,L$2:L308,$A308,1,1)</f>
        <v>0.00083021611981274788</v>
      </c>
      <c r="H308" s="87">
        <f t="shared" si="4"/>
        <v>-0.28761661586661325</v>
      </c>
      <c r="I308" s="90">
        <v>1.224</v>
      </c>
      <c r="J308" s="90">
        <v>-0.0143217</v>
      </c>
      <c r="K308" s="90">
        <v>0.051597200000000003</v>
      </c>
      <c r="L308" s="90">
        <v>0.00083454299999999998</v>
      </c>
      <c r="M308">
        <v>0.048231999999999997</v>
      </c>
      <c r="N308" s="87">
        <f>_XLL.INTERPOLATE($I$2:$I308,M$2:M308,$A308,1,1)</f>
        <v>0.046038310034552936</v>
      </c>
      <c r="O308">
        <f>C308+D308/(Resultats!$M$2*1000)</f>
        <v>0.056721994604109802</v>
      </c>
    </row>
    <row r="309" spans="1:15" ht="12.75">
      <c r="A309" s="87">
        <v>1.1992199999999684</v>
      </c>
      <c r="B309" s="87">
        <v>0.12060031250000003</v>
      </c>
      <c r="C309" s="87">
        <v>0.047311796636771486</v>
      </c>
      <c r="D309" s="87">
        <v>406.31409631439897</v>
      </c>
      <c r="E309" s="87">
        <f>_XLL.INTERPOLATE($I$2:$I309,J$2:J309,$A309,1,1)</f>
        <v>-0.014185701965362446</v>
      </c>
      <c r="F309" s="87">
        <f>_XLL.INTERPOLATE($I$2:$I309,K$2:K309,$A309,1,1)</f>
        <v>0.049528684369810422</v>
      </c>
      <c r="G309" s="87">
        <f>_XLL.INTERPOLATE($I$2:$I309,L$2:L309,$A309,1,1)</f>
        <v>0.000817995634610539</v>
      </c>
      <c r="H309" s="87">
        <f t="shared" si="4"/>
        <v>-0.28641386594167562</v>
      </c>
      <c r="I309" s="90">
        <v>1.228</v>
      </c>
      <c r="J309" s="90">
        <v>-0.0144317</v>
      </c>
      <c r="K309" s="90">
        <v>0.051897100000000002</v>
      </c>
      <c r="L309" s="90">
        <v>0.00081860500000000003</v>
      </c>
      <c r="M309">
        <v>0.048528200000000001</v>
      </c>
      <c r="N309" s="87">
        <f>_XLL.INTERPOLATE($I$2:$I309,M$2:M309,$A309,1,1)</f>
        <v>0.046317308761779058</v>
      </c>
      <c r="O309">
        <f>C309+D309/(Resultats!$M$2*1000)</f>
        <v>0.057230012107671598</v>
      </c>
    </row>
    <row r="310" spans="1:15" ht="12.75">
      <c r="A310" s="87">
        <v>1.2031299999999874</v>
      </c>
      <c r="B310" s="87">
        <v>0.12094900000000003</v>
      </c>
      <c r="C310" s="87">
        <v>0.04760924834719453</v>
      </c>
      <c r="D310" s="87">
        <v>406.94898531500428</v>
      </c>
      <c r="E310" s="87">
        <f>_XLL.INTERPOLATE($I$2:$I310,J$2:J310,$A310,1,1)</f>
        <v>-0.014201853687696787</v>
      </c>
      <c r="F310" s="87">
        <f>_XLL.INTERPOLATE($I$2:$I310,K$2:K310,$A310,1,1)</f>
        <v>0.049707292491170493</v>
      </c>
      <c r="G310" s="87">
        <f>_XLL.INTERPOLATE($I$2:$I310,L$2:L310,$A310,1,1)</f>
        <v>0.00084976605389626447</v>
      </c>
      <c r="H310" s="87">
        <f t="shared" si="4"/>
        <v>-0.28570966101642858</v>
      </c>
      <c r="I310" s="90">
        <v>1.232</v>
      </c>
      <c r="J310" s="90">
        <v>-0.0143836</v>
      </c>
      <c r="K310" s="90">
        <v>0.052284600000000001</v>
      </c>
      <c r="L310" s="90">
        <v>0.00089439399999999996</v>
      </c>
      <c r="M310">
        <v>0.0488175</v>
      </c>
      <c r="N310" s="87">
        <f>_XLL.INTERPOLATE($I$2:$I310,M$2:M310,$A310,1,1)</f>
        <v>0.046589224836134278</v>
      </c>
      <c r="O310">
        <f>C310+D310/(Resultats!$M$2*1000)</f>
        <v>0.057542961596698007</v>
      </c>
    </row>
    <row r="311" spans="1:15" ht="12.75">
      <c r="A311" s="87">
        <v>1.2070400000000063</v>
      </c>
      <c r="B311" s="87">
        <v>0.12142881249999998</v>
      </c>
      <c r="C311" s="87">
        <v>0.048119959264390666</v>
      </c>
      <c r="D311" s="87">
        <v>406.56610714769295</v>
      </c>
      <c r="E311" s="87">
        <f>_XLL.INTERPOLATE($I$2:$I311,J$2:J311,$A311,1,1)</f>
        <v>-0.014255339993600111</v>
      </c>
      <c r="F311" s="87">
        <f>_XLL.INTERPOLATE($I$2:$I311,K$2:K311,$A311,1,1)</f>
        <v>0.050029405824000651</v>
      </c>
      <c r="G311" s="87">
        <f>_XLL.INTERPOLATE($I$2:$I311,L$2:L311,$A311,1,1)</f>
        <v>0.00081187272383992067</v>
      </c>
      <c r="H311" s="87">
        <f t="shared" si="4"/>
        <v>-0.28493922241949521</v>
      </c>
      <c r="I311" s="90">
        <v>1.236</v>
      </c>
      <c r="J311" s="90">
        <v>-0.0144765</v>
      </c>
      <c r="K311" s="90">
        <v>0.05262</v>
      </c>
      <c r="L311" s="90">
        <v>0.00086762099999999995</v>
      </c>
      <c r="M311">
        <v>0.049157800000000001</v>
      </c>
      <c r="N311" s="87">
        <f>_XLL.INTERPOLATE($I$2:$I311,M$2:M311,$A311,1,1)</f>
        <v>0.046870217427200475</v>
      </c>
      <c r="O311">
        <f>C311+D311/(Resultats!$M$2*1000)</f>
        <v>0.0580443263745479</v>
      </c>
    </row>
    <row r="312" spans="1:15" ht="12.75">
      <c r="A312" s="87">
        <v>1.2109400000000505</v>
      </c>
      <c r="B312" s="87">
        <v>0.12178122499999999</v>
      </c>
      <c r="C312" s="87">
        <v>0.048391751893455737</v>
      </c>
      <c r="D312" s="87">
        <v>407.56510940196563</v>
      </c>
      <c r="E312" s="87">
        <f>_XLL.INTERPOLATE($I$2:$I312,J$2:J312,$A312,1,1)</f>
        <v>-0.014324509841807064</v>
      </c>
      <c r="F312" s="87">
        <f>_XLL.INTERPOLATE($I$2:$I312,K$2:K312,$A312,1,1)</f>
        <v>0.05046630660158069</v>
      </c>
      <c r="G312" s="87">
        <f>_XLL.INTERPOLATE($I$2:$I312,L$2:L312,$A312,1,1)</f>
        <v>0.00083951532970079617</v>
      </c>
      <c r="H312" s="87">
        <f t="shared" si="4"/>
        <v>-0.28384303917652648</v>
      </c>
      <c r="I312" s="90">
        <v>1.24</v>
      </c>
      <c r="J312" s="90">
        <v>-0.014494699999999999</v>
      </c>
      <c r="K312" s="90">
        <v>0.052989099999999997</v>
      </c>
      <c r="L312" s="90">
        <v>0.00089282000000000001</v>
      </c>
      <c r="M312">
        <v>0.049483399999999997</v>
      </c>
      <c r="N312" s="87">
        <f>_XLL.INTERPOLATE($I$2:$I312,M$2:M312,$A312,1,1)</f>
        <v>0.047173419980022793</v>
      </c>
      <c r="O312">
        <f>C312+D312/(Resultats!$M$2*1000)</f>
        <v>0.058340504865938864</v>
      </c>
    </row>
    <row r="313" spans="1:15" ht="12.75">
      <c r="A313" s="87">
        <v>1.2148499999999558</v>
      </c>
      <c r="B313" s="87">
        <v>0.12209191250000001</v>
      </c>
      <c r="C313" s="87">
        <v>0.048672423607692486</v>
      </c>
      <c r="D313" s="87">
        <v>407.93705042957492</v>
      </c>
      <c r="E313" s="87">
        <f>_XLL.INTERPOLATE($I$2:$I313,J$2:J313,$A313,1,1)</f>
        <v>-0.014346585570507671</v>
      </c>
      <c r="F313" s="87">
        <f>_XLL.INTERPOLATE($I$2:$I313,K$2:K313,$A313,1,1)</f>
        <v>0.050785917977731285</v>
      </c>
      <c r="G313" s="87">
        <f>_XLL.INTERPOLATE($I$2:$I313,L$2:L313,$A313,1,1)</f>
        <v>0.00083514954606678064</v>
      </c>
      <c r="H313" s="87">
        <f t="shared" si="4"/>
        <v>-0.28249140985889815</v>
      </c>
      <c r="I313" s="90">
        <v>1.244</v>
      </c>
      <c r="J313" s="90">
        <v>-0.0145182</v>
      </c>
      <c r="K313" s="90">
        <v>0.0532971</v>
      </c>
      <c r="L313" s="90">
        <v>0.00092704799999999998</v>
      </c>
      <c r="M313">
        <v>0.049833299999999997</v>
      </c>
      <c r="N313" s="87">
        <f>_XLL.INTERPOLATE($I$2:$I313,M$2:M313,$A313,1,1)</f>
        <v>0.047482726130758227</v>
      </c>
      <c r="O313">
        <f>C313+D313/(Resultats!$M$2*1000)</f>
        <v>0.05863025574156272</v>
      </c>
    </row>
    <row r="314" spans="1:15" ht="12.75">
      <c r="A314" s="87">
        <v>1.21875</v>
      </c>
      <c r="B314" s="87">
        <v>0.12263953750000001</v>
      </c>
      <c r="C314" s="87">
        <v>0.049265079305275211</v>
      </c>
      <c r="D314" s="87">
        <v>407.37905191289497</v>
      </c>
      <c r="E314" s="87">
        <f>_XLL.INTERPOLATE($I$2:$I314,J$2:J314,$A314,1,1)</f>
        <v>-0.014437556738281251</v>
      </c>
      <c r="F314" s="87">
        <f>_XLL.INTERPOLATE($I$2:$I314,K$2:K314,$A314,1,1)</f>
        <v>0.051161019250488285</v>
      </c>
      <c r="G314" s="87">
        <f>_XLL.INTERPOLATE($I$2:$I314,L$2:L314,$A314,1,1)</f>
        <v>0.00079927237231445288</v>
      </c>
      <c r="H314" s="87">
        <f t="shared" si="4"/>
        <v>-0.28219837973895445</v>
      </c>
      <c r="I314" s="90">
        <v>1.248</v>
      </c>
      <c r="J314" s="90">
        <v>-0.014506700000000001</v>
      </c>
      <c r="K314" s="90">
        <v>0.053552500000000003</v>
      </c>
      <c r="L314" s="90">
        <v>0.00098669199999999995</v>
      </c>
      <c r="M314">
        <v>0.050181299999999998</v>
      </c>
      <c r="N314" s="87">
        <f>_XLL.INTERPOLATE($I$2:$I314,M$2:M314,$A314,1,1)</f>
        <v>0.047789297753906251</v>
      </c>
      <c r="O314">
        <f>C314+D314/(Resultats!$M$2*1000)</f>
        <v>0.059209290573979619</v>
      </c>
    </row>
    <row r="315" spans="1:15" ht="12.75">
      <c r="A315" s="87">
        <v>1.222660000000019</v>
      </c>
      <c r="B315" s="87">
        <v>0.12292712500000003</v>
      </c>
      <c r="C315" s="87">
        <v>0.049525710574514825</v>
      </c>
      <c r="D315" s="87">
        <v>407.713080422046</v>
      </c>
      <c r="E315" s="87">
        <f>_XLL.INTERPOLATE($I$2:$I315,J$2:J315,$A315,1,1)</f>
        <v>-0.014356636464924188</v>
      </c>
      <c r="F315" s="87">
        <f>_XLL.INTERPOLATE($I$2:$I315,K$2:K315,$A315,1,1)</f>
        <v>0.051497352427995149</v>
      </c>
      <c r="G315" s="87">
        <f>_XLL.INTERPOLATE($I$2:$I315,L$2:L315,$A315,1,1)</f>
        <v>0.00082256478006624784</v>
      </c>
      <c r="H315" s="87">
        <f t="shared" si="4"/>
        <v>-0.27878397214687856</v>
      </c>
      <c r="I315" s="90">
        <v>1.252</v>
      </c>
      <c r="J315" s="90">
        <v>-0.0146144</v>
      </c>
      <c r="K315" s="90">
        <v>0.053909800000000001</v>
      </c>
      <c r="L315" s="90">
        <v>0.00099003999999999997</v>
      </c>
      <c r="M315">
        <v>0.050481400000000003</v>
      </c>
      <c r="N315" s="87">
        <f>_XLL.INTERPOLATE($I$2:$I315,M$2:M315,$A315,1,1)</f>
        <v>0.048119900825582887</v>
      </c>
      <c r="O315">
        <f>C315+D315/(Resultats!$M$2*1000)</f>
        <v>0.059478075551784193</v>
      </c>
    </row>
    <row r="316" spans="1:15" ht="12.75">
      <c r="A316" s="87">
        <v>1.2265700000000379</v>
      </c>
      <c r="B316" s="87">
        <v>0.12330487499999998</v>
      </c>
      <c r="C316" s="87">
        <v>0.049918233683925783</v>
      </c>
      <c r="D316" s="87">
        <v>407.53001923088971</v>
      </c>
      <c r="E316" s="87">
        <f>_XLL.INTERPOLATE($I$2:$I316,J$2:J316,$A316,1,1)</f>
        <v>-0.014394096870486615</v>
      </c>
      <c r="F316" s="87">
        <f>_XLL.INTERPOLATE($I$2:$I316,K$2:K316,$A316,1,1)</f>
        <v>0.051783902199103594</v>
      </c>
      <c r="G316" s="87">
        <f>_XLL.INTERPOLATE($I$2:$I316,L$2:L316,$A316,1,1)</f>
        <v>0.00081983767980300601</v>
      </c>
      <c r="H316" s="87">
        <f t="shared" si="4"/>
        <v>-0.27796470059639083</v>
      </c>
      <c r="I316" s="90">
        <v>1.256</v>
      </c>
      <c r="J316" s="90">
        <v>-0.0147239</v>
      </c>
      <c r="K316" s="90">
        <v>0.0542032</v>
      </c>
      <c r="L316" s="90">
        <v>0.00092512599999999996</v>
      </c>
      <c r="M316">
        <v>0.050818000000000002</v>
      </c>
      <c r="N316" s="87">
        <f>_XLL.INTERPOLATE($I$2:$I316,M$2:M316,$A316,1,1)</f>
        <v>0.048424693984443358</v>
      </c>
      <c r="O316">
        <f>C316+D316/(Resultats!$M$2*1000)</f>
        <v>0.059866130097700268</v>
      </c>
    </row>
    <row r="317" spans="1:15" ht="12.75">
      <c r="A317" s="87">
        <v>1.2304699999999684</v>
      </c>
      <c r="B317" s="87">
        <v>0.12369975</v>
      </c>
      <c r="C317" s="87">
        <v>0.050236529615503234</v>
      </c>
      <c r="D317" s="87">
        <v>408.47894982451453</v>
      </c>
      <c r="E317" s="87">
        <f>_XLL.INTERPOLATE($I$2:$I317,J$2:J317,$A317,1,1)</f>
        <v>-0.014398857552182665</v>
      </c>
      <c r="F317" s="87">
        <f>_XLL.INTERPOLATE($I$2:$I317,K$2:K317,$A317,1,1)</f>
        <v>0.052136223561144474</v>
      </c>
      <c r="G317" s="87">
        <f>_XLL.INTERPOLATE($I$2:$I317,L$2:L317,$A317,1,1)</f>
        <v>0.0008687405258598175</v>
      </c>
      <c r="H317" s="87">
        <f t="shared" si="4"/>
        <v>-0.27617760874636288</v>
      </c>
      <c r="I317" s="90">
        <v>1.26</v>
      </c>
      <c r="J317" s="90">
        <v>-0.0148588</v>
      </c>
      <c r="K317" s="90">
        <v>0.054591199999999999</v>
      </c>
      <c r="L317" s="90">
        <v>0.00092506299999999995</v>
      </c>
      <c r="M317">
        <v>0.051106800000000001</v>
      </c>
      <c r="N317" s="87">
        <f>_XLL.INTERPOLATE($I$2:$I317,M$2:M317,$A317,1,1)</f>
        <v>0.048703435271339149</v>
      </c>
      <c r="O317">
        <f>C317+D317/(Resultats!$M$2*1000)</f>
        <v>0.060207589631475801</v>
      </c>
    </row>
    <row r="318" spans="1:15" ht="12.75">
      <c r="A318" s="87">
        <v>1.2343799999999874</v>
      </c>
      <c r="B318" s="87">
        <v>0.12419669999999999</v>
      </c>
      <c r="C318" s="87">
        <v>0.050845396579303467</v>
      </c>
      <c r="D318" s="87">
        <v>407.09212920782051</v>
      </c>
      <c r="E318" s="87">
        <f>_XLL.INTERPOLATE($I$2:$I318,J$2:J318,$A318,1,1)</f>
        <v>-0.01443735030898087</v>
      </c>
      <c r="F318" s="87">
        <f>_XLL.INTERPOLATE($I$2:$I318,K$2:K318,$A318,1,1)</f>
        <v>0.052484289391386482</v>
      </c>
      <c r="G318" s="87">
        <f>_XLL.INTERPOLATE($I$2:$I318,L$2:L318,$A318,1,1)</f>
        <v>0.00087974295185677123</v>
      </c>
      <c r="H318" s="87">
        <f t="shared" si="4"/>
        <v>-0.27507946618689044</v>
      </c>
      <c r="I318" s="90">
        <v>1.264</v>
      </c>
      <c r="J318" s="90">
        <v>-0.014850800000000001</v>
      </c>
      <c r="K318" s="90">
        <v>0.054968799999999998</v>
      </c>
      <c r="L318" s="90">
        <v>0.00090140999999999995</v>
      </c>
      <c r="M318">
        <v>0.051394299999999997</v>
      </c>
      <c r="N318" s="87">
        <f>_XLL.INTERPOLATE($I$2:$I318,M$2:M318,$A318,1,1)</f>
        <v>0.049018543674605154</v>
      </c>
      <c r="O318">
        <f>C318+D318/(Resultats!$M$2*1000)</f>
        <v>0.060782604002366694</v>
      </c>
    </row>
    <row r="319" spans="1:15" ht="12.75">
      <c r="A319" s="87">
        <v>1.2382900000000063</v>
      </c>
      <c r="B319" s="87">
        <v>0.12467056250000003</v>
      </c>
      <c r="C319" s="87">
        <v>0.051329265628029863</v>
      </c>
      <c r="D319" s="87">
        <v>406.96813291981863</v>
      </c>
      <c r="E319" s="87">
        <f>_XLL.INTERPOLATE($I$2:$I319,J$2:J319,$A319,1,1)</f>
        <v>-0.01449045604718751</v>
      </c>
      <c r="F319" s="87">
        <f>_XLL.INTERPOLATE($I$2:$I319,K$2:K319,$A319,1,1)</f>
        <v>0.052833827306584973</v>
      </c>
      <c r="G319" s="87">
        <f>_XLL.INTERPOLATE($I$2:$I319,L$2:L319,$A319,1,1)</f>
        <v>0.00087869601274515291</v>
      </c>
      <c r="H319" s="87">
        <f t="shared" si="4"/>
        <v>-0.27426474260708128</v>
      </c>
      <c r="I319" s="90">
        <v>1.268</v>
      </c>
      <c r="J319" s="90">
        <v>-0.0150739</v>
      </c>
      <c r="K319" s="90">
        <v>0.0553074</v>
      </c>
      <c r="L319" s="90">
        <v>0.000924433</v>
      </c>
      <c r="M319">
        <v>0.051659299999999998</v>
      </c>
      <c r="N319" s="87">
        <f>_XLL.INTERPOLATE($I$2:$I319,M$2:M319,$A319,1,1)</f>
        <v>0.049343272608523947</v>
      </c>
      <c r="O319">
        <f>C319+D319/(Resultats!$M$2*1000)</f>
        <v>0.061263446274731771</v>
      </c>
    </row>
    <row r="320" spans="1:15" ht="12.75">
      <c r="A320" s="87">
        <v>1.2421900000000505</v>
      </c>
      <c r="B320" s="87">
        <v>0.12491344999999998</v>
      </c>
      <c r="C320" s="87">
        <v>0.051614952505274384</v>
      </c>
      <c r="D320" s="87">
        <v>406.43778384020652</v>
      </c>
      <c r="E320" s="87">
        <f>_XLL.INTERPOLATE($I$2:$I320,J$2:J320,$A320,1,1)</f>
        <v>-0.014509642869080819</v>
      </c>
      <c r="F320" s="87">
        <f>_XLL.INTERPOLATE($I$2:$I320,K$2:K320,$A320,1,1)</f>
        <v>0.053164722102828063</v>
      </c>
      <c r="G320" s="87">
        <f>_XLL.INTERPOLATE($I$2:$I320,L$2:L320,$A320,1,1)</f>
        <v>0.00090933002693348785</v>
      </c>
      <c r="H320" s="87">
        <f t="shared" si="4"/>
        <v>-0.27291862526840871</v>
      </c>
      <c r="I320" s="90">
        <v>1.272</v>
      </c>
      <c r="J320" s="90">
        <v>-0.015027199999999999</v>
      </c>
      <c r="K320" s="90">
        <v>0.0556602</v>
      </c>
      <c r="L320" s="90">
        <v>0.0010352499999999999</v>
      </c>
      <c r="M320">
        <v>0.051923400000000001</v>
      </c>
      <c r="N320" s="87">
        <f>_XLL.INTERPOLATE($I$2:$I320,M$2:M320,$A320,1,1)</f>
        <v>0.049673737043552907</v>
      </c>
      <c r="O320">
        <f>C320+D320/(Resultats!$M$2*1000)</f>
        <v>0.061536187215583488</v>
      </c>
    </row>
    <row r="321" spans="1:15" ht="12.75">
      <c r="A321" s="87">
        <v>1.2460999999999558</v>
      </c>
      <c r="B321" s="87">
        <v>0.12529641250000001</v>
      </c>
      <c r="C321" s="87">
        <v>0.051955135632002686</v>
      </c>
      <c r="D321" s="87">
        <v>406.96788504031048</v>
      </c>
      <c r="E321" s="87">
        <f>_XLL.INTERPOLATE($I$2:$I321,J$2:J321,$A321,1,1)</f>
        <v>-0.014506432485937828</v>
      </c>
      <c r="F321" s="87">
        <f>_XLL.INTERPOLATE($I$2:$I321,K$2:K321,$A321,1,1)</f>
        <v>0.053427629847653639</v>
      </c>
      <c r="G321" s="87">
        <f>_XLL.INTERPOLATE($I$2:$I321,L$2:L321,$A321,1,1)</f>
        <v>0.00096054098662423323</v>
      </c>
      <c r="H321" s="87">
        <f t="shared" si="4"/>
        <v>-0.27151555341875044</v>
      </c>
      <c r="I321" s="90">
        <v>1.276</v>
      </c>
      <c r="J321" s="90">
        <v>-0.0150826</v>
      </c>
      <c r="K321" s="90">
        <v>0.055958599999999997</v>
      </c>
      <c r="L321" s="90">
        <v>0.00106441</v>
      </c>
      <c r="M321">
        <v>0.052213099999999998</v>
      </c>
      <c r="N321" s="87">
        <f>_XLL.INTERPOLATE($I$2:$I321,M$2:M321,$A321,1,1)</f>
        <v>0.050019248109371098</v>
      </c>
      <c r="O321">
        <f>C321+D321/(Resultats!$M$2*1000)</f>
        <v>0.061889310227911887</v>
      </c>
    </row>
    <row r="322" spans="1:15" ht="12.75">
      <c r="A322" s="87">
        <v>1.25</v>
      </c>
      <c r="B322" s="87">
        <v>0.12569651250000002</v>
      </c>
      <c r="C322" s="87">
        <v>0.052255841155196242</v>
      </c>
      <c r="D322" s="87">
        <v>408.19953308489767</v>
      </c>
      <c r="E322" s="87">
        <f>_XLL.INTERPOLATE($I$2:$I322,J$2:J322,$A322,1,1)</f>
        <v>-0.0145529875</v>
      </c>
      <c r="F322" s="87">
        <f>_XLL.INTERPOLATE($I$2:$I322,K$2:K322,$A322,1,1)</f>
        <v>0.053728775000000006</v>
      </c>
      <c r="G322" s="87">
        <f>_XLL.INTERPOLATE($I$2:$I322,L$2:L322,$A322,1,1)</f>
        <v>0.00099615087500000009</v>
      </c>
      <c r="H322" s="87">
        <f t="shared" si="4"/>
        <v>-0.27086021410315048</v>
      </c>
      <c r="I322" s="90">
        <v>1.28</v>
      </c>
      <c r="J322" s="90">
        <v>-0.0151662</v>
      </c>
      <c r="K322" s="90">
        <v>0.056273299999999998</v>
      </c>
      <c r="L322" s="90">
        <v>0.00110198</v>
      </c>
      <c r="M322">
        <v>0.052474100000000003</v>
      </c>
      <c r="N322" s="87">
        <f>_XLL.INTERPOLATE($I$2:$I322,M$2:M322,$A322,1,1)</f>
        <v>0.050332062499999997</v>
      </c>
      <c r="O322">
        <f>C322+D322/(Resultats!$M$2*1000)</f>
        <v>0.062220080547777112</v>
      </c>
    </row>
    <row r="323" spans="1:15" ht="12.75">
      <c r="A323" s="87">
        <v>1.253910000000019</v>
      </c>
      <c r="B323" s="87">
        <v>0.12595578750000003</v>
      </c>
      <c r="C323" s="87">
        <v>0.052509433623123963</v>
      </c>
      <c r="D323" s="87">
        <v>408.26994826026771</v>
      </c>
      <c r="E323" s="87">
        <f>_XLL.INTERPOLATE($I$2:$I323,J$2:J323,$A323,1,1)</f>
        <v>-0.014665055933091128</v>
      </c>
      <c r="F323" s="87">
        <f>_XLL.INTERPOLATE($I$2:$I323,K$2:K323,$A323,1,1)</f>
        <v>0.054048428514013015</v>
      </c>
      <c r="G323" s="87">
        <f>_XLL.INTERPOLATE($I$2:$I323,L$2:L323,$A323,1,1)</f>
        <v>0.00095962994298729397</v>
      </c>
      <c r="H323" s="87">
        <f t="shared" si="4"/>
        <v>-0.27133177293561739</v>
      </c>
      <c r="I323" s="90">
        <v>1.284</v>
      </c>
      <c r="J323" s="90">
        <v>-0.0152844</v>
      </c>
      <c r="K323" s="90">
        <v>0.056541399999999999</v>
      </c>
      <c r="L323" s="90">
        <v>0.0011894500000000001</v>
      </c>
      <c r="M323">
        <v>0.052751699999999999</v>
      </c>
      <c r="N323" s="87">
        <f>_XLL.INTERPOLATE($I$2:$I323,M$2:M323,$A323,1,1)</f>
        <v>0.050642594706210242</v>
      </c>
      <c r="O323">
        <f>C323+D323/(Resultats!$M$2*1000)</f>
        <v>0.062475391865452055</v>
      </c>
    </row>
    <row r="324" spans="1:15" ht="12.75">
      <c r="A324" s="87">
        <v>1.2578200000000379</v>
      </c>
      <c r="B324" s="87">
        <v>0.12646317499999998</v>
      </c>
      <c r="C324" s="87">
        <v>0.052967525017018041</v>
      </c>
      <c r="D324" s="87">
        <v>408.88080164610824</v>
      </c>
      <c r="E324" s="87">
        <f>_XLL.INTERPOLATE($I$2:$I324,J$2:J324,$A324,1,1)</f>
        <v>-0.014791624746295249</v>
      </c>
      <c r="F324" s="87">
        <f>_XLL.INTERPOLATE($I$2:$I324,K$2:K324,$A324,1,1)</f>
        <v>0.054373934285316283</v>
      </c>
      <c r="G324" s="87">
        <f>_XLL.INTERPOLATE($I$2:$I324,L$2:L324,$A324,1,1)</f>
        <v>0.00092204595984940528</v>
      </c>
      <c r="H324" s="87">
        <f t="shared" si="5" ref="H324:H387">E324/F324</f>
        <v>-0.27203521210510856</v>
      </c>
      <c r="I324" s="90">
        <v>1.288</v>
      </c>
      <c r="J324" s="90">
        <v>-0.015347899999999999</v>
      </c>
      <c r="K324" s="90">
        <v>0.056854399999999999</v>
      </c>
      <c r="L324" s="90">
        <v>0.0011978200000000001</v>
      </c>
      <c r="M324">
        <v>0.053067999999999997</v>
      </c>
      <c r="N324" s="87">
        <f>_XLL.INTERPOLATE($I$2:$I324,M$2:M324,$A324,1,1)</f>
        <v>0.050952707336971451</v>
      </c>
      <c r="O324">
        <f>C324+D324/(Resultats!$M$2*1000)</f>
        <v>0.062948394323364965</v>
      </c>
    </row>
    <row r="325" spans="1:15" ht="12.75">
      <c r="A325" s="87">
        <v>1.2617199999999684</v>
      </c>
      <c r="B325" s="87">
        <v>0.12674033750000002</v>
      </c>
      <c r="C325" s="87">
        <v>0.053314919710902159</v>
      </c>
      <c r="D325" s="87">
        <v>408.01051843678226</v>
      </c>
      <c r="E325" s="87">
        <f>_XLL.INTERPOLATE($I$2:$I325,J$2:J325,$A325,1,1)</f>
        <v>-0.014853163904000436</v>
      </c>
      <c r="F325" s="87">
        <f>_XLL.INTERPOLATE($I$2:$I325,K$2:K325,$A325,1,1)</f>
        <v>0.054756349639896978</v>
      </c>
      <c r="G325" s="87">
        <f>_XLL.INTERPOLATE($I$2:$I325,L$2:L325,$A325,1,1)</f>
        <v>0.00091408039223125838</v>
      </c>
      <c r="H325" s="87">
        <f t="shared" si="5"/>
        <v>-0.27125920558404087</v>
      </c>
      <c r="I325" s="90">
        <v>1.292</v>
      </c>
      <c r="J325" s="90">
        <v>-0.015452499999999999</v>
      </c>
      <c r="K325" s="90">
        <v>0.057112099999999999</v>
      </c>
      <c r="L325" s="90">
        <v>0.0011793000000000001</v>
      </c>
      <c r="M325">
        <v>0.053353299999999999</v>
      </c>
      <c r="N325" s="87">
        <f>_XLL.INTERPOLATE($I$2:$I325,M$2:M325,$A325,1,1)</f>
        <v>0.051231701480797698</v>
      </c>
      <c r="O325">
        <f>C325+D325/(Resultats!$M$2*1000)</f>
        <v>0.063274545214808797</v>
      </c>
    </row>
    <row r="326" spans="1:15" ht="12.75">
      <c r="A326" s="87">
        <v>1.2656299999999874</v>
      </c>
      <c r="B326" s="87">
        <v>0.12713073749999998</v>
      </c>
      <c r="C326" s="87">
        <v>0.053648499654382592</v>
      </c>
      <c r="D326" s="87">
        <v>408.7146049590333</v>
      </c>
      <c r="E326" s="87">
        <f>_XLL.INTERPOLATE($I$2:$I326,J$2:J326,$A326,1,1)</f>
        <v>-0.014938455781465521</v>
      </c>
      <c r="F326" s="87">
        <f>_XLL.INTERPOLATE($I$2:$I326,K$2:K326,$A326,1,1)</f>
        <v>0.055108870523595824</v>
      </c>
      <c r="G326" s="87">
        <f>_XLL.INTERPOLATE($I$2:$I326,L$2:L326,$A326,1,1)</f>
        <v>0.00090313429262453972</v>
      </c>
      <c r="H326" s="87">
        <f t="shared" si="5"/>
        <v>-0.27107171022620324</v>
      </c>
      <c r="I326" s="90">
        <v>1.296</v>
      </c>
      <c r="J326" s="90">
        <v>-0.0155575</v>
      </c>
      <c r="K326" s="90">
        <v>0.057416200000000001</v>
      </c>
      <c r="L326" s="90">
        <v>0.00119915</v>
      </c>
      <c r="M326">
        <v>0.053680600000000002</v>
      </c>
      <c r="N326" s="87">
        <f>_XLL.INTERPOLATE($I$2:$I326,M$2:M326,$A326,1,1)</f>
        <v>0.051503941148242915</v>
      </c>
      <c r="O326">
        <f>C326+D326/(Resultats!$M$2*1000)</f>
        <v>0.063625312063447556</v>
      </c>
    </row>
    <row r="327" spans="1:15" ht="12.75">
      <c r="A327" s="87">
        <v>1.2695400000000063</v>
      </c>
      <c r="B327" s="87">
        <v>0.12756213750000001</v>
      </c>
      <c r="C327" s="87">
        <v>0.054097698627894861</v>
      </c>
      <c r="D327" s="87">
        <v>408.49404873069568</v>
      </c>
      <c r="E327" s="87">
        <f>_XLL.INTERPOLATE($I$2:$I327,J$2:J327,$A327,1,1)</f>
        <v>-0.015070910547668629</v>
      </c>
      <c r="F327" s="87">
        <f>_XLL.INTERPOLATE($I$2:$I327,K$2:K327,$A327,1,1)</f>
        <v>0.055444673629763075</v>
      </c>
      <c r="G327" s="87">
        <f>_XLL.INTERPOLATE($I$2:$I327,L$2:L327,$A327,1,1)</f>
        <v>0.00096442727172626488</v>
      </c>
      <c r="H327" s="87">
        <f t="shared" si="5"/>
        <v>-0.2718189063264404</v>
      </c>
      <c r="I327" s="90">
        <v>1.30</v>
      </c>
      <c r="J327" s="90">
        <v>-0.015677799999999999</v>
      </c>
      <c r="K327" s="90">
        <v>0.057820999999999997</v>
      </c>
      <c r="L327" s="90">
        <v>0.0012117499999999999</v>
      </c>
      <c r="M327">
        <v>0.054004400000000001</v>
      </c>
      <c r="N327" s="87">
        <f>_XLL.INTERPOLATE($I$2:$I327,M$2:M327,$A327,1,1)</f>
        <v>0.051759877200281655</v>
      </c>
      <c r="O327">
        <f>C327+D327/(Resultats!$M$2*1000)</f>
        <v>0.064069127211451568</v>
      </c>
    </row>
    <row r="328" spans="1:15" ht="12.75">
      <c r="A328" s="87">
        <v>1.2734400000000505</v>
      </c>
      <c r="B328" s="87">
        <v>0.12811943749999999</v>
      </c>
      <c r="C328" s="87">
        <v>0.054597652501984492</v>
      </c>
      <c r="D328" s="87">
        <v>409.20465404913489</v>
      </c>
      <c r="E328" s="87">
        <f>_XLL.INTERPOLATE($I$2:$I328,J$2:J328,$A328,1,1)</f>
        <v>-0.015038446860800673</v>
      </c>
      <c r="F328" s="87">
        <f>_XLL.INTERPOLATE($I$2:$I328,K$2:K328,$A328,1,1)</f>
        <v>0.055770958809603713</v>
      </c>
      <c r="G328" s="87">
        <f>_XLL.INTERPOLATE($I$2:$I328,L$2:L328,$A328,1,1)</f>
        <v>0.0010514192277763243</v>
      </c>
      <c r="H328" s="87">
        <f t="shared" si="5"/>
        <v>-0.26964655408095772</v>
      </c>
      <c r="I328" s="90">
        <v>1.3040000000000001</v>
      </c>
      <c r="J328" s="90">
        <v>-0.015734999999999999</v>
      </c>
      <c r="K328" s="90">
        <v>0.058234800000000003</v>
      </c>
      <c r="L328" s="90">
        <v>0.0012378599999999999</v>
      </c>
      <c r="M328">
        <v>0.054370399999999999</v>
      </c>
      <c r="N328" s="87">
        <f>_XLL.INTERPOLATE($I$2:$I328,M$2:M328,$A328,1,1)</f>
        <v>0.052026994809603724</v>
      </c>
      <c r="O328">
        <f>C328+D328/(Resultats!$M$2*1000)</f>
        <v>0.064586427115932404</v>
      </c>
    </row>
    <row r="329" spans="1:15" ht="12.75">
      <c r="A329" s="87">
        <v>1.2773499999999558</v>
      </c>
      <c r="B329" s="87">
        <v>0.12840181249999999</v>
      </c>
      <c r="C329" s="87">
        <v>0.0549036816734398</v>
      </c>
      <c r="D329" s="87">
        <v>408.91154305388318</v>
      </c>
      <c r="E329" s="87">
        <f>_XLL.INTERPOLATE($I$2:$I329,J$2:J329,$A329,1,1)</f>
        <v>-0.015107420846874137</v>
      </c>
      <c r="F329" s="87">
        <f>_XLL.INTERPOLATE($I$2:$I329,K$2:K329,$A329,1,1)</f>
        <v>0.056065362268844079</v>
      </c>
      <c r="G329" s="87">
        <f>_XLL.INTERPOLATE($I$2:$I329,L$2:L329,$A329,1,1)</f>
        <v>0.0010745841856149106</v>
      </c>
      <c r="H329" s="87">
        <f t="shared" si="5"/>
        <v>-0.26946086202798758</v>
      </c>
      <c r="I329" s="90">
        <v>1.3080000000000001</v>
      </c>
      <c r="J329" s="90">
        <v>-0.015880999999999999</v>
      </c>
      <c r="K329" s="90">
        <v>0.058524600000000003</v>
      </c>
      <c r="L329" s="90">
        <v>0.00122321</v>
      </c>
      <c r="M329">
        <v>0.054730000000000001</v>
      </c>
      <c r="N329" s="87">
        <f>_XLL.INTERPOLATE($I$2:$I329,M$2:M329,$A329,1,1)</f>
        <v>0.052302686835836984</v>
      </c>
      <c r="O329">
        <f>C329+D329/(Resultats!$M$2*1000)</f>
        <v>0.064885301384237259</v>
      </c>
    </row>
    <row r="330" spans="1:15" ht="12.75">
      <c r="A330" s="87">
        <v>1.28125</v>
      </c>
      <c r="B330" s="87">
        <v>0.12891590000000003</v>
      </c>
      <c r="C330" s="87">
        <v>0.055462369259186323</v>
      </c>
      <c r="D330" s="87">
        <v>408.35888046977351</v>
      </c>
      <c r="E330" s="87">
        <f>_XLL.INTERPOLATE($I$2:$I330,J$2:J330,$A330,1,1)</f>
        <v>-0.015202418444824216</v>
      </c>
      <c r="F330" s="87">
        <f>_XLL.INTERPOLATE($I$2:$I330,K$2:K330,$A330,1,1)</f>
        <v>0.056359015515136709</v>
      </c>
      <c r="G330" s="87">
        <f>_XLL.INTERPOLATE($I$2:$I330,L$2:L330,$A330,1,1)</f>
        <v>0.0011282844677734365</v>
      </c>
      <c r="H330" s="87">
        <f t="shared" si="5"/>
        <v>-0.26974244148642385</v>
      </c>
      <c r="I330" s="90">
        <v>1.3120000000000001</v>
      </c>
      <c r="J330" s="90">
        <v>-0.0160048</v>
      </c>
      <c r="K330" s="90">
        <v>0.0590416</v>
      </c>
      <c r="L330" s="90">
        <v>0.0013280099999999999</v>
      </c>
      <c r="M330">
        <v>0.055049800000000003</v>
      </c>
      <c r="N330" s="87">
        <f>_XLL.INTERPOLATE($I$2:$I330,M$2:M330,$A330,1,1)</f>
        <v>0.052558324914550779</v>
      </c>
      <c r="O330">
        <f>C330+D330/(Resultats!$M$2*1000)</f>
        <v>0.065430498356092645</v>
      </c>
    </row>
    <row r="331" spans="1:15" ht="12.75">
      <c r="A331" s="87">
        <v>1.285160000000019</v>
      </c>
      <c r="B331" s="87">
        <v>0.12920945</v>
      </c>
      <c r="C331" s="87">
        <v>0.055713198143098608</v>
      </c>
      <c r="D331" s="87">
        <v>408.8882597751695</v>
      </c>
      <c r="E331" s="87">
        <f>_XLL.INTERPOLATE($I$2:$I331,J$2:J331,$A331,1,1)</f>
        <v>-0.015305586208100281</v>
      </c>
      <c r="F331" s="87">
        <f>_XLL.INTERPOLATE($I$2:$I331,K$2:K331,$A331,1,1)</f>
        <v>0.056630539066101507</v>
      </c>
      <c r="G331" s="87">
        <f>_XLL.INTERPOLATE($I$2:$I331,L$2:L331,$A331,1,1)</f>
        <v>0.0011984618893450777</v>
      </c>
      <c r="H331" s="87">
        <f t="shared" si="5"/>
        <v>-0.27027089023883327</v>
      </c>
      <c r="I331" s="90">
        <v>1.3160000000000001</v>
      </c>
      <c r="J331" s="90">
        <v>-0.016051599999999999</v>
      </c>
      <c r="K331" s="90">
        <v>0.059415000000000003</v>
      </c>
      <c r="L331" s="90">
        <v>0.0013768299999999999</v>
      </c>
      <c r="M331">
        <v>0.055412099999999999</v>
      </c>
      <c r="N331" s="87">
        <f>_XLL.INTERPOLATE($I$2:$I331,M$2:M331,$A331,1,1)</f>
        <v>0.052841523763351508</v>
      </c>
      <c r="O331">
        <f>C331+D331/(Resultats!$M$2*1000)</f>
        <v>0.065694249503998173</v>
      </c>
    </row>
    <row r="332" spans="1:15" ht="12.75">
      <c r="A332" s="87">
        <v>1.2890700000000379</v>
      </c>
      <c r="B332" s="87">
        <v>0.12961774999999998</v>
      </c>
      <c r="C332" s="87">
        <v>0.056129664326324241</v>
      </c>
      <c r="D332" s="87">
        <v>408.78706840191819</v>
      </c>
      <c r="E332" s="87">
        <f>_XLL.INTERPOLATE($I$2:$I332,J$2:J332,$A332,1,1)</f>
        <v>-0.015372920500234557</v>
      </c>
      <c r="F332" s="87">
        <f>_XLL.INTERPOLATE($I$2:$I332,K$2:K332,$A332,1,1)</f>
        <v>0.056926087294323496</v>
      </c>
      <c r="G332" s="87">
        <f>_XLL.INTERPOLATE($I$2:$I332,L$2:L332,$A332,1,1)</f>
        <v>0.0011937900637980661</v>
      </c>
      <c r="H332" s="87">
        <f t="shared" si="5"/>
        <v>-0.27005053800294299</v>
      </c>
      <c r="I332" s="90">
        <v>1.32</v>
      </c>
      <c r="J332" s="90">
        <v>-0.016144800000000001</v>
      </c>
      <c r="K332" s="90">
        <v>0.0596637</v>
      </c>
      <c r="L332" s="90">
        <v>0.0013766799999999999</v>
      </c>
      <c r="M332">
        <v>0.0557613</v>
      </c>
      <c r="N332" s="87">
        <f>_XLL.INTERPOLATE($I$2:$I332,M$2:M332,$A332,1,1)</f>
        <v>0.053145441732338594</v>
      </c>
      <c r="O332">
        <f>C332+D332/(Resultats!$M$2*1000)</f>
        <v>0.066108245583791983</v>
      </c>
    </row>
    <row r="333" spans="1:15" ht="12.75">
      <c r="A333" s="87">
        <v>1.2929699999999684</v>
      </c>
      <c r="B333" s="87">
        <v>0.13006403750000001</v>
      </c>
      <c r="C333" s="87">
        <v>0.056488887517614911</v>
      </c>
      <c r="D333" s="87">
        <v>409.86592699668745</v>
      </c>
      <c r="E333" s="87">
        <f>_XLL.INTERPOLATE($I$2:$I333,J$2:J333,$A333,1,1)</f>
        <v>-0.015477593895528096</v>
      </c>
      <c r="F333" s="87">
        <f>_XLL.INTERPOLATE($I$2:$I333,K$2:K333,$A333,1,1)</f>
        <v>0.057180373138309482</v>
      </c>
      <c r="G333" s="87">
        <f>_XLL.INTERPOLATE($I$2:$I333,L$2:L333,$A333,1,1)</f>
        <v>0.0011816055486072092</v>
      </c>
      <c r="H333" s="87">
        <f t="shared" si="5"/>
        <v>-0.27068018353238898</v>
      </c>
      <c r="I333" s="90">
        <v>1.3240000000000001</v>
      </c>
      <c r="J333" s="90">
        <v>-0.0161023</v>
      </c>
      <c r="K333" s="90">
        <v>0.059923999999999998</v>
      </c>
      <c r="L333" s="90">
        <v>0.0014798400000000001</v>
      </c>
      <c r="M333">
        <v>0.056079999999999998</v>
      </c>
      <c r="N333" s="87">
        <f>_XLL.INTERPOLATE($I$2:$I333,M$2:M333,$A333,1,1)</f>
        <v>0.053429826096704471</v>
      </c>
      <c r="O333">
        <f>C333+D333/(Resultats!$M$2*1000)</f>
        <v>0.066493803948050115</v>
      </c>
    </row>
    <row r="334" spans="1:15" ht="12.75">
      <c r="A334" s="87">
        <v>1.2968799999999874</v>
      </c>
      <c r="B334" s="87">
        <v>0.13047382499999999</v>
      </c>
      <c r="C334" s="87">
        <v>0.056977622275663442</v>
      </c>
      <c r="D334" s="87">
        <v>408.8876509483074</v>
      </c>
      <c r="E334" s="87">
        <f>_XLL.INTERPOLATE($I$2:$I334,J$2:J334,$A334,1,1)</f>
        <v>-0.015584133138399597</v>
      </c>
      <c r="F334" s="87">
        <f>_XLL.INTERPOLATE($I$2:$I334,K$2:K334,$A334,1,1)</f>
        <v>0.05749834686919876</v>
      </c>
      <c r="G334" s="87">
        <f>_XLL.INTERPOLATE($I$2:$I334,L$2:L334,$A334,1,1)</f>
        <v>0.0012021521842399633</v>
      </c>
      <c r="H334" s="87">
        <f t="shared" si="5"/>
        <v>-0.27103619472489299</v>
      </c>
      <c r="I334" s="90">
        <v>1.3280000000000001</v>
      </c>
      <c r="J334" s="90">
        <v>-0.016254399999999999</v>
      </c>
      <c r="K334" s="90">
        <v>0.060416900000000003</v>
      </c>
      <c r="L334" s="90">
        <v>0.00143406</v>
      </c>
      <c r="M334">
        <v>0.056395300000000002</v>
      </c>
      <c r="N334" s="87">
        <f>_XLL.INTERPOLATE($I$2:$I334,M$2:M334,$A334,1,1)</f>
        <v>0.053751273666799</v>
      </c>
      <c r="O334">
        <f>C334+D334/(Resultats!$M$2*1000)</f>
        <v>0.066958658774966873</v>
      </c>
    </row>
    <row r="335" spans="1:15" ht="12.75">
      <c r="A335" s="87">
        <v>1.3007900000000063</v>
      </c>
      <c r="B335" s="87">
        <v>0.1309126625</v>
      </c>
      <c r="C335" s="87">
        <v>0.057402119032823162</v>
      </c>
      <c r="D335" s="87">
        <v>409.0653544630768</v>
      </c>
      <c r="E335" s="87">
        <f>_XLL.INTERPOLATE($I$2:$I335,J$2:J335,$A335,1,1)</f>
        <v>-0.015691720051750867</v>
      </c>
      <c r="F335" s="87">
        <f>_XLL.INTERPOLATE($I$2:$I335,K$2:K335,$A335,1,1)</f>
        <v>0.057904093895414732</v>
      </c>
      <c r="G335" s="87">
        <f>_XLL.INTERPOLATE($I$2:$I335,L$2:L335,$A335,1,1)</f>
        <v>0.0012166854934802809</v>
      </c>
      <c r="H335" s="87">
        <f t="shared" si="5"/>
        <v>-0.27099500218573408</v>
      </c>
      <c r="I335" s="90">
        <v>1.3320000000000001</v>
      </c>
      <c r="J335" s="90">
        <v>-0.0163524</v>
      </c>
      <c r="K335" s="90">
        <v>0.060721799999999999</v>
      </c>
      <c r="L335" s="90">
        <v>0.0013879400000000001</v>
      </c>
      <c r="M335">
        <v>0.056761199999999998</v>
      </c>
      <c r="N335" s="87">
        <f>_XLL.INTERPOLATE($I$2:$I335,M$2:M335,$A335,1,1)</f>
        <v>0.054074101433005249</v>
      </c>
      <c r="O335">
        <f>C335+D335/(Resultats!$M$2*1000)</f>
        <v>0.067387493313575492</v>
      </c>
    </row>
    <row r="336" spans="1:15" ht="12.75">
      <c r="A336" s="87">
        <v>1.3046900000000505</v>
      </c>
      <c r="B336" s="87">
        <v>0.13124271250000003</v>
      </c>
      <c r="C336" s="87">
        <v>0.057803160324834263</v>
      </c>
      <c r="D336" s="87">
        <v>408.18566487873073</v>
      </c>
      <c r="E336" s="87">
        <f>_XLL.INTERPOLATE($I$2:$I336,J$2:J336,$A336,1,1)</f>
        <v>-0.015755213770478217</v>
      </c>
      <c r="F336" s="87">
        <f>_XLL.INTERPOLATE($I$2:$I336,K$2:K336,$A336,1,1)</f>
        <v>0.058289316761572355</v>
      </c>
      <c r="G336" s="87">
        <f>_XLL.INTERPOLATE($I$2:$I336,L$2:L336,$A336,1,1)</f>
        <v>0.0012362695434285532</v>
      </c>
      <c r="H336" s="87">
        <f t="shared" si="5"/>
        <v>-0.27029333410998141</v>
      </c>
      <c r="I336" s="90">
        <v>1.3360000000000001</v>
      </c>
      <c r="J336" s="90">
        <v>-0.016251600000000001</v>
      </c>
      <c r="K336" s="90">
        <v>0.060738500000000001</v>
      </c>
      <c r="L336" s="90">
        <v>0.0013804900000000001</v>
      </c>
      <c r="M336">
        <v>0.057118700000000001</v>
      </c>
      <c r="N336" s="87">
        <f>_XLL.INTERPOLATE($I$2:$I336,M$2:M336,$A336,1,1)</f>
        <v>0.054433298989062448</v>
      </c>
      <c r="O336">
        <f>C336+D336/(Resultats!$M$2*1000)</f>
        <v>0.067767061191486039</v>
      </c>
    </row>
    <row r="337" spans="1:15" ht="12.75">
      <c r="A337" s="87">
        <v>1.3085999999999558</v>
      </c>
      <c r="B337" s="87">
        <v>0.13172551250000003</v>
      </c>
      <c r="C337" s="87">
        <v>0.058285376700153158</v>
      </c>
      <c r="D337" s="87">
        <v>408.19289687210033</v>
      </c>
      <c r="E337" s="87">
        <f>_XLL.INTERPOLATE($I$2:$I337,J$2:J337,$A337,1,1)</f>
        <v>-0.015901509274998477</v>
      </c>
      <c r="F337" s="87">
        <f>_XLL.INTERPOLATE($I$2:$I337,K$2:K337,$A337,1,1)</f>
        <v>0.058591211774994684</v>
      </c>
      <c r="G337" s="87">
        <f>_XLL.INTERPOLATE($I$2:$I337,L$2:L337,$A337,1,1)</f>
        <v>0.0012329926118740775</v>
      </c>
      <c r="H337" s="87">
        <f t="shared" si="5"/>
        <v>-0.27139751497313896</v>
      </c>
      <c r="I337" s="90">
        <v>1.34</v>
      </c>
      <c r="J337" s="90">
        <v>-0.0163424</v>
      </c>
      <c r="K337" s="90">
        <v>0.060928700000000002</v>
      </c>
      <c r="L337" s="90">
        <v>0.0014141</v>
      </c>
      <c r="M337">
        <v>0.0574374</v>
      </c>
      <c r="N337" s="87">
        <f>_XLL.INTERPOLATE($I$2:$I337,M$2:M337,$A337,1,1)</f>
        <v>0.05477972025624641</v>
      </c>
      <c r="O337">
        <f>C337+D337/(Resultats!$M$2*1000)</f>
        <v>0.068249454101336163</v>
      </c>
    </row>
    <row r="338" spans="1:15" ht="12.75">
      <c r="A338" s="87">
        <v>1.3125</v>
      </c>
      <c r="B338" s="87">
        <v>0.13183355000000002</v>
      </c>
      <c r="C338" s="87">
        <v>0.058385524212131348</v>
      </c>
      <c r="D338" s="87">
        <v>408.29066576863374</v>
      </c>
      <c r="E338" s="87">
        <f>_XLL.INTERPOLATE($I$2:$I338,J$2:J338,$A338,1,1)</f>
        <v>-0.016014017382812499</v>
      </c>
      <c r="F338" s="87">
        <f>_XLL.INTERPOLATE($I$2:$I338,K$2:K338,$A338,1,1)</f>
        <v>0.059095998925781247</v>
      </c>
      <c r="G338" s="87">
        <f>_XLL.INTERPOLATE($I$2:$I338,L$2:L338,$A338,1,1)</f>
        <v>0.001337125986328124</v>
      </c>
      <c r="H338" s="87">
        <f t="shared" si="5"/>
        <v>-0.27098310670616682</v>
      </c>
      <c r="I338" s="90">
        <v>1.3440000000000001</v>
      </c>
      <c r="J338" s="90">
        <v>-0.016419</v>
      </c>
      <c r="K338" s="90">
        <v>0.061169500000000002</v>
      </c>
      <c r="L338" s="90">
        <v>0.0014112700000000001</v>
      </c>
      <c r="M338">
        <v>0.057785799999999998</v>
      </c>
      <c r="N338" s="87">
        <f>_XLL.INTERPOLATE($I$2:$I338,M$2:M338,$A338,1,1)</f>
        <v>0.055093143359374992</v>
      </c>
      <c r="O338">
        <f>C338+D338/(Resultats!$M$2*1000)</f>
        <v>0.068351988173345049</v>
      </c>
    </row>
    <row r="339" spans="1:15" ht="12.75">
      <c r="A339" s="87">
        <v>1.316410000000019</v>
      </c>
      <c r="B339" s="87">
        <v>0.13241543750000001</v>
      </c>
      <c r="C339" s="87">
        <v>0.059056636098959836</v>
      </c>
      <c r="D339" s="87">
        <v>407.18504053574668</v>
      </c>
      <c r="E339" s="87">
        <f>_XLL.INTERPOLATE($I$2:$I339,J$2:J339,$A339,1,1)</f>
        <v>-0.016059877288171522</v>
      </c>
      <c r="F339" s="87">
        <f>_XLL.INTERPOLATE($I$2:$I339,K$2:K339,$A339,1,1)</f>
        <v>0.059445584949472448</v>
      </c>
      <c r="G339" s="87">
        <f>_XLL.INTERPOLATE($I$2:$I339,L$2:L339,$A339,1,1)</f>
        <v>0.0013783491405459664</v>
      </c>
      <c r="H339" s="87">
        <f t="shared" si="5"/>
        <v>-0.27016097666163258</v>
      </c>
      <c r="I339" s="90">
        <v>1.3480000000000001</v>
      </c>
      <c r="J339" s="90">
        <v>-0.016564200000000001</v>
      </c>
      <c r="K339" s="90">
        <v>0.061513199999999997</v>
      </c>
      <c r="L339" s="90">
        <v>0.0013946900000000001</v>
      </c>
      <c r="M339">
        <v>0.058065600000000002</v>
      </c>
      <c r="N339" s="87">
        <f>_XLL.INTERPOLATE($I$2:$I339,M$2:M339,$A339,1,1)</f>
        <v>0.055448577594490747</v>
      </c>
      <c r="O339">
        <f>C339+D339/(Resultats!$M$2*1000)</f>
        <v>0.068996111507747454</v>
      </c>
    </row>
    <row r="340" spans="1:15" ht="12.75">
      <c r="A340" s="87">
        <v>1.3203200000000379</v>
      </c>
      <c r="B340" s="87">
        <v>0.13265683750000001</v>
      </c>
      <c r="C340" s="87">
        <v>0.059291576921415956</v>
      </c>
      <c r="D340" s="87">
        <v>407.26507952430194</v>
      </c>
      <c r="E340" s="87">
        <f>_XLL.INTERPOLATE($I$2:$I340,J$2:J340,$A340,1,1)</f>
        <v>-0.01614542135679992</v>
      </c>
      <c r="F340" s="87">
        <f>_XLL.INTERPOLATE($I$2:$I340,K$2:K340,$A340,1,1)</f>
        <v>0.059683446496002275</v>
      </c>
      <c r="G340" s="87">
        <f>_XLL.INTERPOLATE($I$2:$I340,L$2:L340,$A340,1,1)</f>
        <v>0.0013818736160007333</v>
      </c>
      <c r="H340" s="87">
        <f t="shared" si="5"/>
        <v>-0.27051757739696508</v>
      </c>
      <c r="I340" s="90">
        <v>1.3520000000000001</v>
      </c>
      <c r="J340" s="90">
        <v>-0.0166252</v>
      </c>
      <c r="K340" s="90">
        <v>0.061898099999999998</v>
      </c>
      <c r="L340" s="90">
        <v>0.00143542</v>
      </c>
      <c r="M340">
        <v>0.058432900000000003</v>
      </c>
      <c r="N340" s="87">
        <f>_XLL.INTERPOLATE($I$2:$I340,M$2:M340,$A340,1,1)</f>
        <v>0.055787838617603121</v>
      </c>
      <c r="O340">
        <f>C340+D340/(Resultats!$M$2*1000)</f>
        <v>0.069233006099323979</v>
      </c>
    </row>
    <row r="341" spans="1:15" ht="12.75">
      <c r="A341" s="87">
        <v>1.3242199999999684</v>
      </c>
      <c r="B341" s="87">
        <v>0.13322233750000001</v>
      </c>
      <c r="C341" s="87">
        <v>0.059902312922930398</v>
      </c>
      <c r="D341" s="87">
        <v>406.70453698109088</v>
      </c>
      <c r="E341" s="87">
        <f>_XLL.INTERPOLATE($I$2:$I341,J$2:J341,$A341,1,1)</f>
        <v>-0.016105963802518129</v>
      </c>
      <c r="F341" s="87">
        <f>_XLL.INTERPOLATE($I$2:$I341,K$2:K341,$A341,1,1)</f>
        <v>0.059945665976334245</v>
      </c>
      <c r="G341" s="87">
        <f>_XLL.INTERPOLATE($I$2:$I341,L$2:L341,$A341,1,1)</f>
        <v>0.0014809802824123973</v>
      </c>
      <c r="H341" s="87">
        <f t="shared" si="5"/>
        <v>-0.26867603420865405</v>
      </c>
      <c r="I341" s="90">
        <v>1.3560000000000001</v>
      </c>
      <c r="J341" s="90">
        <v>-0.016558099999999999</v>
      </c>
      <c r="K341" s="90">
        <v>0.062233900000000002</v>
      </c>
      <c r="L341" s="90">
        <v>0.0014216700000000001</v>
      </c>
      <c r="M341">
        <v>0.058785299999999999</v>
      </c>
      <c r="N341" s="87">
        <f>_XLL.INTERPOLATE($I$2:$I341,M$2:M341,$A341,1,1)</f>
        <v>0.056097352674622514</v>
      </c>
      <c r="O341">
        <f>C341+D341/(Resultats!$M$2*1000)</f>
        <v>0.069830059135431596</v>
      </c>
    </row>
    <row r="342" spans="1:15" ht="12.75">
      <c r="A342" s="87">
        <v>1.3281299999999874</v>
      </c>
      <c r="B342" s="87">
        <v>0.13365521250000001</v>
      </c>
      <c r="C342" s="87">
        <v>0.060237686804605312</v>
      </c>
      <c r="D342" s="87">
        <v>407.91272344766907</v>
      </c>
      <c r="E342" s="87">
        <f>_XLL.INTERPOLATE($I$2:$I342,J$2:J342,$A342,1,1)</f>
        <v>-0.016258509489484752</v>
      </c>
      <c r="F342" s="87">
        <f>_XLL.INTERPOLATE($I$2:$I342,K$2:K342,$A342,1,1)</f>
        <v>0.060429816160784688</v>
      </c>
      <c r="G342" s="87">
        <f>_XLL.INTERPOLATE($I$2:$I342,L$2:L342,$A342,1,1)</f>
        <v>0.0014325465128514777</v>
      </c>
      <c r="H342" s="87">
        <f t="shared" si="5"/>
        <v>-0.26904780656995519</v>
      </c>
      <c r="I342" s="90">
        <v>1.36</v>
      </c>
      <c r="J342" s="90">
        <v>-0.0166841</v>
      </c>
      <c r="K342" s="90">
        <v>0.062527299999999994</v>
      </c>
      <c r="L342" s="90">
        <v>0.00134734</v>
      </c>
      <c r="M342">
        <v>0.059110500000000003</v>
      </c>
      <c r="N342" s="87">
        <f>_XLL.INTERPOLATE($I$2:$I342,M$2:M342,$A342,1,1)</f>
        <v>0.056406426369819226</v>
      </c>
      <c r="O342">
        <f>C342+D342/(Resultats!$M$2*1000)</f>
        <v>0.070194925111555714</v>
      </c>
    </row>
    <row r="343" spans="1:15" ht="12.75">
      <c r="A343" s="87">
        <v>1.3320400000000063</v>
      </c>
      <c r="B343" s="87">
        <v>0.13374163750000001</v>
      </c>
      <c r="C343" s="87">
        <v>0.060358348428636452</v>
      </c>
      <c r="D343" s="87">
        <v>407.48847984383843</v>
      </c>
      <c r="E343" s="87">
        <f>_XLL.INTERPOLATE($I$2:$I343,J$2:J343,$A343,1,1)</f>
        <v>-0.01635235673519999</v>
      </c>
      <c r="F343" s="87">
        <f>_XLL.INTERPOLATE($I$2:$I343,K$2:K343,$A343,1,1)</f>
        <v>0.060723370735850234</v>
      </c>
      <c r="G343" s="87">
        <f>_XLL.INTERPOLATE($I$2:$I343,L$2:L343,$A343,1,1)</f>
        <v>0.0013876739651949588</v>
      </c>
      <c r="H343" s="87">
        <f t="shared" si="5"/>
        <v>-0.26929263868327696</v>
      </c>
      <c r="I343" s="90">
        <v>1.3640000000000001</v>
      </c>
      <c r="J343" s="90">
        <v>-0.016610199999999999</v>
      </c>
      <c r="K343" s="90">
        <v>0.062800099999999998</v>
      </c>
      <c r="L343" s="90">
        <v>0.00142833</v>
      </c>
      <c r="M343">
        <v>0.059447699999999999</v>
      </c>
      <c r="N343" s="87">
        <f>_XLL.INTERPOLATE($I$2:$I343,M$2:M343,$A343,1,1)</f>
        <v>0.056764818084800564</v>
      </c>
      <c r="O343">
        <f>C343+D343/(Resultats!$M$2*1000)</f>
        <v>0.070305230856937531</v>
      </c>
    </row>
    <row r="344" spans="1:15" ht="12.75">
      <c r="A344" s="87">
        <v>1.3359400000000505</v>
      </c>
      <c r="B344" s="87">
        <v>0.13416036250000002</v>
      </c>
      <c r="C344" s="87">
        <v>0.060723944280578174</v>
      </c>
      <c r="D344" s="87">
        <v>408.14683042245264</v>
      </c>
      <c r="E344" s="87">
        <f>_XLL.INTERPOLATE($I$2:$I344,J$2:J344,$A344,1,1)</f>
        <v>-0.016251739816199831</v>
      </c>
      <c r="F344" s="87">
        <f>_XLL.INTERPOLATE($I$2:$I344,K$2:K344,$A344,1,1)</f>
        <v>0.060737018930882437</v>
      </c>
      <c r="G344" s="87">
        <f>_XLL.INTERPOLATE($I$2:$I344,L$2:L344,$A344,1,1)</f>
        <v>0.001380298684092032</v>
      </c>
      <c r="H344" s="87">
        <f t="shared" si="5"/>
        <v>-0.26757552646260097</v>
      </c>
      <c r="I344" s="90">
        <v>1.3680000000000001</v>
      </c>
      <c r="J344" s="90">
        <v>-0.016697400000000001</v>
      </c>
      <c r="K344" s="90">
        <v>0.063263100000000003</v>
      </c>
      <c r="L344" s="90">
        <v>0.00140354</v>
      </c>
      <c r="M344">
        <v>0.0597583</v>
      </c>
      <c r="N344" s="87">
        <f>_XLL.INTERPOLATE($I$2:$I344,M$2:M344,$A344,1,1)</f>
        <v>0.057113620766304281</v>
      </c>
      <c r="O344">
        <f>C344+D344/(Resultats!$M$2*1000)</f>
        <v>0.070686897189705084</v>
      </c>
    </row>
    <row r="345" spans="1:15" ht="12.75">
      <c r="A345" s="87">
        <v>1.3398499999999558</v>
      </c>
      <c r="B345" s="87">
        <v>0.13461857500000002</v>
      </c>
      <c r="C345" s="87">
        <v>0.061169848020241502</v>
      </c>
      <c r="D345" s="87">
        <v>408.29935459770917</v>
      </c>
      <c r="E345" s="87">
        <f>_XLL.INTERPOLATE($I$2:$I345,J$2:J345,$A345,1,1)</f>
        <v>-0.01633911198886618</v>
      </c>
      <c r="F345" s="87">
        <f>_XLL.INTERPOLATE($I$2:$I345,K$2:K345,$A345,1,1)</f>
        <v>0.06092057115458744</v>
      </c>
      <c r="G345" s="87">
        <f>_XLL.INTERPOLATE($I$2:$I345,L$2:L345,$A345,1,1)</f>
        <v>0.0014134448043943153</v>
      </c>
      <c r="H345" s="87">
        <f t="shared" si="5"/>
        <v>-0.26820352598804897</v>
      </c>
      <c r="I345" s="90">
        <v>1.3719999999999999</v>
      </c>
      <c r="J345" s="90">
        <v>-0.016958000000000001</v>
      </c>
      <c r="K345" s="90">
        <v>0.063676800000000006</v>
      </c>
      <c r="L345" s="90">
        <v>0.0014453700000000001</v>
      </c>
      <c r="M345">
        <v>0.060118499999999998</v>
      </c>
      <c r="N345" s="87">
        <f>_XLL.INTERPOLATE($I$2:$I345,M$2:M345,$A345,1,1)</f>
        <v>0.057424959115719008</v>
      </c>
      <c r="O345">
        <f>C345+D345/(Resultats!$M$2*1000)</f>
        <v>0.071136524077662897</v>
      </c>
    </row>
    <row r="346" spans="1:15" ht="12.75">
      <c r="A346" s="87">
        <v>1.34375</v>
      </c>
      <c r="B346" s="87">
        <v>0.13502761250000001</v>
      </c>
      <c r="C346" s="87">
        <v>0.061586510894306862</v>
      </c>
      <c r="D346" s="87">
        <v>408.20486466870466</v>
      </c>
      <c r="E346" s="87">
        <f>_XLL.INTERPOLATE($I$2:$I346,J$2:J346,$A346,1,1)</f>
        <v>-0.016412354345703119</v>
      </c>
      <c r="F346" s="87">
        <f>_XLL.INTERPOLATE($I$2:$I346,K$2:K346,$A346,1,1)</f>
        <v>0.061151531115722663</v>
      </c>
      <c r="G346" s="87">
        <f>_XLL.INTERPOLATE($I$2:$I346,L$2:L346,$A346,1,1)</f>
        <v>0.0014118912536621097</v>
      </c>
      <c r="H346" s="87">
        <f t="shared" si="5"/>
        <v>-0.26838828147482541</v>
      </c>
      <c r="I346" s="90">
        <v>1.3759999999999999</v>
      </c>
      <c r="J346" s="90">
        <v>-0.017062600000000001</v>
      </c>
      <c r="K346" s="90">
        <v>0.063826099999999997</v>
      </c>
      <c r="L346" s="90">
        <v>0.0014225900000000001</v>
      </c>
      <c r="M346">
        <v>0.060486900000000003</v>
      </c>
      <c r="N346" s="87">
        <f>_XLL.INTERPOLATE($I$2:$I346,M$2:M346,$A346,1,1)</f>
        <v>0.05776585477294921</v>
      </c>
      <c r="O346">
        <f>C346+D346/(Resultats!$M$2*1000)</f>
        <v>0.071550880432008163</v>
      </c>
    </row>
    <row r="347" spans="1:15" ht="12.75">
      <c r="A347" s="87">
        <v>1.347660000000019</v>
      </c>
      <c r="B347" s="87">
        <v>0.135244425</v>
      </c>
      <c r="C347" s="87">
        <v>0.061711194220054805</v>
      </c>
      <c r="D347" s="87">
        <v>409.34648461543429</v>
      </c>
      <c r="E347" s="87">
        <f>_XLL.INTERPOLATE($I$2:$I347,J$2:J347,$A347,1,1)</f>
        <v>-0.016554627256650575</v>
      </c>
      <c r="F347" s="87">
        <f>_XLL.INTERPOLATE($I$2:$I347,K$2:K347,$A347,1,1)</f>
        <v>0.061482179389507979</v>
      </c>
      <c r="G347" s="87">
        <f>_XLL.INTERPOLATE($I$2:$I347,L$2:L347,$A347,1,1)</f>
        <v>0.0013941055417637592</v>
      </c>
      <c r="H347" s="87">
        <f t="shared" si="5"/>
        <v>-0.26925895309878434</v>
      </c>
      <c r="I347" s="90">
        <v>1.38</v>
      </c>
      <c r="J347" s="90">
        <v>-0.0168536</v>
      </c>
      <c r="K347" s="90">
        <v>0.064014199999999993</v>
      </c>
      <c r="L347" s="90">
        <v>0.00144984</v>
      </c>
      <c r="M347">
        <v>0.060840600000000002</v>
      </c>
      <c r="N347" s="87">
        <f>_XLL.INTERPOLATE($I$2:$I347,M$2:M347,$A347,1,1)</f>
        <v>0.058038930322545194</v>
      </c>
      <c r="O347">
        <f>C347+D347/(Resultats!$M$2*1000)</f>
        <v>0.071703430948976521</v>
      </c>
    </row>
    <row r="348" spans="1:15" ht="12.75">
      <c r="A348" s="87">
        <v>1.3515700000000379</v>
      </c>
      <c r="B348" s="87">
        <v>0.1357659625</v>
      </c>
      <c r="C348" s="87">
        <v>0.062244259974504085</v>
      </c>
      <c r="D348" s="87">
        <v>409.2036320897592</v>
      </c>
      <c r="E348" s="87">
        <f>_XLL.INTERPOLATE($I$2:$I348,J$2:J348,$A348,1,1)</f>
        <v>-0.016624561305916545</v>
      </c>
      <c r="F348" s="87">
        <f>_XLL.INTERPOLATE($I$2:$I348,K$2:K348,$A348,1,1)</f>
        <v>0.061858612994082435</v>
      </c>
      <c r="G348" s="87">
        <f>_XLL.INTERPOLATE($I$2:$I348,L$2:L348,$A348,1,1)</f>
        <v>0.0014330785343403562</v>
      </c>
      <c r="H348" s="87">
        <f t="shared" si="5"/>
        <v>-0.26875095481864258</v>
      </c>
      <c r="I348" s="90">
        <v>1.3839999999999999</v>
      </c>
      <c r="J348" s="90">
        <v>-0.016988900000000001</v>
      </c>
      <c r="K348" s="90">
        <v>0.064269699999999999</v>
      </c>
      <c r="L348" s="90">
        <v>0.00155628</v>
      </c>
      <c r="M348">
        <v>0.061153699999999998</v>
      </c>
      <c r="N348" s="87">
        <f>_XLL.INTERPOLATE($I$2:$I348,M$2:M348,$A348,1,1)</f>
        <v>0.058393601956541002</v>
      </c>
      <c r="O348">
        <f>C348+D348/(Resultats!$M$2*1000)</f>
        <v>0.072233009642201348</v>
      </c>
    </row>
    <row r="349" spans="1:15" ht="12.75">
      <c r="A349" s="87">
        <v>1.3554699999999684</v>
      </c>
      <c r="B349" s="87">
        <v>0.13622044999999999</v>
      </c>
      <c r="C349" s="87">
        <v>0.062676685900043827</v>
      </c>
      <c r="D349" s="87">
        <v>409.477008397151</v>
      </c>
      <c r="E349" s="87">
        <f>_XLL.INTERPOLATE($I$2:$I349,J$2:J349,$A349,1,1)</f>
        <v>-0.016558338876465864</v>
      </c>
      <c r="F349" s="87">
        <f>_XLL.INTERPOLATE($I$2:$I349,K$2:K349,$A349,1,1)</f>
        <v>0.062191894328154501</v>
      </c>
      <c r="G349" s="87">
        <f>_XLL.INTERPOLATE($I$2:$I349,L$2:L349,$A349,1,1)</f>
        <v>0.0014269270695448112</v>
      </c>
      <c r="H349" s="87">
        <f t="shared" si="5"/>
        <v>-0.26624593213218534</v>
      </c>
      <c r="I349" s="90">
        <v>1.3879999999999999</v>
      </c>
      <c r="J349" s="90">
        <v>-0.017017999999999998</v>
      </c>
      <c r="K349" s="90">
        <v>0.064544900000000002</v>
      </c>
      <c r="L349" s="90">
        <v>0.00153948</v>
      </c>
      <c r="M349">
        <v>0.061552500000000003</v>
      </c>
      <c r="N349" s="87">
        <f>_XLL.INTERPOLATE($I$2:$I349,M$2:M349,$A349,1,1)</f>
        <v>0.058740076570208993</v>
      </c>
      <c r="O349">
        <f>C349+D349/(Resultats!$M$2*1000)</f>
        <v>0.07267210874286828</v>
      </c>
    </row>
    <row r="350" spans="1:15" ht="12.75">
      <c r="A350" s="87">
        <v>1.3593799999999874</v>
      </c>
      <c r="B350" s="87">
        <v>0.13666301250000001</v>
      </c>
      <c r="C350" s="87">
        <v>0.063249392843511221</v>
      </c>
      <c r="D350" s="87">
        <v>407.8643217121288</v>
      </c>
      <c r="E350" s="87">
        <f>_XLL.INTERPOLATE($I$2:$I350,J$2:J350,$A350,1,1)</f>
        <v>-0.016673671780187169</v>
      </c>
      <c r="F350" s="87">
        <f>_XLL.INTERPOLATE($I$2:$I350,K$2:K350,$A350,1,1)</f>
        <v>0.062483393324761584</v>
      </c>
      <c r="G350" s="87">
        <f>_XLL.INTERPOLATE($I$2:$I350,L$2:L350,$A350,1,1)</f>
        <v>0.0013508811379438976</v>
      </c>
      <c r="H350" s="87">
        <f t="shared" si="5"/>
        <v>-0.26684965225119345</v>
      </c>
      <c r="I350" s="90">
        <v>1.3919999999999999</v>
      </c>
      <c r="J350" s="90">
        <v>-0.016918099999999998</v>
      </c>
      <c r="K350" s="90">
        <v>0.064672099999999996</v>
      </c>
      <c r="L350" s="90">
        <v>0.0014450699999999999</v>
      </c>
      <c r="M350">
        <v>0.061899200000000001</v>
      </c>
      <c r="N350" s="87">
        <f>_XLL.INTERPOLATE($I$2:$I350,M$2:M350,$A350,1,1)</f>
        <v>0.059059706052048973</v>
      </c>
      <c r="O350">
        <f>C350+D350/(Resultats!$M$2*1000)</f>
        <v>0.073205449653568927</v>
      </c>
    </row>
    <row r="351" spans="1:15" ht="12.75">
      <c r="A351" s="87">
        <v>1.3632900000000063</v>
      </c>
      <c r="B351" s="87">
        <v>0.13700499999999999</v>
      </c>
      <c r="C351" s="87">
        <v>0.063624502360213941</v>
      </c>
      <c r="D351" s="87">
        <v>407.45388978054211</v>
      </c>
      <c r="E351" s="87">
        <f>_XLL.INTERPOLATE($I$2:$I351,J$2:J351,$A351,1,1)</f>
        <v>-0.016616234910695204</v>
      </c>
      <c r="F351" s="87">
        <f>_XLL.INTERPOLATE($I$2:$I351,K$2:K351,$A351,1,1)</f>
        <v>0.062740525318447343</v>
      </c>
      <c r="G351" s="87">
        <f>_XLL.INTERPOLATE($I$2:$I351,L$2:L351,$A351,1,1)</f>
        <v>0.0014182928260165321</v>
      </c>
      <c r="H351" s="87">
        <f t="shared" si="5"/>
        <v>-0.26484054486884573</v>
      </c>
      <c r="I351" s="90">
        <v>1.3959999999999999</v>
      </c>
      <c r="J351" s="90">
        <v>-0.017002099999999999</v>
      </c>
      <c r="K351" s="90">
        <v>0.064887899999999998</v>
      </c>
      <c r="L351" s="90">
        <v>0.0014206399999999999</v>
      </c>
      <c r="M351">
        <v>0.062312399999999997</v>
      </c>
      <c r="N351" s="87">
        <f>_XLL.INTERPOLATE($I$2:$I351,M$2:M351,$A351,1,1)</f>
        <v>0.059389288578786462</v>
      </c>
      <c r="O351">
        <f>C351+D351/(Resultats!$M$2*1000)</f>
        <v>0.073570540437546059</v>
      </c>
    </row>
    <row r="352" spans="1:15" ht="12.75">
      <c r="A352" s="87">
        <v>1.3671900000000505</v>
      </c>
      <c r="B352" s="87">
        <v>0.1373805125</v>
      </c>
      <c r="C352" s="87">
        <v>0.064037262257629984</v>
      </c>
      <c r="D352" s="87">
        <v>406.99233813635209</v>
      </c>
      <c r="E352" s="87">
        <f>_XLL.INTERPOLATE($I$2:$I352,J$2:J352,$A352,1,1)</f>
        <v>-0.016665941612155632</v>
      </c>
      <c r="F352" s="87">
        <f>_XLL.INTERPOLATE($I$2:$I352,K$2:K352,$A352,1,1)</f>
        <v>0.063169407198439664</v>
      </c>
      <c r="G352" s="87">
        <f>_XLL.INTERPOLATE($I$2:$I352,L$2:L352,$A352,1,1)</f>
        <v>0.0014059995723402557</v>
      </c>
      <c r="H352" s="87">
        <f t="shared" si="5"/>
        <v>-0.26382931788169911</v>
      </c>
      <c r="I352" s="90">
        <v>1.40</v>
      </c>
      <c r="J352" s="90">
        <v>-0.016812199999999999</v>
      </c>
      <c r="K352" s="90">
        <v>0.064473799999999998</v>
      </c>
      <c r="L352" s="90">
        <v>0.00138419</v>
      </c>
      <c r="M352">
        <v>0.062638299999999994</v>
      </c>
      <c r="N352" s="87">
        <f>_XLL.INTERPOLATE($I$2:$I352,M$2:M352,$A352,1,1)</f>
        <v>0.059692644419658651</v>
      </c>
      <c r="O352">
        <f>C352+D352/(Resultats!$M$2*1000)</f>
        <v>0.073972033758932493</v>
      </c>
    </row>
    <row r="353" spans="1:15" ht="12.75">
      <c r="A353" s="87">
        <v>1.3710999999999558</v>
      </c>
      <c r="B353" s="87">
        <v>0.13785511249999999</v>
      </c>
      <c r="C353" s="87">
        <v>0.064459116343577538</v>
      </c>
      <c r="D353" s="87">
        <v>407.64593986544162</v>
      </c>
      <c r="E353" s="87">
        <f>_XLL.INTERPOLATE($I$2:$I353,J$2:J353,$A353,1,1)</f>
        <v>-0.016906504348434558</v>
      </c>
      <c r="F353" s="87">
        <f>_XLL.INTERPOLATE($I$2:$I353,K$2:K353,$A353,1,1)</f>
        <v>0.06360255021796464</v>
      </c>
      <c r="G353" s="87">
        <f>_XLL.INTERPOLATE($I$2:$I353,L$2:L353,$A353,1,1)</f>
        <v>0.0014390170708588933</v>
      </c>
      <c r="H353" s="87">
        <f t="shared" si="5"/>
        <v>-0.26581488148661198</v>
      </c>
      <c r="I353" s="90">
        <v>1.4039999999999999</v>
      </c>
      <c r="J353" s="90">
        <v>-0.016762900000000001</v>
      </c>
      <c r="K353" s="90">
        <v>0.065131300000000003</v>
      </c>
      <c r="L353" s="90">
        <v>0.0013646999999999999</v>
      </c>
      <c r="M353">
        <v>0.062971100000000002</v>
      </c>
      <c r="N353" s="87">
        <f>_XLL.INTERPOLATE($I$2:$I353,M$2:M353,$A353,1,1)</f>
        <v>0.060035927910933429</v>
      </c>
      <c r="O353">
        <f>C353+D353/(Resultats!$M$2*1000)</f>
        <v>0.074409842405256041</v>
      </c>
    </row>
    <row r="354" spans="1:15" ht="12.75">
      <c r="A354" s="87">
        <v>1.375</v>
      </c>
      <c r="B354" s="87">
        <v>0.13816505000000001</v>
      </c>
      <c r="C354" s="87">
        <v>0.064734758962362388</v>
      </c>
      <c r="D354" s="87">
        <v>408.07090536398022</v>
      </c>
      <c r="E354" s="87">
        <f>_XLL.INTERPOLATE($I$2:$I354,J$2:J354,$A354,1,1)</f>
        <v>-0.017062156250000002</v>
      </c>
      <c r="F354" s="87">
        <f>_XLL.INTERPOLATE($I$2:$I354,K$2:K354,$A354,1,1)</f>
        <v>0.063792243750000005</v>
      </c>
      <c r="G354" s="87">
        <f>_XLL.INTERPOLATE($I$2:$I354,L$2:L354,$A354,1,1)</f>
        <v>0.0014262815624999994</v>
      </c>
      <c r="H354" s="87">
        <f t="shared" si="5"/>
        <v>-0.26746443214736432</v>
      </c>
      <c r="I354" s="90">
        <v>1.4079999999999999</v>
      </c>
      <c r="J354" s="90">
        <v>-0.016591600000000001</v>
      </c>
      <c r="K354" s="90">
        <v>0.065065300000000006</v>
      </c>
      <c r="L354" s="90">
        <v>0.00143081</v>
      </c>
      <c r="M354">
        <v>0.063337599999999994</v>
      </c>
      <c r="N354" s="87">
        <f>_XLL.INTERPOLATE($I$2:$I354,M$2:M354,$A354,1,1)</f>
        <v>0.060395641406250013</v>
      </c>
      <c r="O354">
        <f>C354+D354/(Resultats!$M$2*1000)</f>
        <v>0.074695858524297068</v>
      </c>
    </row>
    <row r="355" spans="1:15" ht="12.75">
      <c r="A355" s="87">
        <v>1.378910000000019</v>
      </c>
      <c r="B355" s="87">
        <v>0.138749175</v>
      </c>
      <c r="C355" s="87">
        <v>0.065395590424506669</v>
      </c>
      <c r="D355" s="87">
        <v>407.12039616927711</v>
      </c>
      <c r="E355" s="87">
        <f>_XLL.INTERPOLATE($I$2:$I355,J$2:J355,$A355,1,1)</f>
        <v>-0.01689419518516215</v>
      </c>
      <c r="F355" s="87">
        <f>_XLL.INTERPOLATE($I$2:$I355,K$2:K355,$A355,1,1)</f>
        <v>0.063957034441958757</v>
      </c>
      <c r="G355" s="87">
        <f>_XLL.INTERPOLATE($I$2:$I355,L$2:L355,$A355,1,1)</f>
        <v>0.0014353525460498806</v>
      </c>
      <c r="H355" s="87">
        <f t="shared" si="5"/>
        <v>-0.26414913281343111</v>
      </c>
      <c r="I355" s="90">
        <v>1.4119999999999999</v>
      </c>
      <c r="J355" s="90">
        <v>-0.0164382</v>
      </c>
      <c r="K355" s="90">
        <v>0.064977099999999996</v>
      </c>
      <c r="L355" s="90">
        <v>0.0014401399999999999</v>
      </c>
      <c r="M355">
        <v>0.063697900000000002</v>
      </c>
      <c r="N355" s="87">
        <f>_XLL.INTERPOLATE($I$2:$I355,M$2:M355,$A355,1,1)</f>
        <v>0.060747541520713377</v>
      </c>
      <c r="O355">
        <f>C355+D355/(Resultats!$M$2*1000)</f>
        <v>0.075333487850247571</v>
      </c>
    </row>
    <row r="356" spans="1:15" ht="12.75">
      <c r="A356" s="87">
        <v>1.3828200000000379</v>
      </c>
      <c r="B356" s="87">
        <v>0.13903602500000001</v>
      </c>
      <c r="C356" s="87">
        <v>0.06569496045487222</v>
      </c>
      <c r="D356" s="87">
        <v>406.96525403851336</v>
      </c>
      <c r="E356" s="87">
        <f>_XLL.INTERPOLATE($I$2:$I356,J$2:J356,$A356,1,1)</f>
        <v>-0.016946210293720534</v>
      </c>
      <c r="F356" s="87">
        <f>_XLL.INTERPOLATE($I$2:$I356,K$2:K356,$A356,1,1)</f>
        <v>0.064190815686146277</v>
      </c>
      <c r="G356" s="87">
        <f>_XLL.INTERPOLATE($I$2:$I356,L$2:L356,$A356,1,1)</f>
        <v>0.0015314858135617128</v>
      </c>
      <c r="H356" s="87">
        <f t="shared" si="5"/>
        <v>-0.26399742880005</v>
      </c>
      <c r="I356" s="90">
        <v>1.4159999999999999</v>
      </c>
      <c r="J356" s="90">
        <v>-0.016561300000000001</v>
      </c>
      <c r="K356" s="90">
        <v>0.0652417</v>
      </c>
      <c r="L356" s="90">
        <v>0.00141494</v>
      </c>
      <c r="M356">
        <v>0.064085199999999995</v>
      </c>
      <c r="N356" s="87">
        <f>_XLL.INTERPOLATE($I$2:$I356,M$2:M356,$A356,1,1)</f>
        <v>0.061056298189521699</v>
      </c>
      <c r="O356">
        <f>C356+D356/(Resultats!$M$2*1000)</f>
        <v>0.075629070827455264</v>
      </c>
    </row>
    <row r="357" spans="1:15" ht="12.75">
      <c r="A357" s="87">
        <v>1.3867199999999684</v>
      </c>
      <c r="B357" s="87">
        <v>0.13934298750000002</v>
      </c>
      <c r="C357" s="87">
        <v>0.066093933860021742</v>
      </c>
      <c r="D357" s="87">
        <v>405.82509962501626</v>
      </c>
      <c r="E357" s="87">
        <f>_XLL.INTERPOLATE($I$2:$I357,J$2:J357,$A357,1,1)</f>
        <v>-0.017021929395199923</v>
      </c>
      <c r="F357" s="87">
        <f>_XLL.INTERPOLATE($I$2:$I357,K$2:K357,$A357,1,1)</f>
        <v>0.064467099756797819</v>
      </c>
      <c r="G357" s="87">
        <f>_XLL.INTERPOLATE($I$2:$I357,L$2:L357,$A357,1,1)</f>
        <v>0.0015548886220803017</v>
      </c>
      <c r="H357" s="87">
        <f t="shared" si="5"/>
        <v>-0.26404056424773509</v>
      </c>
      <c r="I357" s="90">
        <v>1.42</v>
      </c>
      <c r="J357" s="90">
        <v>-0.016657700000000001</v>
      </c>
      <c r="K357" s="90">
        <v>0.0654391</v>
      </c>
      <c r="L357" s="90">
        <v>0.00140248</v>
      </c>
      <c r="M357">
        <v>0.064444699999999994</v>
      </c>
      <c r="N357" s="87">
        <f>_XLL.INTERPOLATE($I$2:$I357,M$2:M357,$A357,1,1)</f>
        <v>0.061425754835196758</v>
      </c>
      <c r="O357">
        <f>C357+D357/(Resultats!$M$2*1000)</f>
        <v>0.076000212815369353</v>
      </c>
    </row>
    <row r="358" spans="1:15" ht="12.75">
      <c r="A358" s="87">
        <v>1.3906299999999874</v>
      </c>
      <c r="B358" s="87">
        <v>0.13990997500000002</v>
      </c>
      <c r="C358" s="87">
        <v>0.066587299370109626</v>
      </c>
      <c r="D358" s="87">
        <v>406.73738753906673</v>
      </c>
      <c r="E358" s="87">
        <f>_XLL.INTERPOLATE($I$2:$I358,J$2:J358,$A358,1,1)</f>
        <v>-0.0169436759947371</v>
      </c>
      <c r="F358" s="87">
        <f>_XLL.INTERPOLATE($I$2:$I358,K$2:K358,$A358,1,1)</f>
        <v>0.064627682260938749</v>
      </c>
      <c r="G358" s="87">
        <f>_XLL.INTERPOLATE($I$2:$I358,L$2:L358,$A358,1,1)</f>
        <v>0.0014752176198654162</v>
      </c>
      <c r="H358" s="87">
        <f t="shared" si="5"/>
        <v>-0.26217365998560543</v>
      </c>
      <c r="I358" s="90">
        <v>1.4239999999999999</v>
      </c>
      <c r="J358" s="90">
        <v>-0.016608700000000001</v>
      </c>
      <c r="K358" s="90">
        <v>0.065925700000000004</v>
      </c>
      <c r="L358" s="90">
        <v>0.0013603700000000001</v>
      </c>
      <c r="M358">
        <v>0.064800999999999997</v>
      </c>
      <c r="N358" s="87">
        <f>_XLL.INTERPOLATE($I$2:$I358,M$2:M358,$A358,1,1)</f>
        <v>0.061777541299172387</v>
      </c>
      <c r="O358">
        <f>C358+D358/(Resultats!$M$2*1000)</f>
        <v>0.076515847471876536</v>
      </c>
    </row>
    <row r="359" spans="1:15" ht="12.75">
      <c r="A359" s="87">
        <v>1.3945400000000063</v>
      </c>
      <c r="B359" s="87">
        <v>0.14025717500000001</v>
      </c>
      <c r="C359" s="87">
        <v>0.066945087437835726</v>
      </c>
      <c r="D359" s="87">
        <v>406.60618535027504</v>
      </c>
      <c r="E359" s="87">
        <f>_XLL.INTERPOLATE($I$2:$I359,J$2:J359,$A359,1,1)</f>
        <v>-0.016983817132662699</v>
      </c>
      <c r="F359" s="87">
        <f>_XLL.INTERPOLATE($I$2:$I359,K$2:K359,$A359,1,1)</f>
        <v>0.064851738749656648</v>
      </c>
      <c r="G359" s="87">
        <f>_XLL.INTERPOLATE($I$2:$I359,L$2:L359,$A359,1,1)</f>
        <v>0.0014274814048749799</v>
      </c>
      <c r="H359" s="87">
        <f t="shared" si="5"/>
        <v>-0.26188684313036431</v>
      </c>
      <c r="I359" s="90">
        <v>1.4279999999999999</v>
      </c>
      <c r="J359" s="90">
        <v>-0.0164662</v>
      </c>
      <c r="K359" s="90">
        <v>0.066127400000000003</v>
      </c>
      <c r="L359" s="90">
        <v>0.00138339</v>
      </c>
      <c r="M359">
        <v>0.065164399999999997</v>
      </c>
      <c r="N359" s="87">
        <f>_XLL.INTERPOLATE($I$2:$I359,M$2:M359,$A359,1,1)</f>
        <v>0.062165193402163185</v>
      </c>
      <c r="O359">
        <f>C359+D359/(Resultats!$M$2*1000)</f>
        <v>0.076870432865635649</v>
      </c>
    </row>
    <row r="360" spans="1:15" ht="12.75">
      <c r="A360" s="87">
        <v>1.3984400000000505</v>
      </c>
      <c r="B360" s="87">
        <v>0.14053061249999999</v>
      </c>
      <c r="C360" s="87">
        <v>0.0672096859894184</v>
      </c>
      <c r="D360" s="87">
        <v>406.71571330277447</v>
      </c>
      <c r="E360" s="87">
        <f>_XLL.INTERPOLATE($I$2:$I360,J$2:J360,$A360,1,1)</f>
        <v>-0.016888765492246941</v>
      </c>
      <c r="F360" s="87">
        <f>_XLL.INTERPOLATE($I$2:$I360,K$2:K360,$A360,1,1)</f>
        <v>0.064586765615742767</v>
      </c>
      <c r="G360" s="87">
        <f>_XLL.INTERPOLATE($I$2:$I360,L$2:L360,$A360,1,1)</f>
        <v>0.0013977325046895029</v>
      </c>
      <c r="H360" s="87">
        <f t="shared" si="5"/>
        <v>-0.26148956881857499</v>
      </c>
      <c r="I360" s="90">
        <v>1.4319999999999999</v>
      </c>
      <c r="J360" s="90">
        <v>-0.0162332</v>
      </c>
      <c r="K360" s="90">
        <v>0.065845000000000001</v>
      </c>
      <c r="L360" s="90">
        <v>0.0013956000000000001</v>
      </c>
      <c r="M360">
        <v>0.065553200000000006</v>
      </c>
      <c r="N360" s="87">
        <f>_XLL.INTERPOLATE($I$2:$I360,M$2:M360,$A360,1,1)</f>
        <v>0.062514748230103945</v>
      </c>
      <c r="O360">
        <f>C360+D360/(Resultats!$M$2*1000)</f>
        <v>0.077137705018362923</v>
      </c>
    </row>
    <row r="361" spans="1:15" ht="12.75">
      <c r="A361" s="87">
        <v>1.4023499999999558</v>
      </c>
      <c r="B361" s="87">
        <v>0.14095231250000001</v>
      </c>
      <c r="C361" s="87">
        <v>0.067692965587684756</v>
      </c>
      <c r="D361" s="87">
        <v>405.95264885263509</v>
      </c>
      <c r="E361" s="87">
        <f>_XLL.INTERPOLATE($I$2:$I361,J$2:J361,$A361,1,1)</f>
        <v>-0.016784893578320519</v>
      </c>
      <c r="F361" s="87">
        <f>_XLL.INTERPOLATE($I$2:$I361,K$2:K361,$A361,1,1)</f>
        <v>0.064858023903017675</v>
      </c>
      <c r="G361" s="87">
        <f>_XLL.INTERPOLATE($I$2:$I361,L$2:L361,$A361,1,1)</f>
        <v>0.0013657981729690014</v>
      </c>
      <c r="H361" s="87">
        <f t="shared" si="5"/>
        <v>-0.25879440303976886</v>
      </c>
      <c r="I361" s="90">
        <v>1.4359999999999999</v>
      </c>
      <c r="J361" s="90">
        <v>-0.016290499999999999</v>
      </c>
      <c r="K361" s="90">
        <v>0.066168900000000003</v>
      </c>
      <c r="L361" s="90">
        <v>0.0012798099999999999</v>
      </c>
      <c r="M361">
        <v>0.065923200000000001</v>
      </c>
      <c r="N361" s="87">
        <f>_XLL.INTERPOLATE($I$2:$I361,M$2:M361,$A361,1,1)</f>
        <v>0.062831076062886973</v>
      </c>
      <c r="O361">
        <f>C361+D361/(Resultats!$M$2*1000)</f>
        <v>0.077602358047422562</v>
      </c>
    </row>
    <row r="362" spans="1:15" ht="12.75">
      <c r="A362" s="87">
        <v>1.40625</v>
      </c>
      <c r="B362" s="87">
        <v>0.14135613749999998</v>
      </c>
      <c r="C362" s="87">
        <v>0.068135424927217234</v>
      </c>
      <c r="D362" s="87">
        <v>405.47391089587938</v>
      </c>
      <c r="E362" s="87">
        <f>_XLL.INTERPOLATE($I$2:$I362,J$2:J362,$A362,1,1)</f>
        <v>-0.016671872448730467</v>
      </c>
      <c r="F362" s="87">
        <f>_XLL.INTERPOLATE($I$2:$I362,K$2:K362,$A362,1,1)</f>
        <v>0.06513465972900391</v>
      </c>
      <c r="G362" s="87">
        <f>_XLL.INTERPOLATE($I$2:$I362,L$2:L362,$A362,1,1)</f>
        <v>0.0014012087329101581</v>
      </c>
      <c r="H362" s="87">
        <f t="shared" si="5"/>
        <v>-0.25596007591188236</v>
      </c>
      <c r="I362" s="90">
        <v>1.44</v>
      </c>
      <c r="J362" s="90">
        <v>-0.016407100000000001</v>
      </c>
      <c r="K362" s="90">
        <v>0.066703799999999994</v>
      </c>
      <c r="L362" s="90">
        <v>0.00121988</v>
      </c>
      <c r="M362">
        <v>0.066330700000000006</v>
      </c>
      <c r="N362" s="87">
        <f>_XLL.INTERPOLATE($I$2:$I362,M$2:M362,$A362,1,1)</f>
        <v>0.063175871203613287</v>
      </c>
      <c r="O362">
        <f>C362+D362/(Resultats!$M$2*1000)</f>
        <v>0.078033131289297411</v>
      </c>
    </row>
    <row r="363" spans="1:15" ht="12.75">
      <c r="A363" s="87">
        <v>1.410160000000019</v>
      </c>
      <c r="B363" s="87">
        <v>0.14159973749999999</v>
      </c>
      <c r="C363" s="87">
        <v>0.068321674589944176</v>
      </c>
      <c r="D363" s="87">
        <v>406.18456839947822</v>
      </c>
      <c r="E363" s="87">
        <f>_XLL.INTERPOLATE($I$2:$I363,J$2:J363,$A363,1,1)</f>
        <v>-0.01648919703519915</v>
      </c>
      <c r="F363" s="87">
        <f>_XLL.INTERPOLATE($I$2:$I363,K$2:K363,$A363,1,1)</f>
        <v>0.064995278739999399</v>
      </c>
      <c r="G363" s="87">
        <f>_XLL.INTERPOLATE($I$2:$I363,L$2:L363,$A363,1,1)</f>
        <v>0.0014414080130000229</v>
      </c>
      <c r="H363" s="87">
        <f t="shared" si="5"/>
        <v>-0.25369838171109138</v>
      </c>
      <c r="I363" s="90">
        <v>1.444</v>
      </c>
      <c r="J363" s="90">
        <v>-0.016354799999999999</v>
      </c>
      <c r="K363" s="90">
        <v>0.066322599999999995</v>
      </c>
      <c r="L363" s="90">
        <v>0.00130412</v>
      </c>
      <c r="M363">
        <v>0.066687700000000003</v>
      </c>
      <c r="N363" s="87">
        <f>_XLL.INTERPOLATE($I$2:$I363,M$2:M363,$A363,1,1)</f>
        <v>0.0635307053824017</v>
      </c>
      <c r="O363">
        <f>C363+D363/(Resultats!$M$2*1000)</f>
        <v>0.078236728256266666</v>
      </c>
    </row>
    <row r="364" spans="1:15" ht="12.75">
      <c r="A364" s="87">
        <v>1.4140700000000379</v>
      </c>
      <c r="B364" s="87">
        <v>0.14216973749999995</v>
      </c>
      <c r="C364" s="87">
        <v>0.068930076602634255</v>
      </c>
      <c r="D364" s="87">
        <v>405.70870932402784</v>
      </c>
      <c r="E364" s="87">
        <f>_XLL.INTERPOLATE($I$2:$I364,J$2:J364,$A364,1,1)</f>
        <v>-0.0164869733128328</v>
      </c>
      <c r="F364" s="87">
        <f>_XLL.INTERPOLATE($I$2:$I364,K$2:K364,$A364,1,1)</f>
        <v>0.065097119990784269</v>
      </c>
      <c r="G364" s="87">
        <f>_XLL.INTERPOLATE($I$2:$I364,L$2:L364,$A364,1,1)</f>
        <v>0.001428355930246656</v>
      </c>
      <c r="H364" s="87">
        <f t="shared" si="5"/>
        <v>-0.25326732296554505</v>
      </c>
      <c r="I364" s="90">
        <v>1.448</v>
      </c>
      <c r="J364" s="90">
        <v>-0.016406500000000001</v>
      </c>
      <c r="K364" s="90">
        <v>0.066445799999999999</v>
      </c>
      <c r="L364" s="90">
        <v>0.00143334</v>
      </c>
      <c r="M364">
        <v>0.067103399999999994</v>
      </c>
      <c r="N364" s="87">
        <f>_XLL.INTERPOLATE($I$2:$I364,M$2:M364,$A364,1,1)</f>
        <v>0.063898497416906869</v>
      </c>
      <c r="O364">
        <f>C364+D364/(Resultats!$M$2*1000)</f>
        <v>0.078833514445417974</v>
      </c>
    </row>
    <row r="365" spans="1:15" ht="12.75">
      <c r="A365" s="87">
        <v>1.4179699999999684</v>
      </c>
      <c r="B365" s="87">
        <v>0.14252361250000001</v>
      </c>
      <c r="C365" s="87">
        <v>0.069251008568846403</v>
      </c>
      <c r="D365" s="87">
        <v>406.11692338633094</v>
      </c>
      <c r="E365" s="87">
        <f>_XLL.INTERPOLATE($I$2:$I365,J$2:J365,$A365,1,1)</f>
        <v>-0.016619419573631153</v>
      </c>
      <c r="F365" s="87">
        <f>_XLL.INTERPOLATE($I$2:$I365,K$2:K365,$A365,1,1)</f>
        <v>0.065325381671695673</v>
      </c>
      <c r="G365" s="87">
        <f>_XLL.INTERPOLATE($I$2:$I365,L$2:L365,$A365,1,1)</f>
        <v>0.0014098203555198215</v>
      </c>
      <c r="H365" s="87">
        <f t="shared" si="5"/>
        <v>-0.25440983501872216</v>
      </c>
      <c r="I365" s="90">
        <v>1.452</v>
      </c>
      <c r="J365" s="90">
        <v>-0.016591700000000001</v>
      </c>
      <c r="K365" s="90">
        <v>0.067045499999999994</v>
      </c>
      <c r="L365" s="90">
        <v>0.00139072</v>
      </c>
      <c r="M365">
        <v>0.067441200000000007</v>
      </c>
      <c r="N365" s="87">
        <f>_XLL.INTERPOLATE($I$2:$I365,M$2:M365,$A365,1,1)</f>
        <v>0.064264213871370629</v>
      </c>
      <c r="O365">
        <f>C365+D365/(Resultats!$M$2*1000)</f>
        <v>0.079164411005684082</v>
      </c>
    </row>
    <row r="366" spans="1:15" ht="12.75">
      <c r="A366" s="87">
        <v>1.4218799999999874</v>
      </c>
      <c r="B366" s="87">
        <v>0.14287307500000002</v>
      </c>
      <c r="C366" s="87">
        <v>0.069713455613091543</v>
      </c>
      <c r="D366" s="87">
        <v>404.71687383167523</v>
      </c>
      <c r="E366" s="87">
        <f>_XLL.INTERPOLATE($I$2:$I366,J$2:J366,$A366,1,1)</f>
        <v>-0.016649741421850162</v>
      </c>
      <c r="F366" s="87">
        <f>_XLL.INTERPOLATE($I$2:$I366,K$2:K366,$A366,1,1)</f>
        <v>0.065665389092848248</v>
      </c>
      <c r="G366" s="87">
        <f>_XLL.INTERPOLATE($I$2:$I366,L$2:L366,$A366,1,1)</f>
        <v>0.0013808329284701708</v>
      </c>
      <c r="H366" s="87">
        <f t="shared" si="5"/>
        <v>-0.25355429476414265</v>
      </c>
      <c r="I366" s="90">
        <v>1.456</v>
      </c>
      <c r="J366" s="90">
        <v>-0.016642899999999999</v>
      </c>
      <c r="K366" s="90">
        <v>0.067490400000000006</v>
      </c>
      <c r="L366" s="90">
        <v>0.0013555399999999999</v>
      </c>
      <c r="M366">
        <v>0.067796300000000004</v>
      </c>
      <c r="N366" s="87">
        <f>_XLL.INTERPOLATE($I$2:$I366,M$2:M366,$A366,1,1)</f>
        <v>0.064611956613448873</v>
      </c>
      <c r="O366">
        <f>C366+D366/(Resultats!$M$2*1000)</f>
        <v>0.079592682535766734</v>
      </c>
    </row>
    <row r="367" spans="1:15" ht="12.75">
      <c r="A367" s="87">
        <v>1.4257900000000063</v>
      </c>
      <c r="B367" s="87">
        <v>0.14330443749999999</v>
      </c>
      <c r="C367" s="87">
        <v>0.070154606021904292</v>
      </c>
      <c r="D367" s="87">
        <v>404.59558682320983</v>
      </c>
      <c r="E367" s="87">
        <f>_XLL.INTERPOLATE($I$2:$I367,J$2:J367,$A367,1,1)</f>
        <v>-0.016556323932945094</v>
      </c>
      <c r="F367" s="87">
        <f>_XLL.INTERPOLATE($I$2:$I367,K$2:K367,$A367,1,1)</f>
        <v>0.066062200523369141</v>
      </c>
      <c r="G367" s="87">
        <f>_XLL.INTERPOLATE($I$2:$I367,L$2:L367,$A367,1,1)</f>
        <v>0.0013668210180027055</v>
      </c>
      <c r="H367" s="87">
        <f t="shared" si="5"/>
        <v>-0.25061720320818537</v>
      </c>
      <c r="I367" s="90">
        <v>1.46</v>
      </c>
      <c r="J367" s="90">
        <v>-0.016292500000000001</v>
      </c>
      <c r="K367" s="90">
        <v>0.066834900000000003</v>
      </c>
      <c r="L367" s="90">
        <v>0.00137196</v>
      </c>
      <c r="M367">
        <v>0.068160200000000004</v>
      </c>
      <c r="N367" s="87">
        <f>_XLL.INTERPOLATE($I$2:$I367,M$2:M367,$A367,1,1)</f>
        <v>0.064961731414248242</v>
      </c>
      <c r="O367">
        <f>C367+D367/(Resultats!$M$2*1000)</f>
        <v>0.080030872302320963</v>
      </c>
    </row>
    <row r="368" spans="1:15" ht="12.75">
      <c r="A368" s="87">
        <v>1.4296900000000505</v>
      </c>
      <c r="B368" s="87">
        <v>0.14349814999999999</v>
      </c>
      <c r="C368" s="87">
        <v>0.070365675302332842</v>
      </c>
      <c r="D368" s="87">
        <v>404.38051003663145</v>
      </c>
      <c r="E368" s="87">
        <f>_XLL.INTERPOLATE($I$2:$I368,J$2:J368,$A368,1,1)</f>
        <v>-0.016359170383958899</v>
      </c>
      <c r="F368" s="87">
        <f>_XLL.INTERPOLATE($I$2:$I368,K$2:K368,$A368,1,1)</f>
        <v>0.06601094145885103</v>
      </c>
      <c r="G368" s="87">
        <f>_XLL.INTERPOLATE($I$2:$I368,L$2:L368,$A368,1,1)</f>
        <v>0.0013959079150417226</v>
      </c>
      <c r="H368" s="87">
        <f t="shared" si="5"/>
        <v>-0.24782513356754118</v>
      </c>
      <c r="I368" s="90">
        <v>1.464</v>
      </c>
      <c r="J368" s="90">
        <v>-0.015689600000000001</v>
      </c>
      <c r="K368" s="90">
        <v>0.0656828</v>
      </c>
      <c r="L368" s="90">
        <v>0.00134099</v>
      </c>
      <c r="M368">
        <v>0.068542800000000001</v>
      </c>
      <c r="N368" s="87">
        <f>_XLL.INTERPOLATE($I$2:$I368,M$2:M368,$A368,1,1)</f>
        <v>0.065327847510022172</v>
      </c>
      <c r="O368">
        <f>C368+D368/(Resultats!$M$2*1000)</f>
        <v>0.080236691511606464</v>
      </c>
    </row>
    <row r="369" spans="1:15" ht="12.75">
      <c r="A369" s="87">
        <v>1.4335999999999558</v>
      </c>
      <c r="B369" s="87">
        <v>0.1439802375</v>
      </c>
      <c r="C369" s="87">
        <v>0.07080175998185978</v>
      </c>
      <c r="D369" s="87">
        <v>404.95055462765526</v>
      </c>
      <c r="E369" s="87">
        <f>_XLL.INTERPOLATE($I$2:$I369,J$2:J369,$A369,1,1)</f>
        <v>-0.01623237199999928</v>
      </c>
      <c r="F369" s="87">
        <f>_XLL.INTERPOLATE($I$2:$I369,K$2:K369,$A369,1,1)</f>
        <v>0.065920778399996396</v>
      </c>
      <c r="G369" s="87">
        <f>_XLL.INTERPOLATE($I$2:$I369,L$2:L369,$A369,1,1)</f>
        <v>0.0013558187200014612</v>
      </c>
      <c r="H369" s="87">
        <f t="shared" si="5"/>
        <v>-0.24624059961039793</v>
      </c>
      <c r="I369" s="90">
        <v>1.468</v>
      </c>
      <c r="J369" s="90">
        <v>-0.015768500000000001</v>
      </c>
      <c r="K369" s="90">
        <v>0.065585400000000002</v>
      </c>
      <c r="L369" s="90">
        <v>0.0013907399999999999</v>
      </c>
      <c r="M369">
        <v>0.068974800000000003</v>
      </c>
      <c r="N369" s="87">
        <f>_XLL.INTERPOLATE($I$2:$I369,M$2:M369,$A369,1,1)</f>
        <v>0.065700753599995998</v>
      </c>
      <c r="O369">
        <f>C369+D369/(Resultats!$M$2*1000)</f>
        <v>0.08068669110359418</v>
      </c>
    </row>
    <row r="370" spans="1:15" ht="12.75">
      <c r="A370" s="87">
        <v>1.4375</v>
      </c>
      <c r="B370" s="87">
        <v>0.14446827500000004</v>
      </c>
      <c r="C370" s="87">
        <v>0.071309326272601836</v>
      </c>
      <c r="D370" s="87">
        <v>404.70856334500695</v>
      </c>
      <c r="E370" s="87">
        <f>_XLL.INTERPOLATE($I$2:$I370,J$2:J370,$A370,1,1)</f>
        <v>-0.016337304101562502</v>
      </c>
      <c r="F370" s="87">
        <f>_XLL.INTERPOLATE($I$2:$I370,K$2:K370,$A370,1,1)</f>
        <v>0.06639429169921876</v>
      </c>
      <c r="G370" s="87">
        <f>_XLL.INTERPOLATE($I$2:$I370,L$2:L370,$A370,1,1)</f>
        <v>0.0012469093457031239</v>
      </c>
      <c r="H370" s="87">
        <f t="shared" si="5"/>
        <v>-0.24606489027060044</v>
      </c>
      <c r="I370" s="90">
        <v>1.472</v>
      </c>
      <c r="J370" s="90">
        <v>-0.015702199999999999</v>
      </c>
      <c r="K370" s="90">
        <v>0.065392400000000003</v>
      </c>
      <c r="L370" s="90">
        <v>0.00144527</v>
      </c>
      <c r="M370">
        <v>0.069298399999999996</v>
      </c>
      <c r="N370" s="87">
        <f>_XLL.INTERPOLATE($I$2:$I370,M$2:M370,$A370,1,1)</f>
        <v>0.066075485156250002</v>
      </c>
      <c r="O370">
        <f>C370+D370/(Resultats!$M$2*1000)</f>
        <v>0.081188350334489789</v>
      </c>
    </row>
    <row r="371" spans="1:15" ht="12.75">
      <c r="A371" s="87">
        <v>1.441410000000019</v>
      </c>
      <c r="B371" s="87">
        <v>0.14489742500000002</v>
      </c>
      <c r="C371" s="87">
        <v>0.071858760863143634</v>
      </c>
      <c r="D371" s="87">
        <v>403.2180551649268</v>
      </c>
      <c r="E371" s="87">
        <f>_XLL.INTERPOLATE($I$2:$I371,J$2:J371,$A371,1,1)</f>
        <v>-0.016396961224147306</v>
      </c>
      <c r="F371" s="87">
        <f>_XLL.INTERPOLATE($I$2:$I371,K$2:K371,$A371,1,1)</f>
        <v>0.066616830231173485</v>
      </c>
      <c r="G371" s="87">
        <f>_XLL.INTERPOLATE($I$2:$I371,L$2:L371,$A371,1,1)</f>
        <v>0.0012371118607270182</v>
      </c>
      <c r="H371" s="87">
        <f t="shared" si="5"/>
        <v>-0.24613841828328714</v>
      </c>
      <c r="I371" s="90">
        <v>1.476</v>
      </c>
      <c r="J371" s="90">
        <v>-0.0158341</v>
      </c>
      <c r="K371" s="90">
        <v>0.065511399999999997</v>
      </c>
      <c r="L371" s="90">
        <v>0.0013152800000000001</v>
      </c>
      <c r="M371">
        <v>0.069620000000000001</v>
      </c>
      <c r="N371" s="87">
        <f>_XLL.INTERPOLATE($I$2:$I371,M$2:M371,$A371,1,1)</f>
        <v>0.066457912761354779</v>
      </c>
      <c r="O371">
        <f>C371+D371/(Resultats!$M$2*1000)</f>
        <v>0.081701401296146267</v>
      </c>
    </row>
    <row r="372" spans="1:15" ht="12.75">
      <c r="A372" s="87">
        <v>1.4453200000000379</v>
      </c>
      <c r="B372" s="87">
        <v>0.14516188750000003</v>
      </c>
      <c r="C372" s="87">
        <v>0.072103035845085678</v>
      </c>
      <c r="D372" s="87">
        <v>403.46820907629109</v>
      </c>
      <c r="E372" s="87">
        <f>_XLL.INTERPOLATE($I$2:$I372,J$2:J372,$A372,1,1)</f>
        <v>-0.016359287595750276</v>
      </c>
      <c r="F372" s="87">
        <f>_XLL.INTERPOLATE($I$2:$I372,K$2:K372,$A372,1,1)</f>
        <v>0.066308512413850385</v>
      </c>
      <c r="G372" s="87">
        <f>_XLL.INTERPOLATE($I$2:$I372,L$2:L372,$A372,1,1)</f>
        <v>0.0013496999798314965</v>
      </c>
      <c r="H372" s="87">
        <f t="shared" si="5"/>
        <v>-0.24671474295256821</v>
      </c>
      <c r="I372" s="90">
        <v>1.48</v>
      </c>
      <c r="J372" s="90">
        <v>-0.0159714</v>
      </c>
      <c r="K372" s="90">
        <v>0.065913899999999997</v>
      </c>
      <c r="L372" s="90">
        <v>0.0014015099999999999</v>
      </c>
      <c r="M372">
        <v>0.069940699999999995</v>
      </c>
      <c r="N372" s="87">
        <f>_XLL.INTERPOLATE($I$2:$I372,M$2:M372,$A372,1,1)</f>
        <v>0.066823375087904049</v>
      </c>
      <c r="O372">
        <f>C372+D372/(Resultats!$M$2*1000)</f>
        <v>0.081951782589477218</v>
      </c>
    </row>
    <row r="373" spans="1:15" ht="12.75">
      <c r="A373" s="87">
        <v>1.4492199999999684</v>
      </c>
      <c r="B373" s="87">
        <v>0.14550312499999996</v>
      </c>
      <c r="C373" s="87">
        <v>0.072478982343633133</v>
      </c>
      <c r="D373" s="87">
        <v>403.03811203705732</v>
      </c>
      <c r="E373" s="87">
        <f>_XLL.INTERPOLATE($I$2:$I373,J$2:J373,$A373,1,1)</f>
        <v>-0.016457483923904649</v>
      </c>
      <c r="F373" s="87">
        <f>_XLL.INTERPOLATE($I$2:$I373,K$2:K373,$A373,1,1)</f>
        <v>0.066598612978413935</v>
      </c>
      <c r="G373" s="87">
        <f>_XLL.INTERPOLATE($I$2:$I373,L$2:L373,$A373,1,1)</f>
        <v>0.0014327583531053055</v>
      </c>
      <c r="H373" s="87">
        <f t="shared" si="5"/>
        <v>-0.24711451467073164</v>
      </c>
      <c r="I373" s="90">
        <v>1.484</v>
      </c>
      <c r="J373" s="90">
        <v>-0.015764299999999998</v>
      </c>
      <c r="K373" s="90">
        <v>0.065678100000000003</v>
      </c>
      <c r="L373" s="90">
        <v>0.00139766</v>
      </c>
      <c r="M373">
        <v>0.070269799999999993</v>
      </c>
      <c r="N373" s="87">
        <f>_XLL.INTERPOLATE($I$2:$I373,M$2:M373,$A373,1,1)</f>
        <v>0.067211607973197335</v>
      </c>
      <c r="O373">
        <f>C373+D373/(Resultats!$M$2*1000)</f>
        <v>0.082317230325743951</v>
      </c>
    </row>
    <row r="374" spans="1:15" ht="12.75">
      <c r="A374" s="87">
        <v>1.4531299999999874</v>
      </c>
      <c r="B374" s="87">
        <v>0.14591213749999998</v>
      </c>
      <c r="C374" s="87">
        <v>0.072836310543928473</v>
      </c>
      <c r="D374" s="87">
        <v>403.67855875716123</v>
      </c>
      <c r="E374" s="87">
        <f>_XLL.INTERPOLATE($I$2:$I374,J$2:J374,$A374,1,1)</f>
        <v>-0.016627406000958984</v>
      </c>
      <c r="F374" s="87">
        <f>_XLL.INTERPOLATE($I$2:$I374,K$2:K374,$A374,1,1)</f>
        <v>0.067213945739660511</v>
      </c>
      <c r="G374" s="87">
        <f>_XLL.INTERPOLATE($I$2:$I374,L$2:L374,$A374,1,1)</f>
        <v>0.0013787633067151384</v>
      </c>
      <c r="H374" s="87">
        <f t="shared" si="5"/>
        <v>-0.24738029910283566</v>
      </c>
      <c r="I374" s="90">
        <v>1.488</v>
      </c>
      <c r="J374" s="90">
        <v>-0.0156758</v>
      </c>
      <c r="K374" s="90">
        <v>0.065696599999999994</v>
      </c>
      <c r="L374" s="90">
        <v>0.00146094</v>
      </c>
      <c r="M374">
        <v>0.070612999999999995</v>
      </c>
      <c r="N374" s="87">
        <f>_XLL.INTERPOLATE($I$2:$I374,M$2:M374,$A374,1,1)</f>
        <v>0.067540005808244985</v>
      </c>
      <c r="O374">
        <f>C374+D374/(Resultats!$M$2*1000)</f>
        <v>0.082690191969784513</v>
      </c>
    </row>
    <row r="375" spans="1:15" ht="12.75">
      <c r="A375" s="87">
        <v>1.4570400000000063</v>
      </c>
      <c r="B375" s="87">
        <v>0.14642699999999997</v>
      </c>
      <c r="C375" s="87">
        <v>0.073452791120241459</v>
      </c>
      <c r="D375" s="87">
        <v>402.41935694829886</v>
      </c>
      <c r="E375" s="87">
        <f>_XLL.INTERPOLATE($I$2:$I375,J$2:J375,$A375,1,1)</f>
        <v>-0.016586700630799558</v>
      </c>
      <c r="F375" s="87">
        <f>_XLL.INTERPOLATE($I$2:$I375,K$2:K375,$A375,1,1)</f>
        <v>0.06741072623439924</v>
      </c>
      <c r="G375" s="87">
        <f>_XLL.INTERPOLATE($I$2:$I375,L$2:L375,$A375,1,1)</f>
        <v>0.0013573212178800312</v>
      </c>
      <c r="H375" s="87">
        <f t="shared" si="5"/>
        <v>-0.24605432335982572</v>
      </c>
      <c r="I375" s="90">
        <v>1.492</v>
      </c>
      <c r="J375" s="90">
        <v>-0.015729400000000001</v>
      </c>
      <c r="K375" s="90">
        <v>0.0651061</v>
      </c>
      <c r="L375" s="90">
        <v>0.00151042</v>
      </c>
      <c r="M375">
        <v>0.071004499999999998</v>
      </c>
      <c r="N375" s="87">
        <f>_XLL.INTERPOLATE($I$2:$I375,M$2:M375,$A375,1,1)</f>
        <v>0.06788981982120057</v>
      </c>
      <c r="O375">
        <f>C375+D375/(Resultats!$M$2*1000)</f>
        <v>0.083275935156046477</v>
      </c>
    </row>
    <row r="376" spans="1:15" ht="12.75">
      <c r="A376" s="87">
        <v>1.4609400000000505</v>
      </c>
      <c r="B376" s="87">
        <v>0.14688000000000001</v>
      </c>
      <c r="C376" s="87">
        <v>0.073904604217853373</v>
      </c>
      <c r="D376" s="87">
        <v>402.43406446578285</v>
      </c>
      <c r="E376" s="87">
        <f>_XLL.INTERPOLATE($I$2:$I376,J$2:J376,$A376,1,1)</f>
        <v>-0.016153779349297678</v>
      </c>
      <c r="F376" s="87">
        <f>_XLL.INTERPOLATE($I$2:$I376,K$2:K376,$A376,1,1)</f>
        <v>0.066576025649977874</v>
      </c>
      <c r="G376" s="87">
        <f>_XLL.INTERPOLATE($I$2:$I376,L$2:L376,$A376,1,1)</f>
        <v>0.0013662356790326456</v>
      </c>
      <c r="H376" s="87">
        <f t="shared" si="5"/>
        <v>-0.24263658263750754</v>
      </c>
      <c r="I376" s="90">
        <v>1.496</v>
      </c>
      <c r="J376" s="90">
        <v>-0.015740000000000001</v>
      </c>
      <c r="K376" s="90">
        <v>0.0649425</v>
      </c>
      <c r="L376" s="90">
        <v>0.0014492699999999999</v>
      </c>
      <c r="M376">
        <v>0.071411799999999998</v>
      </c>
      <c r="N376" s="87">
        <f>_XLL.INTERPOLATE($I$2:$I376,M$2:M376,$A376,1,1)</f>
        <v>0.068247781610385971</v>
      </c>
      <c r="O376">
        <f>C376+D376/(Resultats!$M$2*1000)</f>
        <v>0.083728107267359297</v>
      </c>
    </row>
    <row r="377" spans="1:15" ht="12.75">
      <c r="A377" s="87">
        <v>1.4648499999999558</v>
      </c>
      <c r="B377" s="87">
        <v>0.14707222500000006</v>
      </c>
      <c r="C377" s="87">
        <v>0.074102206777076712</v>
      </c>
      <c r="D377" s="87">
        <v>402.36742836572137</v>
      </c>
      <c r="E377" s="87">
        <f>_XLL.INTERPOLATE($I$2:$I377,J$2:J377,$A377,1,1)</f>
        <v>-0.015664023051757785</v>
      </c>
      <c r="F377" s="87">
        <f>_XLL.INTERPOLATE($I$2:$I377,K$2:K377,$A377,1,1)</f>
        <v>0.065594306421975251</v>
      </c>
      <c r="G377" s="87">
        <f>_XLL.INTERPOLATE($I$2:$I377,L$2:L377,$A377,1,1)</f>
        <v>0.0013461581152144292</v>
      </c>
      <c r="H377" s="87">
        <f t="shared" si="5"/>
        <v>-0.23880156535217301</v>
      </c>
      <c r="I377" s="90">
        <v>1.5</v>
      </c>
      <c r="J377" s="90">
        <v>-0.015896400000000002</v>
      </c>
      <c r="K377" s="90">
        <v>0.064822699999999997</v>
      </c>
      <c r="L377" s="90">
        <v>0.0013473599999999999</v>
      </c>
      <c r="M377">
        <v>0.071713600000000002</v>
      </c>
      <c r="N377" s="87">
        <f>_XLL.INTERPOLATE($I$2:$I377,M$2:M377,$A377,1,1)</f>
        <v>0.068633272336518572</v>
      </c>
      <c r="O377">
        <f>C377+D377/(Resultats!$M$2*1000)</f>
        <v>0.083924083224885704</v>
      </c>
    </row>
    <row r="378" spans="1:15" ht="12.75">
      <c r="A378" s="87">
        <v>1.46875</v>
      </c>
      <c r="B378" s="87">
        <v>0.14751776250000004</v>
      </c>
      <c r="C378" s="87">
        <v>0.074556521107894139</v>
      </c>
      <c r="D378" s="87">
        <v>402.25867014432629</v>
      </c>
      <c r="E378" s="87">
        <f>_XLL.INTERPOLATE($I$2:$I378,J$2:J378,$A378,1,1)</f>
        <v>-0.01576222438964844</v>
      </c>
      <c r="F378" s="87">
        <f>_XLL.INTERPOLATE($I$2:$I378,K$2:K378,$A378,1,1)</f>
        <v>0.065550673095703116</v>
      </c>
      <c r="G378" s="87">
        <f>_XLL.INTERPOLATE($I$2:$I378,L$2:L378,$A378,1,1)</f>
        <v>0.0014033038989257817</v>
      </c>
      <c r="H378" s="87">
        <f t="shared" si="5"/>
        <v>-0.24045861995399806</v>
      </c>
      <c r="I378" s="90">
        <v>1.504</v>
      </c>
      <c r="J378" s="90">
        <v>-0.015737000000000001</v>
      </c>
      <c r="K378" s="90">
        <v>0.064744999999999997</v>
      </c>
      <c r="L378" s="90">
        <v>0.00130382</v>
      </c>
      <c r="M378">
        <v>0.072037199999999996</v>
      </c>
      <c r="N378" s="87">
        <f>_XLL.INTERPOLATE($I$2:$I378,M$2:M378,$A378,1,1)</f>
        <v>0.069042212402343747</v>
      </c>
      <c r="O378">
        <f>C378+D378/(Resultats!$M$2*1000)</f>
        <v>0.084375742743862212</v>
      </c>
    </row>
    <row r="379" spans="1:15" ht="12.75">
      <c r="A379" s="87">
        <v>1.472660000000019</v>
      </c>
      <c r="B379" s="87">
        <v>0.14804157500000004</v>
      </c>
      <c r="C379" s="87">
        <v>0.075048046142900143</v>
      </c>
      <c r="D379" s="87">
        <v>402.65876071678304</v>
      </c>
      <c r="E379" s="87">
        <f>_XLL.INTERPOLATE($I$2:$I379,J$2:J379,$A379,1,1)</f>
        <v>-0.015712501446650422</v>
      </c>
      <c r="F379" s="87">
        <f>_XLL.INTERPOLATE($I$2:$I379,K$2:K379,$A379,1,1)</f>
        <v>0.065390866043468832</v>
      </c>
      <c r="G379" s="87">
        <f>_XLL.INTERPOLATE($I$2:$I379,L$2:L379,$A379,1,1)</f>
        <v>0.0014319777853356907</v>
      </c>
      <c r="H379" s="87">
        <f t="shared" si="5"/>
        <v>-0.24028587473066154</v>
      </c>
      <c r="I379" s="90">
        <v>1.508</v>
      </c>
      <c r="J379" s="90">
        <v>-0.0157056</v>
      </c>
      <c r="K379" s="90">
        <v>0.064605700000000002</v>
      </c>
      <c r="L379" s="90">
        <v>0.0012752499999999999</v>
      </c>
      <c r="M379">
        <v>0.072386099999999995</v>
      </c>
      <c r="N379" s="87">
        <f>_XLL.INTERPOLATE($I$2:$I379,M$2:M379,$A379,1,1)</f>
        <v>0.069351589271920283</v>
      </c>
      <c r="O379">
        <f>C379+D379/(Resultats!$M$2*1000)</f>
        <v>0.084877034076768026</v>
      </c>
    </row>
    <row r="380" spans="1:15" ht="12.75">
      <c r="A380" s="87">
        <v>1.4765700000000379</v>
      </c>
      <c r="B380" s="87">
        <v>0.14840658750000002</v>
      </c>
      <c r="C380" s="87">
        <v>0.075522689889593958</v>
      </c>
      <c r="D380" s="87">
        <v>401.30026359546855</v>
      </c>
      <c r="E380" s="87">
        <f>_XLL.INTERPOLATE($I$2:$I380,J$2:J380,$A380,1,1)</f>
        <v>-0.015856380792256344</v>
      </c>
      <c r="F380" s="87">
        <f>_XLL.INTERPOLATE($I$2:$I380,K$2:K380,$A380,1,1)</f>
        <v>0.065559460757602259</v>
      </c>
      <c r="G380" s="87">
        <f>_XLL.INTERPOLATE($I$2:$I380,L$2:L380,$A380,1,1)</f>
        <v>0.0013170241498136914</v>
      </c>
      <c r="H380" s="87">
        <f t="shared" si="5"/>
        <v>-0.24186258716927658</v>
      </c>
      <c r="I380" s="90">
        <v>1.512</v>
      </c>
      <c r="J380" s="90">
        <v>-0.0157552</v>
      </c>
      <c r="K380" s="90">
        <v>0.064928399999999997</v>
      </c>
      <c r="L380" s="90">
        <v>0.0012349100000000001</v>
      </c>
      <c r="M380">
        <v>0.072752499999999998</v>
      </c>
      <c r="N380" s="87">
        <f>_XLL.INTERPOLATE($I$2:$I380,M$2:M380,$A380,1,1)</f>
        <v>0.069665673768556952</v>
      </c>
      <c r="O380">
        <f>C380+D380/(Resultats!$M$2*1000)</f>
        <v>0.085318516613235543</v>
      </c>
    </row>
    <row r="381" spans="1:15" ht="12.75">
      <c r="A381" s="87">
        <v>1.4804699999999684</v>
      </c>
      <c r="B381" s="87">
        <v>0.14873072499999995</v>
      </c>
      <c r="C381" s="87">
        <v>0.07582549402993416</v>
      </c>
      <c r="D381" s="87">
        <v>401.5646162190107</v>
      </c>
      <c r="E381" s="87">
        <f>_XLL.INTERPOLATE($I$2:$I381,J$2:J381,$A381,1,1)</f>
        <v>-0.015962101214133759</v>
      </c>
      <c r="F381" s="87">
        <f>_XLL.INTERPOLATE($I$2:$I381,K$2:K381,$A381,1,1)</f>
        <v>0.065913849634139682</v>
      </c>
      <c r="G381" s="87">
        <f>_XLL.INTERPOLATE($I$2:$I381,L$2:L381,$A381,1,1)</f>
        <v>0.0014047702669516752</v>
      </c>
      <c r="H381" s="87">
        <f t="shared" si="5"/>
        <v>-0.24216611990852807</v>
      </c>
      <c r="I381" s="90">
        <v>1.516</v>
      </c>
      <c r="J381" s="90">
        <v>-0.015766499999999999</v>
      </c>
      <c r="K381" s="90">
        <v>0.065272800000000006</v>
      </c>
      <c r="L381" s="90">
        <v>0.00126264</v>
      </c>
      <c r="M381">
        <v>0.073093000000000005</v>
      </c>
      <c r="N381" s="87">
        <f>_XLL.INTERPOLATE($I$2:$I381,M$2:M381,$A381,1,1)</f>
        <v>0.069978899011802889</v>
      </c>
      <c r="O381">
        <f>C381+D381/(Resultats!$M$2*1000)</f>
        <v>0.085627773658617359</v>
      </c>
    </row>
    <row r="382" spans="1:15" ht="12.75">
      <c r="A382" s="87">
        <v>1.4843799999999874</v>
      </c>
      <c r="B382" s="87">
        <v>0.14915242500000003</v>
      </c>
      <c r="C382" s="87">
        <v>0.076284945036140028</v>
      </c>
      <c r="D382" s="87">
        <v>401.09682409948368</v>
      </c>
      <c r="E382" s="87">
        <f>_XLL.INTERPOLATE($I$2:$I382,J$2:J382,$A382,1,1)</f>
        <v>-0.015750698212906686</v>
      </c>
      <c r="F382" s="87">
        <f>_XLL.INTERPOLATE($I$2:$I382,K$2:K382,$A382,1,1)</f>
        <v>0.065672451334081297</v>
      </c>
      <c r="G382" s="87">
        <f>_XLL.INTERPOLATE($I$2:$I382,L$2:L382,$A382,1,1)</f>
        <v>0.0014011163520704906</v>
      </c>
      <c r="H382" s="87">
        <f t="shared" si="5"/>
        <v>-0.23983722082767334</v>
      </c>
      <c r="I382" s="90">
        <v>1.52</v>
      </c>
      <c r="J382" s="90">
        <v>-0.015606699999999999</v>
      </c>
      <c r="K382" s="90">
        <v>0.065332899999999999</v>
      </c>
      <c r="L382" s="90">
        <v>0.00130489</v>
      </c>
      <c r="M382">
        <v>0.073426400000000003</v>
      </c>
      <c r="N382" s="87">
        <f>_XLL.INTERPOLATE($I$2:$I382,M$2:M382,$A382,1,1)</f>
        <v>0.070301658209861451</v>
      </c>
      <c r="O382">
        <f>C382+D382/(Resultats!$M$2*1000)</f>
        <v>0.086075805757433246</v>
      </c>
    </row>
    <row r="383" spans="1:15" ht="12.75">
      <c r="A383" s="87">
        <v>1.4882900000000063</v>
      </c>
      <c r="B383" s="87">
        <v>0.14959272499999998</v>
      </c>
      <c r="C383" s="87">
        <v>0.076671454704137498</v>
      </c>
      <c r="D383" s="87">
        <v>401.76336774815701</v>
      </c>
      <c r="E383" s="87">
        <f>_XLL.INTERPOLATE($I$2:$I383,J$2:J383,$A383,1,1)</f>
        <v>-0.01567535952871954</v>
      </c>
      <c r="F383" s="87">
        <f>_XLL.INTERPOLATE($I$2:$I383,K$2:K383,$A383,1,1)</f>
        <v>0.065671739376601701</v>
      </c>
      <c r="G383" s="87">
        <f>_XLL.INTERPOLATE($I$2:$I383,L$2:L383,$A383,1,1)</f>
        <v>0.001465227313321426</v>
      </c>
      <c r="H383" s="87">
        <f t="shared" si="5"/>
        <v>-0.23869261995372917</v>
      </c>
      <c r="I383" s="90">
        <v>1.524</v>
      </c>
      <c r="J383" s="90">
        <v>-0.015869000000000001</v>
      </c>
      <c r="K383" s="90">
        <v>0.065072599999999994</v>
      </c>
      <c r="L383" s="90">
        <v>0.0012440699999999999</v>
      </c>
      <c r="M383">
        <v>0.073769299999999996</v>
      </c>
      <c r="N383" s="87">
        <f>_XLL.INTERPOLATE($I$2:$I383,M$2:M383,$A383,1,1)</f>
        <v>0.07063983903498107</v>
      </c>
      <c r="O383">
        <f>C383+D383/(Resultats!$M$2*1000)</f>
        <v>0.086478585900878827</v>
      </c>
    </row>
    <row r="384" spans="1:15" ht="12.75">
      <c r="A384" s="87">
        <v>1.4921900000000505</v>
      </c>
      <c r="B384" s="87">
        <v>0.15005167500000005</v>
      </c>
      <c r="C384" s="87">
        <v>0.077206368913605689</v>
      </c>
      <c r="D384" s="87">
        <v>400.82205618783559</v>
      </c>
      <c r="E384" s="87">
        <f>_XLL.INTERPOLATE($I$2:$I384,J$2:J384,$A384,1,1)</f>
        <v>-0.015730673367650272</v>
      </c>
      <c r="F384" s="87">
        <f>_XLL.INTERPOLATE($I$2:$I384,K$2:K384,$A384,1,1)</f>
        <v>0.065089083377473045</v>
      </c>
      <c r="G384" s="87">
        <f>_XLL.INTERPOLATE($I$2:$I384,L$2:L384,$A384,1,1)</f>
        <v>0.0015099429549867739</v>
      </c>
      <c r="H384" s="87">
        <f t="shared" si="5"/>
        <v>-0.24167913498524649</v>
      </c>
      <c r="I384" s="90">
        <v>1.528</v>
      </c>
      <c r="J384" s="90">
        <v>-0.015770300000000001</v>
      </c>
      <c r="K384" s="90">
        <v>0.0652277</v>
      </c>
      <c r="L384" s="90">
        <v>0.0012025899999999999</v>
      </c>
      <c r="M384">
        <v>0.074084999999999998</v>
      </c>
      <c r="N384" s="87">
        <f>_XLL.INTERPOLATE($I$2:$I384,M$2:M384,$A384,1,1)</f>
        <v>0.071023619665968388</v>
      </c>
      <c r="O384">
        <f>C384+D384/(Resultats!$M$2*1000)</f>
        <v>0.086990522490409131</v>
      </c>
    </row>
    <row r="385" spans="1:15" ht="12.75">
      <c r="A385" s="87">
        <v>1.4960999999999558</v>
      </c>
      <c r="B385" s="87">
        <v>0.15038922499999996</v>
      </c>
      <c r="C385" s="87">
        <v>0.077622190247940495</v>
      </c>
      <c r="D385" s="87">
        <v>399.85215585757328</v>
      </c>
      <c r="E385" s="87">
        <f>_XLL.INTERPOLATE($I$2:$I385,J$2:J385,$A385,1,1)</f>
        <v>-0.015742273706248915</v>
      </c>
      <c r="F385" s="87">
        <f>_XLL.INTERPOLATE($I$2:$I385,K$2:K385,$A385,1,1)</f>
        <v>0.064938971705470305</v>
      </c>
      <c r="G385" s="87">
        <f>_XLL.INTERPOLATE($I$2:$I385,L$2:L385,$A385,1,1)</f>
        <v>0.0014471888088290635</v>
      </c>
      <c r="H385" s="87">
        <f t="shared" si="5"/>
        <v>-0.24241643027006574</v>
      </c>
      <c r="I385" s="90">
        <v>1.532</v>
      </c>
      <c r="J385" s="90">
        <v>-0.015784699999999999</v>
      </c>
      <c r="K385" s="90">
        <v>0.065559099999999995</v>
      </c>
      <c r="L385" s="90">
        <v>0.00118889</v>
      </c>
      <c r="M385">
        <v>0.074456300000000003</v>
      </c>
      <c r="N385" s="87">
        <f>_XLL.INTERPOLATE($I$2:$I385,M$2:M385,$A385,1,1)</f>
        <v>0.071420591994527396</v>
      </c>
      <c r="O385">
        <f>C385+D385/(Resultats!$M$2*1000)</f>
        <v>0.08738266834671328</v>
      </c>
    </row>
    <row r="386" spans="1:15" ht="12.75">
      <c r="A386" s="87">
        <v>1.5</v>
      </c>
      <c r="B386" s="87">
        <v>0.15061721250000004</v>
      </c>
      <c r="C386" s="87">
        <v>0.077904827899828</v>
      </c>
      <c r="D386" s="87">
        <v>399.1749577388124</v>
      </c>
      <c r="E386" s="87">
        <f>_XLL.INTERPOLATE($I$2:$I386,J$2:J386,$A386,1,1)</f>
        <v>-0.015896400000000002</v>
      </c>
      <c r="F386" s="87">
        <f>_XLL.INTERPOLATE($I$2:$I386,K$2:K386,$A386,1,1)</f>
        <v>0.064822699999999997</v>
      </c>
      <c r="G386" s="87">
        <f>_XLL.INTERPOLATE($I$2:$I386,L$2:L386,$A386,1,1)</f>
        <v>0.0013473599999999999</v>
      </c>
      <c r="H386" s="87">
        <f t="shared" si="5"/>
        <v>-0.2452289090087269</v>
      </c>
      <c r="I386" s="90">
        <v>1.536</v>
      </c>
      <c r="J386" s="90">
        <v>-0.0157115</v>
      </c>
      <c r="K386" s="90">
        <v>0.065639199999999995</v>
      </c>
      <c r="L386" s="90">
        <v>0.0013713499999999999</v>
      </c>
      <c r="M386">
        <v>0.074772099999999994</v>
      </c>
      <c r="N386" s="87">
        <f>_XLL.INTERPOLATE($I$2:$I386,M$2:M386,$A386,1,1)</f>
        <v>0.071713600000000002</v>
      </c>
      <c r="O386">
        <f>C386+D386/(Resultats!$M$2*1000)</f>
        <v>0.087648775445220317</v>
      </c>
    </row>
    <row r="387" spans="1:15" ht="12.75">
      <c r="A387" s="87">
        <v>1.503910000000019</v>
      </c>
      <c r="B387" s="87">
        <v>0.15106423749999998</v>
      </c>
      <c r="C387" s="87">
        <v>0.078388081849363911</v>
      </c>
      <c r="D387" s="87">
        <v>398.72602620572195</v>
      </c>
      <c r="E387" s="87">
        <f>_XLL.INTERPOLATE($I$2:$I387,J$2:J387,$A387,1,1)</f>
        <v>-0.015739288709294801</v>
      </c>
      <c r="F387" s="87">
        <f>_XLL.INTERPOLATE($I$2:$I387,K$2:K387,$A387,1,1)</f>
        <v>0.064747399999040903</v>
      </c>
      <c r="G387" s="87">
        <f>_XLL.INTERPOLATE($I$2:$I387,L$2:L387,$A387,1,1)</f>
        <v>0.0013046242883326445</v>
      </c>
      <c r="H387" s="87">
        <f t="shared" si="5"/>
        <v>-0.24308757895340888</v>
      </c>
      <c r="I387" s="90">
        <v>1.54</v>
      </c>
      <c r="J387" s="90">
        <v>-0.015757</v>
      </c>
      <c r="K387" s="90">
        <v>0.066209799999999999</v>
      </c>
      <c r="L387" s="90">
        <v>0.0013429</v>
      </c>
      <c r="M387">
        <v>0.075182700000000005</v>
      </c>
      <c r="N387" s="87">
        <f>_XLL.INTERPOLATE($I$2:$I387,M$2:M387,$A387,1,1)</f>
        <v>0.072029641645068004</v>
      </c>
      <c r="O387">
        <f>C387+D387/(Resultats!$M$2*1000)</f>
        <v>0.088121070878383653</v>
      </c>
    </row>
    <row r="388" spans="1:15" ht="12.75">
      <c r="A388" s="87">
        <v>1.5078200000000379</v>
      </c>
      <c r="B388" s="87">
        <v>0.15148815000000004</v>
      </c>
      <c r="C388" s="87">
        <v>0.078699037529923299</v>
      </c>
      <c r="D388" s="87">
        <v>400.1257322080769</v>
      </c>
      <c r="E388" s="87">
        <f>_XLL.INTERPOLATE($I$2:$I388,J$2:J388,$A388,1,1)</f>
        <v>-0.015705227066437569</v>
      </c>
      <c r="F388" s="87">
        <f>_XLL.INTERPOLATE($I$2:$I388,K$2:K388,$A388,1,1)</f>
        <v>0.064602547563475471</v>
      </c>
      <c r="G388" s="87">
        <f>_XLL.INTERPOLATE($I$2:$I388,L$2:L388,$A388,1,1)</f>
        <v>0.001276762701965939</v>
      </c>
      <c r="H388" s="87">
        <f t="shared" si="6" ref="H388:H451">E388/F388</f>
        <v>-0.24310538297280523</v>
      </c>
      <c r="I388" s="90">
        <v>1.544</v>
      </c>
      <c r="J388" s="90">
        <v>-0.0157238</v>
      </c>
      <c r="K388" s="90">
        <v>0.066279599999999994</v>
      </c>
      <c r="L388" s="90">
        <v>0.0014331299999999999</v>
      </c>
      <c r="M388">
        <v>0.075553200000000001</v>
      </c>
      <c r="N388" s="87">
        <f>_XLL.INTERPOLATE($I$2:$I388,M$2:M388,$A388,1,1)</f>
        <v>0.072370015926640871</v>
      </c>
      <c r="O388">
        <f>C388+D388/(Resultats!$M$2*1000)</f>
        <v>0.088466193686919145</v>
      </c>
    </row>
    <row r="389" spans="1:15" ht="12.75">
      <c r="A389" s="87">
        <v>1.5117199999999684</v>
      </c>
      <c r="B389" s="87">
        <v>0.15196427499999998</v>
      </c>
      <c r="C389" s="87">
        <v>0.079201172958810212</v>
      </c>
      <c r="D389" s="87">
        <v>399.80342361602209</v>
      </c>
      <c r="E389" s="87">
        <f>_XLL.INTERPOLATE($I$2:$I389,J$2:J389,$A389,1,1)</f>
        <v>-0.01575270283994968</v>
      </c>
      <c r="F389" s="87">
        <f>_XLL.INTERPOLATE($I$2:$I389,K$2:K389,$A389,1,1)</f>
        <v>0.064904101441447162</v>
      </c>
      <c r="G389" s="87">
        <f>_XLL.INTERPOLATE($I$2:$I389,L$2:L389,$A389,1,1)</f>
        <v>0.0012357000369401269</v>
      </c>
      <c r="H389" s="87">
        <f t="shared" si="6"/>
        <v>-0.24270735577721361</v>
      </c>
      <c r="I389" s="90">
        <v>1.548</v>
      </c>
      <c r="J389" s="90">
        <v>-0.015861</v>
      </c>
      <c r="K389" s="90">
        <v>0.065153100000000005</v>
      </c>
      <c r="L389" s="90">
        <v>0.00157946</v>
      </c>
      <c r="M389">
        <v>0.075887800000000005</v>
      </c>
      <c r="N389" s="87">
        <f>_XLL.INTERPOLATE($I$2:$I389,M$2:M389,$A389,1,1)</f>
        <v>0.07272759615809718</v>
      </c>
      <c r="O389">
        <f>C389+D389/(Resultats!$M$2*1000)</f>
        <v>0.088960461492966686</v>
      </c>
    </row>
    <row r="390" spans="1:15" ht="12.75">
      <c r="A390" s="87">
        <v>1.5156299999999874</v>
      </c>
      <c r="B390" s="87">
        <v>0.15242251250000005</v>
      </c>
      <c r="C390" s="87">
        <v>0.079643941070765903</v>
      </c>
      <c r="D390" s="87">
        <v>399.99511275356758</v>
      </c>
      <c r="E390" s="87">
        <f>_XLL.INTERPOLATE($I$2:$I390,J$2:J390,$A390,1,1)</f>
        <v>-0.01577212055530015</v>
      </c>
      <c r="F390" s="87">
        <f>_XLL.INTERPOLATE($I$2:$I390,K$2:K390,$A390,1,1)</f>
        <v>0.065251687590139842</v>
      </c>
      <c r="G390" s="87">
        <f>_XLL.INTERPOLATE($I$2:$I390,L$2:L390,$A390,1,1)</f>
        <v>0.001259257640938552</v>
      </c>
      <c r="H390" s="87">
        <f t="shared" si="6"/>
        <v>-0.24171207117842372</v>
      </c>
      <c r="I390" s="90">
        <v>1.5520000000000001</v>
      </c>
      <c r="J390" s="90">
        <v>-0.015917899999999999</v>
      </c>
      <c r="K390" s="90">
        <v>0.065858600000000003</v>
      </c>
      <c r="L390" s="90">
        <v>0.00147999</v>
      </c>
      <c r="M390">
        <v>0.076302499999999995</v>
      </c>
      <c r="N390" s="87">
        <f>_XLL.INTERPOLATE($I$2:$I390,M$2:M390,$A390,1,1)</f>
        <v>0.073061874739402066</v>
      </c>
      <c r="O390">
        <f>C390+D390/(Resultats!$M$2*1000)</f>
        <v>0.089407908778465328</v>
      </c>
    </row>
    <row r="391" spans="1:15" ht="12.75">
      <c r="A391" s="87">
        <v>1.5195400000000063</v>
      </c>
      <c r="B391" s="87">
        <v>0.15270486250000004</v>
      </c>
      <c r="C391" s="87">
        <v>0.080074571747708573</v>
      </c>
      <c r="D391" s="87">
        <v>398.15769067867541</v>
      </c>
      <c r="E391" s="87">
        <f>_XLL.INTERPOLATE($I$2:$I391,J$2:J391,$A391,1,1)</f>
        <v>-0.015607068829724916</v>
      </c>
      <c r="F391" s="87">
        <f>_XLL.INTERPOLATE($I$2:$I391,K$2:K391,$A391,1,1)</f>
        <v>0.065342081595543652</v>
      </c>
      <c r="G391" s="87">
        <f>_XLL.INTERPOLATE($I$2:$I391,L$2:L391,$A391,1,1)</f>
        <v>0.0013045880805956465</v>
      </c>
      <c r="H391" s="87">
        <f t="shared" si="6"/>
        <v>-0.23885172386043671</v>
      </c>
      <c r="I391" s="90">
        <v>1.5560000000000001</v>
      </c>
      <c r="J391" s="90">
        <v>-0.015774300000000002</v>
      </c>
      <c r="K391" s="90">
        <v>0.065478499999999995</v>
      </c>
      <c r="L391" s="90">
        <v>0.00139033</v>
      </c>
      <c r="M391">
        <v>0.076626399999999997</v>
      </c>
      <c r="N391" s="87">
        <f>_XLL.INTERPOLATE($I$2:$I391,M$2:M391,$A391,1,1)</f>
        <v>0.073387672712988031</v>
      </c>
      <c r="O391">
        <f>C391+D391/(Resultats!$M$2*1000)</f>
        <v>0.089793687582890969</v>
      </c>
    </row>
    <row r="392" spans="1:15" ht="12.75">
      <c r="A392" s="87">
        <v>1.5234400000000505</v>
      </c>
      <c r="B392" s="87">
        <v>0.15329643749999999</v>
      </c>
      <c r="C392" s="87">
        <v>0.08071250928874571</v>
      </c>
      <c r="D392" s="87">
        <v>397.58318860526811</v>
      </c>
      <c r="E392" s="87">
        <f>_XLL.INTERPOLATE($I$2:$I392,J$2:J392,$A392,1,1)</f>
        <v>-0.015847410233202762</v>
      </c>
      <c r="F392" s="87">
        <f>_XLL.INTERPOLATE($I$2:$I392,K$2:K392,$A392,1,1)</f>
        <v>0.06509023624239757</v>
      </c>
      <c r="G392" s="87">
        <f>_XLL.INTERPOLATE($I$2:$I392,L$2:L392,$A392,1,1)</f>
        <v>0.0012524522034791487</v>
      </c>
      <c r="H392" s="87">
        <f t="shared" si="6"/>
        <v>-0.24346831641825101</v>
      </c>
      <c r="I392" s="90">
        <v>1.56</v>
      </c>
      <c r="J392" s="90">
        <v>-0.015841899999999999</v>
      </c>
      <c r="K392" s="90">
        <v>0.065342300000000006</v>
      </c>
      <c r="L392" s="90">
        <v>0.00152604</v>
      </c>
      <c r="M392">
        <v>0.076976699999999995</v>
      </c>
      <c r="N392" s="87">
        <f>_XLL.INTERPOLATE($I$2:$I392,M$2:M392,$A392,1,1)</f>
        <v>0.073722622132404242</v>
      </c>
      <c r="O392">
        <f>C392+D392/(Resultats!$M$2*1000)</f>
        <v>0.090417601403352768</v>
      </c>
    </row>
    <row r="393" spans="1:15" ht="12.75">
      <c r="A393" s="87">
        <v>1.5273499999999558</v>
      </c>
      <c r="B393" s="87">
        <v>0.15335831249999998</v>
      </c>
      <c r="C393" s="87">
        <v>0.080755231362124813</v>
      </c>
      <c r="D393" s="87">
        <v>397.820522362421</v>
      </c>
      <c r="E393" s="87">
        <f>_XLL.INTERPOLATE($I$2:$I393,J$2:J393,$A393,1,1)</f>
        <v>-0.015783885064747406</v>
      </c>
      <c r="F393" s="87">
        <f>_XLL.INTERPOLATE($I$2:$I393,K$2:K393,$A393,1,1)</f>
        <v>0.06518785570966526</v>
      </c>
      <c r="G393" s="87">
        <f>_XLL.INTERPOLATE($I$2:$I393,L$2:L393,$A393,1,1)</f>
        <v>0.0012075334841019289</v>
      </c>
      <c r="H393" s="87">
        <f t="shared" si="6"/>
        <v>-0.24212922626333858</v>
      </c>
      <c r="I393" s="90">
        <v>1.5640000000000001</v>
      </c>
      <c r="J393" s="90">
        <v>-0.0156045</v>
      </c>
      <c r="K393" s="90">
        <v>0.065326899999999993</v>
      </c>
      <c r="L393" s="90">
        <v>0.00150749</v>
      </c>
      <c r="M393">
        <v>0.077369999999999994</v>
      </c>
      <c r="N393" s="87">
        <f>_XLL.INTERPOLATE($I$2:$I393,M$2:M393,$A393,1,1)</f>
        <v>0.074030830914449536</v>
      </c>
      <c r="O393">
        <f>C393+D393/(Resultats!$M$2*1000)</f>
        <v>0.0904661168453679</v>
      </c>
    </row>
    <row r="394" spans="1:15" ht="12.75">
      <c r="A394" s="87">
        <v>1.53125</v>
      </c>
      <c r="B394" s="87">
        <v>0.1538440875</v>
      </c>
      <c r="C394" s="87">
        <v>0.081194145476501278</v>
      </c>
      <c r="D394" s="87">
        <v>398.40119967971583</v>
      </c>
      <c r="E394" s="87">
        <f>_XLL.INTERPOLATE($I$2:$I394,J$2:J394,$A394,1,1)</f>
        <v>-0.015785806213378901</v>
      </c>
      <c r="F394" s="87">
        <f>_XLL.INTERPOLATE($I$2:$I394,K$2:K394,$A394,1,1)</f>
        <v>0.065509997412109375</v>
      </c>
      <c r="G394" s="87">
        <f>_XLL.INTERPOLATE($I$2:$I394,L$2:L394,$A394,1,1)</f>
        <v>0.0011789217163085935</v>
      </c>
      <c r="H394" s="87">
        <f t="shared" si="6"/>
        <v>-0.24096789554232115</v>
      </c>
      <c r="I394" s="90">
        <v>1.5680000000000001</v>
      </c>
      <c r="J394" s="90">
        <v>-0.015719500000000001</v>
      </c>
      <c r="K394" s="90">
        <v>0.065655000000000005</v>
      </c>
      <c r="L394" s="90">
        <v>0.00149453</v>
      </c>
      <c r="M394">
        <v>0.077712900000000001</v>
      </c>
      <c r="N394" s="87">
        <f>_XLL.INTERPOLATE($I$2:$I394,M$2:M394,$A394,1,1)</f>
        <v>0.074389322033691418</v>
      </c>
      <c r="O394">
        <f>C394+D394/(Resultats!$M$2*1000)</f>
        <v>0.090919205419366197</v>
      </c>
    </row>
    <row r="395" spans="1:15" ht="12.75">
      <c r="A395" s="87">
        <v>1.535160000000019</v>
      </c>
      <c r="B395" s="87">
        <v>0.15428957499999996</v>
      </c>
      <c r="C395" s="87">
        <v>0.08161059808730059</v>
      </c>
      <c r="D395" s="87">
        <v>398.76098591389882</v>
      </c>
      <c r="E395" s="87">
        <f>_XLL.INTERPOLATE($I$2:$I395,J$2:J395,$A395,1,1)</f>
        <v>-0.015720619477849675</v>
      </c>
      <c r="F395" s="87">
        <f>_XLL.INTERPOLATE($I$2:$I395,K$2:K395,$A395,1,1)</f>
        <v>0.065594613810100552</v>
      </c>
      <c r="G395" s="87">
        <f>_XLL.INTERPOLATE($I$2:$I395,L$2:L395,$A395,1,1)</f>
        <v>0.0013434374286358511</v>
      </c>
      <c r="H395" s="87">
        <f t="shared" si="6"/>
        <v>-0.23966326752622702</v>
      </c>
      <c r="I395" s="90">
        <v>1.5720000000000001</v>
      </c>
      <c r="J395" s="90">
        <v>-0.0158756</v>
      </c>
      <c r="K395" s="90">
        <v>0.066227099999999997</v>
      </c>
      <c r="L395" s="90">
        <v>0.0014260099999999999</v>
      </c>
      <c r="M395">
        <v>0.078065399999999993</v>
      </c>
      <c r="N395" s="87">
        <f>_XLL.INTERPOLATE($I$2:$I395,M$2:M395,$A395,1,1)</f>
        <v>0.07470053649085151</v>
      </c>
      <c r="O395">
        <f>C395+D395/(Resultats!$M$2*1000)</f>
        <v>0.091344440490401219</v>
      </c>
    </row>
    <row r="396" spans="1:15" ht="12.75">
      <c r="A396" s="87">
        <v>1.5390700000000379</v>
      </c>
      <c r="B396" s="87">
        <v>0.15477534999999998</v>
      </c>
      <c r="C396" s="87">
        <v>0.082237977350573366</v>
      </c>
      <c r="D396" s="87">
        <v>397.00629471204519</v>
      </c>
      <c r="E396" s="87">
        <f>_XLL.INTERPOLATE($I$2:$I396,J$2:J396,$A396,1,1)</f>
        <v>-0.01574934812899895</v>
      </c>
      <c r="F396" s="87">
        <f>_XLL.INTERPOLATE($I$2:$I396,K$2:K396,$A396,1,1)</f>
        <v>0.066101254202615714</v>
      </c>
      <c r="G396" s="87">
        <f>_XLL.INTERPOLATE($I$2:$I396,L$2:L396,$A396,1,1)</f>
        <v>0.0013457628161586994</v>
      </c>
      <c r="H396" s="87">
        <f t="shared" si="6"/>
        <v>-0.23826095766236954</v>
      </c>
      <c r="I396" s="90">
        <v>1.5760000000000001</v>
      </c>
      <c r="J396" s="90">
        <v>-0.015801900000000001</v>
      </c>
      <c r="K396" s="90">
        <v>0.066026699999999994</v>
      </c>
      <c r="L396" s="90">
        <v>0.0012552500000000001</v>
      </c>
      <c r="M396">
        <v>0.078442899999999996</v>
      </c>
      <c r="N396" s="87">
        <f>_XLL.INTERPOLATE($I$2:$I396,M$2:M396,$A396,1,1)</f>
        <v>0.075088014919998503</v>
      </c>
      <c r="O396">
        <f>C396+D396/(Resultats!$M$2*1000)</f>
        <v>0.091928987359763126</v>
      </c>
    </row>
    <row r="397" spans="1:15" ht="12.75">
      <c r="A397" s="87">
        <v>1.5429699999999684</v>
      </c>
      <c r="B397" s="87">
        <v>0.15492292500000005</v>
      </c>
      <c r="C397" s="87">
        <v>0.08238505435693394</v>
      </c>
      <c r="D397" s="87">
        <v>397.01246560716936</v>
      </c>
      <c r="E397" s="87">
        <f>_XLL.INTERPOLATE($I$2:$I397,J$2:J397,$A397,1,1)</f>
        <v>-0.015722191186752596</v>
      </c>
      <c r="F397" s="87">
        <f>_XLL.INTERPOLATE($I$2:$I397,K$2:K397,$A397,1,1)</f>
        <v>0.066358868477723543</v>
      </c>
      <c r="G397" s="87">
        <f>_XLL.INTERPOLATE($I$2:$I397,L$2:L397,$A397,1,1)</f>
        <v>0.0014029923088089448</v>
      </c>
      <c r="H397" s="87">
        <f t="shared" si="6"/>
        <v>-0.23692675217978565</v>
      </c>
      <c r="I397" s="90">
        <v>1.58</v>
      </c>
      <c r="J397" s="90">
        <v>-0.015533099999999999</v>
      </c>
      <c r="K397" s="90">
        <v>0.064909599999999998</v>
      </c>
      <c r="L397" s="90">
        <v>0.00119053</v>
      </c>
      <c r="M397">
        <v>0.078757099999999997</v>
      </c>
      <c r="N397" s="87">
        <f>_XLL.INTERPOLATE($I$2:$I397,M$2:M397,$A397,1,1)</f>
        <v>0.075461331565829959</v>
      </c>
      <c r="O397">
        <f>C397+D397/(Resultats!$M$2*1000)</f>
        <v>0.092076214999015957</v>
      </c>
    </row>
    <row r="398" spans="1:15" ht="12.75">
      <c r="A398" s="87">
        <v>1.5468799999999874</v>
      </c>
      <c r="B398" s="87">
        <v>0.15539005000000006</v>
      </c>
      <c r="C398" s="87">
        <v>0.082900083256719992</v>
      </c>
      <c r="D398" s="87">
        <v>396.41886376534387</v>
      </c>
      <c r="E398" s="87">
        <f>_XLL.INTERPOLATE($I$2:$I398,J$2:J398,$A398,1,1)</f>
        <v>-0.015823602483199493</v>
      </c>
      <c r="F398" s="87">
        <f>_XLL.INTERPOLATE($I$2:$I398,K$2:K398,$A398,1,1)</f>
        <v>0.065369325139203849</v>
      </c>
      <c r="G398" s="87">
        <f>_XLL.INTERPOLATE($I$2:$I398,L$2:L398,$A398,1,1)</f>
        <v>0.0015547434143995526</v>
      </c>
      <c r="H398" s="87">
        <f t="shared" si="6"/>
        <v>-0.24206464499217581</v>
      </c>
      <c r="I398" s="90">
        <v>1.5840000000000001</v>
      </c>
      <c r="J398" s="90">
        <v>-0.014937199999999999</v>
      </c>
      <c r="K398" s="90">
        <v>0.0626221</v>
      </c>
      <c r="L398" s="90">
        <v>0.00139376</v>
      </c>
      <c r="M398">
        <v>0.079094999999999999</v>
      </c>
      <c r="N398" s="87">
        <f>_XLL.INTERPOLATE($I$2:$I398,M$2:M398,$A398,1,1)</f>
        <v>0.075789311903998957</v>
      </c>
      <c r="O398">
        <f>C398+D398/(Resultats!$M$2*1000)</f>
        <v>0.092576753948725082</v>
      </c>
    </row>
    <row r="399" spans="1:15" ht="12.75">
      <c r="A399" s="87">
        <v>1.5507900000000063</v>
      </c>
      <c r="B399" s="87">
        <v>0.15583190000000002</v>
      </c>
      <c r="C399" s="87">
        <v>0.083294052870375682</v>
      </c>
      <c r="D399" s="87">
        <v>397.01217424002812</v>
      </c>
      <c r="E399" s="87">
        <f>_XLL.INTERPOLATE($I$2:$I399,J$2:J399,$A399,1,1)</f>
        <v>-0.015918003954314121</v>
      </c>
      <c r="F399" s="87">
        <f>_XLL.INTERPOLATE($I$2:$I399,K$2:K399,$A399,1,1)</f>
        <v>0.06566660485854528</v>
      </c>
      <c r="G399" s="87">
        <f>_XLL.INTERPOLATE($I$2:$I399,L$2:L399,$A399,1,1)</f>
        <v>0.0015172019826622026</v>
      </c>
      <c r="H399" s="87">
        <f t="shared" si="6"/>
        <v>-0.24240637975122434</v>
      </c>
      <c r="I399" s="90">
        <v>1.5880000000000001</v>
      </c>
      <c r="J399" s="90">
        <v>-0.014855800000000001</v>
      </c>
      <c r="K399" s="90">
        <v>0.062673000000000006</v>
      </c>
      <c r="L399" s="90">
        <v>0.00139894</v>
      </c>
      <c r="M399">
        <v>0.079457299999999995</v>
      </c>
      <c r="N399" s="87">
        <f>_XLL.INTERPOLATE($I$2:$I399,M$2:M399,$A399,1,1)</f>
        <v>0.076181178467929572</v>
      </c>
      <c r="O399">
        <f>C399+D399/(Resultats!$M$2*1000)</f>
        <v>0.092985206400122408</v>
      </c>
    </row>
    <row r="400" spans="1:15" ht="12.75">
      <c r="A400" s="87">
        <v>1.5546900000000505</v>
      </c>
      <c r="B400" s="87">
        <v>0.15616491249999998</v>
      </c>
      <c r="C400" s="87">
        <v>0.083671579474133617</v>
      </c>
      <c r="D400" s="87">
        <v>396.46057710292723</v>
      </c>
      <c r="E400" s="87">
        <f>_XLL.INTERPOLATE($I$2:$I400,J$2:J400,$A400,1,1)</f>
        <v>-0.015812919185117312</v>
      </c>
      <c r="F400" s="87">
        <f>_XLL.INTERPOLATE($I$2:$I400,K$2:K400,$A400,1,1)</f>
        <v>0.065624072327926525</v>
      </c>
      <c r="G400" s="87">
        <f>_XLL.INTERPOLATE($I$2:$I400,L$2:L400,$A400,1,1)</f>
        <v>0.0014026496359054682</v>
      </c>
      <c r="H400" s="87">
        <f t="shared" si="6"/>
        <v>-0.2409621747656778</v>
      </c>
      <c r="I400" s="90">
        <v>1.5920000000000001</v>
      </c>
      <c r="J400" s="90">
        <v>-0.0149388</v>
      </c>
      <c r="K400" s="90">
        <v>0.062822699999999995</v>
      </c>
      <c r="L400" s="90">
        <v>0.00129199</v>
      </c>
      <c r="M400">
        <v>0.079851400000000003</v>
      </c>
      <c r="N400" s="87">
        <f>_XLL.INTERPOLATE($I$2:$I400,M$2:M400,$A400,1,1)</f>
        <v>0.076521642340432017</v>
      </c>
      <c r="O400">
        <f>C400+D400/(Resultats!$M$2*1000)</f>
        <v>0.093349268397782431</v>
      </c>
    </row>
    <row r="401" spans="1:15" ht="12.75">
      <c r="A401" s="87">
        <v>1.5585999999999558</v>
      </c>
      <c r="B401" s="87">
        <v>0.1566335875</v>
      </c>
      <c r="C401" s="87">
        <v>0.084161434820948539</v>
      </c>
      <c r="D401" s="87">
        <v>396.19812054018428</v>
      </c>
      <c r="E401" s="87">
        <f>_XLL.INTERPOLATE($I$2:$I401,J$2:J401,$A401,1,1)</f>
        <v>-0.015832382537498808</v>
      </c>
      <c r="F401" s="87">
        <f>_XLL.INTERPOLATE($I$2:$I401,K$2:K401,$A401,1,1)</f>
        <v>0.065371328081251082</v>
      </c>
      <c r="G401" s="87">
        <f>_XLL.INTERPOLATE($I$2:$I401,L$2:L401,$A401,1,1)</f>
        <v>0.0014809745556230564</v>
      </c>
      <c r="H401" s="87">
        <f t="shared" si="6"/>
        <v>-0.24219153874035546</v>
      </c>
      <c r="I401" s="90">
        <v>1.5960000000000001</v>
      </c>
      <c r="J401" s="90">
        <v>-0.014967400000000001</v>
      </c>
      <c r="K401" s="90">
        <v>0.061049199999999998</v>
      </c>
      <c r="L401" s="90">
        <v>0.0010505200000000001</v>
      </c>
      <c r="M401">
        <v>0.080280900000000002</v>
      </c>
      <c r="N401" s="87">
        <f>_XLL.INTERPOLATE($I$2:$I401,M$2:M401,$A401,1,1)</f>
        <v>0.076849864637496088</v>
      </c>
      <c r="O401">
        <f>C401+D401/(Resultats!$M$2*1000)</f>
        <v>0.09383271712281227</v>
      </c>
    </row>
    <row r="402" spans="1:15" ht="12.75">
      <c r="A402" s="87">
        <v>1.5625</v>
      </c>
      <c r="B402" s="87">
        <v>0.15707983749999999</v>
      </c>
      <c r="C402" s="87">
        <v>0.084667798163100855</v>
      </c>
      <c r="D402" s="87">
        <v>395.45322522311653</v>
      </c>
      <c r="E402" s="87">
        <f>_XLL.INTERPOLATE($I$2:$I402,J$2:J402,$A402,1,1)</f>
        <v>-0.015681117773437503</v>
      </c>
      <c r="F402" s="87">
        <f>_XLL.INTERPOLATE($I$2:$I402,K$2:K402,$A402,1,1)</f>
        <v>0.065302207714843741</v>
      </c>
      <c r="G402" s="87">
        <f>_XLL.INTERPOLATE($I$2:$I402,L$2:L402,$A402,1,1)</f>
        <v>0.0015208158300781256</v>
      </c>
      <c r="H402" s="87">
        <f t="shared" si="6"/>
        <v>-0.24013151043702086</v>
      </c>
      <c r="I402" s="90">
        <v>1.60</v>
      </c>
      <c r="J402" s="90">
        <v>-0.0151562</v>
      </c>
      <c r="K402" s="90">
        <v>0.061185400000000001</v>
      </c>
      <c r="L402" s="90">
        <v>0.0011823300000000001</v>
      </c>
      <c r="M402">
        <v>0.080636299999999994</v>
      </c>
      <c r="N402" s="87">
        <f>_XLL.INTERPOLATE($I$2:$I402,M$2:M402,$A402,1,1)</f>
        <v>0.077224314257812482</v>
      </c>
      <c r="O402">
        <f>C402+D402/(Resultats!$M$2*1000)</f>
        <v>0.094320897408248228</v>
      </c>
    </row>
    <row r="403" spans="1:15" ht="12.75">
      <c r="A403" s="87">
        <v>1.566410000000019</v>
      </c>
      <c r="B403" s="87">
        <v>0.15741881250000001</v>
      </c>
      <c r="C403" s="87">
        <v>0.085097293245853953</v>
      </c>
      <c r="D403" s="87">
        <v>394.33154435612215</v>
      </c>
      <c r="E403" s="87">
        <f>_XLL.INTERPOLATE($I$2:$I403,J$2:J403,$A403,1,1)</f>
        <v>-0.015654048215568768</v>
      </c>
      <c r="F403" s="87">
        <f>_XLL.INTERPOLATE($I$2:$I403,K$2:K403,$A403,1,1)</f>
        <v>0.065490625873911898</v>
      </c>
      <c r="G403" s="87">
        <f>_XLL.INTERPOLATE($I$2:$I403,L$2:L403,$A403,1,1)</f>
        <v>0.0015034240341159741</v>
      </c>
      <c r="H403" s="87">
        <f t="shared" si="6"/>
        <v>-0.23902731126294727</v>
      </c>
      <c r="I403" s="90">
        <v>1.6040000000000001</v>
      </c>
      <c r="J403" s="90">
        <v>-0.0150232</v>
      </c>
      <c r="K403" s="90">
        <v>0.061266099999999997</v>
      </c>
      <c r="L403" s="90">
        <v>0.0010476400000000001</v>
      </c>
      <c r="M403">
        <v>0.080988699999999997</v>
      </c>
      <c r="N403" s="87">
        <f>_XLL.INTERPOLATE($I$2:$I403,M$2:M403,$A403,1,1)</f>
        <v>0.077578303642970317</v>
      </c>
      <c r="O403">
        <f>C403+D403/(Resultats!$M$2*1000)</f>
        <v>0.094723012017054325</v>
      </c>
    </row>
    <row r="404" spans="1:15" ht="12.75">
      <c r="A404" s="87">
        <v>1.5703200000000379</v>
      </c>
      <c r="B404" s="87">
        <v>0.15776231250000006</v>
      </c>
      <c r="C404" s="87">
        <v>0.085376310263951677</v>
      </c>
      <c r="D404" s="87">
        <v>395.13058612505085</v>
      </c>
      <c r="E404" s="87">
        <f>_XLL.INTERPOLATE($I$2:$I404,J$2:J404,$A404,1,1)</f>
        <v>-0.015824169479601701</v>
      </c>
      <c r="F404" s="87">
        <f>_XLL.INTERPOLATE($I$2:$I404,K$2:K404,$A404,1,1)</f>
        <v>0.066028908426006325</v>
      </c>
      <c r="G404" s="87">
        <f>_XLL.INTERPOLATE($I$2:$I404,L$2:L404,$A404,1,1)</f>
        <v>0.0014648532699193429</v>
      </c>
      <c r="H404" s="87">
        <f t="shared" si="6"/>
        <v>-0.23965517311761511</v>
      </c>
      <c r="I404" s="90">
        <v>1.6080000000000001</v>
      </c>
      <c r="J404" s="90">
        <v>-0.015118899999999999</v>
      </c>
      <c r="K404" s="90">
        <v>0.0609385</v>
      </c>
      <c r="L404" s="90">
        <v>0.00101885</v>
      </c>
      <c r="M404">
        <v>0.081322800000000001</v>
      </c>
      <c r="N404" s="87">
        <f>_XLL.INTERPOLATE($I$2:$I404,M$2:M404,$A404,1,1)</f>
        <v>0.07791509280240333</v>
      </c>
      <c r="O404">
        <f>C404+D404/(Resultats!$M$2*1000)</f>
        <v>0.095021533818536064</v>
      </c>
    </row>
    <row r="405" spans="1:15" ht="12.75">
      <c r="A405" s="87">
        <v>1.5742199999999684</v>
      </c>
      <c r="B405" s="87">
        <v>0.15802380000000005</v>
      </c>
      <c r="C405" s="87">
        <v>0.085702340757772499</v>
      </c>
      <c r="D405" s="87">
        <v>394.3308007175977</v>
      </c>
      <c r="E405" s="87">
        <f>_XLL.INTERPOLATE($I$2:$I405,J$2:J405,$A405,1,1)</f>
        <v>-0.015860695743481961</v>
      </c>
      <c r="F405" s="87">
        <f>_XLL.INTERPOLATE($I$2:$I405,K$2:K405,$A405,1,1)</f>
        <v>0.066221154921864311</v>
      </c>
      <c r="G405" s="87">
        <f>_XLL.INTERPOLATE($I$2:$I405,L$2:L405,$A405,1,1)</f>
        <v>0.0013295889750440486</v>
      </c>
      <c r="H405" s="87">
        <f t="shared" si="6"/>
        <v>-0.23951101067621547</v>
      </c>
      <c r="I405" s="90">
        <v>1.6120000000000001</v>
      </c>
      <c r="J405" s="90">
        <v>-0.015054</v>
      </c>
      <c r="K405" s="90">
        <v>0.061150599999999999</v>
      </c>
      <c r="L405" s="90">
        <v>0.0011710100000000001</v>
      </c>
      <c r="M405">
        <v>0.081615699999999999</v>
      </c>
      <c r="N405" s="87">
        <f>_XLL.INTERPOLATE($I$2:$I405,M$2:M405,$A405,1,1)</f>
        <v>0.078277877002665669</v>
      </c>
      <c r="O405">
        <f>C405+D405/(Resultats!$M$2*1000)</f>
        <v>0.09532804137659473</v>
      </c>
    </row>
    <row r="406" spans="1:15" ht="12.75">
      <c r="A406" s="87">
        <v>1.5781299999999874</v>
      </c>
      <c r="B406" s="87">
        <v>0.15845522499999998</v>
      </c>
      <c r="C406" s="87">
        <v>0.086082402574473749</v>
      </c>
      <c r="D406" s="87">
        <v>394.96726831928123</v>
      </c>
      <c r="E406" s="87">
        <f>_XLL.INTERPOLATE($I$2:$I406,J$2:J406,$A406,1,1)</f>
        <v>-0.015691797590907081</v>
      </c>
      <c r="F406" s="87">
        <f>_XLL.INTERPOLATE($I$2:$I406,K$2:K406,$A406,1,1)</f>
        <v>0.06556276317688714</v>
      </c>
      <c r="G406" s="87">
        <f>_XLL.INTERPOLATE($I$2:$I406,L$2:L406,$A406,1,1)</f>
        <v>0.0011968560013929839</v>
      </c>
      <c r="H406" s="87">
        <f t="shared" si="6"/>
        <v>-0.2393400892602848</v>
      </c>
      <c r="I406" s="90">
        <v>1.6160000000000001</v>
      </c>
      <c r="J406" s="90">
        <v>-0.015001499999999999</v>
      </c>
      <c r="K406" s="90">
        <v>0.0608256</v>
      </c>
      <c r="L406" s="90">
        <v>0.0011753499999999999</v>
      </c>
      <c r="M406">
        <v>0.081928399999999998</v>
      </c>
      <c r="N406" s="87">
        <f>_XLL.INTERPOLATE($I$2:$I406,M$2:M406,$A406,1,1)</f>
        <v>0.078612324098897471</v>
      </c>
      <c r="O406">
        <f>C406+D406/(Resultats!$M$2*1000)</f>
        <v>0.095723639505895033</v>
      </c>
    </row>
    <row r="407" spans="1:15" ht="12.75">
      <c r="A407" s="87">
        <v>1.5820400000000063</v>
      </c>
      <c r="B407" s="87">
        <v>0.15894922499999997</v>
      </c>
      <c r="C407" s="87">
        <v>0.086650413413542016</v>
      </c>
      <c r="D407" s="87">
        <v>394.05016197549321</v>
      </c>
      <c r="E407" s="87">
        <f>_XLL.INTERPOLATE($I$2:$I407,J$2:J407,$A407,1,1)</f>
        <v>-0.015216431605798903</v>
      </c>
      <c r="F407" s="87">
        <f>_XLL.INTERPOLATE($I$2:$I407,K$2:K407,$A407,1,1)</f>
        <v>0.06366561995439575</v>
      </c>
      <c r="G407" s="87">
        <f>_XLL.INTERPOLATE($I$2:$I407,L$2:L407,$A407,1,1)</f>
        <v>0.0012903925645004095</v>
      </c>
      <c r="H407" s="87">
        <f t="shared" si="6"/>
        <v>-0.23900547291769983</v>
      </c>
      <c r="I407" s="90">
        <v>1.6199999999999999</v>
      </c>
      <c r="J407" s="90">
        <v>-0.014929899999999999</v>
      </c>
      <c r="K407" s="90">
        <v>0.060925399999999998</v>
      </c>
      <c r="L407" s="90">
        <v>0.00104116</v>
      </c>
      <c r="M407">
        <v>0.082292100000000007</v>
      </c>
      <c r="N407" s="87">
        <f>_XLL.INTERPOLATE($I$2:$I407,M$2:M407,$A407,1,1)</f>
        <v>0.078926423077850527</v>
      </c>
      <c r="O407">
        <f>C407+D407/(Resultats!$M$2*1000)</f>
        <v>0.096269263579626022</v>
      </c>
    </row>
    <row r="408" spans="1:15" ht="12.75">
      <c r="A408" s="87">
        <v>1.5859400000000505</v>
      </c>
      <c r="B408" s="87">
        <v>0.15951171249999996</v>
      </c>
      <c r="C408" s="87">
        <v>0.087233825069125859</v>
      </c>
      <c r="D408" s="87">
        <v>393.79088000996001</v>
      </c>
      <c r="E408" s="87">
        <f>_XLL.INTERPOLATE($I$2:$I408,J$2:J408,$A408,1,1)</f>
        <v>-0.014854672091418209</v>
      </c>
      <c r="F408" s="87">
        <f>_XLL.INTERPOLATE($I$2:$I408,K$2:K408,$A408,1,1)</f>
        <v>0.062490403121828936</v>
      </c>
      <c r="G408" s="87">
        <f>_XLL.INTERPOLATE($I$2:$I408,L$2:L408,$A408,1,1)</f>
        <v>0.0014158020573849597</v>
      </c>
      <c r="H408" s="87">
        <f t="shared" si="6"/>
        <v>-0.23771125403780963</v>
      </c>
      <c r="I408" s="90">
        <v>1.6239999999999999</v>
      </c>
      <c r="J408" s="90">
        <v>-0.014974700000000001</v>
      </c>
      <c r="K408" s="90">
        <v>0.060713299999999998</v>
      </c>
      <c r="L408" s="90">
        <v>0.0011523799999999999</v>
      </c>
      <c r="M408">
        <v>0.082711400000000004</v>
      </c>
      <c r="N408" s="87">
        <f>_XLL.INTERPOLATE($I$2:$I408,M$2:M408,$A408,1,1)</f>
        <v>0.079267220023767057</v>
      </c>
      <c r="O408">
        <f>C408+D408/(Resultats!$M$2*1000)</f>
        <v>0.096846346106033196</v>
      </c>
    </row>
    <row r="409" spans="1:15" ht="12.75">
      <c r="A409" s="87">
        <v>1.5898499999999558</v>
      </c>
      <c r="B409" s="87">
        <v>0.15964283749999997</v>
      </c>
      <c r="C409" s="87">
        <v>0.08739118756065184</v>
      </c>
      <c r="D409" s="87">
        <v>393.46575776804946</v>
      </c>
      <c r="E409" s="87">
        <f>_XLL.INTERPOLATE($I$2:$I409,J$2:J409,$A409,1,1)</f>
        <v>-0.014886331316014433</v>
      </c>
      <c r="F409" s="87">
        <f>_XLL.INTERPOLATE($I$2:$I409,K$2:K409,$A409,1,1)</f>
        <v>0.062846195048823342</v>
      </c>
      <c r="G409" s="87">
        <f>_XLL.INTERPOLATE($I$2:$I409,L$2:L409,$A409,1,1)</f>
        <v>0.0013647001743468054</v>
      </c>
      <c r="H409" s="87">
        <f t="shared" si="6"/>
        <v>-0.2368692536509121</v>
      </c>
      <c r="I409" s="90">
        <v>1.6279999999999999</v>
      </c>
      <c r="J409" s="90">
        <v>-0.015049099999999999</v>
      </c>
      <c r="K409" s="90">
        <v>0.061267500000000003</v>
      </c>
      <c r="L409" s="90">
        <v>0.0012453200000000001</v>
      </c>
      <c r="M409">
        <v>0.083207799999999998</v>
      </c>
      <c r="N409" s="87">
        <f>_XLL.INTERPOLATE($I$2:$I409,M$2:M409,$A409,1,1)</f>
        <v>0.07963541165507379</v>
      </c>
      <c r="O409">
        <f>C409+D409/(Resultats!$M$2*1000)</f>
        <v>0.096995772292914811</v>
      </c>
    </row>
    <row r="410" spans="1:15" ht="12.75">
      <c r="A410" s="87">
        <v>1.59375</v>
      </c>
      <c r="B410" s="87">
        <v>0.16015842499999999</v>
      </c>
      <c r="C410" s="87">
        <v>0.087946316597899726</v>
      </c>
      <c r="D410" s="87">
        <v>392.97577825816063</v>
      </c>
      <c r="E410" s="87">
        <f>_XLL.INTERPOLATE($I$2:$I410,J$2:J410,$A410,1,1)</f>
        <v>-0.014946453686523437</v>
      </c>
      <c r="F410" s="87">
        <f>_XLL.INTERPOLATE($I$2:$I410,K$2:K410,$A410,1,1)</f>
        <v>0.062077100964355508</v>
      </c>
      <c r="G410" s="87">
        <f>_XLL.INTERPOLATE($I$2:$I410,L$2:L410,$A410,1,1)</f>
        <v>0.0011755627392578192</v>
      </c>
      <c r="H410" s="87">
        <f t="shared" si="6"/>
        <v>-0.24077241775684158</v>
      </c>
      <c r="I410" s="90">
        <v>1.6319999999999999</v>
      </c>
      <c r="J410" s="90">
        <v>-0.0150089</v>
      </c>
      <c r="K410" s="90">
        <v>0.061261299999999998</v>
      </c>
      <c r="L410" s="90">
        <v>0.0010743</v>
      </c>
      <c r="M410">
        <v>0.083410300000000007</v>
      </c>
      <c r="N410" s="87">
        <f>_XLL.INTERPOLATE($I$2:$I410,M$2:M410,$A410,1,1)</f>
        <v>0.080040845104980468</v>
      </c>
      <c r="O410">
        <f>C410+D410/(Resultats!$M$2*1000)</f>
        <v>0.097538940823747866</v>
      </c>
    </row>
    <row r="411" spans="1:15" ht="12.75">
      <c r="A411" s="87">
        <v>1.597660000000019</v>
      </c>
      <c r="B411" s="87">
        <v>0.16047212499999997</v>
      </c>
      <c r="C411" s="87">
        <v>0.088288618769582716</v>
      </c>
      <c r="D411" s="87">
        <v>392.62135404912783</v>
      </c>
      <c r="E411" s="87">
        <f>_XLL.INTERPOLATE($I$2:$I411,J$2:J411,$A411,1,1)</f>
        <v>-0.015050586864126182</v>
      </c>
      <c r="F411" s="87">
        <f>_XLL.INTERPOLATE($I$2:$I411,K$2:K411,$A411,1,1)</f>
        <v>0.060972907837976334</v>
      </c>
      <c r="G411" s="87">
        <f>_XLL.INTERPOLATE($I$2:$I411,L$2:L411,$A411,1,1)</f>
        <v>0.0010921390613221949</v>
      </c>
      <c r="H411" s="87">
        <f t="shared" si="6"/>
        <v>-0.24684056243668409</v>
      </c>
      <c r="I411" s="90">
        <v>1.6359999999999999</v>
      </c>
      <c r="J411" s="90">
        <v>-0.0150773</v>
      </c>
      <c r="K411" s="90">
        <v>0.061689599999999997</v>
      </c>
      <c r="L411" s="90">
        <v>0.0011332600000000001</v>
      </c>
      <c r="M411">
        <v>0.083755300000000005</v>
      </c>
      <c r="N411" s="87">
        <f>_XLL.INTERPOLATE($I$2:$I411,M$2:M411,$A411,1,1)</f>
        <v>0.080433804093482913</v>
      </c>
      <c r="O411">
        <f>C411+D411/(Resultats!$M$2*1000)</f>
        <v>0.097872591423395397</v>
      </c>
    </row>
    <row r="412" spans="1:15" ht="12.75">
      <c r="A412" s="87">
        <v>1.6015700000000379</v>
      </c>
      <c r="B412" s="87">
        <v>0.16097422500000003</v>
      </c>
      <c r="C412" s="87">
        <v>0.088916618510393647</v>
      </c>
      <c r="D412" s="87">
        <v>391.0612656562314</v>
      </c>
      <c r="E412" s="87">
        <f>_XLL.INTERPOLATE($I$2:$I412,J$2:J412,$A412,1,1)</f>
        <v>-0.015116602679814635</v>
      </c>
      <c r="F412" s="87">
        <f>_XLL.INTERPOLATE($I$2:$I412,K$2:K412,$A412,1,1)</f>
        <v>0.061240200693982602</v>
      </c>
      <c r="G412" s="87">
        <f>_XLL.INTERPOLATE($I$2:$I412,L$2:L412,$A412,1,1)</f>
        <v>0.0011438105008828043</v>
      </c>
      <c r="H412" s="87">
        <f t="shared" si="6"/>
        <v>-0.2468411681952567</v>
      </c>
      <c r="I412" s="90">
        <v>1.64</v>
      </c>
      <c r="J412" s="90">
        <v>-0.015017600000000001</v>
      </c>
      <c r="K412" s="90">
        <v>0.0615548</v>
      </c>
      <c r="L412" s="90">
        <v>0.00113262</v>
      </c>
      <c r="M412">
        <v>0.084085400000000005</v>
      </c>
      <c r="N412" s="87">
        <f>_XLL.INTERPOLATE($I$2:$I412,M$2:M412,$A412,1,1)</f>
        <v>0.080775690622793203</v>
      </c>
      <c r="O412">
        <f>C412+D412/(Resultats!$M$2*1000)</f>
        <v>0.098462509067191339</v>
      </c>
    </row>
    <row r="413" spans="1:15" ht="12.75">
      <c r="A413" s="87">
        <v>1.6054699999999684</v>
      </c>
      <c r="B413" s="87">
        <v>0.16134157500000002</v>
      </c>
      <c r="C413" s="87">
        <v>0.089245084647621056</v>
      </c>
      <c r="D413" s="87">
        <v>391.54309558369414</v>
      </c>
      <c r="E413" s="87">
        <f>_XLL.INTERPOLATE($I$2:$I413,J$2:J413,$A413,1,1)</f>
        <v>-0.015048417409343505</v>
      </c>
      <c r="F413" s="87">
        <f>_XLL.INTERPOLATE($I$2:$I413,K$2:K413,$A413,1,1)</f>
        <v>0.061152669852534647</v>
      </c>
      <c r="G413" s="87">
        <f>_XLL.INTERPOLATE($I$2:$I413,L$2:L413,$A413,1,1)</f>
        <v>0.0010215462774312964</v>
      </c>
      <c r="H413" s="87">
        <f t="shared" si="6"/>
        <v>-0.24607948345725056</v>
      </c>
      <c r="I413" s="90">
        <v>1.6439999999999999</v>
      </c>
      <c r="J413" s="90">
        <v>-0.0150367</v>
      </c>
      <c r="K413" s="90">
        <v>0.061559500000000003</v>
      </c>
      <c r="L413" s="90">
        <v>0.0010839199999999999</v>
      </c>
      <c r="M413">
        <v>0.084469000000000002</v>
      </c>
      <c r="N413" s="87">
        <f>_XLL.INTERPOLATE($I$2:$I413,M$2:M413,$A413,1,1)</f>
        <v>0.081114586704554334</v>
      </c>
      <c r="O413">
        <f>C413+D413/(Resultats!$M$2*1000)</f>
        <v>0.098802736777753891</v>
      </c>
    </row>
    <row r="414" spans="1:15" ht="12.75">
      <c r="A414" s="87">
        <v>1.6093799999999874</v>
      </c>
      <c r="B414" s="87">
        <v>0.16158672500000004</v>
      </c>
      <c r="C414" s="87">
        <v>0.089564386567339851</v>
      </c>
      <c r="D414" s="87">
        <v>390.62424103705911</v>
      </c>
      <c r="E414" s="87">
        <f>_XLL.INTERPOLATE($I$2:$I414,J$2:J414,$A414,1,1)</f>
        <v>-0.015107911633562718</v>
      </c>
      <c r="F414" s="87">
        <f>_XLL.INTERPOLATE($I$2:$I414,K$2:K414,$A414,1,1)</f>
        <v>0.060992669550549015</v>
      </c>
      <c r="G414" s="87">
        <f>_XLL.INTERPOLATE($I$2:$I414,L$2:L414,$A414,1,1)</f>
        <v>0.0010637157925038061</v>
      </c>
      <c r="H414" s="87">
        <f t="shared" si="6"/>
        <v>-0.24770044900300198</v>
      </c>
      <c r="I414" s="90">
        <v>1.6479999999999999</v>
      </c>
      <c r="J414" s="90">
        <v>-0.0148588</v>
      </c>
      <c r="K414" s="90">
        <v>0.060746399999999999</v>
      </c>
      <c r="L414" s="90">
        <v>0.00103897</v>
      </c>
      <c r="M414">
        <v>0.084842399999999998</v>
      </c>
      <c r="N414" s="87">
        <f>_XLL.INTERPOLATE($I$2:$I414,M$2:M414,$A414,1,1)</f>
        <v>0.081426127763061573</v>
      </c>
      <c r="O414">
        <f>C414+D414/(Resultats!$M$2*1000)</f>
        <v>0.099099609258123653</v>
      </c>
    </row>
    <row r="415" spans="1:15" ht="12.75">
      <c r="A415" s="87">
        <v>1.6132900000000063</v>
      </c>
      <c r="B415" s="87">
        <v>0.16196146249999999</v>
      </c>
      <c r="C415" s="87">
        <v>0.089892299680192994</v>
      </c>
      <c r="D415" s="87">
        <v>391.20446608297061</v>
      </c>
      <c r="E415" s="87">
        <f>_XLL.INTERPOLATE($I$2:$I415,J$2:J415,$A415,1,1)</f>
        <v>-0.015036823900441327</v>
      </c>
      <c r="F415" s="87">
        <f>_XLL.INTERPOLATE($I$2:$I415,K$2:K415,$A415,1,1)</f>
        <v>0.061070574223039228</v>
      </c>
      <c r="G415" s="87">
        <f>_XLL.INTERPOLATE($I$2:$I415,L$2:L415,$A415,1,1)</f>
        <v>0.0011882312166938737</v>
      </c>
      <c r="H415" s="87">
        <f t="shared" si="6"/>
        <v>-0.24622044399852061</v>
      </c>
      <c r="I415" s="90">
        <v>1.6519999999999999</v>
      </c>
      <c r="J415" s="90">
        <v>-0.015082099999999999</v>
      </c>
      <c r="K415" s="90">
        <v>0.060640800000000002</v>
      </c>
      <c r="L415" s="90">
        <v>0.00113612</v>
      </c>
      <c r="M415">
        <v>0.0852329</v>
      </c>
      <c r="N415" s="87">
        <f>_XLL.INTERPOLATE($I$2:$I415,M$2:M415,$A415,1,1)</f>
        <v>0.081713283419819205</v>
      </c>
      <c r="O415">
        <f>C415+D415/(Resultats!$M$2*1000)</f>
        <v>0.099441685790555803</v>
      </c>
    </row>
    <row r="416" spans="1:15" ht="12.75">
      <c r="A416" s="87">
        <v>1.6171900000000505</v>
      </c>
      <c r="B416" s="87">
        <v>0.16248598749999998</v>
      </c>
      <c r="C416" s="87">
        <v>0.090463473593893895</v>
      </c>
      <c r="D416" s="87">
        <v>390.6264154187096</v>
      </c>
      <c r="E416" s="87">
        <f>_XLL.INTERPOLATE($I$2:$I416,J$2:J416,$A416,1,1)</f>
        <v>-0.014977982490659019</v>
      </c>
      <c r="F416" s="87">
        <f>_XLL.INTERPOLATE($I$2:$I416,K$2:K416,$A416,1,1)</f>
        <v>0.060833802624725923</v>
      </c>
      <c r="G416" s="87">
        <f>_XLL.INTERPOLATE($I$2:$I416,L$2:L416,$A416,1,1)</f>
        <v>0.0011379685693608307</v>
      </c>
      <c r="H416" s="87">
        <f t="shared" si="6"/>
        <v>-0.2462115114364265</v>
      </c>
      <c r="I416" s="90">
        <v>1.6559999999999999</v>
      </c>
      <c r="J416" s="90">
        <v>-0.015011800000000001</v>
      </c>
      <c r="K416" s="90">
        <v>0.060847100000000001</v>
      </c>
      <c r="L416" s="90">
        <v>0.00112911</v>
      </c>
      <c r="M416">
        <v>0.085652800000000001</v>
      </c>
      <c r="N416" s="87">
        <f>_XLL.INTERPOLATE($I$2:$I416,M$2:M416,$A416,1,1)</f>
        <v>0.082031128405406023</v>
      </c>
      <c r="O416">
        <f>C416+D416/(Resultats!$M$2*1000)</f>
        <v>0.099998749361806749</v>
      </c>
    </row>
    <row r="417" spans="1:15" ht="12.75">
      <c r="A417" s="87">
        <v>1.6210999999999558</v>
      </c>
      <c r="B417" s="87">
        <v>0.16280707500000002</v>
      </c>
      <c r="C417" s="87">
        <v>0.090848522568715034</v>
      </c>
      <c r="D417" s="87">
        <v>389.8338359120462</v>
      </c>
      <c r="E417" s="87">
        <f>_XLL.INTERPOLATE($I$2:$I417,J$2:J417,$A417,1,1)</f>
        <v>-0.01493299591562464</v>
      </c>
      <c r="F417" s="87">
        <f>_XLL.INTERPOLATE($I$2:$I417,K$2:K417,$A417,1,1)</f>
        <v>0.060868607189065976</v>
      </c>
      <c r="G417" s="87">
        <f>_XLL.INTERPOLATE($I$2:$I417,L$2:L417,$A417,1,1)</f>
        <v>0.0010545100047645371</v>
      </c>
      <c r="H417" s="87">
        <f t="shared" si="6"/>
        <v>-0.24533165132628665</v>
      </c>
      <c r="I417" s="90">
        <v>1.66</v>
      </c>
      <c r="J417" s="90">
        <v>-0.0150168</v>
      </c>
      <c r="K417" s="90">
        <v>0.060983299999999997</v>
      </c>
      <c r="L417" s="90">
        <v>0.0010559899999999999</v>
      </c>
      <c r="M417">
        <v>0.086012000000000005</v>
      </c>
      <c r="N417" s="87">
        <f>_XLL.INTERPOLATE($I$2:$I417,M$2:M417,$A417,1,1)</f>
        <v>0.082401275472651803</v>
      </c>
      <c r="O417">
        <f>C417+D417/(Resultats!$M$2*1000)</f>
        <v>0.10036445129847142</v>
      </c>
    </row>
    <row r="418" spans="1:15" ht="12.75">
      <c r="A418" s="87">
        <v>1.625</v>
      </c>
      <c r="B418" s="87">
        <v>0.16308053749999996</v>
      </c>
      <c r="C418" s="87">
        <v>0.091140145868472661</v>
      </c>
      <c r="D418" s="87">
        <v>389.6087961087452</v>
      </c>
      <c r="E418" s="87">
        <f>_XLL.INTERPOLATE($I$2:$I418,J$2:J418,$A418,1,1)</f>
        <v>-0.014993904687500002</v>
      </c>
      <c r="F418" s="87">
        <f>_XLL.INTERPOLATE($I$2:$I418,K$2:K418,$A418,1,1)</f>
        <v>0.060811103906250011</v>
      </c>
      <c r="G418" s="87">
        <f>_XLL.INTERPOLATE($I$2:$I418,L$2:L418,$A418,1,1)</f>
        <v>0.0011830868750000037</v>
      </c>
      <c r="H418" s="87">
        <f t="shared" si="6"/>
        <v>-0.24656524424577939</v>
      </c>
      <c r="I418" s="90">
        <v>1.6639999999999999</v>
      </c>
      <c r="J418" s="90">
        <v>-0.014940500000000001</v>
      </c>
      <c r="K418" s="90">
        <v>0.060914099999999999</v>
      </c>
      <c r="L418" s="90">
        <v>0.0010594000000000001</v>
      </c>
      <c r="M418">
        <v>0.086399699999999996</v>
      </c>
      <c r="N418" s="87">
        <f>_XLL.INTERPOLATE($I$2:$I418,M$2:M418,$A418,1,1)</f>
        <v>0.082836967187500027</v>
      </c>
      <c r="O418">
        <f>C418+D418/(Resultats!$M$2*1000)</f>
        <v>0.10065058132768068</v>
      </c>
    </row>
    <row r="419" spans="1:15" ht="12.75">
      <c r="A419" s="87">
        <v>1.628910000000019</v>
      </c>
      <c r="B419" s="87">
        <v>0.163466475</v>
      </c>
      <c r="C419" s="87">
        <v>0.091568320528796598</v>
      </c>
      <c r="D419" s="87">
        <v>389.08541374794129</v>
      </c>
      <c r="E419" s="87">
        <f>_XLL.INTERPOLATE($I$2:$I419,J$2:J419,$A419,1,1)</f>
        <v>-0.015045562658806048</v>
      </c>
      <c r="F419" s="87">
        <f>_XLL.INTERPOLATE($I$2:$I419,K$2:K419,$A419,1,1)</f>
        <v>0.061295444000530455</v>
      </c>
      <c r="G419" s="87">
        <f>_XLL.INTERPOLATE($I$2:$I419,L$2:L419,$A419,1,1)</f>
        <v>0.0012197333289033939</v>
      </c>
      <c r="H419" s="87">
        <f t="shared" si="6"/>
        <v>-0.24545972223768936</v>
      </c>
      <c r="I419" s="90">
        <v>1.6679999999999999</v>
      </c>
      <c r="J419" s="90">
        <v>-0.0150279</v>
      </c>
      <c r="K419" s="90">
        <v>0.061361899999999997</v>
      </c>
      <c r="L419" s="90">
        <v>0.0011565200000000001</v>
      </c>
      <c r="M419">
        <v>0.086784100000000003</v>
      </c>
      <c r="N419" s="87">
        <f>_XLL.INTERPOLATE($I$2:$I419,M$2:M419,$A419,1,1)</f>
        <v>0.083270970286441648</v>
      </c>
      <c r="O419">
        <f>C419+D419/(Resultats!$M$2*1000)</f>
        <v>0.1010659801107333</v>
      </c>
    </row>
    <row r="420" spans="1:15" ht="12.75">
      <c r="A420" s="87">
        <v>1.6328200000000379</v>
      </c>
      <c r="B420" s="87">
        <v>0.163904575</v>
      </c>
      <c r="C420" s="87">
        <v>0.091960067463325496</v>
      </c>
      <c r="D420" s="87">
        <v>389.65979840473949</v>
      </c>
      <c r="E420" s="87">
        <f>_XLL.INTERPOLATE($I$2:$I420,J$2:J420,$A420,1,1)</f>
        <v>-0.015018026516206916</v>
      </c>
      <c r="F420" s="87">
        <f>_XLL.INTERPOLATE($I$2:$I420,K$2:K420,$A420,1,1)</f>
        <v>0.061330360026904195</v>
      </c>
      <c r="G420" s="87">
        <f>_XLL.INTERPOLATE($I$2:$I420,L$2:L420,$A420,1,1)</f>
        <v>0.0010724837205515563</v>
      </c>
      <c r="H420" s="87">
        <f t="shared" si="6"/>
        <v>-0.24487099879437949</v>
      </c>
      <c r="I420" s="90">
        <v>1.6719999999999999</v>
      </c>
      <c r="J420" s="90">
        <v>-0.015098800000000001</v>
      </c>
      <c r="K420" s="90">
        <v>0.061467300000000002</v>
      </c>
      <c r="L420" s="90">
        <v>0.00121671</v>
      </c>
      <c r="M420">
        <v>0.087204900000000002</v>
      </c>
      <c r="N420" s="87">
        <f>_XLL.INTERPOLATE($I$2:$I420,M$2:M420,$A420,1,1)</f>
        <v>0.083472042388415602</v>
      </c>
      <c r="O420">
        <f>C420+D420/(Resultats!$M$2*1000)</f>
        <v>0.10147174789967256</v>
      </c>
    </row>
    <row r="421" spans="1:15" ht="12.75">
      <c r="A421" s="87">
        <v>1.6367199999999684</v>
      </c>
      <c r="B421" s="87">
        <v>0.16439928749999999</v>
      </c>
      <c r="C421" s="87">
        <v>0.09253517487730277</v>
      </c>
      <c r="D421" s="87">
        <v>388.66358370774276</v>
      </c>
      <c r="E421" s="87">
        <f>_XLL.INTERPOLATE($I$2:$I421,J$2:J421,$A421,1,1)</f>
        <v>-0.015073259320400361</v>
      </c>
      <c r="F421" s="87">
        <f>_XLL.INTERPOLATE($I$2:$I421,K$2:K421,$A421,1,1)</f>
        <v>0.061697559441600373</v>
      </c>
      <c r="G421" s="87">
        <f>_XLL.INTERPOLATE($I$2:$I421,L$2:L421,$A421,1,1)</f>
        <v>0.0011373899826398668</v>
      </c>
      <c r="H421" s="87">
        <f t="shared" si="6"/>
        <v>-0.24430884230790209</v>
      </c>
      <c r="I421" s="90">
        <v>1.6759999999999999</v>
      </c>
      <c r="J421" s="90">
        <v>-0.015054400000000001</v>
      </c>
      <c r="K421" s="90">
        <v>0.061426700000000001</v>
      </c>
      <c r="L421" s="90">
        <v>0.00119052</v>
      </c>
      <c r="M421">
        <v>0.0875948</v>
      </c>
      <c r="N421" s="87">
        <f>_XLL.INTERPOLATE($I$2:$I421,M$2:M421,$A421,1,1)</f>
        <v>0.083814908994397447</v>
      </c>
      <c r="O421">
        <f>C421+D421/(Resultats!$M$2*1000)</f>
        <v>0.10202253749620338</v>
      </c>
    </row>
    <row r="422" spans="1:15" ht="12.75">
      <c r="A422" s="87">
        <v>1.6406299999999874</v>
      </c>
      <c r="B422" s="87">
        <v>0.16493424999999995</v>
      </c>
      <c r="C422" s="87">
        <v>0.093069415479546252</v>
      </c>
      <c r="D422" s="87">
        <v>388.67252911385293</v>
      </c>
      <c r="E422" s="87">
        <f>_XLL.INTERPOLATE($I$2:$I422,J$2:J422,$A422,1,1)</f>
        <v>-0.015018262124979608</v>
      </c>
      <c r="F422" s="87">
        <f>_XLL.INTERPOLATE($I$2:$I422,K$2:K422,$A422,1,1)</f>
        <v>0.061556288294428683</v>
      </c>
      <c r="G422" s="87">
        <f>_XLL.INTERPOLATE($I$2:$I422,L$2:L422,$A422,1,1)</f>
        <v>0.0011275969853366049</v>
      </c>
      <c r="H422" s="87">
        <f t="shared" si="6"/>
        <v>-0.24397608337179219</v>
      </c>
      <c r="I422" s="90">
        <v>1.68</v>
      </c>
      <c r="J422" s="90">
        <v>-0.0151066</v>
      </c>
      <c r="K422" s="90">
        <v>0.061445399999999997</v>
      </c>
      <c r="L422" s="90">
        <v>0.0011683500000000001</v>
      </c>
      <c r="M422">
        <v>0.087970199999999998</v>
      </c>
      <c r="N422" s="87">
        <f>_XLL.INTERPOLATE($I$2:$I422,M$2:M422,$A422,1,1)</f>
        <v>0.084142933083796501</v>
      </c>
      <c r="O422">
        <f>C422+D422/(Resultats!$M$2*1000)</f>
        <v>0.10255699645775579</v>
      </c>
    </row>
    <row r="423" spans="1:15" ht="12.75">
      <c r="A423" s="87">
        <v>1.6445400000000063</v>
      </c>
      <c r="B423" s="87">
        <v>0.16525014999999999</v>
      </c>
      <c r="C423" s="87">
        <v>0.093513412147899932</v>
      </c>
      <c r="D423" s="87">
        <v>387.08521746269213</v>
      </c>
      <c r="E423" s="87">
        <f>_XLL.INTERPOLATE($I$2:$I423,J$2:J423,$A423,1,1)</f>
        <v>-0.015019470638162228</v>
      </c>
      <c r="F423" s="87">
        <f>_XLL.INTERPOLATE($I$2:$I423,K$2:K423,$A423,1,1)</f>
        <v>0.061485457906242665</v>
      </c>
      <c r="G423" s="87">
        <f>_XLL.INTERPOLATE($I$2:$I423,L$2:L423,$A423,1,1)</f>
        <v>0.0010765422789405267</v>
      </c>
      <c r="H423" s="87">
        <f t="shared" si="6"/>
        <v>-0.24427679567849961</v>
      </c>
      <c r="I423" s="90">
        <v>1.6839999999999999</v>
      </c>
      <c r="J423" s="90">
        <v>-0.014988400000000001</v>
      </c>
      <c r="K423" s="90">
        <v>0.061506499999999999</v>
      </c>
      <c r="L423" s="90">
        <v>0.0011126599999999999</v>
      </c>
      <c r="M423">
        <v>0.088372699999999998</v>
      </c>
      <c r="N423" s="87">
        <f>_XLL.INTERPOLATE($I$2:$I423,M$2:M423,$A423,1,1)</f>
        <v>0.084519789365369344</v>
      </c>
      <c r="O423">
        <f>C423+D423/(Resultats!$M$2*1000)</f>
        <v>0.10296224650343877</v>
      </c>
    </row>
    <row r="424" spans="1:15" ht="12.75">
      <c r="A424" s="87">
        <v>1.6484400000000505</v>
      </c>
      <c r="B424" s="87">
        <v>0.1655586</v>
      </c>
      <c r="C424" s="87">
        <v>0.093845505790948511</v>
      </c>
      <c r="D424" s="87">
        <v>386.79223693033936</v>
      </c>
      <c r="E424" s="87">
        <f>_XLL.INTERPOLATE($I$2:$I424,J$2:J424,$A424,1,1)</f>
        <v>-0.014867465410601653</v>
      </c>
      <c r="F424" s="87">
        <f>_XLL.INTERPOLATE($I$2:$I424,K$2:K424,$A424,1,1)</f>
        <v>0.060702281983195626</v>
      </c>
      <c r="G424" s="87">
        <f>_XLL.INTERPOLATE($I$2:$I424,L$2:L424,$A424,1,1)</f>
        <v>0.0010440266919708144</v>
      </c>
      <c r="H424" s="87">
        <f t="shared" si="6"/>
        <v>-0.2449243245042658</v>
      </c>
      <c r="I424" s="90">
        <v>1.6879999999999999</v>
      </c>
      <c r="J424" s="90">
        <v>-0.0151118</v>
      </c>
      <c r="K424" s="90">
        <v>0.061271199999999998</v>
      </c>
      <c r="L424" s="90">
        <v>0.0010635499999999999</v>
      </c>
      <c r="M424">
        <v>0.088782299999999995</v>
      </c>
      <c r="N424" s="87">
        <f>_XLL.INTERPOLATE($I$2:$I424,M$2:M424,$A424,1,1)</f>
        <v>0.084884451725654841</v>
      </c>
      <c r="O424">
        <f>C424+D424/(Resultats!$M$2*1000)</f>
        <v>0.10328718842796462</v>
      </c>
    </row>
    <row r="425" spans="1:15" ht="12.75">
      <c r="A425" s="87">
        <v>1.6523499999999558</v>
      </c>
      <c r="B425" s="87">
        <v>0.16586706250000005</v>
      </c>
      <c r="C425" s="87">
        <v>0.094178488950279776</v>
      </c>
      <c r="D425" s="87">
        <v>386.48838883849737</v>
      </c>
      <c r="E425" s="87">
        <f>_XLL.INTERPOLATE($I$2:$I425,J$2:J425,$A425,1,1)</f>
        <v>-0.015086381184277093</v>
      </c>
      <c r="F425" s="87">
        <f>_XLL.INTERPOLATE($I$2:$I425,K$2:K425,$A425,1,1)</f>
        <v>0.060647734005858205</v>
      </c>
      <c r="G425" s="87">
        <f>_XLL.INTERPOLATE($I$2:$I425,L$2:L425,$A425,1,1)</f>
        <v>0.0011395319726070574</v>
      </c>
      <c r="H425" s="87">
        <f t="shared" si="6"/>
        <v>-0.24875424336249463</v>
      </c>
      <c r="I425" s="90">
        <v>1.692</v>
      </c>
      <c r="J425" s="90">
        <v>-0.015165100000000001</v>
      </c>
      <c r="K425" s="90">
        <v>0.059694900000000002</v>
      </c>
      <c r="L425" s="90">
        <v>0.00086478100000000001</v>
      </c>
      <c r="M425">
        <v>0.089145799999999997</v>
      </c>
      <c r="N425" s="87">
        <f>_XLL.INTERPOLATE($I$2:$I425,M$2:M425,$A425,1,1)</f>
        <v>0.085268782280952457</v>
      </c>
      <c r="O425">
        <f>C425+D425/(Resultats!$M$2*1000)</f>
        <v>0.10361275458928217</v>
      </c>
    </row>
    <row r="426" spans="1:15" ht="12.75">
      <c r="A426" s="87">
        <v>1.65625</v>
      </c>
      <c r="B426" s="87">
        <v>0.16639824999999997</v>
      </c>
      <c r="C426" s="87">
        <v>0.094770170218862748</v>
      </c>
      <c r="D426" s="87">
        <v>385.73877946201134</v>
      </c>
      <c r="E426" s="87">
        <f>_XLL.INTERPOLATE($I$2:$I426,J$2:J426,$A426,1,1)</f>
        <v>-0.015010193188476562</v>
      </c>
      <c r="F426" s="87">
        <f>_XLL.INTERPOLATE($I$2:$I426,K$2:K426,$A426,1,1)</f>
        <v>0.060857913952636726</v>
      </c>
      <c r="G426" s="87">
        <f>_XLL.INTERPOLATE($I$2:$I426,L$2:L426,$A426,1,1)</f>
        <v>0.001126215634765624</v>
      </c>
      <c r="H426" s="87">
        <f t="shared" si="6"/>
        <v>-0.24664324183307357</v>
      </c>
      <c r="I426" s="90">
        <v>1.696</v>
      </c>
      <c r="J426" s="90">
        <v>-0.014679899999999999</v>
      </c>
      <c r="K426" s="90">
        <v>0.059996500000000001</v>
      </c>
      <c r="L426" s="90">
        <v>0.00087040999999999996</v>
      </c>
      <c r="M426">
        <v>0.089603199999999994</v>
      </c>
      <c r="N426" s="87">
        <f>_XLL.INTERPOLATE($I$2:$I426,M$2:M426,$A426,1,1)</f>
        <v>0.085676864990234386</v>
      </c>
      <c r="O426">
        <f>C426+D426/(Resultats!$M$2*1000)</f>
        <v>0.10418613772993299</v>
      </c>
    </row>
    <row r="427" spans="1:15" ht="12.75">
      <c r="A427" s="87">
        <v>1.660160000000019</v>
      </c>
      <c r="B427" s="87">
        <v>0.16680732499999995</v>
      </c>
      <c r="C427" s="87">
        <v>0.095209900429862881</v>
      </c>
      <c r="D427" s="87">
        <v>385.35891498766756</v>
      </c>
      <c r="E427" s="87">
        <f>_XLL.INTERPOLATE($I$2:$I427,J$2:J427,$A427,1,1)</f>
        <v>-0.015015120799999771</v>
      </c>
      <c r="F427" s="87">
        <f>_XLL.INTERPOLATE($I$2:$I427,K$2:K427,$A427,1,1)</f>
        <v>0.060983920876799991</v>
      </c>
      <c r="G427" s="87">
        <f>_XLL.INTERPOLATE($I$2:$I427,L$2:L427,$A427,1,1)</f>
        <v>0.0010546438297598453</v>
      </c>
      <c r="H427" s="87">
        <f t="shared" si="6"/>
        <v>-0.24621442150847253</v>
      </c>
      <c r="I427" s="90">
        <v>1.70</v>
      </c>
      <c r="J427" s="90">
        <v>-0.014719899999999999</v>
      </c>
      <c r="K427" s="90">
        <v>0.060426300000000002</v>
      </c>
      <c r="L427" s="90">
        <v>0.00088957999999999995</v>
      </c>
      <c r="M427">
        <v>0.089994299999999999</v>
      </c>
      <c r="N427" s="87">
        <f>_XLL.INTERPOLATE($I$2:$I427,M$2:M427,$A427,1,1)</f>
        <v>0.086026985222401792</v>
      </c>
      <c r="O427">
        <f>C427+D427/(Resultats!$M$2*1000)</f>
        <v>0.10461659536648775</v>
      </c>
    </row>
    <row r="428" spans="1:15" ht="12.75">
      <c r="A428" s="87">
        <v>1.6640700000000379</v>
      </c>
      <c r="B428" s="87">
        <v>0.16720517499999998</v>
      </c>
      <c r="C428" s="87">
        <v>0.095711699846378243</v>
      </c>
      <c r="D428" s="87">
        <v>384.07082434419647</v>
      </c>
      <c r="E428" s="87">
        <f>_XLL.INTERPOLATE($I$2:$I428,J$2:J428,$A428,1,1)</f>
        <v>-0.014940649301807921</v>
      </c>
      <c r="F428" s="87">
        <f>_XLL.INTERPOLATE($I$2:$I428,K$2:K428,$A428,1,1)</f>
        <v>0.060917621208328582</v>
      </c>
      <c r="G428" s="87">
        <f>_XLL.INTERPOLATE($I$2:$I428,L$2:L428,$A428,1,1)</f>
        <v>0.0010603136410198891</v>
      </c>
      <c r="H428" s="87">
        <f t="shared" si="6"/>
        <v>-0.24525989369665757</v>
      </c>
      <c r="I428" s="90">
        <v>1.704</v>
      </c>
      <c r="J428" s="90">
        <v>-0.014638999999999999</v>
      </c>
      <c r="K428" s="90">
        <v>0.0607363</v>
      </c>
      <c r="L428" s="90">
        <v>0.00101531</v>
      </c>
      <c r="M428">
        <v>0.0904219</v>
      </c>
      <c r="N428" s="87">
        <f>_XLL.INTERPOLATE($I$2:$I428,M$2:M428,$A428,1,1)</f>
        <v>0.086406449397012239</v>
      </c>
      <c r="O428">
        <f>C428+D428/(Resultats!$M$2*1000)</f>
        <v>0.1050869522102155</v>
      </c>
    </row>
    <row r="429" spans="1:15" ht="12.75">
      <c r="A429" s="87">
        <v>1.6679699999999684</v>
      </c>
      <c r="B429" s="87">
        <v>0.16769465000000006</v>
      </c>
      <c r="C429" s="87">
        <v>0.096157213483974935</v>
      </c>
      <c r="D429" s="87">
        <v>384.61557217909825</v>
      </c>
      <c r="E429" s="87">
        <f>_XLL.INTERPOLATE($I$2:$I429,J$2:J429,$A429,1,1)</f>
        <v>-0.015027300880822804</v>
      </c>
      <c r="F429" s="87">
        <f>_XLL.INTERPOLATE($I$2:$I429,K$2:K429,$A429,1,1)</f>
        <v>0.06135979188065243</v>
      </c>
      <c r="G429" s="87">
        <f>_XLL.INTERPOLATE($I$2:$I429,L$2:L429,$A429,1,1)</f>
        <v>0.0011559254021499957</v>
      </c>
      <c r="H429" s="87">
        <f t="shared" si="6"/>
        <v>-0.24490469117058911</v>
      </c>
      <c r="I429" s="90">
        <v>1.708</v>
      </c>
      <c r="J429" s="90">
        <v>-0.014725500000000001</v>
      </c>
      <c r="K429" s="90">
        <v>0.060609799999999998</v>
      </c>
      <c r="L429" s="90">
        <v>0.00089130500000000001</v>
      </c>
      <c r="M429">
        <v>0.090800000000000006</v>
      </c>
      <c r="N429" s="87">
        <f>_XLL.INTERPOLATE($I$2:$I429,M$2:M429,$A429,1,1)</f>
        <v>0.086781082631935125</v>
      </c>
      <c r="O429">
        <f>C429+D429/(Resultats!$M$2*1000)</f>
        <v>0.10554576326095358</v>
      </c>
    </row>
    <row r="430" spans="1:15" ht="12.75">
      <c r="A430" s="87">
        <v>1.6718799999999874</v>
      </c>
      <c r="B430" s="87">
        <v>0.16791817500000006</v>
      </c>
      <c r="C430" s="87">
        <v>0.096475175484987588</v>
      </c>
      <c r="D430" s="87">
        <v>383.4453547649012</v>
      </c>
      <c r="E430" s="87">
        <f>_XLL.INTERPOLATE($I$2:$I430,J$2:J430,$A430,1,1)</f>
        <v>-0.015098307488799938</v>
      </c>
      <c r="F430" s="87">
        <f>_XLL.INTERPOLATE($I$2:$I430,K$2:K430,$A430,1,1)</f>
        <v>0.061466348028599911</v>
      </c>
      <c r="G430" s="87">
        <f>_XLL.INTERPOLATE($I$2:$I430,L$2:L430,$A430,1,1)</f>
        <v>0.0012161395440749337</v>
      </c>
      <c r="H430" s="87">
        <f t="shared" si="6"/>
        <v>-0.24563534312750757</v>
      </c>
      <c r="I430" s="90">
        <v>1.712</v>
      </c>
      <c r="J430" s="90">
        <v>-0.0146391</v>
      </c>
      <c r="K430" s="90">
        <v>0.060672299999999998</v>
      </c>
      <c r="L430" s="90">
        <v>0.00087230599999999999</v>
      </c>
      <c r="M430">
        <v>0.0910797</v>
      </c>
      <c r="N430" s="87">
        <f>_XLL.INTERPOLATE($I$2:$I430,M$2:M430,$A430,1,1)</f>
        <v>0.087192696218548721</v>
      </c>
      <c r="O430">
        <f>C430+D430/(Resultats!$M$2*1000)</f>
        <v>0.10583516000034453</v>
      </c>
    </row>
    <row r="431" spans="1:15" ht="12.75">
      <c r="A431" s="87">
        <v>1.6757900000000063</v>
      </c>
      <c r="B431" s="87">
        <v>0.16829594999999997</v>
      </c>
      <c r="C431" s="87">
        <v>0.096859055206170649</v>
      </c>
      <c r="D431" s="87">
        <v>383.36970802728001</v>
      </c>
      <c r="E431" s="87">
        <f>_XLL.INTERPOLATE($I$2:$I431,J$2:J431,$A431,1,1)</f>
        <v>-0.015054605070266389</v>
      </c>
      <c r="F431" s="87">
        <f>_XLL.INTERPOLATE($I$2:$I431,K$2:K431,$A431,1,1)</f>
        <v>0.061427624673099174</v>
      </c>
      <c r="G431" s="87">
        <f>_XLL.INTERPOLATE($I$2:$I431,L$2:L431,$A431,1,1)</f>
        <v>0.0011919130319812039</v>
      </c>
      <c r="H431" s="87">
        <f t="shared" si="6"/>
        <v>-0.24507874348687309</v>
      </c>
      <c r="I431" s="90">
        <v>1.716</v>
      </c>
      <c r="J431" s="90">
        <v>-0.015044699999999999</v>
      </c>
      <c r="K431" s="90">
        <v>0.060122000000000002</v>
      </c>
      <c r="L431" s="90">
        <v>0.00086909200000000002</v>
      </c>
      <c r="M431">
        <v>0.091469099999999998</v>
      </c>
      <c r="N431" s="87">
        <f>_XLL.INTERPOLATE($I$2:$I431,M$2:M431,$A431,1,1)</f>
        <v>0.087574712306872485</v>
      </c>
      <c r="O431">
        <f>C431+D431/(Resultats!$M$2*1000)</f>
        <v>0.10621719316820788</v>
      </c>
    </row>
    <row r="432" spans="1:15" ht="12.75">
      <c r="A432" s="87">
        <v>1.6796900000000505</v>
      </c>
      <c r="B432" s="87">
        <v>0.16875638749999999</v>
      </c>
      <c r="C432" s="87">
        <v>0.097383635269587945</v>
      </c>
      <c r="D432" s="87">
        <v>382.5748845587533</v>
      </c>
      <c r="E432" s="87">
        <f>_XLL.INTERPOLATE($I$2:$I432,J$2:J432,$A432,1,1)</f>
        <v>-0.015107906075289043</v>
      </c>
      <c r="F432" s="87">
        <f>_XLL.INTERPOLATE($I$2:$I432,K$2:K432,$A432,1,1)</f>
        <v>0.061442388263030938</v>
      </c>
      <c r="G432" s="87">
        <f>_XLL.INTERPOLATE($I$2:$I432,L$2:L432,$A432,1,1)</f>
        <v>0.0011711624100787918</v>
      </c>
      <c r="H432" s="87">
        <f t="shared" si="6"/>
        <v>-0.24588735077505552</v>
      </c>
      <c r="I432" s="90">
        <v>1.72</v>
      </c>
      <c r="J432" s="90">
        <v>-0.014882400000000001</v>
      </c>
      <c r="K432" s="90">
        <v>0.059424299999999999</v>
      </c>
      <c r="L432" s="90">
        <v>0.0010329</v>
      </c>
      <c r="M432">
        <v>0.091794500000000001</v>
      </c>
      <c r="N432" s="87">
        <f>_XLL.INTERPOLATE($I$2:$I432,M$2:M432,$A432,1,1)</f>
        <v>0.087940253007617347</v>
      </c>
      <c r="O432">
        <f>C432+D432/(Resultats!$M$2*1000)</f>
        <v>0.10672237141787151</v>
      </c>
    </row>
    <row r="433" spans="1:15" ht="12.75">
      <c r="A433" s="87">
        <v>1.6835999999999558</v>
      </c>
      <c r="B433" s="87">
        <v>0.16918555000000002</v>
      </c>
      <c r="C433" s="87">
        <v>0.09786136776657467</v>
      </c>
      <c r="D433" s="87">
        <v>381.97302876418257</v>
      </c>
      <c r="E433" s="87">
        <f>_XLL.INTERPOLATE($I$2:$I433,J$2:J433,$A433,1,1)</f>
        <v>-0.014991202000000627</v>
      </c>
      <c r="F433" s="87">
        <f>_XLL.INTERPOLATE($I$2:$I433,K$2:K433,$A433,1,1)</f>
        <v>0.061512203400000312</v>
      </c>
      <c r="G433" s="87">
        <f>_XLL.INTERPOLATE($I$2:$I433,L$2:L433,$A433,1,1)</f>
        <v>0.0011181133500006231</v>
      </c>
      <c r="H433" s="87">
        <f t="shared" si="6"/>
        <v>-0.24371102271391812</v>
      </c>
      <c r="I433" s="90">
        <v>1.724</v>
      </c>
      <c r="J433" s="90">
        <v>-0.0148612</v>
      </c>
      <c r="K433" s="90">
        <v>0.059211600000000003</v>
      </c>
      <c r="L433" s="90">
        <v>0.00114814</v>
      </c>
      <c r="M433">
        <v>0.092182299999999995</v>
      </c>
      <c r="N433" s="87">
        <f>_XLL.INTERPOLATE($I$2:$I433,M$2:M433,$A433,1,1)</f>
        <v>0.088332040499995504</v>
      </c>
      <c r="O433">
        <f>C433+D433/(Resultats!$M$2*1000)</f>
        <v>0.10718541248399943</v>
      </c>
    </row>
    <row r="434" spans="1:15" ht="12.75">
      <c r="A434" s="87">
        <v>1.6875</v>
      </c>
      <c r="B434" s="87">
        <v>0.16940012500000001</v>
      </c>
      <c r="C434" s="87">
        <v>0.098083429867564673</v>
      </c>
      <c r="D434" s="87">
        <v>381.88025224791875</v>
      </c>
      <c r="E434" s="87">
        <f>_XLL.INTERPOLATE($I$2:$I434,J$2:J434,$A434,1,1)</f>
        <v>-0.015098077832031253</v>
      </c>
      <c r="F434" s="87">
        <f>_XLL.INTERPOLATE($I$2:$I434,K$2:K434,$A434,1,1)</f>
        <v>0.061366807617187491</v>
      </c>
      <c r="G434" s="87">
        <f>_XLL.INTERPOLATE($I$2:$I434,L$2:L434,$A434,1,1)</f>
        <v>0.0010768051865234361</v>
      </c>
      <c r="H434" s="87">
        <f t="shared" si="6"/>
        <v>-0.24603003509999458</v>
      </c>
      <c r="I434" s="90">
        <v>1.728</v>
      </c>
      <c r="J434" s="90">
        <v>-0.014863700000000001</v>
      </c>
      <c r="K434" s="90">
        <v>0.060023600000000003</v>
      </c>
      <c r="L434" s="90">
        <v>0.00096586899999999995</v>
      </c>
      <c r="M434">
        <v>0.092533900000000002</v>
      </c>
      <c r="N434" s="87">
        <f>_XLL.INTERPOLATE($I$2:$I434,M$2:M434,$A434,1,1)</f>
        <v>0.088733257421874989</v>
      </c>
      <c r="O434">
        <f>C434+D434/(Resultats!$M$2*1000)</f>
        <v>0.10740520989004705</v>
      </c>
    </row>
    <row r="435" spans="1:15" ht="12.75">
      <c r="A435" s="87">
        <v>1.691410000000019</v>
      </c>
      <c r="B435" s="87">
        <v>0.16986426249999997</v>
      </c>
      <c r="C435" s="87">
        <v>0.098568537848138238</v>
      </c>
      <c r="D435" s="87">
        <v>381.62039624562976</v>
      </c>
      <c r="E435" s="87">
        <f>_XLL.INTERPOLATE($I$2:$I435,J$2:J435,$A435,1,1)</f>
        <v>-0.015186750999715231</v>
      </c>
      <c r="F435" s="87">
        <f>_XLL.INTERPOLATE($I$2:$I435,K$2:K435,$A435,1,1)</f>
        <v>0.059839187952000938</v>
      </c>
      <c r="G435" s="87">
        <f>_XLL.INTERPOLATE($I$2:$I435,L$2:L435,$A435,1,1)</f>
        <v>0.00088453192554136884</v>
      </c>
      <c r="H435" s="87">
        <f t="shared" si="6"/>
        <v>-0.25379273214564751</v>
      </c>
      <c r="I435" s="90">
        <v>1.732</v>
      </c>
      <c r="J435" s="90">
        <v>-0.0146923</v>
      </c>
      <c r="K435" s="90">
        <v>0.059922599999999999</v>
      </c>
      <c r="L435" s="90">
        <v>0.00107726</v>
      </c>
      <c r="M435">
        <v>0.092908900000000003</v>
      </c>
      <c r="N435" s="87">
        <f>_XLL.INTERPOLATE($I$2:$I435,M$2:M435,$A435,1,1)</f>
        <v>0.089087578385158059</v>
      </c>
      <c r="O435">
        <f>C435+D435/(Resultats!$M$2*1000)</f>
        <v>0.10788397472908187</v>
      </c>
    </row>
    <row r="436" spans="1:15" ht="12.75">
      <c r="A436" s="87">
        <v>1.6953200000000379</v>
      </c>
      <c r="B436" s="87">
        <v>0.17015709999999995</v>
      </c>
      <c r="C436" s="87">
        <v>0.098842842895622063</v>
      </c>
      <c r="D436" s="87">
        <v>381.85004138926655</v>
      </c>
      <c r="E436" s="87">
        <f>_XLL.INTERPOLATE($I$2:$I436,J$2:J436,$A436,1,1)</f>
        <v>-0.014738088625945762</v>
      </c>
      <c r="F436" s="87">
        <f>_XLL.INTERPOLATE($I$2:$I436,K$2:K436,$A436,1,1)</f>
        <v>0.059915198463055368</v>
      </c>
      <c r="G436" s="87">
        <f>_XLL.INTERPOLATE($I$2:$I436,L$2:L436,$A436,1,1)</f>
        <v>0.00086620870902082505</v>
      </c>
      <c r="H436" s="87">
        <f t="shared" si="6"/>
        <v>-0.24598247196049086</v>
      </c>
      <c r="I436" s="90">
        <v>1.736</v>
      </c>
      <c r="J436" s="90">
        <v>-0.0144882</v>
      </c>
      <c r="K436" s="90">
        <v>0.059688600000000001</v>
      </c>
      <c r="L436" s="90">
        <v>0.0010276700000000001</v>
      </c>
      <c r="M436">
        <v>0.093323400000000001</v>
      </c>
      <c r="N436" s="87">
        <f>_XLL.INTERPOLATE($I$2:$I436,M$2:M436,$A436,1,1)</f>
        <v>0.08952819810630433</v>
      </c>
      <c r="O436">
        <f>C436+D436/(Resultats!$M$2*1000)</f>
        <v>0.10816388546447339</v>
      </c>
    </row>
    <row r="437" spans="1:15" ht="12.75">
      <c r="A437" s="87">
        <v>1.6992199999999684</v>
      </c>
      <c r="B437" s="87">
        <v>0.17063691250000002</v>
      </c>
      <c r="C437" s="87">
        <v>0.099458441661322353</v>
      </c>
      <c r="D437" s="87">
        <v>380.16744398541721</v>
      </c>
      <c r="E437" s="87">
        <f>_XLL.INTERPOLATE($I$2:$I437,J$2:J437,$A437,1,1)</f>
        <v>-0.014711700537868024</v>
      </c>
      <c r="F437" s="87">
        <f>_XLL.INTERPOLATE($I$2:$I437,K$2:K437,$A437,1,1)</f>
        <v>0.060348096146996634</v>
      </c>
      <c r="G437" s="87">
        <f>_XLL.INTERPOLATE($I$2:$I437,L$2:L437,$A437,1,1)</f>
        <v>0.00087890188360838131</v>
      </c>
      <c r="H437" s="87">
        <f t="shared" si="6"/>
        <v>-0.24378069031429067</v>
      </c>
      <c r="I437" s="90">
        <v>1.74</v>
      </c>
      <c r="J437" s="90">
        <v>-0.014770200000000001</v>
      </c>
      <c r="K437" s="90">
        <v>0.060003300000000002</v>
      </c>
      <c r="L437" s="90">
        <v>0.00094194899999999998</v>
      </c>
      <c r="M437">
        <v>0.093707600000000002</v>
      </c>
      <c r="N437" s="87">
        <f>_XLL.INTERPOLATE($I$2:$I437,M$2:M437,$A437,1,1)</f>
        <v>0.089916744066671939</v>
      </c>
      <c r="O437">
        <f>C437+D437/(Resultats!$M$2*1000)</f>
        <v>0.10873841166155365</v>
      </c>
    </row>
    <row r="438" spans="1:15" ht="12.75">
      <c r="A438" s="87">
        <v>1.7031299999999874</v>
      </c>
      <c r="B438" s="87">
        <v>0.17114356249999996</v>
      </c>
      <c r="C438" s="87">
        <v>0.099955006851439057</v>
      </c>
      <c r="D438" s="87">
        <v>380.2924100476352</v>
      </c>
      <c r="E438" s="87">
        <f>_XLL.INTERPOLATE($I$2:$I438,J$2:J438,$A438,1,1)</f>
        <v>-0.014647686553946333</v>
      </c>
      <c r="F438" s="87">
        <f>_XLL.INTERPOLATE($I$2:$I438,K$2:K438,$A438,1,1)</f>
        <v>0.060700158121718806</v>
      </c>
      <c r="G438" s="87">
        <f>_XLL.INTERPOLATE($I$2:$I438,L$2:L438,$A438,1,1)</f>
        <v>0.0010026208820182951</v>
      </c>
      <c r="H438" s="87">
        <f t="shared" si="6"/>
        <v>-0.24131216469937533</v>
      </c>
      <c r="I438" s="90">
        <v>1.744</v>
      </c>
      <c r="J438" s="90">
        <v>-0.014588</v>
      </c>
      <c r="K438" s="90">
        <v>0.059948700000000001</v>
      </c>
      <c r="L438" s="90">
        <v>0.00081897000000000003</v>
      </c>
      <c r="M438">
        <v>0.094156100000000006</v>
      </c>
      <c r="N438" s="87">
        <f>_XLL.INTERPOLATE($I$2:$I438,M$2:M438,$A438,1,1)</f>
        <v>0.090331517558264296</v>
      </c>
      <c r="O438">
        <f>C438+D438/(Resultats!$M$2*1000)</f>
        <v>0.10923802730043124</v>
      </c>
    </row>
    <row r="439" spans="1:15" ht="12.75">
      <c r="A439" s="87">
        <v>1.7070400000000063</v>
      </c>
      <c r="B439" s="87">
        <v>0.171422925</v>
      </c>
      <c r="C439" s="87">
        <v>0.10030732594604436</v>
      </c>
      <c r="D439" s="87">
        <v>379.38836738880343</v>
      </c>
      <c r="E439" s="87">
        <f>_XLL.INTERPOLATE($I$2:$I439,J$2:J439,$A439,1,1)</f>
        <v>-0.014713059993600151</v>
      </c>
      <c r="F439" s="87">
        <f>_XLL.INTERPOLATE($I$2:$I439,K$2:K439,$A439,1,1)</f>
        <v>0.06063661414399972</v>
      </c>
      <c r="G439" s="87">
        <f>_XLL.INTERPOLATE($I$2:$I439,L$2:L439,$A439,1,1)</f>
        <v>0.00091925422380775921</v>
      </c>
      <c r="H439" s="87">
        <f t="shared" si="6"/>
        <v>-0.24264316537627914</v>
      </c>
      <c r="I439" s="90">
        <v>1.748</v>
      </c>
      <c r="J439" s="90">
        <v>-0.0146243</v>
      </c>
      <c r="K439" s="90">
        <v>0.059974199999999998</v>
      </c>
      <c r="L439" s="90">
        <v>0.00084862900000000005</v>
      </c>
      <c r="M439">
        <v>0.094573199999999996</v>
      </c>
      <c r="N439" s="87">
        <f>_XLL.INTERPOLATE($I$2:$I439,M$2:M439,$A439,1,1)</f>
        <v>0.090717159756800572</v>
      </c>
      <c r="O439">
        <f>C439+D439/(Resultats!$M$2*1000)</f>
        <v>0.1095682785170906</v>
      </c>
    </row>
    <row r="440" spans="1:15" ht="12.75">
      <c r="A440" s="87">
        <v>1.7109400000000505</v>
      </c>
      <c r="B440" s="87">
        <v>0.17187967500000001</v>
      </c>
      <c r="C440" s="87">
        <v>0.10077271169621128</v>
      </c>
      <c r="D440" s="87">
        <v>379.28135737025531</v>
      </c>
      <c r="E440" s="87">
        <f>_XLL.INTERPOLATE($I$2:$I440,J$2:J440,$A440,1,1)</f>
        <v>-0.014631240881417778</v>
      </c>
      <c r="F440" s="87">
        <f>_XLL.INTERPOLATE($I$2:$I440,K$2:K440,$A440,1,1)</f>
        <v>0.060694723956163085</v>
      </c>
      <c r="G440" s="87">
        <f>_XLL.INTERPOLATE($I$2:$I440,L$2:L440,$A440,1,1)</f>
        <v>0.00087350088562604942</v>
      </c>
      <c r="H440" s="87">
        <f t="shared" si="6"/>
        <v>-0.24106281283996328</v>
      </c>
      <c r="I440" s="90">
        <v>1.752</v>
      </c>
      <c r="J440" s="90">
        <v>-0.0144774</v>
      </c>
      <c r="K440" s="90">
        <v>0.060286899999999997</v>
      </c>
      <c r="L440" s="90">
        <v>0.00098185599999999992</v>
      </c>
      <c r="M440">
        <v>0.0949932</v>
      </c>
      <c r="N440" s="87">
        <f>_XLL.INTERPOLATE($I$2:$I440,M$2:M440,$A440,1,1)</f>
        <v>0.091000266671022179</v>
      </c>
      <c r="O440">
        <f>C440+D440/(Resultats!$M$2*1000)</f>
        <v>0.11003105212942836</v>
      </c>
    </row>
    <row r="441" spans="1:15" ht="12.75">
      <c r="A441" s="87">
        <v>1.7148499999999558</v>
      </c>
      <c r="B441" s="87">
        <v>0.17227228750000001</v>
      </c>
      <c r="C441" s="87">
        <v>0.1012279425972774</v>
      </c>
      <c r="D441" s="87">
        <v>378.50542058074495</v>
      </c>
      <c r="E441" s="87">
        <f>_XLL.INTERPOLATE($I$2:$I441,J$2:J441,$A441,1,1)</f>
        <v>-0.014955045261030097</v>
      </c>
      <c r="F441" s="87">
        <f>_XLL.INTERPOLATE($I$2:$I441,K$2:K441,$A441,1,1)</f>
        <v>0.060309012537311954</v>
      </c>
      <c r="G441" s="87">
        <f>_XLL.INTERPOLATE($I$2:$I441,L$2:L441,$A441,1,1)</f>
        <v>0.00085736268701261192</v>
      </c>
      <c r="H441" s="87">
        <f t="shared" si="6"/>
        <v>-0.24797363829788652</v>
      </c>
      <c r="I441" s="90">
        <v>1.756</v>
      </c>
      <c r="J441" s="90">
        <v>-0.014578000000000001</v>
      </c>
      <c r="K441" s="90">
        <v>0.060173600000000001</v>
      </c>
      <c r="L441" s="90">
        <v>0.000960625</v>
      </c>
      <c r="M441">
        <v>0.095402100000000004</v>
      </c>
      <c r="N441" s="87">
        <f>_XLL.INTERPOLATE($I$2:$I441,M$2:M441,$A441,1,1)</f>
        <v>0.091358587679585365</v>
      </c>
      <c r="O441">
        <f>C441+D441/(Resultats!$M$2*1000)</f>
        <v>0.11046734224468377</v>
      </c>
    </row>
    <row r="442" spans="1:15" ht="12.75">
      <c r="A442" s="87">
        <v>1.71875</v>
      </c>
      <c r="B442" s="87">
        <v>0.17264409999999997</v>
      </c>
      <c r="C442" s="87">
        <v>0.10169629742869399</v>
      </c>
      <c r="D442" s="87">
        <v>377.30911493550514</v>
      </c>
      <c r="E442" s="87">
        <f>_XLL.INTERPOLATE($I$2:$I442,J$2:J442,$A442,1,1)</f>
        <v>-0.014941762182617186</v>
      </c>
      <c r="F442" s="87">
        <f>_XLL.INTERPOLATE($I$2:$I442,K$2:K442,$A442,1,1)</f>
        <v>0.059611460888671863</v>
      </c>
      <c r="G442" s="87">
        <f>_XLL.INTERPOLATE($I$2:$I442,L$2:L442,$A442,1,1)</f>
        <v>0.00097969005249023576</v>
      </c>
      <c r="H442" s="87">
        <f t="shared" si="6"/>
        <v>-0.25065250808937334</v>
      </c>
      <c r="I442" s="90">
        <v>1.76</v>
      </c>
      <c r="J442" s="90">
        <v>-0.014707899999999999</v>
      </c>
      <c r="K442" s="90">
        <v>0.059864599999999997</v>
      </c>
      <c r="L442" s="90">
        <v>0.0010839999999999999</v>
      </c>
      <c r="M442">
        <v>0.095750399999999999</v>
      </c>
      <c r="N442" s="87">
        <f>_XLL.INTERPOLATE($I$2:$I442,M$2:M442,$A442,1,1)</f>
        <v>0.091690352539062492</v>
      </c>
      <c r="O442">
        <f>C442+D442/(Resultats!$M$2*1000)</f>
        <v>0.1109064949950843</v>
      </c>
    </row>
    <row r="443" spans="1:15" ht="12.75">
      <c r="A443" s="87">
        <v>1.722660000000019</v>
      </c>
      <c r="B443" s="87">
        <v>0.17315146250000002</v>
      </c>
      <c r="C443" s="87">
        <v>0.10227751775491747</v>
      </c>
      <c r="D443" s="87">
        <v>376.39390465251631</v>
      </c>
      <c r="E443" s="87">
        <f>_XLL.INTERPOLATE($I$2:$I443,J$2:J443,$A443,1,1)</f>
        <v>-0.014861281357262512</v>
      </c>
      <c r="F443" s="87">
        <f>_XLL.INTERPOLATE($I$2:$I443,K$2:K443,$A443,1,1)</f>
        <v>0.059188854533055613</v>
      </c>
      <c r="G443" s="87">
        <f>_XLL.INTERPOLATE($I$2:$I443,L$2:L443,$A443,1,1)</f>
        <v>0.0011333843451448232</v>
      </c>
      <c r="H443" s="87">
        <f t="shared" si="6"/>
        <v>-0.25108242885428417</v>
      </c>
      <c r="I443" s="90">
        <v>1.764</v>
      </c>
      <c r="J443" s="90">
        <v>-0.014431899999999999</v>
      </c>
      <c r="K443" s="90">
        <v>0.059843899999999998</v>
      </c>
      <c r="L443" s="90">
        <v>0.0010153499999999999</v>
      </c>
      <c r="M443">
        <v>0.096083299999999996</v>
      </c>
      <c r="N443" s="87">
        <f>_XLL.INTERPOLATE($I$2:$I443,M$2:M443,$A443,1,1)</f>
        <v>0.092052739986989388</v>
      </c>
      <c r="O443">
        <f>C443+D443/(Resultats!$M$2*1000)</f>
        <v>0.11146537483922704</v>
      </c>
    </row>
    <row r="444" spans="1:15" ht="12.75">
      <c r="A444" s="87">
        <v>1.7265700000000379</v>
      </c>
      <c r="B444" s="87">
        <v>0.17349793749999998</v>
      </c>
      <c r="C444" s="87">
        <v>0.10274899828304795</v>
      </c>
      <c r="D444" s="87">
        <v>374.84489690851086</v>
      </c>
      <c r="E444" s="87">
        <f>_XLL.INTERPOLATE($I$2:$I444,J$2:J444,$A444,1,1)</f>
        <v>-0.014874665108618849</v>
      </c>
      <c r="F444" s="87">
        <f>_XLL.INTERPOLATE($I$2:$I444,K$2:K444,$A444,1,1)</f>
        <v>0.05975860757957123</v>
      </c>
      <c r="G444" s="87">
        <f>_XLL.INTERPOLATE($I$2:$I444,L$2:L444,$A444,1,1)</f>
        <v>0.0010215769573507783</v>
      </c>
      <c r="H444" s="87">
        <f t="shared" si="6"/>
        <v>-0.248912511704905</v>
      </c>
      <c r="I444" s="90">
        <v>1.768</v>
      </c>
      <c r="J444" s="90">
        <v>-0.0143813</v>
      </c>
      <c r="K444" s="90">
        <v>0.0598174</v>
      </c>
      <c r="L444" s="90">
        <v>0.00097046000000000003</v>
      </c>
      <c r="M444">
        <v>0.096407699999999999</v>
      </c>
      <c r="N444" s="87">
        <f>_XLL.INTERPOLATE($I$2:$I444,M$2:M444,$A444,1,1)</f>
        <v>0.092407962625493889</v>
      </c>
      <c r="O444">
        <f>C444+D444/(Resultats!$M$2*1000)</f>
        <v>0.11189904375139219</v>
      </c>
    </row>
    <row r="445" spans="1:15" ht="12.75">
      <c r="A445" s="87">
        <v>1.7304699999999684</v>
      </c>
      <c r="B445" s="87">
        <v>0.17369541249999998</v>
      </c>
      <c r="C445" s="87">
        <v>0.10289613275899204</v>
      </c>
      <c r="D445" s="87">
        <v>375.46869221393524</v>
      </c>
      <c r="E445" s="87">
        <f>_XLL.INTERPOLATE($I$2:$I445,J$2:J445,$A445,1,1)</f>
        <v>-0.01476810056193594</v>
      </c>
      <c r="F445" s="87">
        <f>_XLL.INTERPOLATE($I$2:$I445,K$2:K445,$A445,1,1)</f>
        <v>0.060012173587033181</v>
      </c>
      <c r="G445" s="87">
        <f>_XLL.INTERPOLATE($I$2:$I445,L$2:L445,$A445,1,1)</f>
        <v>0.0010331271370737716</v>
      </c>
      <c r="H445" s="87">
        <f t="shared" si="6"/>
        <v>-0.24608508039653609</v>
      </c>
      <c r="I445" s="90">
        <v>1.772</v>
      </c>
      <c r="J445" s="90">
        <v>-0.0143614</v>
      </c>
      <c r="K445" s="90">
        <v>0.059898399999999997</v>
      </c>
      <c r="L445" s="90">
        <v>0.00088922600000000001</v>
      </c>
      <c r="M445">
        <v>0.096693600000000005</v>
      </c>
      <c r="N445" s="87">
        <f>_XLL.INTERPOLATE($I$2:$I445,M$2:M445,$A445,1,1)</f>
        <v>0.092761524943515</v>
      </c>
      <c r="O445">
        <f>C445+D445/(Resultats!$M$2*1000)</f>
        <v>0.11206140520642721</v>
      </c>
    </row>
    <row r="446" spans="1:15" ht="12.75">
      <c r="A446" s="87">
        <v>1.7343799999999874</v>
      </c>
      <c r="B446" s="87">
        <v>0.17417743750000003</v>
      </c>
      <c r="C446" s="87">
        <v>0.10344757084283066</v>
      </c>
      <c r="D446" s="87">
        <v>374.60855901815387</v>
      </c>
      <c r="E446" s="87">
        <f>_XLL.INTERPOLATE($I$2:$I446,J$2:J446,$A446,1,1)</f>
        <v>-0.014537607636825756</v>
      </c>
      <c r="F446" s="87">
        <f>_XLL.INTERPOLATE($I$2:$I446,K$2:K446,$A446,1,1)</f>
        <v>0.059750523721894669</v>
      </c>
      <c r="G446" s="87">
        <f>_XLL.INTERPOLATE($I$2:$I446,L$2:L446,$A446,1,1)</f>
        <v>0.001058199643934605</v>
      </c>
      <c r="H446" s="87">
        <f t="shared" si="6"/>
        <v>-0.24330510816089587</v>
      </c>
      <c r="I446" s="90">
        <v>1.776</v>
      </c>
      <c r="J446" s="90">
        <v>-0.0143854</v>
      </c>
      <c r="K446" s="90">
        <v>0.059782700000000001</v>
      </c>
      <c r="L446" s="90">
        <v>0.00096438600000000002</v>
      </c>
      <c r="M446">
        <v>0.097062599999999999</v>
      </c>
      <c r="N446" s="87">
        <f>_XLL.INTERPOLATE($I$2:$I446,M$2:M446,$A446,1,1)</f>
        <v>0.093155772210111176</v>
      </c>
      <c r="O446">
        <f>C446+D446/(Resultats!$M$2*1000)</f>
        <v>0.11259184725186397</v>
      </c>
    </row>
    <row r="447" spans="1:15" ht="12.75">
      <c r="A447" s="87">
        <v>1.7382900000000063</v>
      </c>
      <c r="B447" s="87">
        <v>0.17455145000000005</v>
      </c>
      <c r="C447" s="87">
        <v>0.10382083161458841</v>
      </c>
      <c r="D447" s="87">
        <v>374.61787406914459</v>
      </c>
      <c r="E447" s="87">
        <f>_XLL.INTERPOLATE($I$2:$I447,J$2:J447,$A447,1,1)</f>
        <v>-0.01465673605244828</v>
      </c>
      <c r="F447" s="87">
        <f>_XLL.INTERPOLATE($I$2:$I447,K$2:K447,$A447,1,1)</f>
        <v>0.05986593345295381</v>
      </c>
      <c r="G447" s="87">
        <f>_XLL.INTERPOLATE($I$2:$I447,L$2:L447,$A447,1,1)</f>
        <v>0.00098309510096702404</v>
      </c>
      <c r="H447" s="87">
        <f t="shared" si="6"/>
        <v>-0.2448259837786779</v>
      </c>
      <c r="I447" s="90">
        <v>1.78</v>
      </c>
      <c r="J447" s="90">
        <v>-0.0145042</v>
      </c>
      <c r="K447" s="90">
        <v>0.059974399999999997</v>
      </c>
      <c r="L447" s="90">
        <v>0.00099814099999999992</v>
      </c>
      <c r="M447">
        <v>0.097419500000000006</v>
      </c>
      <c r="N447" s="87">
        <f>_XLL.INTERPOLATE($I$2:$I447,M$2:M447,$A447,1,1)</f>
        <v>0.093540434890620888</v>
      </c>
      <c r="O447">
        <f>C447+D447/(Resultats!$M$2*1000)</f>
        <v>0.11296533540604259</v>
      </c>
    </row>
    <row r="448" spans="1:15" ht="12.75">
      <c r="A448" s="87">
        <v>1.7421900000000505</v>
      </c>
      <c r="B448" s="87">
        <v>0.17500218749999996</v>
      </c>
      <c r="C448" s="87">
        <v>0.10435529381267517</v>
      </c>
      <c r="D448" s="87">
        <v>373.58039830594782</v>
      </c>
      <c r="E448" s="87">
        <f>_XLL.INTERPOLATE($I$2:$I448,J$2:J448,$A448,1,1)</f>
        <v>-0.014681646211709858</v>
      </c>
      <c r="F448" s="87">
        <f>_XLL.INTERPOLATE($I$2:$I448,K$2:K448,$A448,1,1)</f>
        <v>0.059988674142143844</v>
      </c>
      <c r="G448" s="87">
        <f>_XLL.INTERPOLATE($I$2:$I448,L$2:L448,$A448,1,1)</f>
        <v>0.00086635449728462652</v>
      </c>
      <c r="H448" s="87">
        <f t="shared" si="6"/>
        <v>-0.24474030175965433</v>
      </c>
      <c r="I448" s="90">
        <v>1.784</v>
      </c>
      <c r="J448" s="90">
        <v>-0.0145579</v>
      </c>
      <c r="K448" s="90">
        <v>0.059957200000000002</v>
      </c>
      <c r="L448" s="90">
        <v>0.0010461299999999999</v>
      </c>
      <c r="M448">
        <v>0.0978073</v>
      </c>
      <c r="N448" s="87">
        <f>_XLL.INTERPOLATE($I$2:$I448,M$2:M448,$A448,1,1)</f>
        <v>0.093951679148237863</v>
      </c>
      <c r="O448">
        <f>C448+D448/(Resultats!$M$2*1000)</f>
        <v>0.113474472595082</v>
      </c>
    </row>
    <row r="449" spans="1:15" ht="12.75">
      <c r="A449" s="87">
        <v>1.7460999999999558</v>
      </c>
      <c r="B449" s="87">
        <v>0.17535540000000005</v>
      </c>
      <c r="C449" s="87">
        <v>0.10473402717064814</v>
      </c>
      <c r="D449" s="87">
        <v>373.26415623869792</v>
      </c>
      <c r="E449" s="87">
        <f>_XLL.INTERPOLATE($I$2:$I449,J$2:J449,$A449,1,1)</f>
        <v>-0.014606108939842794</v>
      </c>
      <c r="F449" s="87">
        <f>_XLL.INTERPOLATE($I$2:$I449,K$2:K449,$A449,1,1)</f>
        <v>0.059938543071093697</v>
      </c>
      <c r="G449" s="87">
        <f>_XLL.INTERPOLATE($I$2:$I449,L$2:L449,$A449,1,1)</f>
        <v>0.00081872109257769476</v>
      </c>
      <c r="H449" s="87">
        <f t="shared" si="6"/>
        <v>-0.24368475093761194</v>
      </c>
      <c r="I449" s="90">
        <v>1.788</v>
      </c>
      <c r="J449" s="90">
        <v>-0.014423800000000001</v>
      </c>
      <c r="K449" s="90">
        <v>0.059881799999999999</v>
      </c>
      <c r="L449" s="90">
        <v>0.00104166</v>
      </c>
      <c r="M449">
        <v>0.098163100000000003</v>
      </c>
      <c r="N449" s="87">
        <f>_XLL.INTERPOLATE($I$2:$I449,M$2:M449,$A449,1,1)</f>
        <v>0.094376747377339198</v>
      </c>
      <c r="O449">
        <f>C449+D449/(Resultats!$M$2*1000)</f>
        <v>0.11384548641540566</v>
      </c>
    </row>
    <row r="450" spans="1:15" ht="12.75">
      <c r="A450" s="87">
        <v>1.75</v>
      </c>
      <c r="B450" s="87">
        <v>0.17558410000000002</v>
      </c>
      <c r="C450" s="87">
        <v>0.10496880943123017</v>
      </c>
      <c r="D450" s="87">
        <v>373.18878782192803</v>
      </c>
      <c r="E450" s="87">
        <f>_XLL.INTERPOLATE($I$2:$I450,J$2:J450,$A450,1,1)</f>
        <v>-0.01454683125</v>
      </c>
      <c r="F450" s="87">
        <f>_XLL.INTERPOLATE($I$2:$I450,K$2:K450,$A450,1,1)</f>
        <v>0.060139224999999998</v>
      </c>
      <c r="G450" s="87">
        <f>_XLL.INTERPOLATE($I$2:$I450,L$2:L450,$A450,1,1)</f>
        <v>0.00091842312500000007</v>
      </c>
      <c r="H450" s="87">
        <f t="shared" si="6"/>
        <v>-0.24188591139975615</v>
      </c>
      <c r="I450" s="90">
        <v>1.792</v>
      </c>
      <c r="J450" s="90">
        <v>-0.0145413</v>
      </c>
      <c r="K450" s="90">
        <v>0.059932300000000001</v>
      </c>
      <c r="L450" s="90">
        <v>0.0010060200000000001</v>
      </c>
      <c r="M450">
        <v>0.0984574</v>
      </c>
      <c r="N450" s="87">
        <f>_XLL.INTERPOLATE($I$2:$I450,M$2:M450,$A450,1,1)</f>
        <v>0.094783712499999992</v>
      </c>
      <c r="O450">
        <f>C450+D450/(Resultats!$M$2*1000)</f>
        <v>0.11407842891654049</v>
      </c>
    </row>
    <row r="451" spans="1:15" ht="12.75">
      <c r="A451" s="87">
        <v>1.753910000000019</v>
      </c>
      <c r="B451" s="87">
        <v>0.176192075</v>
      </c>
      <c r="C451" s="87">
        <v>0.10567484355511322</v>
      </c>
      <c r="D451" s="87">
        <v>371.97368682170122</v>
      </c>
      <c r="E451" s="87">
        <f>_XLL.INTERPOLATE($I$2:$I451,J$2:J451,$A451,1,1)</f>
        <v>-0.014507559087717777</v>
      </c>
      <c r="F451" s="87">
        <f>_XLL.INTERPOLATE($I$2:$I451,K$2:K451,$A451,1,1)</f>
        <v>0.060272223223212643</v>
      </c>
      <c r="G451" s="87">
        <f>_XLL.INTERPOLATE($I$2:$I451,L$2:L451,$A451,1,1)</f>
        <v>0.00097317211484303624</v>
      </c>
      <c r="H451" s="87">
        <f t="shared" si="6"/>
        <v>-0.24070058000001701</v>
      </c>
      <c r="I451" s="90">
        <v>1.796</v>
      </c>
      <c r="J451" s="90">
        <v>-0.014454699999999999</v>
      </c>
      <c r="K451" s="90">
        <v>0.059843199999999999</v>
      </c>
      <c r="L451" s="90">
        <v>0.00094147299999999996</v>
      </c>
      <c r="M451">
        <v>0.098904800000000001</v>
      </c>
      <c r="N451" s="87">
        <f>_XLL.INTERPOLATE($I$2:$I451,M$2:M451,$A451,1,1)</f>
        <v>0.095192782988638702</v>
      </c>
      <c r="O451">
        <f>C451+D451/(Resultats!$M$2*1000)</f>
        <v>0.11475480216070395</v>
      </c>
    </row>
    <row r="452" spans="1:15" ht="12.75">
      <c r="A452" s="87">
        <v>1.7578200000000379</v>
      </c>
      <c r="B452" s="87">
        <v>0.17662271250000006</v>
      </c>
      <c r="C452" s="87">
        <v>0.1061572888881239</v>
      </c>
      <c r="D452" s="87">
        <v>371.33170933691525</v>
      </c>
      <c r="E452" s="87">
        <f>_XLL.INTERPOLATE($I$2:$I452,J$2:J452,$A452,1,1)</f>
        <v>-0.014658023175051816</v>
      </c>
      <c r="F452" s="87">
        <f>_XLL.INTERPOLATE($I$2:$I452,K$2:K452,$A452,1,1)</f>
        <v>0.060029964826496501</v>
      </c>
      <c r="G452" s="87">
        <f>_XLL.INTERPOLATE($I$2:$I452,L$2:L452,$A452,1,1)</f>
        <v>0.0010178220950077556</v>
      </c>
      <c r="H452" s="87">
        <f t="shared" si="7" ref="H452:H515">E452/F452</f>
        <v>-0.24417844017429677</v>
      </c>
      <c r="I452" s="90">
        <v>1.80</v>
      </c>
      <c r="J452" s="90">
        <v>-0.0145045</v>
      </c>
      <c r="K452" s="90">
        <v>0.060149800000000003</v>
      </c>
      <c r="L452" s="90">
        <v>0.00106587</v>
      </c>
      <c r="M452">
        <v>0.0993362</v>
      </c>
      <c r="N452" s="87">
        <f>_XLL.INTERPOLATE($I$2:$I452,M$2:M452,$A452,1,1)</f>
        <v>0.095565540215578254</v>
      </c>
      <c r="O452">
        <f>C452+D452/(Resultats!$M$2*1000)</f>
        <v>0.11522157668367056</v>
      </c>
    </row>
    <row r="453" spans="1:15" ht="12.75">
      <c r="A453" s="87">
        <v>1.7617199999999684</v>
      </c>
      <c r="B453" s="87">
        <v>0.17694905000000005</v>
      </c>
      <c r="C453" s="87">
        <v>0.10666003265087051</v>
      </c>
      <c r="D453" s="87">
        <v>369.14576867355311</v>
      </c>
      <c r="E453" s="87">
        <f>_XLL.INTERPOLATE($I$2:$I453,J$2:J453,$A453,1,1)</f>
        <v>-0.014605695744552717</v>
      </c>
      <c r="F453" s="87">
        <f>_XLL.INTERPOLATE($I$2:$I453,K$2:K453,$A453,1,1)</f>
        <v>0.059835865875649964</v>
      </c>
      <c r="G453" s="87">
        <f>_XLL.INTERPOLATE($I$2:$I453,L$2:L453,$A453,1,1)</f>
        <v>0.0010666420494981959</v>
      </c>
      <c r="H453" s="87">
        <f t="shared" si="7"/>
        <v>-0.24409600380658086</v>
      </c>
      <c r="I453" s="90">
        <v>1.8040000000000001</v>
      </c>
      <c r="J453" s="90">
        <v>-0.0145294</v>
      </c>
      <c r="K453" s="90">
        <v>0.060120800000000002</v>
      </c>
      <c r="L453" s="90">
        <v>0.00104963</v>
      </c>
      <c r="M453">
        <v>0.099739599999999998</v>
      </c>
      <c r="N453" s="87">
        <f>_XLL.INTERPOLATE($I$2:$I453,M$2:M453,$A453,1,1)</f>
        <v>0.095895070664147375</v>
      </c>
      <c r="O453">
        <f>C453+D453/(Resultats!$M$2*1000)</f>
        <v>0.11567096115934716</v>
      </c>
    </row>
    <row r="454" spans="1:15" ht="12.75">
      <c r="A454" s="87">
        <v>1.7656299999999874</v>
      </c>
      <c r="B454" s="87">
        <v>0.17734691250000001</v>
      </c>
      <c r="C454" s="87">
        <v>0.10706758970781</v>
      </c>
      <c r="D454" s="87">
        <v>369.02563843612586</v>
      </c>
      <c r="E454" s="87">
        <f>_XLL.INTERPOLATE($I$2:$I454,J$2:J454,$A454,1,1)</f>
        <v>-0.014393647893118096</v>
      </c>
      <c r="F454" s="87">
        <f>_XLL.INTERPOLATE($I$2:$I454,K$2:K454,$A454,1,1)</f>
        <v>0.059828227738086867</v>
      </c>
      <c r="G454" s="87">
        <f>_XLL.INTERPOLATE($I$2:$I454,L$2:L454,$A454,1,1)</f>
        <v>0.00099714573928693121</v>
      </c>
      <c r="H454" s="87">
        <f t="shared" si="7"/>
        <v>-0.2405828893366174</v>
      </c>
      <c r="I454" s="90">
        <v>1.8080000000000001</v>
      </c>
      <c r="J454" s="90">
        <v>-0.014578799999999999</v>
      </c>
      <c r="K454" s="90">
        <v>0.0601176</v>
      </c>
      <c r="L454" s="90">
        <v>0.00106317</v>
      </c>
      <c r="M454">
        <v>0.10008499999999999</v>
      </c>
      <c r="N454" s="87">
        <f>_XLL.INTERPOLATE($I$2:$I454,M$2:M454,$A454,1,1)</f>
        <v>0.096217994960858338</v>
      </c>
      <c r="O454">
        <f>C454+D454/(Resultats!$M$2*1000)</f>
        <v>0.11607558581106078</v>
      </c>
    </row>
    <row r="455" spans="1:15" ht="12.75">
      <c r="A455" s="87">
        <v>1.7695400000000063</v>
      </c>
      <c r="B455" s="87">
        <v>0.1775614875</v>
      </c>
      <c r="C455" s="87">
        <v>0.10733491904458782</v>
      </c>
      <c r="D455" s="87">
        <v>368.37193233671707</v>
      </c>
      <c r="E455" s="87">
        <f>_XLL.INTERPOLATE($I$2:$I455,J$2:J455,$A455,1,1)</f>
        <v>-0.014369402358474958</v>
      </c>
      <c r="F455" s="87">
        <f>_XLL.INTERPOLATE($I$2:$I455,K$2:K455,$A455,1,1)</f>
        <v>0.05984972353258769</v>
      </c>
      <c r="G455" s="87">
        <f>_XLL.INTERPOLATE($I$2:$I455,L$2:L455,$A455,1,1)</f>
        <v>0.000934702743859454</v>
      </c>
      <c r="H455" s="87">
        <f t="shared" si="7"/>
        <v>-0.24009137403368178</v>
      </c>
      <c r="I455" s="90">
        <v>1.8120000000000001</v>
      </c>
      <c r="J455" s="90">
        <v>-0.0146345</v>
      </c>
      <c r="K455" s="90">
        <v>0.060064399999999997</v>
      </c>
      <c r="L455" s="90">
        <v>0.00109355</v>
      </c>
      <c r="M455">
        <v>0.10045700000000001</v>
      </c>
      <c r="N455" s="87">
        <f>_XLL.INTERPOLATE($I$2:$I455,M$2:M455,$A455,1,1)</f>
        <v>0.096516786989550435</v>
      </c>
      <c r="O455">
        <f>C455+D455/(Resultats!$M$2*1000)</f>
        <v>0.11632695803976043</v>
      </c>
    </row>
    <row r="456" spans="1:15" ht="12.75">
      <c r="A456" s="87">
        <v>1.7734400000000505</v>
      </c>
      <c r="B456" s="87">
        <v>0.17808970000000002</v>
      </c>
      <c r="C456" s="87">
        <v>0.10786591209681171</v>
      </c>
      <c r="D456" s="87">
        <v>368.33747708508309</v>
      </c>
      <c r="E456" s="87">
        <f>_XLL.INTERPOLATE($I$2:$I456,J$2:J456,$A456,1,1)</f>
        <v>-0.014362871795200117</v>
      </c>
      <c r="F456" s="87">
        <f>_XLL.INTERPOLATE($I$2:$I456,K$2:K456,$A456,1,1)</f>
        <v>0.059858501804797834</v>
      </c>
      <c r="G456" s="87">
        <f>_XLL.INTERPOLATE($I$2:$I456,L$2:L456,$A456,1,1)</f>
        <v>0.00090647013132908621</v>
      </c>
      <c r="H456" s="87">
        <f t="shared" si="7"/>
        <v>-0.23994706452958517</v>
      </c>
      <c r="I456" s="90">
        <v>1.8160000000000001</v>
      </c>
      <c r="J456" s="90">
        <v>-0.014631699999999999</v>
      </c>
      <c r="K456" s="90">
        <v>0.0599214</v>
      </c>
      <c r="L456" s="90">
        <v>0.00112262</v>
      </c>
      <c r="M456">
        <v>0.10086000000000001</v>
      </c>
      <c r="N456" s="87">
        <f>_XLL.INTERPOLATE($I$2:$I456,M$2:M456,$A456,1,1)</f>
        <v>0.096820815014404704</v>
      </c>
      <c r="O456">
        <f>C456+D456/(Resultats!$M$2*1000)</f>
        <v>0.11685711003179736</v>
      </c>
    </row>
    <row r="457" spans="1:15" ht="12.75">
      <c r="A457" s="87">
        <v>1.7773499999999558</v>
      </c>
      <c r="B457" s="87">
        <v>0.17864033749999997</v>
      </c>
      <c r="C457" s="87">
        <v>0.10850987058670832</v>
      </c>
      <c r="D457" s="87">
        <v>367.18108873818329</v>
      </c>
      <c r="E457" s="87">
        <f>_XLL.INTERPOLATE($I$2:$I457,J$2:J457,$A457,1,1)</f>
        <v>-0.014420929914354033</v>
      </c>
      <c r="F457" s="87">
        <f>_XLL.INTERPOLATE($I$2:$I457,K$2:K457,$A457,1,1)</f>
        <v>0.059832513135837317</v>
      </c>
      <c r="G457" s="87">
        <f>_XLL.INTERPOLATE($I$2:$I457,L$2:L457,$A457,1,1)</f>
        <v>0.00097830792222328763</v>
      </c>
      <c r="H457" s="87">
        <f t="shared" si="7"/>
        <v>-0.24102163119263101</v>
      </c>
      <c r="I457" s="90">
        <v>1.82</v>
      </c>
      <c r="J457" s="90">
        <v>-0.0146327</v>
      </c>
      <c r="K457" s="90">
        <v>0.0597057</v>
      </c>
      <c r="L457" s="90">
        <v>0.00108187</v>
      </c>
      <c r="M457">
        <v>0.101226</v>
      </c>
      <c r="N457" s="87">
        <f>_XLL.INTERPOLATE($I$2:$I457,M$2:M457,$A457,1,1)</f>
        <v>0.097182784040035164</v>
      </c>
      <c r="O457">
        <f>C457+D457/(Resultats!$M$2*1000)</f>
        <v>0.11747284083061305</v>
      </c>
    </row>
    <row r="458" spans="1:15" ht="12.75">
      <c r="A458" s="87">
        <v>1.78125</v>
      </c>
      <c r="B458" s="87">
        <v>0.17897185000000004</v>
      </c>
      <c r="C458" s="87">
        <v>0.10895655894334604</v>
      </c>
      <c r="D458" s="87">
        <v>365.75388550547598</v>
      </c>
      <c r="E458" s="87">
        <f>_XLL.INTERPOLATE($I$2:$I458,J$2:J458,$A458,1,1)</f>
        <v>-0.014532093371582032</v>
      </c>
      <c r="F458" s="87">
        <f>_XLL.INTERPOLATE($I$2:$I458,K$2:K458,$A458,1,1)</f>
        <v>0.059986406530761718</v>
      </c>
      <c r="G458" s="87">
        <f>_XLL.INTERPOLATE($I$2:$I458,L$2:L458,$A458,1,1)</f>
        <v>0.0010138473592529291</v>
      </c>
      <c r="H458" s="87">
        <f t="shared" si="7"/>
        <v>-0.24225644128440679</v>
      </c>
      <c r="I458" s="90">
        <v>1.8240000000000001</v>
      </c>
      <c r="J458" s="90">
        <v>-0.014573300000000001</v>
      </c>
      <c r="K458" s="90">
        <v>0.059775099999999998</v>
      </c>
      <c r="L458" s="90">
        <v>0.00107763</v>
      </c>
      <c r="M458">
        <v>0.101622</v>
      </c>
      <c r="N458" s="87">
        <f>_XLL.INTERPOLATE($I$2:$I458,M$2:M458,$A458,1,1)</f>
        <v>0.097539479675292973</v>
      </c>
      <c r="O458">
        <f>C458+D458/(Resultats!$M$2*1000)</f>
        <v>0.11788469084590067</v>
      </c>
    </row>
    <row r="459" spans="1:15" ht="12.75">
      <c r="A459" s="87">
        <v>1.785160000000019</v>
      </c>
      <c r="B459" s="87">
        <v>0.17942043750000003</v>
      </c>
      <c r="C459" s="87">
        <v>0.10941874809203214</v>
      </c>
      <c r="D459" s="87">
        <v>365.58534048621851</v>
      </c>
      <c r="E459" s="87">
        <f>_XLL.INTERPOLATE($I$2:$I459,J$2:J459,$A459,1,1)</f>
        <v>-0.01452522650329921</v>
      </c>
      <c r="F459" s="87">
        <f>_XLL.INTERPOLATE($I$2:$I459,K$2:K459,$A459,1,1)</f>
        <v>0.059935829292449554</v>
      </c>
      <c r="G459" s="87">
        <f>_XLL.INTERPOLATE($I$2:$I459,L$2:L459,$A459,1,1)</f>
        <v>0.0010495987603105143</v>
      </c>
      <c r="H459" s="87">
        <f t="shared" si="7"/>
        <v>-0.24234630061469814</v>
      </c>
      <c r="I459" s="90">
        <v>1.8280000000000001</v>
      </c>
      <c r="J459" s="90">
        <v>-0.014660599999999999</v>
      </c>
      <c r="K459" s="90">
        <v>0.059933100000000003</v>
      </c>
      <c r="L459" s="90">
        <v>0.00108982</v>
      </c>
      <c r="M459">
        <v>0.102016</v>
      </c>
      <c r="N459" s="87">
        <f>_XLL.INTERPOLATE($I$2:$I459,M$2:M459,$A459,1,1)</f>
        <v>0.09791465713725174</v>
      </c>
      <c r="O459">
        <f>C459+D459/(Resultats!$M$2*1000)</f>
        <v>0.11834276577400543</v>
      </c>
    </row>
    <row r="460" spans="1:15" ht="12.75">
      <c r="A460" s="87">
        <v>1.7890700000000379</v>
      </c>
      <c r="B460" s="87">
        <v>0.17994120000000002</v>
      </c>
      <c r="C460" s="87">
        <v>0.11003319761953698</v>
      </c>
      <c r="D460" s="87">
        <v>364.42441637919575</v>
      </c>
      <c r="E460" s="87">
        <f>_XLL.INTERPOLATE($I$2:$I460,J$2:J460,$A460,1,1)</f>
        <v>-0.014442524273320781</v>
      </c>
      <c r="F460" s="87">
        <f>_XLL.INTERPOLATE($I$2:$I460,K$2:K460,$A460,1,1)</f>
        <v>0.05988993217596545</v>
      </c>
      <c r="G460" s="87">
        <f>_XLL.INTERPOLATE($I$2:$I460,L$2:L460,$A460,1,1)</f>
        <v>0.0010351207758240171</v>
      </c>
      <c r="H460" s="87">
        <f t="shared" si="7"/>
        <v>-0.24115112087431515</v>
      </c>
      <c r="I460" s="90">
        <v>1.8320000000000001</v>
      </c>
      <c r="J460" s="90">
        <v>-0.014648400000000001</v>
      </c>
      <c r="K460" s="90">
        <v>0.060158700000000002</v>
      </c>
      <c r="L460" s="90">
        <v>0.00109391</v>
      </c>
      <c r="M460">
        <v>0.102411</v>
      </c>
      <c r="N460" s="87">
        <f>_XLL.INTERPOLATE($I$2:$I460,M$2:M460,$A460,1,1)</f>
        <v>0.098242226395844789</v>
      </c>
      <c r="O460">
        <f>C460+D460/(Resultats!$M$2*1000)</f>
        <v>0.11892887689153814</v>
      </c>
    </row>
    <row r="461" spans="1:15" ht="12.75">
      <c r="A461" s="87">
        <v>1.7929699999999684</v>
      </c>
      <c r="B461" s="87">
        <v>0.18005070000000001</v>
      </c>
      <c r="C461" s="87">
        <v>0.11013732883398594</v>
      </c>
      <c r="D461" s="87">
        <v>364.49094376017467</v>
      </c>
      <c r="E461" s="87">
        <f>_XLL.INTERPOLATE($I$2:$I461,J$2:J461,$A461,1,1)</f>
        <v>-0.014531461535910841</v>
      </c>
      <c r="F461" s="87">
        <f>_XLL.INTERPOLATE($I$2:$I461,K$2:K461,$A461,1,1)</f>
        <v>0.059911592407945607</v>
      </c>
      <c r="G461" s="87">
        <f>_XLL.INTERPOLATE($I$2:$I461,L$2:L461,$A461,1,1)</f>
        <v>0.00098817020372667791</v>
      </c>
      <c r="H461" s="87">
        <f t="shared" si="7"/>
        <v>-0.24254841094798954</v>
      </c>
      <c r="I461" s="90">
        <v>1.8360000000000001</v>
      </c>
      <c r="J461" s="90">
        <v>-0.0146456</v>
      </c>
      <c r="K461" s="90">
        <v>0.060247000000000002</v>
      </c>
      <c r="L461" s="90">
        <v>0.00107726</v>
      </c>
      <c r="M461">
        <v>0.102867</v>
      </c>
      <c r="N461" s="87">
        <f>_XLL.INTERPOLATE($I$2:$I461,M$2:M461,$A461,1,1)</f>
        <v>0.098555599085275475</v>
      </c>
      <c r="O461">
        <f>C461+D461/(Resultats!$M$2*1000)</f>
        <v>0.11903463205382758</v>
      </c>
    </row>
    <row r="462" spans="1:15" ht="12.75">
      <c r="A462" s="87">
        <v>1.7968799999999874</v>
      </c>
      <c r="B462" s="87">
        <v>0.18047687499999998</v>
      </c>
      <c r="C462" s="87">
        <v>0.11068159290077252</v>
      </c>
      <c r="D462" s="87">
        <v>363.0276414433057</v>
      </c>
      <c r="E462" s="87">
        <f>_XLL.INTERPOLATE($I$2:$I462,J$2:J462,$A462,1,1)</f>
        <v>-0.014456997578799889</v>
      </c>
      <c r="F462" s="87">
        <f>_XLL.INTERPOLATE($I$2:$I462,K$2:K462,$A462,1,1)</f>
        <v>0.059890504958799037</v>
      </c>
      <c r="G462" s="87">
        <f>_XLL.INTERPOLATE($I$2:$I462,L$2:L462,$A462,1,1)</f>
        <v>0.00095885011575561985</v>
      </c>
      <c r="H462" s="87">
        <f t="shared" si="7"/>
        <v>-0.24139047731765509</v>
      </c>
      <c r="I462" s="90">
        <v>1.84</v>
      </c>
      <c r="J462" s="90">
        <v>-0.0145881</v>
      </c>
      <c r="K462" s="90">
        <v>0.0601789</v>
      </c>
      <c r="L462" s="90">
        <v>0.0010914099999999999</v>
      </c>
      <c r="M462">
        <v>0.10332</v>
      </c>
      <c r="N462" s="87">
        <f>_XLL.INTERPOLATE($I$2:$I462,M$2:M462,$A462,1,1)</f>
        <v>0.099001307311998618</v>
      </c>
      <c r="O462">
        <f>C462+D462/(Resultats!$M$2*1000)</f>
        <v>0.11954317659276754</v>
      </c>
    </row>
    <row r="463" spans="1:15" ht="12.75">
      <c r="A463" s="87">
        <v>1.8007900000000063</v>
      </c>
      <c r="B463" s="87">
        <v>0.18077489999999996</v>
      </c>
      <c r="C463" s="87">
        <v>0.11098140106192983</v>
      </c>
      <c r="D463" s="87">
        <v>363.0055453769732</v>
      </c>
      <c r="E463" s="87">
        <f>_XLL.INTERPOLATE($I$2:$I463,J$2:J463,$A463,1,1)</f>
        <v>-0.014510617825051603</v>
      </c>
      <c r="F463" s="87">
        <f>_XLL.INTERPOLATE($I$2:$I463,K$2:K463,$A463,1,1)</f>
        <v>0.060165011386676605</v>
      </c>
      <c r="G463" s="87">
        <f>_XLL.INTERPOLATE($I$2:$I463,L$2:L463,$A463,1,1)</f>
        <v>0.0010711404023567464</v>
      </c>
      <c r="H463" s="87">
        <f t="shared" si="7"/>
        <v>-0.24118033871535083</v>
      </c>
      <c r="I463" s="90">
        <v>1.8440000000000001</v>
      </c>
      <c r="J463" s="90">
        <v>-0.014634299999999999</v>
      </c>
      <c r="K463" s="90">
        <v>0.060315100000000003</v>
      </c>
      <c r="L463" s="90">
        <v>0.00107682</v>
      </c>
      <c r="M463">
        <v>0.103686</v>
      </c>
      <c r="N463" s="87">
        <f>_XLL.INTERPOLATE($I$2:$I463,M$2:M463,$A463,1,1)</f>
        <v>0.099418559950235019</v>
      </c>
      <c r="O463">
        <f>C463+D463/(Resultats!$M$2*1000)</f>
        <v>0.11984244538413942</v>
      </c>
    </row>
    <row r="464" spans="1:15" ht="12.75">
      <c r="A464" s="87">
        <v>1.8046900000000505</v>
      </c>
      <c r="B464" s="87">
        <v>0.18137248750000001</v>
      </c>
      <c r="C464" s="87">
        <v>0.11166513479357025</v>
      </c>
      <c r="D464" s="87">
        <v>361.93806314699941</v>
      </c>
      <c r="E464" s="87">
        <f>_XLL.INTERPOLATE($I$2:$I464,J$2:J464,$A464,1,1)</f>
        <v>-0.014536396961064613</v>
      </c>
      <c r="F464" s="87">
        <f>_XLL.INTERPOLATE($I$2:$I464,K$2:K464,$A464,1,1)</f>
        <v>0.060119339828576542</v>
      </c>
      <c r="G464" s="87">
        <f>_XLL.INTERPOLATE($I$2:$I464,L$2:L464,$A464,1,1)</f>
        <v>0.0010499995082933499</v>
      </c>
      <c r="H464" s="87">
        <f t="shared" si="7"/>
        <v>-0.2417923583744182</v>
      </c>
      <c r="I464" s="90">
        <v>1.8480000000000001</v>
      </c>
      <c r="J464" s="90">
        <v>-0.0145969</v>
      </c>
      <c r="K464" s="90">
        <v>0.059907500000000002</v>
      </c>
      <c r="L464" s="90">
        <v>0.0010045200000000001</v>
      </c>
      <c r="M464">
        <v>0.10403</v>
      </c>
      <c r="N464" s="87">
        <f>_XLL.INTERPOLATE($I$2:$I464,M$2:M464,$A464,1,1)</f>
        <v>0.099802279503296662</v>
      </c>
      <c r="O464">
        <f>C464+D464/(Resultats!$M$2*1000)</f>
        <v>0.12050012164235159</v>
      </c>
    </row>
    <row r="465" spans="1:15" ht="12.75">
      <c r="A465" s="87">
        <v>1.8085999999999558</v>
      </c>
      <c r="B465" s="87">
        <v>0.18182846249999995</v>
      </c>
      <c r="C465" s="87">
        <v>0.11216984929790565</v>
      </c>
      <c r="D465" s="87">
        <v>361.33410689975426</v>
      </c>
      <c r="E465" s="87">
        <f>_XLL.INTERPOLATE($I$2:$I465,J$2:J465,$A465,1,1)</f>
        <v>-0.014587373024999323</v>
      </c>
      <c r="F465" s="87">
        <f>_XLL.INTERPOLATE($I$2:$I465,K$2:K465,$A465,1,1)</f>
        <v>0.060113188087500345</v>
      </c>
      <c r="G465" s="87">
        <f>_XLL.INTERPOLATE($I$2:$I465,L$2:L465,$A465,1,1)</f>
        <v>0.0010668270093747057</v>
      </c>
      <c r="H465" s="87">
        <f t="shared" si="7"/>
        <v>-0.24266510376668166</v>
      </c>
      <c r="I465" s="90">
        <v>1.8520000000000001</v>
      </c>
      <c r="J465" s="90">
        <v>-0.014581200000000001</v>
      </c>
      <c r="K465" s="90">
        <v>0.0600411</v>
      </c>
      <c r="L465" s="90">
        <v>0.00104564</v>
      </c>
      <c r="M465">
        <v>0.104417</v>
      </c>
      <c r="N465" s="87">
        <f>_XLL.INTERPOLATE($I$2:$I465,M$2:M465,$A465,1,1)</f>
        <v>0.10013906217499599</v>
      </c>
      <c r="O465">
        <f>C465+D465/(Resultats!$M$2*1000)</f>
        <v>0.12099009344332151</v>
      </c>
    </row>
    <row r="466" spans="1:15" ht="12.75">
      <c r="A466" s="87">
        <v>1.8125</v>
      </c>
      <c r="B466" s="87">
        <v>0.18200572500000001</v>
      </c>
      <c r="C466" s="87">
        <v>0.11238332460388466</v>
      </c>
      <c r="D466" s="87">
        <v>360.88537540977563</v>
      </c>
      <c r="E466" s="87">
        <f>_XLL.INTERPOLATE($I$2:$I466,J$2:J466,$A466,1,1)</f>
        <v>-0.014636923339843752</v>
      </c>
      <c r="F466" s="87">
        <f>_XLL.INTERPOLATE($I$2:$I466,K$2:K466,$A466,1,1)</f>
        <v>0.060051319042968745</v>
      </c>
      <c r="G466" s="87">
        <f>_XLL.INTERPOLATE($I$2:$I466,L$2:L466,$A466,1,1)</f>
        <v>0.0010977237207031245</v>
      </c>
      <c r="H466" s="87">
        <f t="shared" si="7"/>
        <v>-0.24374024706052733</v>
      </c>
      <c r="I466" s="90">
        <v>1.8560000000000001</v>
      </c>
      <c r="J466" s="90">
        <v>-0.0146108</v>
      </c>
      <c r="K466" s="90">
        <v>0.060000900000000003</v>
      </c>
      <c r="L466" s="90">
        <v>0.00103487</v>
      </c>
      <c r="M466">
        <v>0.10475900000000001</v>
      </c>
      <c r="N466" s="87">
        <f>_XLL.INTERPOLATE($I$2:$I466,M$2:M466,$A466,1,1)</f>
        <v>0.10050614453125001</v>
      </c>
      <c r="O466">
        <f>C466+D466/(Resultats!$M$2*1000)</f>
        <v>0.12119261511602382</v>
      </c>
    </row>
    <row r="467" spans="1:15" ht="12.75">
      <c r="A467" s="87">
        <v>1.816410000000019</v>
      </c>
      <c r="B467" s="87">
        <v>0.18239316250000004</v>
      </c>
      <c r="C467" s="87">
        <v>0.11292870961296245</v>
      </c>
      <c r="D467" s="87">
        <v>358.92816664975697</v>
      </c>
      <c r="E467" s="87">
        <f>_XLL.INTERPOLATE($I$2:$I467,J$2:J467,$A467,1,1)</f>
        <v>-0.014631930394310962</v>
      </c>
      <c r="F467" s="87">
        <f>_XLL.INTERPOLATE($I$2:$I467,K$2:K467,$A467,1,1)</f>
        <v>0.05990094781041929</v>
      </c>
      <c r="G467" s="87">
        <f>_XLL.INTERPOLATE($I$2:$I467,L$2:L467,$A467,1,1)</f>
        <v>0.001121153314921223</v>
      </c>
      <c r="H467" s="87">
        <f t="shared" si="7"/>
        <v>-0.24426876250138158</v>
      </c>
      <c r="I467" s="90">
        <v>1.86</v>
      </c>
      <c r="J467" s="90">
        <v>-0.0145389</v>
      </c>
      <c r="K467" s="90">
        <v>0.059965900000000003</v>
      </c>
      <c r="L467" s="90">
        <v>0.0009904689999999999</v>
      </c>
      <c r="M467">
        <v>0.105207</v>
      </c>
      <c r="N467" s="87">
        <f>_XLL.INTERPOLATE($I$2:$I467,M$2:M467,$A467,1,1)</f>
        <v>0.10089890100083772</v>
      </c>
      <c r="O467">
        <f>C467+D467/(Resultats!$M$2*1000)</f>
        <v>0.1216902242335451</v>
      </c>
    </row>
    <row r="468" spans="1:15" ht="12.75">
      <c r="A468" s="87">
        <v>1.8203200000000379</v>
      </c>
      <c r="B468" s="87">
        <v>0.18277761250000002</v>
      </c>
      <c r="C468" s="87">
        <v>0.11336161730694375</v>
      </c>
      <c r="D468" s="87">
        <v>358.32770245944255</v>
      </c>
      <c r="E468" s="87">
        <f>_XLL.INTERPOLATE($I$2:$I468,J$2:J468,$A468,1,1)</f>
        <v>-0.014629561017599541</v>
      </c>
      <c r="F468" s="87">
        <f>_XLL.INTERPOLATE($I$2:$I468,K$2:K468,$A468,1,1)</f>
        <v>0.059701338815999663</v>
      </c>
      <c r="G468" s="87">
        <f>_XLL.INTERPOLATE($I$2:$I468,L$2:L468,$A468,1,1)</f>
        <v>0.0010802463475198284</v>
      </c>
      <c r="H468" s="87">
        <f t="shared" si="7"/>
        <v>-0.24504577799650434</v>
      </c>
      <c r="I468" s="90">
        <v>1.8640000000000001</v>
      </c>
      <c r="J468" s="90">
        <v>-0.014569199999999999</v>
      </c>
      <c r="K468" s="90">
        <v>0.060389900000000003</v>
      </c>
      <c r="L468" s="90">
        <v>0.00099694299999999992</v>
      </c>
      <c r="M468">
        <v>0.105596</v>
      </c>
      <c r="N468" s="87">
        <f>_XLL.INTERPOLATE($I$2:$I468,M$2:M468,$A468,1,1)</f>
        <v>0.10125667020800366</v>
      </c>
      <c r="O468">
        <f>C468+D468/(Resultats!$M$2*1000)</f>
        <v>0.12210847446603018</v>
      </c>
    </row>
    <row r="469" spans="1:15" ht="12.75">
      <c r="A469" s="87">
        <v>1.8242199999999684</v>
      </c>
      <c r="B469" s="87">
        <v>0.18311962500000001</v>
      </c>
      <c r="C469" s="87">
        <v>0.11381629288383598</v>
      </c>
      <c r="D469" s="87">
        <v>356.93163637197051</v>
      </c>
      <c r="E469" s="87">
        <f>_XLL.INTERPOLATE($I$2:$I469,J$2:J469,$A469,1,1)</f>
        <v>-0.014574641030487228</v>
      </c>
      <c r="F469" s="87">
        <f>_XLL.INTERPOLATE($I$2:$I469,K$2:K469,$A469,1,1)</f>
        <v>0.059781517523061545</v>
      </c>
      <c r="G469" s="87">
        <f>_XLL.INTERPOLATE($I$2:$I469,L$2:L469,$A469,1,1)</f>
        <v>0.0010779085364105764</v>
      </c>
      <c r="H469" s="87">
        <f t="shared" si="7"/>
        <v>-0.24379844531154399</v>
      </c>
      <c r="I469" s="90">
        <v>1.8680000000000001</v>
      </c>
      <c r="J469" s="90">
        <v>-0.014491</v>
      </c>
      <c r="K469" s="90">
        <v>0.059849199999999998</v>
      </c>
      <c r="L469" s="90">
        <v>0.0010128400000000001</v>
      </c>
      <c r="M469">
        <v>0.105916</v>
      </c>
      <c r="N469" s="87">
        <f>_XLL.INTERPOLATE($I$2:$I469,M$2:M469,$A469,1,1)</f>
        <v>0.10164371768705938</v>
      </c>
      <c r="O469">
        <f>C469+D469/(Resultats!$M$2*1000)</f>
        <v>0.12252907176606034</v>
      </c>
    </row>
    <row r="470" spans="1:15" ht="12.75">
      <c r="A470" s="87">
        <v>1.8281299999999874</v>
      </c>
      <c r="B470" s="87">
        <v>0.18356892499999999</v>
      </c>
      <c r="C470" s="87">
        <v>0.11421336847686477</v>
      </c>
      <c r="D470" s="87">
        <v>357.57877583879474</v>
      </c>
      <c r="E470" s="87">
        <f>_XLL.INTERPOLATE($I$2:$I470,J$2:J470,$A470,1,1)</f>
        <v>-0.014661712182916308</v>
      </c>
      <c r="F470" s="87">
        <f>_XLL.INTERPOLATE($I$2:$I470,K$2:K470,$A470,1,1)</f>
        <v>0.059939473897145455</v>
      </c>
      <c r="G470" s="87">
        <f>_XLL.INTERPOLATE($I$2:$I470,L$2:L470,$A470,1,1)</f>
        <v>0.0010900867307337238</v>
      </c>
      <c r="H470" s="87">
        <f t="shared" si="7"/>
        <v>-0.24460862316001331</v>
      </c>
      <c r="I470" s="90">
        <v>1.8720000000000001</v>
      </c>
      <c r="J470" s="90">
        <v>-0.014576499999999999</v>
      </c>
      <c r="K470" s="90">
        <v>0.060083600000000001</v>
      </c>
      <c r="L470" s="90">
        <v>0.00111118</v>
      </c>
      <c r="M470">
        <v>0.106248</v>
      </c>
      <c r="N470" s="87">
        <f>_XLL.INTERPOLATE($I$2:$I470,M$2:M470,$A470,1,1)</f>
        <v>0.10202879112046751</v>
      </c>
      <c r="O470">
        <f>C470+D470/(Resultats!$M$2*1000)</f>
        <v>0.12294194417423757</v>
      </c>
    </row>
    <row r="471" spans="1:15" ht="12.75">
      <c r="A471" s="87">
        <v>1.8320400000000063</v>
      </c>
      <c r="B471" s="87">
        <v>0.18394663749999995</v>
      </c>
      <c r="C471" s="87">
        <v>0.11467411922283118</v>
      </c>
      <c r="D471" s="87">
        <v>356.54980625661472</v>
      </c>
      <c r="E471" s="87">
        <f>_XLL.INTERPOLATE($I$2:$I471,J$2:J471,$A471,1,1)</f>
        <v>-0.014648328642949991</v>
      </c>
      <c r="F471" s="87">
        <f>_XLL.INTERPOLATE($I$2:$I471,K$2:K471,$A471,1,1)</f>
        <v>0.060160263580450249</v>
      </c>
      <c r="G471" s="87">
        <f>_XLL.INTERPOLATE($I$2:$I471,L$2:L471,$A471,1,1)</f>
        <v>0.0010938436117699892</v>
      </c>
      <c r="H471" s="87">
        <f t="shared" si="7"/>
        <v>-0.2434884385664515</v>
      </c>
      <c r="I471" s="90">
        <v>1.8760000000000001</v>
      </c>
      <c r="J471" s="90">
        <v>-0.014550799999999999</v>
      </c>
      <c r="K471" s="90">
        <v>0.0599009</v>
      </c>
      <c r="L471" s="90">
        <v>0.0010171900000000001</v>
      </c>
      <c r="M471">
        <v>0.106669</v>
      </c>
      <c r="N471" s="87">
        <f>_XLL.INTERPOLATE($I$2:$I471,M$2:M471,$A471,1,1)</f>
        <v>0.10241526121800065</v>
      </c>
      <c r="O471">
        <f>C471+D471/(Resultats!$M$2*1000)</f>
        <v>0.1233775775488855</v>
      </c>
    </row>
    <row r="472" spans="1:15" ht="12.75">
      <c r="A472" s="87">
        <v>1.8359400000000505</v>
      </c>
      <c r="B472" s="87">
        <v>0.18422380000000005</v>
      </c>
      <c r="C472" s="87">
        <v>0.11503109617064949</v>
      </c>
      <c r="D472" s="87">
        <v>355.56078441411779</v>
      </c>
      <c r="E472" s="87">
        <f>_XLL.INTERPOLATE($I$2:$I472,J$2:J472,$A472,1,1)</f>
        <v>-0.01464603899316839</v>
      </c>
      <c r="F472" s="87">
        <f>_XLL.INTERPOLATE($I$2:$I472,K$2:K472,$A472,1,1)</f>
        <v>0.060246828788481414</v>
      </c>
      <c r="G472" s="87">
        <f>_XLL.INTERPOLATE($I$2:$I472,L$2:L472,$A472,1,1)</f>
        <v>0.0010772879262762188</v>
      </c>
      <c r="H472" s="87">
        <f t="shared" si="7"/>
        <v>-0.24310057952740849</v>
      </c>
      <c r="I472" s="90">
        <v>1.8800000000000001</v>
      </c>
      <c r="J472" s="90">
        <v>-0.01453</v>
      </c>
      <c r="K472" s="90">
        <v>0.059997099999999998</v>
      </c>
      <c r="L472" s="90">
        <v>0.0010185800000000001</v>
      </c>
      <c r="M472">
        <v>0.10706400000000001</v>
      </c>
      <c r="N472" s="87">
        <f>_XLL.INTERPOLATE($I$2:$I472,M$2:M472,$A472,1,1)</f>
        <v>0.10286017507050574</v>
      </c>
      <c r="O472">
        <f>C472+D472/(Resultats!$M$2*1000)</f>
        <v>0.12371041225840027</v>
      </c>
    </row>
    <row r="473" spans="1:15" ht="12.75">
      <c r="A473" s="87">
        <v>1.8398499999999558</v>
      </c>
      <c r="B473" s="87">
        <v>0.18477216250000006</v>
      </c>
      <c r="C473" s="87">
        <v>0.11567512503862418</v>
      </c>
      <c r="D473" s="87">
        <v>354.37533328207729</v>
      </c>
      <c r="E473" s="87">
        <f>_XLL.INTERPOLATE($I$2:$I473,J$2:J473,$A473,1,1)</f>
        <v>-0.014588491987500167</v>
      </c>
      <c r="F473" s="87">
        <f>_XLL.INTERPOLATE($I$2:$I473,K$2:K473,$A473,1,1)</f>
        <v>0.060178010879980322</v>
      </c>
      <c r="G473" s="87">
        <f>_XLL.INTERPOLATE($I$2:$I473,L$2:L473,$A473,1,1)</f>
        <v>0.0010913577480273109</v>
      </c>
      <c r="H473" s="87">
        <f t="shared" si="7"/>
        <v>-0.24242230300027054</v>
      </c>
      <c r="I473" s="90">
        <v>1.8840000000000001</v>
      </c>
      <c r="J473" s="90">
        <v>-0.014499</v>
      </c>
      <c r="K473" s="90">
        <v>0.060068700000000003</v>
      </c>
      <c r="L473" s="90">
        <v>0.00102337</v>
      </c>
      <c r="M473">
        <v>0.10747900000000001</v>
      </c>
      <c r="N473" s="87">
        <f>_XLL.INTERPOLATE($I$2:$I473,M$2:M473,$A473,1,1)</f>
        <v>0.10330452573046414</v>
      </c>
      <c r="O473">
        <f>C473+D473/(Resultats!$M$2*1000)</f>
        <v>0.12432550400638712</v>
      </c>
    </row>
    <row r="474" spans="1:15" ht="12.75">
      <c r="A474" s="87">
        <v>1.84375</v>
      </c>
      <c r="B474" s="87">
        <v>0.18512830000000002</v>
      </c>
      <c r="C474" s="87">
        <v>0.11611809311670356</v>
      </c>
      <c r="D474" s="87">
        <v>353.29937096366649</v>
      </c>
      <c r="E474" s="87">
        <f>_XLL.INTERPOLATE($I$2:$I474,J$2:J474,$A474,1,1)</f>
        <v>-0.01463351876220703</v>
      </c>
      <c r="F474" s="87">
        <f>_XLL.INTERPOLATE($I$2:$I474,K$2:K474,$A474,1,1)</f>
        <v>0.060321149328613287</v>
      </c>
      <c r="G474" s="87">
        <f>_XLL.INTERPOLATE($I$2:$I474,L$2:L474,$A474,1,1)</f>
        <v>0.0010793695520019541</v>
      </c>
      <c r="H474" s="87">
        <f t="shared" si="7"/>
        <v>-0.24259350037393324</v>
      </c>
      <c r="I474" s="90">
        <v>1.8880000000000001</v>
      </c>
      <c r="J474" s="90">
        <v>-0.0144724</v>
      </c>
      <c r="K474" s="90">
        <v>0.060085899999999998</v>
      </c>
      <c r="L474" s="90">
        <v>0.00101268</v>
      </c>
      <c r="M474">
        <v>0.10784000000000001</v>
      </c>
      <c r="N474" s="87">
        <f>_XLL.INTERPOLATE($I$2:$I474,M$2:M474,$A474,1,1)</f>
        <v>0.10366388854980467</v>
      </c>
      <c r="O474">
        <f>C474+D474/(Resultats!$M$2*1000)</f>
        <v>0.12474220761023494</v>
      </c>
    </row>
    <row r="475" spans="1:15" ht="12.75">
      <c r="A475" s="87">
        <v>1.847660000000019</v>
      </c>
      <c r="B475" s="87">
        <v>0.18536600000000003</v>
      </c>
      <c r="C475" s="87">
        <v>0.11634707313928261</v>
      </c>
      <c r="D475" s="87">
        <v>353.40742468540685</v>
      </c>
      <c r="E475" s="87">
        <f>_XLL.INTERPOLATE($I$2:$I475,J$2:J475,$A475,1,1)</f>
        <v>-0.014599583203818579</v>
      </c>
      <c r="F475" s="87">
        <f>_XLL.INTERPOLATE($I$2:$I475,K$2:K475,$A475,1,1)</f>
        <v>0.059924686484686254</v>
      </c>
      <c r="G475" s="87">
        <f>_XLL.INTERPOLATE($I$2:$I475,L$2:L475,$A475,1,1)</f>
        <v>0.0010068205392691962</v>
      </c>
      <c r="H475" s="87">
        <f t="shared" si="7"/>
        <v>-0.24363220002076275</v>
      </c>
      <c r="I475" s="90">
        <v>1.8920000000000001</v>
      </c>
      <c r="J475" s="90">
        <v>-0.0143035</v>
      </c>
      <c r="K475" s="90">
        <v>0.060010899999999999</v>
      </c>
      <c r="L475" s="90">
        <v>0.00105656</v>
      </c>
      <c r="M475">
        <v>0.108247</v>
      </c>
      <c r="N475" s="87">
        <f>_XLL.INTERPOLATE($I$2:$I475,M$2:M475,$A475,1,1)</f>
        <v>0.10399930269093918</v>
      </c>
      <c r="O475">
        <f>C475+D475/(Resultats!$M$2*1000)</f>
        <v>0.12497382524766509</v>
      </c>
    </row>
    <row r="476" spans="1:15" ht="12.75">
      <c r="A476" s="87">
        <v>1.8515700000000379</v>
      </c>
      <c r="B476" s="87">
        <v>0.18575486249999995</v>
      </c>
      <c r="C476" s="87">
        <v>0.11682453990295319</v>
      </c>
      <c r="D476" s="87">
        <v>352.30948371727266</v>
      </c>
      <c r="E476" s="87">
        <f>_XLL.INTERPOLATE($I$2:$I476,J$2:J476,$A476,1,1)</f>
        <v>-0.014580836328709374</v>
      </c>
      <c r="F476" s="87">
        <f>_XLL.INTERPOLATE($I$2:$I476,K$2:K476,$A476,1,1)</f>
        <v>0.060031388273634037</v>
      </c>
      <c r="G476" s="87">
        <f>_XLL.INTERPOLATE($I$2:$I476,L$2:L476,$A476,1,1)</f>
        <v>0.0010428563607985401</v>
      </c>
      <c r="H476" s="87">
        <f t="shared" si="7"/>
        <v>-0.24288687548332644</v>
      </c>
      <c r="I476" s="90">
        <v>1.8960000000000001</v>
      </c>
      <c r="J476" s="90">
        <v>-0.0143651</v>
      </c>
      <c r="K476" s="90">
        <v>0.0599026</v>
      </c>
      <c r="L476" s="90">
        <v>0.0011196800000000001</v>
      </c>
      <c r="M476">
        <v>0.108608</v>
      </c>
      <c r="N476" s="87">
        <f>_XLL.INTERPOLATE($I$2:$I476,M$2:M476,$A476,1,1)</f>
        <v>0.10437710242044108</v>
      </c>
      <c r="O476">
        <f>C476+D476/(Resultats!$M$2*1000)</f>
        <v>0.12542449103348366</v>
      </c>
    </row>
    <row r="477" spans="1:15" ht="12.75">
      <c r="A477" s="87">
        <v>1.8554699999999684</v>
      </c>
      <c r="B477" s="87">
        <v>0.18632337499999996</v>
      </c>
      <c r="C477" s="87">
        <v>0.1173942400072351</v>
      </c>
      <c r="D477" s="87">
        <v>352.29476750226206</v>
      </c>
      <c r="E477" s="87">
        <f>_XLL.INTERPOLATE($I$2:$I477,J$2:J477,$A477,1,1)</f>
        <v>-0.014611593509871814</v>
      </c>
      <c r="F477" s="87">
        <f>_XLL.INTERPOLATE($I$2:$I477,K$2:K477,$A477,1,1)</f>
        <v>0.060007290735445765</v>
      </c>
      <c r="G477" s="87">
        <f>_XLL.INTERPOLATE($I$2:$I477,L$2:L477,$A477,1,1)</f>
        <v>0.0010383689043412688</v>
      </c>
      <c r="H477" s="87">
        <f t="shared" si="7"/>
        <v>-0.24349697063128495</v>
      </c>
      <c r="I477" s="90">
        <v>1.9000000000000001</v>
      </c>
      <c r="J477" s="90">
        <v>-0.014290300000000001</v>
      </c>
      <c r="K477" s="90">
        <v>0.059953100000000002</v>
      </c>
      <c r="L477" s="90">
        <v>0.00106182</v>
      </c>
      <c r="M477">
        <v>0.10896699999999999</v>
      </c>
      <c r="N477" s="87">
        <f>_XLL.INTERPOLATE($I$2:$I477,M$2:M477,$A477,1,1)</f>
        <v>0.10470874284978618</v>
      </c>
      <c r="O477">
        <f>C477+D477/(Resultats!$M$2*1000)</f>
        <v>0.12599383191175614</v>
      </c>
    </row>
    <row r="478" spans="1:15" ht="12.75">
      <c r="A478" s="87">
        <v>1.8593799999999874</v>
      </c>
      <c r="B478" s="87">
        <v>0.18659528749999998</v>
      </c>
      <c r="C478" s="87">
        <v>0.11782999908261742</v>
      </c>
      <c r="D478" s="87">
        <v>350.26446037991661</v>
      </c>
      <c r="E478" s="87">
        <f>_XLL.INTERPOLATE($I$2:$I478,J$2:J478,$A478,1,1)</f>
        <v>-0.014545419347081446</v>
      </c>
      <c r="F478" s="87">
        <f>_XLL.INTERPOLATE($I$2:$I478,K$2:K478,$A478,1,1)</f>
        <v>0.059945872562762285</v>
      </c>
      <c r="G478" s="87">
        <f>_XLL.INTERPOLATE($I$2:$I478,L$2:L478,$A478,1,1)</f>
        <v>0.00099487726187224212</v>
      </c>
      <c r="H478" s="87">
        <f t="shared" si="7"/>
        <v>-0.24264254944079169</v>
      </c>
      <c r="I478" s="90">
        <v>1.9040000000000001</v>
      </c>
      <c r="J478" s="90">
        <v>-0.014317099999999999</v>
      </c>
      <c r="K478" s="90">
        <v>0.059907099999999998</v>
      </c>
      <c r="L478" s="90">
        <v>0.0010805700000000001</v>
      </c>
      <c r="M478">
        <v>0.10936700000000001</v>
      </c>
      <c r="N478" s="87">
        <f>_XLL.INTERPOLATE($I$2:$I478,M$2:M478,$A478,1,1)</f>
        <v>0.10513974891968608</v>
      </c>
      <c r="O478">
        <f>C478+D478/(Resultats!$M$2*1000)</f>
        <v>0.1263800307486575</v>
      </c>
    </row>
    <row r="479" spans="1:15" ht="12.75">
      <c r="A479" s="87">
        <v>1.8632900000000063</v>
      </c>
      <c r="B479" s="87">
        <v>0.18705877500000001</v>
      </c>
      <c r="C479" s="87">
        <v>0.11836375527497826</v>
      </c>
      <c r="D479" s="87">
        <v>349.39372489920731</v>
      </c>
      <c r="E479" s="87">
        <f>_XLL.INTERPOLATE($I$2:$I479,J$2:J479,$A479,1,1)</f>
        <v>-0.014569011882560191</v>
      </c>
      <c r="F479" s="87">
        <f>_XLL.INTERPOLATE($I$2:$I479,K$2:K479,$A479,1,1)</f>
        <v>0.06036661328227156</v>
      </c>
      <c r="G479" s="87">
        <f>_XLL.INTERPOLATE($I$2:$I479,L$2:L479,$A479,1,1)</f>
        <v>0.00099456892414980435</v>
      </c>
      <c r="H479" s="87">
        <f t="shared" si="7"/>
        <v>-0.24134221037771572</v>
      </c>
      <c r="I479" s="90">
        <v>1.9080000000000001</v>
      </c>
      <c r="J479" s="90">
        <v>-0.014461</v>
      </c>
      <c r="K479" s="90">
        <v>0.059888999999999998</v>
      </c>
      <c r="L479" s="90">
        <v>0.00096959399999999995</v>
      </c>
      <c r="M479">
        <v>0.10976900000000001</v>
      </c>
      <c r="N479" s="87">
        <f>_XLL.INTERPOLATE($I$2:$I479,M$2:M479,$A479,1,1)</f>
        <v>0.10553185971492245</v>
      </c>
      <c r="O479">
        <f>C479+D479/(Resultats!$M$2*1000)</f>
        <v>0.12689253209853521</v>
      </c>
    </row>
    <row r="480" spans="1:15" ht="12.75">
      <c r="A480" s="87">
        <v>1.8671900000000505</v>
      </c>
      <c r="B480" s="87">
        <v>0.18740072500000005</v>
      </c>
      <c r="C480" s="87">
        <v>0.11880401497494214</v>
      </c>
      <c r="D480" s="87">
        <v>348.17551888198363</v>
      </c>
      <c r="E480" s="87">
        <f>_XLL.INTERPOLATE($I$2:$I480,J$2:J480,$A480,1,1)</f>
        <v>-0.014498068044685081</v>
      </c>
      <c r="F480" s="87">
        <f>_XLL.INTERPOLATE($I$2:$I480,K$2:K480,$A480,1,1)</f>
        <v>0.059924552738338313</v>
      </c>
      <c r="G480" s="87">
        <f>_XLL.INTERPOLATE($I$2:$I480,L$2:L480,$A480,1,1)</f>
        <v>0.0010041578105892861</v>
      </c>
      <c r="H480" s="87">
        <f t="shared" si="7"/>
        <v>-0.24193869427763889</v>
      </c>
      <c r="I480" s="90">
        <v>1.9120000000000001</v>
      </c>
      <c r="J480" s="90">
        <v>-0.013994700000000001</v>
      </c>
      <c r="K480" s="90">
        <v>0.059872000000000002</v>
      </c>
      <c r="L480" s="90">
        <v>0.00102739</v>
      </c>
      <c r="M480">
        <v>0.110204</v>
      </c>
      <c r="N480" s="87">
        <f>_XLL.INTERPOLATE($I$2:$I480,M$2:M480,$A480,1,1)</f>
        <v>0.10585155548812111</v>
      </c>
      <c r="O480">
        <f>C480+D480/(Resultats!$M$2*1000)</f>
        <v>0.12730305512463921</v>
      </c>
    </row>
    <row r="481" spans="1:15" ht="12.75">
      <c r="A481" s="87">
        <v>1.8710999999999558</v>
      </c>
      <c r="B481" s="87">
        <v>0.18765779999999999</v>
      </c>
      <c r="C481" s="87">
        <v>0.11910343873637755</v>
      </c>
      <c r="D481" s="87">
        <v>347.65075361444997</v>
      </c>
      <c r="E481" s="87">
        <f>_XLL.INTERPOLATE($I$2:$I481,J$2:J481,$A481,1,1)</f>
        <v>-0.014561564985155187</v>
      </c>
      <c r="F481" s="87">
        <f>_XLL.INTERPOLATE($I$2:$I481,K$2:K481,$A481,1,1)</f>
        <v>0.06004383829530921</v>
      </c>
      <c r="G481" s="87">
        <f>_XLL.INTERPOLATE($I$2:$I481,L$2:L481,$A481,1,1)</f>
        <v>0.0011004319984131055</v>
      </c>
      <c r="H481" s="87">
        <f t="shared" si="7"/>
        <v>-0.24251555860799753</v>
      </c>
      <c r="I481" s="90">
        <v>1.9160000000000002</v>
      </c>
      <c r="J481" s="90">
        <v>-0.014169899999999999</v>
      </c>
      <c r="K481" s="90">
        <v>0.059825200000000002</v>
      </c>
      <c r="L481" s="90">
        <v>0.00095601300000000002</v>
      </c>
      <c r="M481">
        <v>0.110592</v>
      </c>
      <c r="N481" s="87">
        <f>_XLL.INTERPOLATE($I$2:$I481,M$2:M481,$A481,1,1)</f>
        <v>0.10616705083593367</v>
      </c>
      <c r="O481">
        <f>C481+D481/(Resultats!$M$2*1000)</f>
        <v>0.12758966925174922</v>
      </c>
    </row>
    <row r="482" spans="1:15" ht="12.75">
      <c r="A482" s="87">
        <v>1.875</v>
      </c>
      <c r="B482" s="87">
        <v>0.18825456250000006</v>
      </c>
      <c r="C482" s="87">
        <v>0.11972961234064629</v>
      </c>
      <c r="D482" s="87">
        <v>347.28630550600832</v>
      </c>
      <c r="E482" s="87">
        <f>_XLL.INTERPOLATE($I$2:$I482,J$2:J482,$A482,1,1)</f>
        <v>-0.01455948671875</v>
      </c>
      <c r="F482" s="87">
        <f>_XLL.INTERPOLATE($I$2:$I482,K$2:K482,$A482,1,1)</f>
        <v>0.059936740625000005</v>
      </c>
      <c r="G482" s="87">
        <f>_XLL.INTERPOLATE($I$2:$I482,L$2:L482,$A482,1,1)</f>
        <v>0.0010384888281250032</v>
      </c>
      <c r="H482" s="87">
        <f t="shared" si="7"/>
        <v>-0.24291422201021629</v>
      </c>
      <c r="I482" s="90">
        <v>1.9200000000000002</v>
      </c>
      <c r="J482" s="90">
        <v>-0.014032100000000001</v>
      </c>
      <c r="K482" s="90">
        <v>0.059815599999999997</v>
      </c>
      <c r="L482" s="90">
        <v>0.000975616</v>
      </c>
      <c r="M482">
        <v>0.110994</v>
      </c>
      <c r="N482" s="87">
        <f>_XLL.INTERPOLATE($I$2:$I482,M$2:M482,$A482,1,1)</f>
        <v>0.10656349218749998</v>
      </c>
      <c r="O482">
        <f>C482+D482/(Resultats!$M$2*1000)</f>
        <v>0.12820694659841758</v>
      </c>
    </row>
    <row r="483" spans="1:15" ht="12.75">
      <c r="A483" s="87">
        <v>1.878910000000019</v>
      </c>
      <c r="B483" s="87">
        <v>0.18873288750000006</v>
      </c>
      <c r="C483" s="87">
        <v>0.1203541025097251</v>
      </c>
      <c r="D483" s="87">
        <v>345.47509777629466</v>
      </c>
      <c r="E483" s="87">
        <f>_XLL.INTERPOLATE($I$2:$I483,J$2:J483,$A483,1,1)</f>
        <v>-0.014536271181389747</v>
      </c>
      <c r="F483" s="87">
        <f>_XLL.INTERPOLATE($I$2:$I483,K$2:K483,$A483,1,1)</f>
        <v>0.059965126147356135</v>
      </c>
      <c r="G483" s="87">
        <f>_XLL.INTERPOLATE($I$2:$I483,L$2:L483,$A483,1,1)</f>
        <v>0.0010153797654330486</v>
      </c>
      <c r="H483" s="87">
        <f t="shared" si="7"/>
        <v>-0.24241208374462248</v>
      </c>
      <c r="I483" s="90">
        <v>1.9240000000000002</v>
      </c>
      <c r="J483" s="90">
        <v>-0.0140693</v>
      </c>
      <c r="K483" s="90">
        <v>0.059843599999999997</v>
      </c>
      <c r="L483" s="90">
        <v>0.00096521599999999997</v>
      </c>
      <c r="M483">
        <v>0.111386</v>
      </c>
      <c r="N483" s="87">
        <f>_XLL.INTERPOLATE($I$2:$I483,M$2:M483,$A483,1,1)</f>
        <v>0.10695562255520497</v>
      </c>
      <c r="O483">
        <f>C483+D483/(Resultats!$M$2*1000)</f>
        <v>0.12878722479284718</v>
      </c>
    </row>
    <row r="484" spans="1:15" ht="12.75">
      <c r="A484" s="87">
        <v>1.8828200000000379</v>
      </c>
      <c r="B484" s="87">
        <v>0.18910541250000001</v>
      </c>
      <c r="C484" s="87">
        <v>0.120775852022665</v>
      </c>
      <c r="D484" s="87">
        <v>344.86513153816759</v>
      </c>
      <c r="E484" s="87">
        <f>_XLL.INTERPOLATE($I$2:$I484,J$2:J484,$A484,1,1)</f>
        <v>-0.014508135329162192</v>
      </c>
      <c r="F484" s="87">
        <f>_XLL.INTERPOLATE($I$2:$I484,K$2:K484,$A484,1,1)</f>
        <v>0.060052320765888116</v>
      </c>
      <c r="G484" s="87">
        <f>_XLL.INTERPOLATE($I$2:$I484,L$2:L484,$A484,1,1)</f>
        <v>0.0010229875077200448</v>
      </c>
      <c r="H484" s="87">
        <f t="shared" si="7"/>
        <v>-0.24159158454044855</v>
      </c>
      <c r="I484" s="90">
        <v>1.9280000000000002</v>
      </c>
      <c r="J484" s="90">
        <v>-0.0141101</v>
      </c>
      <c r="K484" s="90">
        <v>0.059762099999999999</v>
      </c>
      <c r="L484" s="90">
        <v>0.00088497800000000002</v>
      </c>
      <c r="M484">
        <v>0.11176800000000001</v>
      </c>
      <c r="N484" s="87">
        <f>_XLL.INTERPOLATE($I$2:$I484,M$2:M484,$A484,1,1)</f>
        <v>0.10735992027787894</v>
      </c>
      <c r="O484">
        <f>C484+D484/(Resultats!$M$2*1000)</f>
        <v>0.12919408489723691</v>
      </c>
    </row>
    <row r="485" spans="1:15" ht="12.75">
      <c r="A485" s="87">
        <v>1.8867199999999684</v>
      </c>
      <c r="B485" s="87">
        <v>0.18938108750000005</v>
      </c>
      <c r="C485" s="87">
        <v>0.12119505131638292</v>
      </c>
      <c r="D485" s="87">
        <v>343.08664825229408</v>
      </c>
      <c r="E485" s="87">
        <f>_XLL.INTERPOLATE($I$2:$I485,J$2:J485,$A485,1,1)</f>
        <v>-0.014491286732800219</v>
      </c>
      <c r="F485" s="87">
        <f>_XLL.INTERPOLATE($I$2:$I485,K$2:K485,$A485,1,1)</f>
        <v>0.060089111315199943</v>
      </c>
      <c r="G485" s="87">
        <f>_XLL.INTERPOLATE($I$2:$I485,L$2:L485,$A485,1,1)</f>
        <v>0.0010126024448000994</v>
      </c>
      <c r="H485" s="87">
        <f t="shared" si="7"/>
        <v>-0.24116327260667192</v>
      </c>
      <c r="I485" s="90">
        <v>1.9320000000000002</v>
      </c>
      <c r="J485" s="90">
        <v>-0.0140377</v>
      </c>
      <c r="K485" s="90">
        <v>0.059844700000000001</v>
      </c>
      <c r="L485" s="90">
        <v>0.00087016399999999999</v>
      </c>
      <c r="M485">
        <v>0.11217000000000001</v>
      </c>
      <c r="N485" s="87">
        <f>_XLL.INTERPOLATE($I$2:$I485,M$2:M485,$A485,1,1)</f>
        <v>0.1077229567999972</v>
      </c>
      <c r="O485">
        <f>C485+D485/(Resultats!$M$2*1000)</f>
        <v>0.12956987102709788</v>
      </c>
    </row>
    <row r="486" spans="1:15" ht="12.75">
      <c r="A486" s="87">
        <v>1.8906299999999874</v>
      </c>
      <c r="B486" s="87">
        <v>0.18981393749999997</v>
      </c>
      <c r="C486" s="87">
        <v>0.12162952163818236</v>
      </c>
      <c r="D486" s="87">
        <v>343.0665700121333</v>
      </c>
      <c r="E486" s="87">
        <f>_XLL.INTERPOLATE($I$2:$I486,J$2:J486,$A486,1,1)</f>
        <v>-0.014349771489700621</v>
      </c>
      <c r="F486" s="87">
        <f>_XLL.INTERPOLATE($I$2:$I486,K$2:K486,$A486,1,1)</f>
        <v>0.060042608420846376</v>
      </c>
      <c r="G486" s="87">
        <f>_XLL.INTERPOLATE($I$2:$I486,L$2:L486,$A486,1,1)</f>
        <v>0.0010380022548239724</v>
      </c>
      <c r="H486" s="87">
        <f t="shared" si="7"/>
        <v>-0.2389931394905635</v>
      </c>
      <c r="I486" s="90">
        <v>1.9360000000000002</v>
      </c>
      <c r="J486" s="90">
        <v>-0.014169899999999999</v>
      </c>
      <c r="K486" s="90">
        <v>0.059949200000000001</v>
      </c>
      <c r="L486" s="90">
        <v>0.00088334199999999996</v>
      </c>
      <c r="M486">
        <v>0.11254699999999999</v>
      </c>
      <c r="N486" s="87">
        <f>_XLL.INTERPOLATE($I$2:$I486,M$2:M486,$A486,1,1)</f>
        <v>0.10810923402871744</v>
      </c>
      <c r="O486">
        <f>C486+D486/(Resultats!$M$2*1000)</f>
        <v>0.13000385123468766</v>
      </c>
    </row>
    <row r="487" spans="1:15" ht="12.75">
      <c r="A487" s="87">
        <v>1.8945400000000063</v>
      </c>
      <c r="B487" s="87">
        <v>0.19027068749999998</v>
      </c>
      <c r="C487" s="87">
        <v>0.12221447534533801</v>
      </c>
      <c r="D487" s="87">
        <v>341.47793198816572</v>
      </c>
      <c r="E487" s="87">
        <f>_XLL.INTERPOLATE($I$2:$I487,J$2:J487,$A487,1,1)</f>
        <v>-0.014342903574831412</v>
      </c>
      <c r="F487" s="87">
        <f>_XLL.INTERPOLATE($I$2:$I487,K$2:K487,$A487,1,1)</f>
        <v>0.059931852190893566</v>
      </c>
      <c r="G487" s="87">
        <f>_XLL.INTERPOLATE($I$2:$I487,L$2:L487,$A487,1,1)</f>
        <v>0.0011047301127338584</v>
      </c>
      <c r="H487" s="87">
        <f t="shared" si="7"/>
        <v>-0.23932021204929099</v>
      </c>
      <c r="I487" s="90">
        <v>1.9400000000000002</v>
      </c>
      <c r="J487" s="90">
        <v>-0.013839799999999999</v>
      </c>
      <c r="K487" s="90">
        <v>0.059789099999999998</v>
      </c>
      <c r="L487" s="90">
        <v>0.00084583</v>
      </c>
      <c r="M487">
        <v>0.112936</v>
      </c>
      <c r="N487" s="87">
        <f>_XLL.INTERPOLATE($I$2:$I487,M$2:M487,$A487,1,1)</f>
        <v>0.10847832792825055</v>
      </c>
      <c r="O487">
        <f>C487+D487/(Resultats!$M$2*1000)</f>
        <v>0.13055002594212389</v>
      </c>
    </row>
    <row r="488" spans="1:15" ht="12.75">
      <c r="A488" s="87">
        <v>1.8984400000000505</v>
      </c>
      <c r="B488" s="87">
        <v>0.19059631249999998</v>
      </c>
      <c r="C488" s="87">
        <v>0.1226394969278258</v>
      </c>
      <c r="D488" s="87">
        <v>340.24625785099869</v>
      </c>
      <c r="E488" s="87">
        <f>_XLL.INTERPOLATE($I$2:$I488,J$2:J488,$A488,1,1)</f>
        <v>-0.014318427618998713</v>
      </c>
      <c r="F488" s="87">
        <f>_XLL.INTERPOLATE($I$2:$I488,K$2:K488,$A488,1,1)</f>
        <v>0.059933040180351026</v>
      </c>
      <c r="G488" s="87">
        <f>_XLL.INTERPOLATE($I$2:$I488,L$2:L488,$A488,1,1)</f>
        <v>0.0010844389393939741</v>
      </c>
      <c r="H488" s="87">
        <f t="shared" si="7"/>
        <v>-0.23890707989969434</v>
      </c>
      <c r="I488" s="90">
        <v>1.9440000000000002</v>
      </c>
      <c r="J488" s="90">
        <v>-0.013987700000000001</v>
      </c>
      <c r="K488" s="90">
        <v>0.0599692</v>
      </c>
      <c r="L488" s="90">
        <v>0.00087485600000000003</v>
      </c>
      <c r="M488">
        <v>0.113327</v>
      </c>
      <c r="N488" s="87">
        <f>_XLL.INTERPOLATE($I$2:$I488,M$2:M488,$A488,1,1)</f>
        <v>0.10882410784150449</v>
      </c>
      <c r="O488">
        <f>C488+D488/(Resultats!$M$2*1000)</f>
        <v>0.13094498209101446</v>
      </c>
    </row>
    <row r="489" spans="1:15" ht="12.75">
      <c r="A489" s="87">
        <v>1.9023499999999558</v>
      </c>
      <c r="B489" s="87">
        <v>0.19091591249999995</v>
      </c>
      <c r="C489" s="87">
        <v>0.12302948002887332</v>
      </c>
      <c r="D489" s="87">
        <v>339.3741046734533</v>
      </c>
      <c r="E489" s="87">
        <f>_XLL.INTERPOLATE($I$2:$I489,J$2:J489,$A489,1,1)</f>
        <v>-0.014292630516112896</v>
      </c>
      <c r="F489" s="87">
        <f>_XLL.INTERPOLATE($I$2:$I489,K$2:K489,$A489,1,1)</f>
        <v>0.059928912239453819</v>
      </c>
      <c r="G489" s="87">
        <f>_XLL.INTERPOLATE($I$2:$I489,L$2:L489,$A489,1,1)</f>
        <v>0.0010782413931558084</v>
      </c>
      <c r="H489" s="87">
        <f t="shared" si="7"/>
        <v>-0.23849307424444513</v>
      </c>
      <c r="I489" s="90">
        <v>1.9480000000000002</v>
      </c>
      <c r="J489" s="90">
        <v>-0.0139662</v>
      </c>
      <c r="K489" s="90">
        <v>0.0596806</v>
      </c>
      <c r="L489" s="90">
        <v>0.00087878800000000003</v>
      </c>
      <c r="M489">
        <v>0.113708</v>
      </c>
      <c r="N489" s="87">
        <f>_XLL.INTERPOLATE($I$2:$I489,M$2:M489,$A489,1,1)</f>
        <v>0.10919980830370643</v>
      </c>
      <c r="O489">
        <f>C489+D489/(Resultats!$M$2*1000)</f>
        <v>0.1313136757432907</v>
      </c>
    </row>
    <row r="490" spans="1:15" ht="12.75">
      <c r="A490" s="87">
        <v>1.90625</v>
      </c>
      <c r="B490" s="87">
        <v>0.19143816250000001</v>
      </c>
      <c r="C490" s="87">
        <v>0.12358509525177214</v>
      </c>
      <c r="D490" s="87">
        <v>338.96065904889912</v>
      </c>
      <c r="E490" s="87">
        <f>_XLL.INTERPOLATE($I$2:$I490,J$2:J490,$A490,1,1)</f>
        <v>-0.014433974206542962</v>
      </c>
      <c r="F490" s="87">
        <f>_XLL.INTERPOLATE($I$2:$I490,K$2:K490,$A490,1,1)</f>
        <v>0.059895340673828124</v>
      </c>
      <c r="G490" s="87">
        <f>_XLL.INTERPOLATE($I$2:$I490,L$2:L490,$A490,1,1)</f>
        <v>0.0010134481779785207</v>
      </c>
      <c r="H490" s="87">
        <f t="shared" si="7"/>
        <v>-0.24098659501990333</v>
      </c>
      <c r="I490" s="90">
        <v>1.9520000000000002</v>
      </c>
      <c r="J490" s="90">
        <v>-0.014091400000000001</v>
      </c>
      <c r="K490" s="90">
        <v>0.059848999999999999</v>
      </c>
      <c r="L490" s="90">
        <v>0.00089758000000000004</v>
      </c>
      <c r="M490">
        <v>0.114053</v>
      </c>
      <c r="N490" s="87">
        <f>_XLL.INTERPOLATE($I$2:$I490,M$2:M490,$A490,1,1)</f>
        <v>0.10959073327636718</v>
      </c>
      <c r="O490">
        <f>C490+D490/(Resultats!$M$2*1000)</f>
        <v>0.13185919866856308</v>
      </c>
    </row>
    <row r="491" spans="1:15" ht="12.75">
      <c r="A491" s="87">
        <v>1.910160000000019</v>
      </c>
      <c r="B491" s="87">
        <v>0.19161399999999995</v>
      </c>
      <c r="C491" s="87">
        <v>0.12374271825713992</v>
      </c>
      <c r="D491" s="87">
        <v>339.18636421298515</v>
      </c>
      <c r="E491" s="87">
        <f>_XLL.INTERPOLATE($I$2:$I491,J$2:J491,$A491,1,1)</f>
        <v>-0.01420103582439709</v>
      </c>
      <c r="F491" s="87">
        <f>_XLL.INTERPOLATE($I$2:$I491,K$2:K491,$A491,1,1)</f>
        <v>0.059881755781199933</v>
      </c>
      <c r="G491" s="87">
        <f>_XLL.INTERPOLATE($I$2:$I491,L$2:L491,$A491,1,1)</f>
        <v>0.00099982493286044738</v>
      </c>
      <c r="H491" s="87">
        <f t="shared" si="7"/>
        <v>-0.23715129323004169</v>
      </c>
      <c r="I491" s="90">
        <v>1.9560000000000002</v>
      </c>
      <c r="J491" s="90">
        <v>-0.0140929</v>
      </c>
      <c r="K491" s="90">
        <v>0.059879599999999998</v>
      </c>
      <c r="L491" s="90">
        <v>0.00095836599999999999</v>
      </c>
      <c r="M491">
        <v>0.11443100000000001</v>
      </c>
      <c r="N491" s="87">
        <f>_XLL.INTERPOLATE($I$2:$I491,M$2:M491,$A491,1,1)</f>
        <v>0.11000516684000208</v>
      </c>
      <c r="O491">
        <f>C491+D491/(Resultats!$M$2*1000)</f>
        <v>0.1320223311860807</v>
      </c>
    </row>
    <row r="492" spans="1:15" ht="12.75">
      <c r="A492" s="87">
        <v>1.9140700000000379</v>
      </c>
      <c r="B492" s="87">
        <v>0.19232782500000001</v>
      </c>
      <c r="C492" s="87">
        <v>0.12457032129230752</v>
      </c>
      <c r="D492" s="87">
        <v>337.77648210450582</v>
      </c>
      <c r="E492" s="87">
        <f>_XLL.INTERPOLATE($I$2:$I492,J$2:J492,$A492,1,1)</f>
        <v>-0.014066945311772335</v>
      </c>
      <c r="F492" s="87">
        <f>_XLL.INTERPOLATE($I$2:$I492,K$2:K492,$A492,1,1)</f>
        <v>0.059847172683601041</v>
      </c>
      <c r="G492" s="87">
        <f>_XLL.INTERPOLATE($I$2:$I492,L$2:L492,$A492,1,1)</f>
        <v>0.00099235554610124397</v>
      </c>
      <c r="H492" s="87">
        <f t="shared" si="7"/>
        <v>-0.23504778389684686</v>
      </c>
      <c r="I492" s="90">
        <v>1.9600000000000002</v>
      </c>
      <c r="J492" s="90">
        <v>-0.014053899999999999</v>
      </c>
      <c r="K492" s="90">
        <v>0.059738300000000001</v>
      </c>
      <c r="L492" s="90">
        <v>0.00098049899999999991</v>
      </c>
      <c r="M492">
        <v>0.11479499999999999</v>
      </c>
      <c r="N492" s="87">
        <f>_XLL.INTERPOLATE($I$2:$I492,M$2:M492,$A492,1,1)</f>
        <v>0.11040671669940202</v>
      </c>
      <c r="O492">
        <f>C492+D492/(Resultats!$M$2*1000)</f>
        <v>0.13281551869230823</v>
      </c>
    </row>
    <row r="493" spans="1:15" ht="12.75">
      <c r="A493" s="87">
        <v>1.9179699999999684</v>
      </c>
      <c r="B493" s="87">
        <v>0.19244923749999998</v>
      </c>
      <c r="C493" s="87">
        <v>0.12473380811327356</v>
      </c>
      <c r="D493" s="87">
        <v>337.25511756987362</v>
      </c>
      <c r="E493" s="87">
        <f>_XLL.INTERPOLATE($I$2:$I493,J$2:J493,$A493,1,1)</f>
        <v>-0.014111113956439072</v>
      </c>
      <c r="F493" s="87">
        <f>_XLL.INTERPOLATE($I$2:$I493,K$2:K493,$A493,1,1)</f>
        <v>0.059815798426790703</v>
      </c>
      <c r="G493" s="87">
        <f>_XLL.INTERPOLATE($I$2:$I493,L$2:L493,$A493,1,1)</f>
        <v>0.00096174387644614042</v>
      </c>
      <c r="H493" s="87">
        <f t="shared" si="7"/>
        <v>-0.23590948089926173</v>
      </c>
      <c r="I493" s="90">
        <v>1.9640000000000002</v>
      </c>
      <c r="J493" s="90">
        <v>-0.0141984</v>
      </c>
      <c r="K493" s="90">
        <v>0.059651500000000003</v>
      </c>
      <c r="L493" s="90">
        <v>0.0010418700000000001</v>
      </c>
      <c r="M493">
        <v>0.115137</v>
      </c>
      <c r="N493" s="87">
        <f>_XLL.INTERPOLATE($I$2:$I493,M$2:M493,$A493,1,1)</f>
        <v>0.11078971256130929</v>
      </c>
      <c r="O493">
        <f>C493+D493/(Resultats!$M$2*1000)</f>
        <v>0.13296627889157872</v>
      </c>
    </row>
    <row r="494" spans="1:15" ht="12.75">
      <c r="A494" s="87">
        <v>1.9218799999999874</v>
      </c>
      <c r="B494" s="87">
        <v>0.19272121249999996</v>
      </c>
      <c r="C494" s="87">
        <v>0.12517119350800576</v>
      </c>
      <c r="D494" s="87">
        <v>335.2054323582588</v>
      </c>
      <c r="E494" s="87">
        <f>_XLL.INTERPOLATE($I$2:$I494,J$2:J494,$A494,1,1)</f>
        <v>-0.014037821248899823</v>
      </c>
      <c r="F494" s="87">
        <f>_XLL.INTERPOLATE($I$2:$I494,K$2:K494,$A494,1,1)</f>
        <v>0.059832687933349844</v>
      </c>
      <c r="G494" s="87">
        <f>_XLL.INTERPOLATE($I$2:$I494,L$2:L494,$A494,1,1)</f>
        <v>0.00097679675479751273</v>
      </c>
      <c r="H494" s="87">
        <f t="shared" si="7"/>
        <v>-0.23461792765414694</v>
      </c>
      <c r="I494" s="90">
        <v>1.9680000000000002</v>
      </c>
      <c r="J494" s="90">
        <v>-0.0142969</v>
      </c>
      <c r="K494" s="90">
        <v>0.059557699999999998</v>
      </c>
      <c r="L494" s="90">
        <v>0.00111407</v>
      </c>
      <c r="M494">
        <v>0.11547499999999999</v>
      </c>
      <c r="N494" s="87">
        <f>_XLL.INTERPOLATE($I$2:$I494,M$2:M494,$A494,1,1)</f>
        <v>0.11117948549999875</v>
      </c>
      <c r="O494">
        <f>C494+D494/(Resultats!$M$2*1000)</f>
        <v>0.13335363102445583</v>
      </c>
    </row>
    <row r="495" spans="1:15" ht="12.75">
      <c r="A495" s="87">
        <v>1.9257900000000063</v>
      </c>
      <c r="B495" s="87">
        <v>0.19327923749999998</v>
      </c>
      <c r="C495" s="87">
        <v>0.12572770417216761</v>
      </c>
      <c r="D495" s="87">
        <v>335.22419727190271</v>
      </c>
      <c r="E495" s="87">
        <f>_XLL.INTERPOLATE($I$2:$I495,J$2:J495,$A495,1,1)</f>
        <v>-0.01409357442941259</v>
      </c>
      <c r="F495" s="87">
        <f>_XLL.INTERPOLATE($I$2:$I495,K$2:K495,$A495,1,1)</f>
        <v>0.059805529577424819</v>
      </c>
      <c r="G495" s="87">
        <f>_XLL.INTERPOLATE($I$2:$I495,L$2:L495,$A495,1,1)</f>
        <v>0.00093046019893592939</v>
      </c>
      <c r="H495" s="87">
        <f t="shared" si="7"/>
        <v>-0.23565671149466055</v>
      </c>
      <c r="I495" s="90">
        <v>1.9720000000000002</v>
      </c>
      <c r="J495" s="90">
        <v>-0.0142849</v>
      </c>
      <c r="K495" s="90">
        <v>0.059317300000000003</v>
      </c>
      <c r="L495" s="90">
        <v>0.00112857</v>
      </c>
      <c r="M495">
        <v>0.115825</v>
      </c>
      <c r="N495" s="87">
        <f>_XLL.INTERPOLATE($I$2:$I495,M$2:M495,$A495,1,1)</f>
        <v>0.11155652159507871</v>
      </c>
      <c r="O495">
        <f>C495+D495/(Resultats!$M$2*1000)</f>
        <v>0.13391059974424138</v>
      </c>
    </row>
    <row r="496" spans="1:15" ht="12.75">
      <c r="A496" s="87">
        <v>1.9296900000000505</v>
      </c>
      <c r="B496" s="87">
        <v>0.19362941249999999</v>
      </c>
      <c r="C496" s="87">
        <v>0.12615742690034806</v>
      </c>
      <c r="D496" s="87">
        <v>334.23848048951459</v>
      </c>
      <c r="E496" s="87">
        <f>_XLL.INTERPOLATE($I$2:$I496,J$2:J496,$A496,1,1)</f>
        <v>-0.014076940464843892</v>
      </c>
      <c r="F496" s="87">
        <f>_XLL.INTERPOLATE($I$2:$I496,K$2:K496,$A496,1,1)</f>
        <v>0.05978430832406522</v>
      </c>
      <c r="G496" s="87">
        <f>_XLL.INTERPOLATE($I$2:$I496,L$2:L496,$A496,1,1)</f>
        <v>0.000872666944467885</v>
      </c>
      <c r="H496" s="87">
        <f t="shared" si="7"/>
        <v>-0.23546212809787487</v>
      </c>
      <c r="I496" s="90">
        <v>1.9760000000000002</v>
      </c>
      <c r="J496" s="90">
        <v>-0.0144131</v>
      </c>
      <c r="K496" s="90">
        <v>0.0592173</v>
      </c>
      <c r="L496" s="90">
        <v>0.0013034399999999999</v>
      </c>
      <c r="M496">
        <v>0.116149</v>
      </c>
      <c r="N496" s="87">
        <f>_XLL.INTERPOLATE($I$2:$I496,M$2:M496,$A496,1,1)</f>
        <v>0.11193772452809109</v>
      </c>
      <c r="O496">
        <f>C496+D496/(Resultats!$M$2*1000)</f>
        <v>0.13431626091135446</v>
      </c>
    </row>
    <row r="497" spans="1:15" ht="12.75">
      <c r="A497" s="87">
        <v>1.9335999999999558</v>
      </c>
      <c r="B497" s="87">
        <v>0.1940242875</v>
      </c>
      <c r="C497" s="87">
        <v>0.12664882843915459</v>
      </c>
      <c r="D497" s="87">
        <v>333.04237053862329</v>
      </c>
      <c r="E497" s="87">
        <f>_XLL.INTERPOLATE($I$2:$I497,J$2:J497,$A497,1,1)</f>
        <v>-0.014098039199997577</v>
      </c>
      <c r="F497" s="87">
        <f>_XLL.INTERPOLATE($I$2:$I497,K$2:K497,$A497,1,1)</f>
        <v>0.059897623999998359</v>
      </c>
      <c r="G497" s="87">
        <f>_XLL.INTERPOLATE($I$2:$I497,L$2:L497,$A497,1,1)</f>
        <v>0.00087585289599974531</v>
      </c>
      <c r="H497" s="87">
        <f t="shared" si="7"/>
        <v>-0.23536892214619337</v>
      </c>
      <c r="I497" s="90">
        <v>1.9800000000000002</v>
      </c>
      <c r="J497" s="90">
        <v>-0.014494999999999999</v>
      </c>
      <c r="K497" s="90">
        <v>0.059267599999999997</v>
      </c>
      <c r="L497" s="90">
        <v>0.0013804500000000001</v>
      </c>
      <c r="M497">
        <v>0.116521</v>
      </c>
      <c r="N497" s="87">
        <f>_XLL.INTERPOLATE($I$2:$I497,M$2:M497,$A497,1,1)</f>
        <v>0.11232202399999586</v>
      </c>
      <c r="O497">
        <f>C497+D497/(Resultats!$M$2*1000)</f>
        <v>0.13477846514608655</v>
      </c>
    </row>
    <row r="498" spans="1:15" ht="12.75">
      <c r="A498" s="87">
        <v>1.9375</v>
      </c>
      <c r="B498" s="87">
        <v>0.19444897500000002</v>
      </c>
      <c r="C498" s="87">
        <v>0.12717417242098403</v>
      </c>
      <c r="D498" s="87">
        <v>331.79508434120561</v>
      </c>
      <c r="E498" s="87">
        <f>_XLL.INTERPOLATE($I$2:$I498,J$2:J498,$A498,1,1)</f>
        <v>-0.014058966503906267</v>
      </c>
      <c r="F498" s="87">
        <f>_XLL.INTERPOLATE($I$2:$I498,K$2:K498,$A498,1,1)</f>
        <v>0.059893592187500011</v>
      </c>
      <c r="G498" s="87">
        <f>_XLL.INTERPOLATE($I$2:$I498,L$2:L498,$A498,1,1)</f>
        <v>0.00087006361328125208</v>
      </c>
      <c r="H498" s="87">
        <f t="shared" si="7"/>
        <v>-0.23473239774789162</v>
      </c>
      <c r="I498" s="90">
        <v>1.9840000000000002</v>
      </c>
      <c r="J498" s="90">
        <v>-0.014466700000000001</v>
      </c>
      <c r="K498" s="90">
        <v>0.059438600000000001</v>
      </c>
      <c r="L498" s="90">
        <v>0.0014210399999999999</v>
      </c>
      <c r="M498">
        <v>0.116906</v>
      </c>
      <c r="N498" s="87">
        <f>_XLL.INTERPOLATE($I$2:$I498,M$2:M498,$A498,1,1)</f>
        <v>0.11269190820312497</v>
      </c>
      <c r="O498">
        <f>C498+D498/(Resultats!$M$2*1000)</f>
        <v>0.13527336260053216</v>
      </c>
    </row>
    <row r="499" spans="1:15" ht="12.75">
      <c r="A499" s="87">
        <v>1.941410000000019</v>
      </c>
      <c r="B499" s="87">
        <v>0.19499060000000001</v>
      </c>
      <c r="C499" s="87">
        <v>0.1278808070343658</v>
      </c>
      <c r="D499" s="87">
        <v>329.75036541728059</v>
      </c>
      <c r="E499" s="87">
        <f>_XLL.INTERPOLATE($I$2:$I499,J$2:J499,$A499,1,1)</f>
        <v>-0.013863428075661804</v>
      </c>
      <c r="F499" s="87">
        <f>_XLL.INTERPOLATE($I$2:$I499,K$2:K499,$A499,1,1)</f>
        <v>0.059846301385728586</v>
      </c>
      <c r="G499" s="87">
        <f>_XLL.INTERPOLATE($I$2:$I499,L$2:L499,$A499,1,1)</f>
        <v>0.00085215439219803657</v>
      </c>
      <c r="H499" s="87">
        <f t="shared" si="7"/>
        <v>-0.23165054071274294</v>
      </c>
      <c r="I499" s="90">
        <v>1.9880000000000002</v>
      </c>
      <c r="J499" s="90">
        <v>-0.014516299999999999</v>
      </c>
      <c r="K499" s="90">
        <v>0.059474100000000002</v>
      </c>
      <c r="L499" s="90">
        <v>0.0014297400000000001</v>
      </c>
      <c r="M499">
        <v>0.117257</v>
      </c>
      <c r="N499" s="87">
        <f>_XLL.INTERPOLATE($I$2:$I499,M$2:M499,$A499,1,1)</f>
        <v>0.11307408199178308</v>
      </c>
      <c r="O499">
        <f>C499+D499/(Resultats!$M$2*1000)</f>
        <v>0.13593008518022159</v>
      </c>
    </row>
    <row r="500" spans="1:15" ht="12.75">
      <c r="A500" s="87">
        <v>1.9453200000000379</v>
      </c>
      <c r="B500" s="87">
        <v>0.19521638750000003</v>
      </c>
      <c r="C500" s="87">
        <v>0.12812530912831882</v>
      </c>
      <c r="D500" s="87">
        <v>329.51846326549065</v>
      </c>
      <c r="E500" s="87">
        <f>_XLL.INTERPOLATE($I$2:$I500,J$2:J500,$A500,1,1)</f>
        <v>-0.013987800367849572</v>
      </c>
      <c r="F500" s="87">
        <f>_XLL.INTERPOLATE($I$2:$I500,K$2:K500,$A500,1,1)</f>
        <v>0.059892005860446566</v>
      </c>
      <c r="G500" s="87">
        <f>_XLL.INTERPOLATE($I$2:$I500,L$2:L500,$A500,1,1)</f>
        <v>0.00087747011984901438</v>
      </c>
      <c r="H500" s="87">
        <f t="shared" si="7"/>
        <v>-0.23355037399218734</v>
      </c>
      <c r="I500" s="90">
        <v>1.9920000000000002</v>
      </c>
      <c r="J500" s="90">
        <v>-0.0145506</v>
      </c>
      <c r="K500" s="90">
        <v>0.059595000000000002</v>
      </c>
      <c r="L500" s="90">
        <v>0.0014383499999999999</v>
      </c>
      <c r="M500">
        <v>0.11766600000000001</v>
      </c>
      <c r="N500" s="87">
        <f>_XLL.INTERPOLATE($I$2:$I500,M$2:M500,$A500,1,1)</f>
        <v>0.11345478401900364</v>
      </c>
      <c r="O500">
        <f>C500+D500/(Resultats!$M$2*1000)</f>
        <v>0.13616892649220697</v>
      </c>
    </row>
    <row r="501" spans="1:15" ht="12.75">
      <c r="A501" s="87">
        <v>1.9492199999999684</v>
      </c>
      <c r="B501" s="87">
        <v>0.19562467500000003</v>
      </c>
      <c r="C501" s="87">
        <v>0.12864669698503822</v>
      </c>
      <c r="D501" s="87">
        <v>328.11697861894561</v>
      </c>
      <c r="E501" s="87">
        <f>_XLL.INTERPOLATE($I$2:$I501,J$2:J501,$A501,1,1)</f>
        <v>-0.013997578634848878</v>
      </c>
      <c r="F501" s="87">
        <f>_XLL.INTERPOLATE($I$2:$I501,K$2:K501,$A501,1,1)</f>
        <v>0.059702753328823577</v>
      </c>
      <c r="G501" s="87">
        <f>_XLL.INTERPOLATE($I$2:$I501,L$2:L501,$A501,1,1)</f>
        <v>0.00088206744697828441</v>
      </c>
      <c r="H501" s="87">
        <f t="shared" si="7"/>
        <v>-0.2344544908633395</v>
      </c>
      <c r="I501" s="90">
        <v>1.9959999999999998</v>
      </c>
      <c r="J501" s="90">
        <v>-0.014478400000000001</v>
      </c>
      <c r="K501" s="90">
        <v>0.059528400000000002</v>
      </c>
      <c r="L501" s="90">
        <v>0.0014869799999999999</v>
      </c>
      <c r="M501">
        <v>0.11809400000000001</v>
      </c>
      <c r="N501" s="87">
        <f>_XLL.INTERPOLATE($I$2:$I501,M$2:M501,$A501,1,1)</f>
        <v>0.11381481004305979</v>
      </c>
      <c r="O501">
        <f>C501+D501/(Resultats!$M$2*1000)</f>
        <v>0.1366561038038587</v>
      </c>
    </row>
    <row r="502" spans="1:15" ht="12.75">
      <c r="A502" s="87">
        <v>1.9531299999999874</v>
      </c>
      <c r="B502" s="87">
        <v>0.19606426249999998</v>
      </c>
      <c r="C502" s="87">
        <v>0.12908063388913305</v>
      </c>
      <c r="D502" s="87">
        <v>328.18699805685526</v>
      </c>
      <c r="E502" s="87">
        <f>_XLL.INTERPOLATE($I$2:$I502,J$2:J502,$A502,1,1)</f>
        <v>-0.014101978301487451</v>
      </c>
      <c r="F502" s="87">
        <f>_XLL.INTERPOLATE($I$2:$I502,K$2:K502,$A502,1,1)</f>
        <v>0.059872586399158378</v>
      </c>
      <c r="G502" s="87">
        <f>_XLL.INTERPOLATE($I$2:$I502,L$2:L502,$A502,1,1)</f>
        <v>0.00091280504763448797</v>
      </c>
      <c r="H502" s="87">
        <f t="shared" si="7"/>
        <v>-0.23553314045049639</v>
      </c>
      <c r="I502" s="90">
        <v>1.9999999999999998</v>
      </c>
      <c r="J502" s="90">
        <v>-0.014446499999999999</v>
      </c>
      <c r="K502" s="90">
        <v>0.059439199999999998</v>
      </c>
      <c r="L502" s="90">
        <v>0.0015392400000000001</v>
      </c>
      <c r="M502">
        <v>0.118492</v>
      </c>
      <c r="N502" s="87">
        <f>_XLL.INTERPOLATE($I$2:$I502,M$2:M502,$A502,1,1)</f>
        <v>0.11415778618625661</v>
      </c>
      <c r="O502">
        <f>C502+D502/(Resultats!$M$2*1000)</f>
        <v>0.13709174989766326</v>
      </c>
    </row>
    <row r="503" spans="1:15" ht="12.75">
      <c r="A503" s="87">
        <v>1.9570400000000063</v>
      </c>
      <c r="B503" s="87">
        <v>0.19646062500000006</v>
      </c>
      <c r="C503" s="87">
        <v>0.12962320788320164</v>
      </c>
      <c r="D503" s="87">
        <v>326.37521629038588</v>
      </c>
      <c r="E503" s="87">
        <f>_XLL.INTERPOLATE($I$2:$I503,J$2:J503,$A503,1,1)</f>
        <v>-0.014081053411999903</v>
      </c>
      <c r="F503" s="87">
        <f>_XLL.INTERPOLATE($I$2:$I503,K$2:K503,$A503,1,1)</f>
        <v>0.059853736063199797</v>
      </c>
      <c r="G503" s="87">
        <f>_XLL.INTERPOLATE($I$2:$I503,L$2:L503,$A503,1,1)</f>
        <v>0.00096589078890802925</v>
      </c>
      <c r="H503" s="87">
        <f t="shared" si="7"/>
        <v>-0.235257718868738</v>
      </c>
      <c r="I503" s="90">
        <v>2.0039999999999996</v>
      </c>
      <c r="J503" s="90">
        <v>-0.014508</v>
      </c>
      <c r="K503" s="90">
        <v>0.059185099999999997</v>
      </c>
      <c r="L503" s="90">
        <v>0.0015126300000000001</v>
      </c>
      <c r="M503">
        <v>0.11885</v>
      </c>
      <c r="N503" s="87">
        <f>_XLL.INTERPOLATE($I$2:$I503,M$2:M503,$A503,1,1)</f>
        <v>0.11452718689600057</v>
      </c>
      <c r="O503">
        <f>C503+D503/(Resultats!$M$2*1000)</f>
        <v>0.1375900979047206</v>
      </c>
    </row>
    <row r="504" spans="1:15" ht="12.75">
      <c r="A504" s="87">
        <v>1.9609400000000505</v>
      </c>
      <c r="B504" s="87">
        <v>0.19684657500000002</v>
      </c>
      <c r="C504" s="87">
        <v>0.13009862547622614</v>
      </c>
      <c r="D504" s="87">
        <v>325.26657736453126</v>
      </c>
      <c r="E504" s="87">
        <f>_XLL.INTERPOLATE($I$2:$I504,J$2:J504,$A504,1,1)</f>
        <v>-0.014076211001345394</v>
      </c>
      <c r="F504" s="87">
        <f>_XLL.INTERPOLATE($I$2:$I504,K$2:K504,$A504,1,1)</f>
        <v>0.059714302230342603</v>
      </c>
      <c r="G504" s="87">
        <f>_XLL.INTERPOLATE($I$2:$I504,L$2:L504,$A504,1,1)</f>
        <v>0.00099199427856275853</v>
      </c>
      <c r="H504" s="87">
        <f t="shared" si="7"/>
        <v>-0.23572595635544169</v>
      </c>
      <c r="I504" s="90">
        <v>2.008</v>
      </c>
      <c r="J504" s="90">
        <v>-0.0145177</v>
      </c>
      <c r="K504" s="90">
        <v>0.059176899999999998</v>
      </c>
      <c r="L504" s="90">
        <v>0.0015854599999999999</v>
      </c>
      <c r="M504">
        <v>0.119239</v>
      </c>
      <c r="N504" s="87">
        <f>_XLL.INTERPOLATE($I$2:$I504,M$2:M504,$A504,1,1)</f>
        <v>0.11487696730087935</v>
      </c>
      <c r="O504">
        <f>C504+D504/(Resultats!$M$2*1000)</f>
        <v>0.13803845338041815</v>
      </c>
    </row>
    <row r="505" spans="1:15" ht="12.75">
      <c r="A505" s="87">
        <v>1.9648499999999558</v>
      </c>
      <c r="B505" s="87">
        <v>0.19726082499999997</v>
      </c>
      <c r="C505" s="87">
        <v>0.13059182659469043</v>
      </c>
      <c r="D505" s="87">
        <v>324.28825347975487</v>
      </c>
      <c r="E505" s="87">
        <f>_XLL.INTERPOLATE($I$2:$I505,J$2:J505,$A505,1,1)</f>
        <v>-0.014224326983885377</v>
      </c>
      <c r="F505" s="87">
        <f>_XLL.INTERPOLATE($I$2:$I505,K$2:K505,$A505,1,1)</f>
        <v>0.059634635329297678</v>
      </c>
      <c r="G505" s="87">
        <f>_XLL.INTERPOLATE($I$2:$I505,L$2:L505,$A505,1,1)</f>
        <v>0.0010575248816231467</v>
      </c>
      <c r="H505" s="87">
        <f t="shared" si="7"/>
        <v>-0.23852459070705778</v>
      </c>
      <c r="I505" s="90">
        <v>2.0119999999999996</v>
      </c>
      <c r="J505" s="90">
        <v>-0.0145065</v>
      </c>
      <c r="K505" s="90">
        <v>0.059169399999999997</v>
      </c>
      <c r="L505" s="90">
        <v>0.0015821500000000001</v>
      </c>
      <c r="M505">
        <v>0.119647</v>
      </c>
      <c r="N505" s="87">
        <f>_XLL.INTERPOLATE($I$2:$I505,M$2:M505,$A505,1,1)</f>
        <v>0.11520887520312127</v>
      </c>
      <c r="O505">
        <f>C505+D505/(Resultats!$M$2*1000)</f>
        <v>0.13850777340005382</v>
      </c>
    </row>
    <row r="506" spans="1:15" ht="12.75">
      <c r="A506" s="87">
        <v>1.96875</v>
      </c>
      <c r="B506" s="87">
        <v>0.19772276249999998</v>
      </c>
      <c r="C506" s="87">
        <v>0.13113230916760099</v>
      </c>
      <c r="D506" s="87">
        <v>323.31496111411775</v>
      </c>
      <c r="E506" s="87">
        <f>_XLL.INTERPOLATE($I$2:$I506,J$2:J506,$A506,1,1)</f>
        <v>-0.014299486437988281</v>
      </c>
      <c r="F506" s="87">
        <f>_XLL.INTERPOLATE($I$2:$I506,K$2:K506,$A506,1,1)</f>
        <v>0.059519692797851582</v>
      </c>
      <c r="G506" s="87">
        <f>_XLL.INTERPOLATE($I$2:$I506,L$2:L506,$A506,1,1)</f>
        <v>0.0011180693420410155</v>
      </c>
      <c r="H506" s="87">
        <f t="shared" si="7"/>
        <v>-0.24024798794835908</v>
      </c>
      <c r="I506" s="90">
        <v>2.016</v>
      </c>
      <c r="J506" s="90">
        <v>-0.014455600000000001</v>
      </c>
      <c r="K506" s="90">
        <v>0.058935500000000002</v>
      </c>
      <c r="L506" s="90">
        <v>0.0015509499999999999</v>
      </c>
      <c r="M506">
        <v>0.119993</v>
      </c>
      <c r="N506" s="87">
        <f>_XLL.INTERPOLATE($I$2:$I506,M$2:M506,$A506,1,1)</f>
        <v>0.11554025366210938</v>
      </c>
      <c r="O506">
        <f>C506+D506/(Resultats!$M$2*1000)</f>
        <v>0.13902449769461239</v>
      </c>
    </row>
    <row r="507" spans="1:15" ht="12.75">
      <c r="A507" s="87">
        <v>1.972660000000019</v>
      </c>
      <c r="B507" s="87">
        <v>0.19819661249999998</v>
      </c>
      <c r="C507" s="87">
        <v>0.13165858080672538</v>
      </c>
      <c r="D507" s="87">
        <v>322.66537764231833</v>
      </c>
      <c r="E507" s="87">
        <f>_XLL.INTERPOLATE($I$2:$I507,J$2:J507,$A507,1,1)</f>
        <v>-0.01429851481309424</v>
      </c>
      <c r="F507" s="87">
        <f>_XLL.INTERPOLATE($I$2:$I507,K$2:K507,$A507,1,1)</f>
        <v>0.059291015667268063</v>
      </c>
      <c r="G507" s="87">
        <f>_XLL.INTERPOLATE($I$2:$I507,L$2:L507,$A507,1,1)</f>
        <v>0.0011493112167813434</v>
      </c>
      <c r="H507" s="87">
        <f t="shared" si="7"/>
        <v>-0.24115820334964871</v>
      </c>
      <c r="I507" s="90">
        <v>2.0199999999999996</v>
      </c>
      <c r="J507" s="90">
        <v>-0.014457899999999999</v>
      </c>
      <c r="K507" s="90">
        <v>0.0589043</v>
      </c>
      <c r="L507" s="90">
        <v>0.00159151</v>
      </c>
      <c r="M507">
        <v>0.120432</v>
      </c>
      <c r="N507" s="87">
        <f>_XLL.INTERPOLATE($I$2:$I507,M$2:M507,$A507,1,1)</f>
        <v>0.1158794099586265</v>
      </c>
      <c r="O507">
        <f>C507+D507/(Resultats!$M$2*1000)</f>
        <v>0.13953491285989531</v>
      </c>
    </row>
    <row r="508" spans="1:15" ht="12.75">
      <c r="A508" s="87">
        <v>1.9765700000000379</v>
      </c>
      <c r="B508" s="87">
        <v>0.19840225</v>
      </c>
      <c r="C508" s="87">
        <v>0.13205891521957969</v>
      </c>
      <c r="D508" s="87">
        <v>320.25278813323382</v>
      </c>
      <c r="E508" s="87">
        <f>_XLL.INTERPOLATE($I$2:$I508,J$2:J508,$A508,1,1)</f>
        <v>-0.014428155868183027</v>
      </c>
      <c r="F508" s="87">
        <f>_XLL.INTERPOLATE($I$2:$I508,K$2:K508,$A508,1,1)</f>
        <v>0.05921554259630625</v>
      </c>
      <c r="G508" s="87">
        <f>_XLL.INTERPOLATE($I$2:$I508,L$2:L508,$A508,1,1)</f>
        <v>0.0013198579498284911</v>
      </c>
      <c r="H508" s="87">
        <f t="shared" si="7"/>
        <v>-0.24365487903311092</v>
      </c>
      <c r="I508" s="90">
        <v>2.024</v>
      </c>
      <c r="J508" s="90">
        <v>-0.014407</v>
      </c>
      <c r="K508" s="90">
        <v>0.059091499999999998</v>
      </c>
      <c r="L508" s="90">
        <v>0.00159672</v>
      </c>
      <c r="M508">
        <v>0.12091100000000001</v>
      </c>
      <c r="N508" s="87">
        <f>_XLL.INTERPOLATE($I$2:$I508,M$2:M508,$A508,1,1)</f>
        <v>0.11619938207066746</v>
      </c>
      <c r="O508">
        <f>C508+D508/(Resultats!$M$2*1000)</f>
        <v>0.13987635543805574</v>
      </c>
    </row>
    <row r="509" spans="1:15" ht="12.75">
      <c r="A509" s="87">
        <v>1.9804699999999684</v>
      </c>
      <c r="B509" s="87">
        <v>0.19870993749999999</v>
      </c>
      <c r="C509" s="87">
        <v>0.13240360901648104</v>
      </c>
      <c r="D509" s="87">
        <v>319.79422408943151</v>
      </c>
      <c r="E509" s="87">
        <f>_XLL.INTERPOLATE($I$2:$I509,J$2:J509,$A509,1,1)</f>
        <v>-0.014496242368955505</v>
      </c>
      <c r="F509" s="87">
        <f>_XLL.INTERPOLATE($I$2:$I509,K$2:K509,$A509,1,1)</f>
        <v>0.059282995354587871</v>
      </c>
      <c r="G509" s="87">
        <f>_XLL.INTERPOLATE($I$2:$I509,L$2:L509,$A509,1,1)</f>
        <v>0.0013870799913916797</v>
      </c>
      <c r="H509" s="87">
        <f t="shared" si="7"/>
        <v>-0.24452614585766963</v>
      </c>
      <c r="I509" s="90">
        <v>2.0279999999999996</v>
      </c>
      <c r="J509" s="90">
        <v>-0.014356799999999999</v>
      </c>
      <c r="K509" s="90">
        <v>0.059167699999999997</v>
      </c>
      <c r="L509" s="90">
        <v>0.0016187300000000001</v>
      </c>
      <c r="M509">
        <v>0.12135700000000001</v>
      </c>
      <c r="N509" s="87">
        <f>_XLL.INTERPOLATE($I$2:$I509,M$2:M509,$A509,1,1)</f>
        <v>0.11656584981498912</v>
      </c>
      <c r="O509">
        <f>C509+D509/(Resultats!$M$2*1000)</f>
        <v>0.1402098555869028</v>
      </c>
    </row>
    <row r="510" spans="1:15" ht="12.75">
      <c r="A510" s="87">
        <v>1.9843799999999874</v>
      </c>
      <c r="B510" s="87">
        <v>0.19930455000000003</v>
      </c>
      <c r="C510" s="87">
        <v>0.13312238547396502</v>
      </c>
      <c r="D510" s="87">
        <v>318.2556446798219</v>
      </c>
      <c r="E510" s="87">
        <f>_XLL.INTERPOLATE($I$2:$I510,J$2:J510,$A510,1,1)</f>
        <v>-0.014468443885074917</v>
      </c>
      <c r="F510" s="87">
        <f>_XLL.INTERPOLATE($I$2:$I510,K$2:K510,$A510,1,1)</f>
        <v>0.059446895192068513</v>
      </c>
      <c r="G510" s="87">
        <f>_XLL.INTERPOLATE($I$2:$I510,L$2:L510,$A510,1,1)</f>
        <v>0.0014231075061374391</v>
      </c>
      <c r="H510" s="87">
        <f t="shared" si="7"/>
        <v>-0.24338434897783051</v>
      </c>
      <c r="I510" s="90">
        <v>2.032</v>
      </c>
      <c r="J510" s="90">
        <v>-0.0144428</v>
      </c>
      <c r="K510" s="90">
        <v>0.058926199999999998</v>
      </c>
      <c r="L510" s="90">
        <v>0.0015543</v>
      </c>
      <c r="M510">
        <v>0.12177399999999999</v>
      </c>
      <c r="N510" s="87">
        <f>_XLL.INTERPOLATE($I$2:$I510,M$2:M510,$A510,1,1)</f>
        <v>0.11694043086424887</v>
      </c>
      <c r="O510">
        <f>C510+D510/(Resultats!$M$2*1000)</f>
        <v>0.14089107498633238</v>
      </c>
    </row>
    <row r="511" spans="1:15" ht="12.75">
      <c r="A511" s="87">
        <v>1.9882900000000063</v>
      </c>
      <c r="B511" s="87">
        <v>0.19962861249999997</v>
      </c>
      <c r="C511" s="87">
        <v>0.13342495177494743</v>
      </c>
      <c r="D511" s="87">
        <v>318.52201512953576</v>
      </c>
      <c r="E511" s="87">
        <f>_XLL.INTERPOLATE($I$2:$I511,J$2:J511,$A511,1,1)</f>
        <v>-0.014519523472525074</v>
      </c>
      <c r="F511" s="87">
        <f>_XLL.INTERPOLATE($I$2:$I511,K$2:K511,$A511,1,1)</f>
        <v>0.059480659159077506</v>
      </c>
      <c r="G511" s="87">
        <f>_XLL.INTERPOLATE($I$2:$I511,L$2:L511,$A511,1,1)</f>
        <v>0.0014302694793968064</v>
      </c>
      <c r="H511" s="87">
        <f t="shared" si="7"/>
        <v>-0.24410495239626492</v>
      </c>
      <c r="I511" s="90">
        <v>2.0359999999999996</v>
      </c>
      <c r="J511" s="90">
        <v>-0.014438899999999999</v>
      </c>
      <c r="K511" s="90">
        <v>0.058847400000000001</v>
      </c>
      <c r="L511" s="90">
        <v>0.0015646799999999999</v>
      </c>
      <c r="M511">
        <v>0.12221700000000001</v>
      </c>
      <c r="N511" s="87">
        <f>_XLL.INTERPOLATE($I$2:$I511,M$2:M511,$A511,1,1)</f>
        <v>0.11728479749710216</v>
      </c>
      <c r="O511">
        <f>C511+D511/(Resultats!$M$2*1000)</f>
        <v>0.14120014344793219</v>
      </c>
    </row>
    <row r="512" spans="1:15" ht="12.75">
      <c r="A512" s="87">
        <v>1.9921900000000505</v>
      </c>
      <c r="B512" s="87">
        <v>0.20008835000000003</v>
      </c>
      <c r="C512" s="87">
        <v>0.13396308765205722</v>
      </c>
      <c r="D512" s="87">
        <v>317.55054054695847</v>
      </c>
      <c r="E512" s="87">
        <f>_XLL.INTERPOLATE($I$2:$I512,J$2:J512,$A512,1,1)</f>
        <v>-0.014549421987352743</v>
      </c>
      <c r="F512" s="87">
        <f>_XLL.INTERPOLATE($I$2:$I512,K$2:K512,$A512,1,1)</f>
        <v>0.059595900910071234</v>
      </c>
      <c r="G512" s="87">
        <f>_XLL.INTERPOLATE($I$2:$I512,L$2:L512,$A512,1,1)</f>
        <v>0.0014397937000393886</v>
      </c>
      <c r="H512" s="87">
        <f t="shared" si="7"/>
        <v>-0.24413460934683187</v>
      </c>
      <c r="I512" s="90">
        <v>2.04</v>
      </c>
      <c r="J512" s="90">
        <v>-0.014403300000000001</v>
      </c>
      <c r="K512" s="90">
        <v>0.059045</v>
      </c>
      <c r="L512" s="90">
        <v>0.0015638399999999999</v>
      </c>
      <c r="M512">
        <v>0.12249400000000001</v>
      </c>
      <c r="N512" s="87">
        <f>_XLL.INTERPOLATE($I$2:$I512,M$2:M512,$A512,1,1)</f>
        <v>0.11768595283679439</v>
      </c>
      <c r="O512">
        <f>C512+D512/(Resultats!$M$2*1000)</f>
        <v>0.14171456541916988</v>
      </c>
    </row>
    <row r="513" spans="1:15" ht="12.75">
      <c r="A513" s="87">
        <v>1.9960999999999558</v>
      </c>
      <c r="B513" s="87">
        <v>0.20038857499999996</v>
      </c>
      <c r="C513" s="87">
        <v>0.13440117897998519</v>
      </c>
      <c r="D513" s="87">
        <v>315.84216802302399</v>
      </c>
      <c r="E513" s="87">
        <f>_XLL.INTERPOLATE($I$2:$I513,J$2:J513,$A513,1,1)</f>
        <v>-0.014477095164844326</v>
      </c>
      <c r="F513" s="87">
        <f>_XLL.INTERPOLATE($I$2:$I513,K$2:K513,$A513,1,1)</f>
        <v>0.059526488794532074</v>
      </c>
      <c r="G513" s="87">
        <f>_XLL.INTERPOLATE($I$2:$I513,L$2:L513,$A513,1,1)</f>
        <v>0.0014882673960931727</v>
      </c>
      <c r="H513" s="87">
        <f t="shared" si="7"/>
        <v>-0.24320425172085994</v>
      </c>
      <c r="I513" s="90">
        <v>2.0439999999999996</v>
      </c>
      <c r="J513" s="90">
        <v>-0.0143296</v>
      </c>
      <c r="K513" s="90">
        <v>0.058926699999999999</v>
      </c>
      <c r="L513" s="90">
        <v>0.0015419699999999999</v>
      </c>
      <c r="M513">
        <v>0.123039</v>
      </c>
      <c r="N513" s="87">
        <f>_XLL.INTERPOLATE($I$2:$I513,M$2:M513,$A513,1,1)</f>
        <v>0.11810431867187046</v>
      </c>
      <c r="O513">
        <f>C513+D513/(Resultats!$M$2*1000)</f>
        <v>0.14211095500219004</v>
      </c>
    </row>
    <row r="514" spans="1:15" ht="12.75">
      <c r="A514" s="87">
        <v>2</v>
      </c>
      <c r="B514" s="87">
        <v>0.20075293750000001</v>
      </c>
      <c r="C514" s="87">
        <v>0.13489275762258732</v>
      </c>
      <c r="D514" s="87">
        <v>314.26576741898543</v>
      </c>
      <c r="E514" s="87">
        <f>_XLL.INTERPOLATE($I$2:$I514,J$2:J514,$A514,1,1)</f>
        <v>-0.014446500000000001</v>
      </c>
      <c r="F514" s="87">
        <f>_XLL.INTERPOLATE($I$2:$I514,K$2:K514,$A514,1,1)</f>
        <v>0.059439199999999984</v>
      </c>
      <c r="G514" s="87">
        <f>_XLL.INTERPOLATE($I$2:$I514,L$2:L514,$A514,1,1)</f>
        <v>0.0015392400000000008</v>
      </c>
      <c r="H514" s="87">
        <f t="shared" si="7"/>
        <v>-0.24304667626751378</v>
      </c>
      <c r="I514" s="90">
        <v>2.048</v>
      </c>
      <c r="J514" s="90">
        <v>-0.014184799999999999</v>
      </c>
      <c r="K514" s="90">
        <v>0.058486299999999998</v>
      </c>
      <c r="L514" s="90">
        <v>0.0014918100000000001</v>
      </c>
      <c r="M514">
        <v>0.123391</v>
      </c>
      <c r="N514" s="87">
        <f>_XLL.INTERPOLATE($I$2:$I514,M$2:M514,$A514,1,1)</f>
        <v>0.11849200000000001</v>
      </c>
      <c r="O514">
        <f>C514+D514/(Resultats!$M$2*1000)</f>
        <v>0.14256405336315506</v>
      </c>
    </row>
    <row r="515" spans="1:15" ht="12.75">
      <c r="A515" s="87">
        <v>2.003910000000019</v>
      </c>
      <c r="B515" s="87">
        <v>0.20128116250000006</v>
      </c>
      <c r="C515" s="87">
        <v>0.13557458716387888</v>
      </c>
      <c r="D515" s="87">
        <v>312.36237460481686</v>
      </c>
      <c r="E515" s="87">
        <f>_XLL.INTERPOLATE($I$2:$I515,J$2:J515,$A515,1,1)</f>
        <v>-0.014507149961334568</v>
      </c>
      <c r="F515" s="87">
        <f>_XLL.INTERPOLATE($I$2:$I515,K$2:K515,$A515,1,1)</f>
        <v>0.059188214762552413</v>
      </c>
      <c r="G515" s="87">
        <f>_XLL.INTERPOLATE($I$2:$I515,L$2:L515,$A515,1,1)</f>
        <v>0.0015121793149376606</v>
      </c>
      <c r="H515" s="87">
        <f t="shared" si="7"/>
        <v>-0.24510200247690267</v>
      </c>
      <c r="I515" s="90">
        <v>2.0519999999999996</v>
      </c>
      <c r="J515" s="90">
        <v>-0.014301299999999999</v>
      </c>
      <c r="K515" s="90">
        <v>0.058359800000000003</v>
      </c>
      <c r="L515" s="90">
        <v>0.0015123300000000001</v>
      </c>
      <c r="M515">
        <v>0.123775</v>
      </c>
      <c r="N515" s="87">
        <f>_XLL.INTERPOLATE($I$2:$I515,M$2:M515,$A515,1,1)</f>
        <v>0.11884162166438461</v>
      </c>
      <c r="O515">
        <f>C515+D515/(Resultats!$M$2*1000)</f>
        <v>0.14319942067183414</v>
      </c>
    </row>
    <row r="516" spans="1:15" ht="12.75">
      <c r="A516" s="87">
        <v>2.0078200000000379</v>
      </c>
      <c r="B516" s="87">
        <v>0.20154788749999997</v>
      </c>
      <c r="C516" s="87">
        <v>0.13587135076119006</v>
      </c>
      <c r="D516" s="87">
        <v>311.99015090759292</v>
      </c>
      <c r="E516" s="87">
        <f>_XLL.INTERPOLATE($I$2:$I516,J$2:J516,$A516,1,1)</f>
        <v>-0.014517742467118741</v>
      </c>
      <c r="F516" s="87">
        <f>_XLL.INTERPOLATE($I$2:$I516,K$2:K516,$A516,1,1)</f>
        <v>0.059177016865675024</v>
      </c>
      <c r="G516" s="87">
        <f>_XLL.INTERPOLATE($I$2:$I516,L$2:L516,$A516,1,1)</f>
        <v>0.001583648933364182</v>
      </c>
      <c r="H516" s="87">
        <f t="shared" si="8" ref="H516:H541">E516/F516</f>
        <v>-0.2453273793789291</v>
      </c>
      <c r="I516" s="90">
        <v>2.056</v>
      </c>
      <c r="J516" s="90">
        <v>-0.0141783</v>
      </c>
      <c r="K516" s="90">
        <v>0.058851199999999999</v>
      </c>
      <c r="L516" s="90">
        <v>0.0014192600000000001</v>
      </c>
      <c r="M516">
        <v>0.124224</v>
      </c>
      <c r="N516" s="87">
        <f>_XLL.INTERPOLATE($I$2:$I516,M$2:M516,$A516,1,1)</f>
        <v>0.11922107513425376</v>
      </c>
      <c r="O516">
        <f>C516+D516/(Resultats!$M$2*1000)</f>
        <v>0.14348709820773142</v>
      </c>
    </row>
    <row r="517" spans="1:15" ht="12.75">
      <c r="A517" s="87">
        <v>2.0117199999999684</v>
      </c>
      <c r="B517" s="87">
        <v>0.20187273750000001</v>
      </c>
      <c r="C517" s="87">
        <v>0.13633840128323205</v>
      </c>
      <c r="D517" s="87">
        <v>310.22807115689091</v>
      </c>
      <c r="E517" s="87">
        <f>_XLL.INTERPOLATE($I$2:$I517,J$2:J517,$A517,1,1)</f>
        <v>-0.01450853339920021</v>
      </c>
      <c r="F517" s="87">
        <f>_XLL.INTERPOLATE($I$2:$I517,K$2:K517,$A517,1,1)</f>
        <v>0.059176776872650702</v>
      </c>
      <c r="G517" s="87">
        <f>_XLL.INTERPOLATE($I$2:$I517,L$2:L517,$A517,1,1)</f>
        <v>0.0015833994571251425</v>
      </c>
      <c r="H517" s="87">
        <f t="shared" si="8"/>
        <v>-0.24517275468420302</v>
      </c>
      <c r="I517" s="90">
        <v>2.0599999999999996</v>
      </c>
      <c r="J517" s="90">
        <v>-0.014238499999999999</v>
      </c>
      <c r="K517" s="90">
        <v>0.058331000000000001</v>
      </c>
      <c r="L517" s="90">
        <v>0.0013619000000000001</v>
      </c>
      <c r="M517">
        <v>0.12463100000000001</v>
      </c>
      <c r="N517" s="87">
        <f>_XLL.INTERPOLATE($I$2:$I517,M$2:M517,$A517,1,1)</f>
        <v>0.119620273541497</v>
      </c>
      <c r="O517">
        <f>C517+D517/(Resultats!$M$2*1000)</f>
        <v>0.14391113597977803</v>
      </c>
    </row>
    <row r="518" spans="1:15" ht="12.75">
      <c r="A518" s="87">
        <v>2.0156299999999874</v>
      </c>
      <c r="B518" s="87">
        <v>0.20233616249999997</v>
      </c>
      <c r="C518" s="87">
        <v>0.13680918634144718</v>
      </c>
      <c r="D518" s="87">
        <v>310.13686889294206</v>
      </c>
      <c r="E518" s="87">
        <f>_XLL.INTERPOLATE($I$2:$I518,J$2:J518,$A518,1,1)</f>
        <v>-0.014458436021064959</v>
      </c>
      <c r="F518" s="87">
        <f>_XLL.INTERPOLATE($I$2:$I518,K$2:K518,$A518,1,1)</f>
        <v>0.058950293988107617</v>
      </c>
      <c r="G518" s="87">
        <f>_XLL.INTERPOLATE($I$2:$I518,L$2:L518,$A518,1,1)</f>
        <v>0.0015512109792543275</v>
      </c>
      <c r="H518" s="87">
        <f t="shared" si="8"/>
        <v>-0.24526486710959816</v>
      </c>
      <c r="I518" s="90">
        <v>2.0640000000000001</v>
      </c>
      <c r="J518" s="90">
        <v>-0.0141342</v>
      </c>
      <c r="K518" s="90">
        <v>0.058194200000000001</v>
      </c>
      <c r="L518" s="90">
        <v>0.00132493</v>
      </c>
      <c r="M518">
        <v>0.12515000000000001</v>
      </c>
      <c r="N518" s="87">
        <f>_XLL.INTERPOLATE($I$2:$I518,M$2:M518,$A518,1,1)</f>
        <v>0.11995769338738165</v>
      </c>
      <c r="O518">
        <f>C518+D518/(Resultats!$M$2*1000)</f>
        <v>0.14437969477089221</v>
      </c>
    </row>
    <row r="519" spans="1:15" ht="12.75">
      <c r="A519" s="87">
        <v>2.0195400000000063</v>
      </c>
      <c r="B519" s="87">
        <v>0.20267888749999996</v>
      </c>
      <c r="C519" s="87">
        <v>0.13727144209806536</v>
      </c>
      <c r="D519" s="87">
        <v>308.65570185643242</v>
      </c>
      <c r="E519" s="87">
        <f>_XLL.INTERPOLATE($I$2:$I519,J$2:J519,$A519,1,1)</f>
        <v>-0.014459720055549984</v>
      </c>
      <c r="F519" s="87">
        <f>_XLL.INTERPOLATE($I$2:$I519,K$2:K519,$A519,1,1)</f>
        <v>0.058896866047381348</v>
      </c>
      <c r="G519" s="87">
        <f>_XLL.INTERPOLATE($I$2:$I519,L$2:L519,$A519,1,1)</f>
        <v>0.0015880176587106871</v>
      </c>
      <c r="H519" s="87">
        <f t="shared" si="8"/>
        <v>-0.24550915907677379</v>
      </c>
      <c r="I519" s="90">
        <v>2.0679999999999996</v>
      </c>
      <c r="J519" s="90">
        <v>-0.014132000000000001</v>
      </c>
      <c r="K519" s="90">
        <v>0.057858699999999999</v>
      </c>
      <c r="L519" s="90">
        <v>0.00127673</v>
      </c>
      <c r="M519">
        <v>0.12581100000000001</v>
      </c>
      <c r="N519" s="87">
        <f>_XLL.INTERPOLATE($I$2:$I519,M$2:M519,$A519,1,1)</f>
        <v>0.12037916934068828</v>
      </c>
      <c r="O519">
        <f>C519+D519/(Resultats!$M$2*1000)</f>
        <v>0.14480579491797146</v>
      </c>
    </row>
    <row r="520" spans="1:15" ht="12.75">
      <c r="A520" s="87">
        <v>2.0234400000000505</v>
      </c>
      <c r="B520" s="87">
        <v>0.20305141250000003</v>
      </c>
      <c r="C520" s="87">
        <v>0.13770565057661172</v>
      </c>
      <c r="D520" s="87">
        <v>307.89135017235594</v>
      </c>
      <c r="E520" s="87">
        <f>_XLL.INTERPOLATE($I$2:$I520,J$2:J520,$A520,1,1)</f>
        <v>-0.014414538129199284</v>
      </c>
      <c r="F520" s="87">
        <f>_XLL.INTERPOLATE($I$2:$I520,K$2:K520,$A520,1,1)</f>
        <v>0.05906919801680232</v>
      </c>
      <c r="G520" s="87">
        <f>_XLL.INTERPOLATE($I$2:$I520,L$2:L520,$A520,1,1)</f>
        <v>0.0015954187602000693</v>
      </c>
      <c r="H520" s="87">
        <f t="shared" si="8"/>
        <v>-0.24402799789323443</v>
      </c>
      <c r="I520" s="90">
        <v>2.0720000000000001</v>
      </c>
      <c r="J520" s="90">
        <v>-0.014323499999999999</v>
      </c>
      <c r="K520" s="90">
        <v>0.056950599999999997</v>
      </c>
      <c r="L520" s="90">
        <v>0.0012762800000000001</v>
      </c>
      <c r="M520">
        <v>0.12703800000000001</v>
      </c>
      <c r="N520" s="87">
        <f>_XLL.INTERPOLATE($I$2:$I520,M$2:M520,$A520,1,1)</f>
        <v>0.12084531135600601</v>
      </c>
      <c r="O520">
        <f>C520+D520/(Resultats!$M$2*1000)</f>
        <v>0.14522134540565071</v>
      </c>
    </row>
    <row r="521" spans="1:15" ht="12.75">
      <c r="A521" s="87">
        <v>2.0273499999999558</v>
      </c>
      <c r="B521" s="87">
        <v>0.20339486250000005</v>
      </c>
      <c r="C521" s="87">
        <v>0.13813757288425108</v>
      </c>
      <c r="D521" s="87">
        <v>306.79504433922295</v>
      </c>
      <c r="E521" s="87">
        <f>_XLL.INTERPOLATE($I$2:$I521,J$2:J521,$A521,1,1)</f>
        <v>-0.014357187822754136</v>
      </c>
      <c r="F521" s="87">
        <f>_XLL.INTERPOLATE($I$2:$I521,K$2:K521,$A521,1,1)</f>
        <v>0.059174650382714897</v>
      </c>
      <c r="G521" s="87">
        <f>_XLL.INTERPOLATE($I$2:$I521,L$2:L521,$A521,1,1)</f>
        <v>0.0016198937584765004</v>
      </c>
      <c r="H521" s="87">
        <f t="shared" si="8"/>
        <v>-0.24262395687846627</v>
      </c>
      <c r="I521" s="90">
        <v>2.0759999999999996</v>
      </c>
      <c r="J521" s="90">
        <v>-0.013957799999999999</v>
      </c>
      <c r="K521" s="90">
        <v>0.056350699999999997</v>
      </c>
      <c r="L521" s="90">
        <v>0.00121565</v>
      </c>
      <c r="M521">
        <v>0.12862199999999999</v>
      </c>
      <c r="N521" s="87">
        <f>_XLL.INTERPOLATE($I$2:$I521,M$2:M521,$A521,1,1)</f>
        <v>0.12128654258983899</v>
      </c>
      <c r="O521">
        <f>C521+D521/(Resultats!$M$2*1000)</f>
        <v>0.1456265066494391</v>
      </c>
    </row>
    <row r="522" spans="1:15" ht="12.75">
      <c r="A522" s="87">
        <v>2.03125</v>
      </c>
      <c r="B522" s="87">
        <v>0.20371231249999999</v>
      </c>
      <c r="C522" s="87">
        <v>0.13854489617188248</v>
      </c>
      <c r="D522" s="87">
        <v>305.68137824299231</v>
      </c>
      <c r="E522" s="87">
        <f>_XLL.INTERPOLATE($I$2:$I522,J$2:J522,$A522,1,1)</f>
        <v>-0.01443029364013672</v>
      </c>
      <c r="F522" s="87">
        <f>_XLL.INTERPOLATE($I$2:$I522,K$2:K522,$A522,1,1)</f>
        <v>0.058965949267578109</v>
      </c>
      <c r="G522" s="87">
        <f>_XLL.INTERPOLATE($I$2:$I522,L$2:L522,$A522,1,1)</f>
        <v>0.001562985216064452</v>
      </c>
      <c r="H522" s="87">
        <f t="shared" si="8"/>
        <v>-0.24472248508464334</v>
      </c>
      <c r="I522" s="90">
        <v>2.08</v>
      </c>
      <c r="J522" s="90">
        <v>-0.013504499999999999</v>
      </c>
      <c r="K522" s="90">
        <v>0.056325600000000003</v>
      </c>
      <c r="L522" s="90">
        <v>0.00133877</v>
      </c>
      <c r="M522">
        <v>0.129602</v>
      </c>
      <c r="N522" s="87">
        <f>_XLL.INTERPOLATE($I$2:$I522,M$2:M522,$A522,1,1)</f>
        <v>0.12169461755371093</v>
      </c>
      <c r="O522">
        <f>C522+D522/(Resultats!$M$2*1000)</f>
        <v>0.14600664510542119</v>
      </c>
    </row>
    <row r="523" spans="1:15" ht="12.75">
      <c r="A523" s="87">
        <v>2.035160000000019</v>
      </c>
      <c r="B523" s="87">
        <v>0.20418986250000004</v>
      </c>
      <c r="C523" s="87">
        <v>0.13905407175103857</v>
      </c>
      <c r="D523" s="87">
        <v>305.28948943812122</v>
      </c>
      <c r="E523" s="87">
        <f>_XLL.INTERPOLATE($I$2:$I523,J$2:J523,$A523,1,1)</f>
        <v>-0.014443362329899895</v>
      </c>
      <c r="F523" s="87">
        <f>_XLL.INTERPOLATE($I$2:$I523,K$2:K523,$A523,1,1)</f>
        <v>0.058843001217149929</v>
      </c>
      <c r="G523" s="87">
        <f>_XLL.INTERPOLATE($I$2:$I523,L$2:L523,$A523,1,1)</f>
        <v>0.0015619322994150945</v>
      </c>
      <c r="H523" s="87">
        <f t="shared" si="8"/>
        <v>-0.24545590862368086</v>
      </c>
      <c r="I523" s="90">
        <v>2.0839999999999996</v>
      </c>
      <c r="J523" s="90">
        <v>-0.013256799999999999</v>
      </c>
      <c r="K523" s="90">
        <v>0.054929899999999997</v>
      </c>
      <c r="L523" s="90">
        <v>0.00138736</v>
      </c>
      <c r="M523">
        <v>0.13103999999999999</v>
      </c>
      <c r="N523" s="87">
        <f>_XLL.INTERPOLATE($I$2:$I523,M$2:M523,$A523,1,1)</f>
        <v>0.12213439515600205</v>
      </c>
      <c r="O523">
        <f>C523+D523/(Resultats!$M$2*1000)</f>
        <v>0.14650625459360825</v>
      </c>
    </row>
    <row r="524" spans="1:15" ht="12.75">
      <c r="A524" s="87">
        <v>2.0390700000000379</v>
      </c>
      <c r="B524" s="87">
        <v>0.20479782499999999</v>
      </c>
      <c r="C524" s="87">
        <v>0.13986966882105961</v>
      </c>
      <c r="D524" s="87">
        <v>302.71658276994469</v>
      </c>
      <c r="E524" s="87">
        <f>_XLL.INTERPOLATE($I$2:$I524,J$2:J524,$A524,1,1)</f>
        <v>-0.014414843591287075</v>
      </c>
      <c r="F524" s="87">
        <f>_XLL.INTERPOLATE($I$2:$I524,K$2:K524,$A524,1,1)</f>
        <v>0.059014956468213642</v>
      </c>
      <c r="G524" s="87">
        <f>_XLL.INTERPOLATE($I$2:$I524,L$2:L524,$A524,1,1)</f>
        <v>0.0015657081365481563</v>
      </c>
      <c r="H524" s="87">
        <f t="shared" si="8"/>
        <v>-0.2442574637676998</v>
      </c>
      <c r="I524" s="90">
        <v>2.0880000000000001</v>
      </c>
      <c r="J524" s="90">
        <v>-0.013517599999999999</v>
      </c>
      <c r="K524" s="90">
        <v>0.054684299999999998</v>
      </c>
      <c r="L524" s="90">
        <v>0.0013689900000000001</v>
      </c>
      <c r="M524">
        <v>0.13281000000000001</v>
      </c>
      <c r="N524" s="87">
        <f>_XLL.INTERPOLATE($I$2:$I524,M$2:M524,$A524,1,1)</f>
        <v>0.12241468897079955</v>
      </c>
      <c r="O524">
        <f>C524+D524/(Resultats!$M$2*1000)</f>
        <v>0.14725904645221044</v>
      </c>
    </row>
    <row r="525" spans="1:15" ht="12.75">
      <c r="A525" s="87">
        <v>2.0429699999999684</v>
      </c>
      <c r="B525" s="87">
        <v>0.20503922500000005</v>
      </c>
      <c r="C525" s="87">
        <v>0.14021028256021684</v>
      </c>
      <c r="D525" s="87">
        <v>301.48717433845752</v>
      </c>
      <c r="E525" s="87">
        <f>_XLL.INTERPOLATE($I$2:$I525,J$2:J525,$A525,1,1)</f>
        <v>-0.014354562353367855</v>
      </c>
      <c r="F525" s="87">
        <f>_XLL.INTERPOLATE($I$2:$I525,K$2:K525,$A525,1,1)</f>
        <v>0.058987801383028074</v>
      </c>
      <c r="G525" s="87">
        <f>_XLL.INTERPOLATE($I$2:$I525,L$2:L525,$A525,1,1)</f>
        <v>0.0015501272470159959</v>
      </c>
      <c r="H525" s="87">
        <f t="shared" si="8"/>
        <v>-0.24334798071483876</v>
      </c>
      <c r="I525" s="90">
        <v>2.0919999999999996</v>
      </c>
      <c r="J525" s="90">
        <v>-0.013427400000000001</v>
      </c>
      <c r="K525" s="90">
        <v>0.054956499999999998</v>
      </c>
      <c r="L525" s="90">
        <v>0.00140672</v>
      </c>
      <c r="M525">
        <v>0.13377600000000001</v>
      </c>
      <c r="N525" s="87">
        <f>_XLL.INTERPOLATE($I$2:$I525,M$2:M525,$A525,1,1)</f>
        <v>0.12290576463083147</v>
      </c>
      <c r="O525">
        <f>C525+D525/(Resultats!$M$2*1000)</f>
        <v>0.14756965006413891</v>
      </c>
    </row>
    <row r="526" spans="1:15" ht="12.75">
      <c r="A526" s="87">
        <v>2.0468799999999874</v>
      </c>
      <c r="B526" s="87">
        <v>0.20544602499999998</v>
      </c>
      <c r="C526" s="87">
        <v>0.14078311307810684</v>
      </c>
      <c r="D526" s="87">
        <v>299.4298048620899</v>
      </c>
      <c r="E526" s="87">
        <f>_XLL.INTERPOLATE($I$2:$I526,J$2:J526,$A526,1,1)</f>
        <v>-0.014208386617600438</v>
      </c>
      <c r="F526" s="87">
        <f>_XLL.INTERPOLATE($I$2:$I526,K$2:K526,$A526,1,1)</f>
        <v>0.058595921344001489</v>
      </c>
      <c r="G526" s="87">
        <f>_XLL.INTERPOLATE($I$2:$I526,L$2:L526,$A526,1,1)</f>
        <v>0.0015015235852801579</v>
      </c>
      <c r="H526" s="87">
        <f t="shared" si="8"/>
        <v>-0.24248081251571552</v>
      </c>
      <c r="I526" s="90">
        <v>2.0960000000000001</v>
      </c>
      <c r="J526" s="90">
        <v>-0.0133355</v>
      </c>
      <c r="K526" s="90">
        <v>0.054934900000000002</v>
      </c>
      <c r="L526" s="90">
        <v>0.00145465</v>
      </c>
      <c r="M526">
        <v>0.13431299999999999</v>
      </c>
      <c r="N526" s="87">
        <f>_XLL.INTERPOLATE($I$2:$I526,M$2:M526,$A526,1,1)</f>
        <v>0.12329556479999898</v>
      </c>
      <c r="O526">
        <f>C526+D526/(Resultats!$M$2*1000)</f>
        <v>0.14809225974559975</v>
      </c>
    </row>
    <row r="527" spans="1:15" ht="12.75">
      <c r="A527" s="87">
        <v>2.0507900000000063</v>
      </c>
      <c r="B527" s="87">
        <v>0.20598992500000002</v>
      </c>
      <c r="C527" s="87">
        <v>0.14134057647358178</v>
      </c>
      <c r="D527" s="87">
        <v>299.26173385803224</v>
      </c>
      <c r="E527" s="87">
        <f>_XLL.INTERPOLATE($I$2:$I527,J$2:J527,$A527,1,1)</f>
        <v>-0.014275343318975248</v>
      </c>
      <c r="F527" s="87">
        <f>_XLL.INTERPOLATE($I$2:$I527,K$2:K527,$A527,1,1)</f>
        <v>0.058342581223562423</v>
      </c>
      <c r="G527" s="87">
        <f>_XLL.INTERPOLATE($I$2:$I527,L$2:L527,$A527,1,1)</f>
        <v>0.0015122255175115298</v>
      </c>
      <c r="H527" s="87">
        <f t="shared" si="8"/>
        <v>-0.2446813805558874</v>
      </c>
      <c r="I527" s="90">
        <v>2.0999999999999996</v>
      </c>
      <c r="J527" s="90">
        <v>-0.0131702</v>
      </c>
      <c r="K527" s="90">
        <v>0.055085799999999997</v>
      </c>
      <c r="L527" s="90">
        <v>0.0011326800000000001</v>
      </c>
      <c r="M527">
        <v>0.134852</v>
      </c>
      <c r="N527" s="87">
        <f>_XLL.INTERPOLATE($I$2:$I527,M$2:M527,$A527,1,1)</f>
        <v>0.12365303582568032</v>
      </c>
      <c r="O527">
        <f>C527+D527/(Resultats!$M$2*1000)</f>
        <v>0.14864562049130747</v>
      </c>
    </row>
    <row r="528" spans="1:15" ht="12.75">
      <c r="A528" s="87">
        <v>2.0546900000000505</v>
      </c>
      <c r="B528" s="87">
        <v>0.20626112500000005</v>
      </c>
      <c r="C528" s="87">
        <v>0.14169955390637537</v>
      </c>
      <c r="D528" s="87">
        <v>298.17403857623526</v>
      </c>
      <c r="E528" s="87">
        <f>_XLL.INTERPOLATE($I$2:$I528,J$2:J528,$A528,1,1)</f>
        <v>-0.014213652811672171</v>
      </c>
      <c r="F528" s="87">
        <f>_XLL.INTERPOLATE($I$2:$I528,K$2:K528,$A528,1,1)</f>
        <v>0.058742898011292621</v>
      </c>
      <c r="G528" s="87">
        <f>_XLL.INTERPOLATE($I$2:$I528,L$2:L528,$A528,1,1)</f>
        <v>0.0014511924645118678</v>
      </c>
      <c r="H528" s="87">
        <f t="shared" si="8"/>
        <v>-0.24196376571240605</v>
      </c>
      <c r="I528" s="90">
        <v>2.1040000000000001</v>
      </c>
      <c r="J528" s="90">
        <v>-0.012735700000000001</v>
      </c>
      <c r="K528" s="90">
        <v>0.053940399999999999</v>
      </c>
      <c r="L528" s="90">
        <v>0.00119545</v>
      </c>
      <c r="M528">
        <v>0.13550599999999999</v>
      </c>
      <c r="N528" s="87">
        <f>_XLL.INTERPOLATE($I$2:$I528,M$2:M528,$A528,1,1)</f>
        <v>0.12407771867295112</v>
      </c>
      <c r="O528">
        <f>C528+D528/(Resultats!$M$2*1000)</f>
        <v>0.14897804704568116</v>
      </c>
    </row>
    <row r="529" spans="1:15" ht="12.75">
      <c r="A529" s="87">
        <v>2.0585999999999558</v>
      </c>
      <c r="B529" s="87">
        <v>0.20683332499999996</v>
      </c>
      <c r="C529" s="87">
        <v>0.14240151792341194</v>
      </c>
      <c r="D529" s="87">
        <v>296.56606595063136</v>
      </c>
      <c r="E529" s="87">
        <f>_XLL.INTERPOLATE($I$2:$I529,J$2:J529,$A529,1,1)</f>
        <v>-0.014222299068748973</v>
      </c>
      <c r="F529" s="87">
        <f>_XLL.INTERPOLATE($I$2:$I529,K$2:K529,$A529,1,1)</f>
        <v>0.05852499668750763</v>
      </c>
      <c r="G529" s="87">
        <f>_XLL.INTERPOLATE($I$2:$I529,L$2:L529,$A529,1,1)</f>
        <v>0.0013790467100005695</v>
      </c>
      <c r="H529" s="87">
        <f t="shared" si="8"/>
        <v>-0.24301238571081837</v>
      </c>
      <c r="I529" s="90">
        <v>2.1079999999999997</v>
      </c>
      <c r="J529" s="90">
        <v>-0.0130586</v>
      </c>
      <c r="K529" s="90">
        <v>0.054471400000000003</v>
      </c>
      <c r="L529" s="90">
        <v>0.0012846100000000001</v>
      </c>
      <c r="M529">
        <v>0.136099</v>
      </c>
      <c r="N529" s="87">
        <f>_XLL.INTERPOLATE($I$2:$I529,M$2:M529,$A529,1,1)</f>
        <v>0.12448194112499564</v>
      </c>
      <c r="O529">
        <f>C529+D529/(Resultats!$M$2*1000)</f>
        <v>0.14964076010116675</v>
      </c>
    </row>
    <row r="530" spans="1:15" ht="12.75">
      <c r="A530" s="87">
        <v>2.0625</v>
      </c>
      <c r="B530" s="87">
        <v>0.20711496250000006</v>
      </c>
      <c r="C530" s="87">
        <v>0.14283560324374814</v>
      </c>
      <c r="D530" s="87">
        <v>294.67700666030294</v>
      </c>
      <c r="E530" s="87">
        <f>_XLL.INTERPOLATE($I$2:$I530,J$2:J530,$A530,1,1)</f>
        <v>-0.014173063476562496</v>
      </c>
      <c r="F530" s="87">
        <f>_XLL.INTERPOLATE($I$2:$I530,K$2:K530,$A530,1,1)</f>
        <v>0.05824320458984375</v>
      </c>
      <c r="G530" s="87">
        <f>_XLL.INTERPOLATE($I$2:$I530,L$2:L530,$A530,1,1)</f>
        <v>0.0013387202148437494</v>
      </c>
      <c r="H530" s="87">
        <f t="shared" si="8"/>
        <v>-0.24334278267088941</v>
      </c>
      <c r="I530" s="90">
        <v>2.1120000000000001</v>
      </c>
      <c r="J530" s="90">
        <v>-0.012641100000000001</v>
      </c>
      <c r="K530" s="90">
        <v>0.054065799999999997</v>
      </c>
      <c r="L530" s="90">
        <v>0.00145802</v>
      </c>
      <c r="M530">
        <v>0.13702300000000001</v>
      </c>
      <c r="N530" s="87">
        <f>_XLL.INTERPOLATE($I$2:$I530,M$2:M530,$A530,1,1)</f>
        <v>0.12494005273437502</v>
      </c>
      <c r="O530">
        <f>C530+D530/(Resultats!$M$2*1000)</f>
        <v>0.1500287330733252</v>
      </c>
    </row>
    <row r="531" spans="1:15" ht="12.75">
      <c r="A531" s="87">
        <v>2.066410000000019</v>
      </c>
      <c r="B531" s="87">
        <v>0.20742937500000003</v>
      </c>
      <c r="C531" s="87">
        <v>0.14332120939231058</v>
      </c>
      <c r="D531" s="87">
        <v>292.55565817825072</v>
      </c>
      <c r="E531" s="87">
        <f>_XLL.INTERPOLATE($I$2:$I531,J$2:J531,$A531,1,1)</f>
        <v>-0.014114039633778146</v>
      </c>
      <c r="F531" s="87">
        <f>_XLL.INTERPOLATE($I$2:$I531,K$2:K531,$A531,1,1)</f>
        <v>0.058042830901389786</v>
      </c>
      <c r="G531" s="87">
        <f>_XLL.INTERPOLATE($I$2:$I531,L$2:L531,$A531,1,1)</f>
        <v>0.0012929789983167793</v>
      </c>
      <c r="H531" s="87">
        <f t="shared" si="8"/>
        <v>-0.24316594167773781</v>
      </c>
      <c r="I531" s="90">
        <v>2.1159999999999997</v>
      </c>
      <c r="J531" s="90">
        <v>-0.012639299999999999</v>
      </c>
      <c r="K531" s="90">
        <v>0.053769999999999998</v>
      </c>
      <c r="L531" s="90">
        <v>0.0012535700000000001</v>
      </c>
      <c r="M531">
        <v>0.13868700000000001</v>
      </c>
      <c r="N531" s="87">
        <f>_XLL.INTERPOLATE($I$2:$I531,M$2:M531,$A531,1,1)</f>
        <v>0.12550065790706566</v>
      </c>
      <c r="O531">
        <f>C531+D531/(Resultats!$M$2*1000)</f>
        <v>0.15046255664401326</v>
      </c>
    </row>
    <row r="532" spans="1:15" ht="12.75">
      <c r="A532" s="87">
        <v>2.0703200000000379</v>
      </c>
      <c r="B532" s="87">
        <v>0.20785852500000002</v>
      </c>
      <c r="C532" s="87">
        <v>0.14377846778171682</v>
      </c>
      <c r="D532" s="87">
        <v>292.20735267918246</v>
      </c>
      <c r="E532" s="87">
        <f>_XLL.INTERPOLATE($I$2:$I532,J$2:J532,$A532,1,1)</f>
        <v>-0.014272523919602516</v>
      </c>
      <c r="F532" s="87">
        <f>_XLL.INTERPOLATE($I$2:$I532,K$2:K532,$A532,1,1)</f>
        <v>0.057339521444790299</v>
      </c>
      <c r="G532" s="87">
        <f>_XLL.INTERPOLATE($I$2:$I532,L$2:L532,$A532,1,1)</f>
        <v>0.0012782776569201103</v>
      </c>
      <c r="H532" s="87">
        <f t="shared" si="8"/>
        <v>-0.24891250502229778</v>
      </c>
      <c r="I532" s="90">
        <v>2.12</v>
      </c>
      <c r="J532" s="90">
        <v>-0.012529200000000001</v>
      </c>
      <c r="K532" s="90">
        <v>0.052173900000000002</v>
      </c>
      <c r="L532" s="90">
        <v>0.00103192</v>
      </c>
      <c r="M532">
        <v>0.13947899999999999</v>
      </c>
      <c r="N532" s="87">
        <f>_XLL.INTERPOLATE($I$2:$I532,M$2:M532,$A532,1,1)</f>
        <v>0.12646848579601222</v>
      </c>
      <c r="O532">
        <f>C532+D532/(Resultats!$M$2*1000)</f>
        <v>0.15091131282042519</v>
      </c>
    </row>
    <row r="533" spans="1:15" ht="12.75">
      <c r="A533" s="87">
        <v>2.0742199999999684</v>
      </c>
      <c r="B533" s="87">
        <v>0.20816776250000002</v>
      </c>
      <c r="C533" s="87">
        <v>0.14428823387907241</v>
      </c>
      <c r="D533" s="87">
        <v>289.72249977032493</v>
      </c>
      <c r="E533" s="87">
        <f>_XLL.INTERPOLATE($I$2:$I533,J$2:J533,$A533,1,1)</f>
        <v>-0.014157159434853441</v>
      </c>
      <c r="F533" s="87">
        <f>_XLL.INTERPOLATE($I$2:$I533,K$2:K533,$A533,1,1)</f>
        <v>0.056561325071542282</v>
      </c>
      <c r="G533" s="87">
        <f>_XLL.INTERPOLATE($I$2:$I533,L$2:L533,$A533,1,1)</f>
        <v>0.0012333439479900578</v>
      </c>
      <c r="H533" s="87">
        <f t="shared" si="8"/>
        <v>-0.25029752073429301</v>
      </c>
      <c r="I533" s="90">
        <v>2.1239999999999997</v>
      </c>
      <c r="J533" s="90">
        <v>-0.0120842</v>
      </c>
      <c r="K533" s="90">
        <v>0.051945999999999999</v>
      </c>
      <c r="L533" s="90">
        <v>0.0011235800000000001</v>
      </c>
      <c r="M533">
        <v>0.13992199999999999</v>
      </c>
      <c r="N533" s="87">
        <f>_XLL.INTERPOLATE($I$2:$I533,M$2:M533,$A533,1,1)</f>
        <v>0.12793889763804922</v>
      </c>
      <c r="O533">
        <f>C533+D533/(Resultats!$M$2*1000)</f>
        <v>0.15136042311778</v>
      </c>
    </row>
    <row r="534" spans="1:15" ht="12.75">
      <c r="A534" s="87">
        <v>2.0781299999999874</v>
      </c>
      <c r="B534" s="87">
        <v>0.20855066249999998</v>
      </c>
      <c r="C534" s="87">
        <v>0.14478563311010262</v>
      </c>
      <c r="D534" s="87">
        <v>288.30368095326196</v>
      </c>
      <c r="E534" s="87">
        <f>_XLL.INTERPOLATE($I$2:$I534,J$2:J534,$A534,1,1)</f>
        <v>-0.013707887816879646</v>
      </c>
      <c r="F534" s="87">
        <f>_XLL.INTERPOLATE($I$2:$I534,K$2:K534,$A534,1,1)</f>
        <v>0.0563947314055947</v>
      </c>
      <c r="G534" s="87">
        <f>_XLL.INTERPOLATE($I$2:$I534,L$2:L534,$A534,1,1)</f>
        <v>0.0012754588202716962</v>
      </c>
      <c r="H534" s="87">
        <f t="shared" si="8"/>
        <v>-0.24307036269561416</v>
      </c>
      <c r="I534" s="90">
        <v>2.1280000000000001</v>
      </c>
      <c r="J534" s="90">
        <v>-0.012368199999999999</v>
      </c>
      <c r="K534" s="90">
        <v>0.052177399999999999</v>
      </c>
      <c r="L534" s="90">
        <v>0.00099426099999999997</v>
      </c>
      <c r="M534">
        <v>0.14032900000000001</v>
      </c>
      <c r="N534" s="87">
        <f>_XLL.INTERPOLATE($I$2:$I534,M$2:M534,$A534,1,1)</f>
        <v>0.12914864030010673</v>
      </c>
      <c r="O534">
        <f>C534+D534/(Resultats!$M$2*1000)</f>
        <v>0.15182318867286973</v>
      </c>
    </row>
    <row r="535" spans="1:15" ht="12.75">
      <c r="A535" s="87">
        <v>2.0820400000000063</v>
      </c>
      <c r="B535" s="87">
        <v>0.20910498749999995</v>
      </c>
      <c r="C535" s="87">
        <v>0.14554231478981766</v>
      </c>
      <c r="D535" s="87">
        <v>285.79617533636946</v>
      </c>
      <c r="E535" s="87">
        <f>_XLL.INTERPOLATE($I$2:$I535,J$2:J535,$A535,1,1)</f>
        <v>-0.013333181128949557</v>
      </c>
      <c r="F535" s="87">
        <f>_XLL.INTERPOLATE($I$2:$I535,K$2:K535,$A535,1,1)</f>
        <v>0.055624419122847213</v>
      </c>
      <c r="G535" s="87">
        <f>_XLL.INTERPOLATE($I$2:$I535,L$2:L535,$A535,1,1)</f>
        <v>0.0013723810290350732</v>
      </c>
      <c r="H535" s="87">
        <f t="shared" si="8"/>
        <v>-0.23970014139838589</v>
      </c>
      <c r="I535" s="90">
        <v>2.1319999999999997</v>
      </c>
      <c r="J535" s="90">
        <v>-0.0124856</v>
      </c>
      <c r="K535" s="90">
        <v>0.053017500000000002</v>
      </c>
      <c r="L535" s="90">
        <v>0.00120886</v>
      </c>
      <c r="M535">
        <v>0.14083300000000001</v>
      </c>
      <c r="N535" s="87">
        <f>_XLL.INTERPOLATE($I$2:$I535,M$2:M535,$A535,1,1)</f>
        <v>0.13028618218700239</v>
      </c>
      <c r="O535">
        <f>C535+D535/(Resultats!$M$2*1000)</f>
        <v>0.15251866159505353</v>
      </c>
    </row>
    <row r="536" spans="1:15" ht="12.75">
      <c r="A536" s="87">
        <v>2.0859400000000505</v>
      </c>
      <c r="B536" s="87">
        <v>0.20937844999999999</v>
      </c>
      <c r="C536" s="87">
        <v>0.1459098135094799</v>
      </c>
      <c r="D536" s="87">
        <v>284.6309242098622</v>
      </c>
      <c r="E536" s="87">
        <f>_XLL.INTERPOLATE($I$2:$I536,J$2:J536,$A536,1,1)</f>
        <v>-0.013371842997285893</v>
      </c>
      <c r="F536" s="87">
        <f>_XLL.INTERPOLATE($I$2:$I536,K$2:K536,$A536,1,1)</f>
        <v>0.054705449573878941</v>
      </c>
      <c r="G536" s="87">
        <f>_XLL.INTERPOLATE($I$2:$I536,L$2:L536,$A536,1,1)</f>
        <v>0.0013793592189608242</v>
      </c>
      <c r="H536" s="87">
        <f t="shared" si="8"/>
        <v>-0.24443347237695956</v>
      </c>
      <c r="I536" s="90">
        <v>2.1360000000000001</v>
      </c>
      <c r="J536" s="90">
        <v>-0.012626</v>
      </c>
      <c r="K536" s="90">
        <v>0.053149799999999997</v>
      </c>
      <c r="L536" s="90">
        <v>0.00118513</v>
      </c>
      <c r="M536">
        <v>0.14126900000000001</v>
      </c>
      <c r="N536" s="87">
        <f>_XLL.INTERPOLATE($I$2:$I536,M$2:M536,$A536,1,1)</f>
        <v>0.13192579536702426</v>
      </c>
      <c r="O536">
        <f>C536+D536/(Resultats!$M$2*1000)</f>
        <v>0.15285771628125683</v>
      </c>
    </row>
    <row r="537" spans="1:15" ht="12.75">
      <c r="A537" s="87">
        <v>2.0898499999999558</v>
      </c>
      <c r="B537" s="87">
        <v>0.20991559999999998</v>
      </c>
      <c r="C537" s="87">
        <v>0.14657378869724447</v>
      </c>
      <c r="D537" s="87">
        <v>283.05936812814099</v>
      </c>
      <c r="E537" s="87">
        <f>_XLL.INTERPOLATE($I$2:$I537,J$2:J537,$A537,1,1)</f>
        <v>-0.013499430387599043</v>
      </c>
      <c r="F537" s="87">
        <f>_XLL.INTERPOLATE($I$2:$I537,K$2:K537,$A537,1,1)</f>
        <v>0.054792488274605325</v>
      </c>
      <c r="G537" s="87">
        <f>_XLL.INTERPOLATE($I$2:$I537,L$2:L537,$A537,1,1)</f>
        <v>0.0013821057375971932</v>
      </c>
      <c r="H537" s="87">
        <f t="shared" si="8"/>
        <v>-0.24637374232656675</v>
      </c>
      <c r="I537" s="90">
        <v>2.1399999999999997</v>
      </c>
      <c r="J537" s="90">
        <v>-0.0123546</v>
      </c>
      <c r="K537" s="90">
        <v>0.052629500000000003</v>
      </c>
      <c r="L537" s="90">
        <v>0.0010887099999999999</v>
      </c>
      <c r="M537">
        <v>0.14163999999999999</v>
      </c>
      <c r="N537" s="87">
        <f>_XLL.INTERPOLATE($I$2:$I537,M$2:M537,$A537,1,1)</f>
        <v>0.13333515194823176</v>
      </c>
      <c r="O537">
        <f>C537+D537/(Resultats!$M$2*1000)</f>
        <v>0.15348332944322779</v>
      </c>
    </row>
    <row r="538" spans="1:15" ht="12.75">
      <c r="A538" s="87">
        <v>2.09375</v>
      </c>
      <c r="B538" s="87">
        <v>0.21030458750000003</v>
      </c>
      <c r="C538" s="87">
        <v>0.14719415197355013</v>
      </c>
      <c r="D538" s="87">
        <v>280.19227197141402</v>
      </c>
      <c r="E538" s="87">
        <f>_XLL.INTERPOLATE($I$2:$I538,J$2:J538,$A538,1,1)</f>
        <v>-0.013391262756347654</v>
      </c>
      <c r="F538" s="87">
        <f>_XLL.INTERPOLATE($I$2:$I538,K$2:K538,$A538,1,1)</f>
        <v>0.054958098840332023</v>
      </c>
      <c r="G538" s="87">
        <f>_XLL.INTERPOLATE($I$2:$I538,L$2:L538,$A538,1,1)</f>
        <v>0.0014468962231445419</v>
      </c>
      <c r="H538" s="87">
        <f t="shared" si="8"/>
        <v>-0.24366313680633048</v>
      </c>
      <c r="I538" s="90">
        <v>2.1440000000000001</v>
      </c>
      <c r="J538" s="90">
        <v>-0.012485400000000001</v>
      </c>
      <c r="K538" s="90">
        <v>0.052966699999999999</v>
      </c>
      <c r="L538" s="90">
        <v>0.00108121</v>
      </c>
      <c r="M538">
        <v>0.142123</v>
      </c>
      <c r="N538" s="87">
        <f>_XLL.INTERPOLATE($I$2:$I538,M$2:M538,$A538,1,1)</f>
        <v>0.13404052258300783</v>
      </c>
      <c r="O538">
        <f>C538+D538/(Resultats!$M$2*1000)</f>
        <v>0.15403370627870813</v>
      </c>
    </row>
    <row r="539" spans="1:15" ht="12.75">
      <c r="A539" s="87">
        <v>2.097660000000019</v>
      </c>
      <c r="B539" s="87">
        <v>0.21055712500000001</v>
      </c>
      <c r="C539" s="87">
        <v>0.14764937183198079</v>
      </c>
      <c r="D539" s="87">
        <v>277.68073070217815</v>
      </c>
      <c r="E539" s="87">
        <f>_XLL.INTERPOLATE($I$2:$I539,J$2:J539,$A539,1,1)</f>
        <v>-0.013285673926586882</v>
      </c>
      <c r="F539" s="87">
        <f>_XLL.INTERPOLATE($I$2:$I539,K$2:K539,$A539,1,1)</f>
        <v>0.055050576149651725</v>
      </c>
      <c r="G539" s="87">
        <f>_XLL.INTERPOLATE($I$2:$I539,L$2:L539,$A539,1,1)</f>
        <v>0.0013279180831030522</v>
      </c>
      <c r="H539" s="87">
        <f t="shared" si="8"/>
        <v>-0.24133578348881518</v>
      </c>
      <c r="I539" s="90">
        <v>2.1479999999999997</v>
      </c>
      <c r="J539" s="90">
        <v>-0.011865600000000001</v>
      </c>
      <c r="K539" s="90">
        <v>0.048372999999999999</v>
      </c>
      <c r="L539" s="90">
        <v>0.0011673899999999999</v>
      </c>
      <c r="M539">
        <v>0.14261699999999999</v>
      </c>
      <c r="N539" s="87">
        <f>_XLL.INTERPOLATE($I$2:$I539,M$2:M539,$A539,1,1)</f>
        <v>0.13453074975818996</v>
      </c>
      <c r="O539">
        <f>C539+D539/(Resultats!$M$2*1000)</f>
        <v>0.15442761886845605</v>
      </c>
    </row>
    <row r="540" spans="1:15" ht="12.75">
      <c r="A540" s="87">
        <v>2.1015700000000379</v>
      </c>
      <c r="B540" s="87">
        <v>0.21108087500000006</v>
      </c>
      <c r="C540" s="87">
        <v>0.14848199510472487</v>
      </c>
      <c r="D540" s="87">
        <v>273.85332323826765</v>
      </c>
      <c r="E540" s="87">
        <f>_XLL.INTERPOLATE($I$2:$I540,J$2:J540,$A540,1,1)</f>
        <v>-0.012983713956821116</v>
      </c>
      <c r="F540" s="87">
        <f>_XLL.INTERPOLATE($I$2:$I540,K$2:K540,$A540,1,1)</f>
        <v>0.054651671550931938</v>
      </c>
      <c r="G540" s="87">
        <f>_XLL.INTERPOLATE($I$2:$I540,L$2:L540,$A540,1,1)</f>
        <v>0.0011282166406839486</v>
      </c>
      <c r="H540" s="87">
        <f t="shared" si="8"/>
        <v>-0.23757212887296791</v>
      </c>
      <c r="I540" s="90">
        <v>2.1520000000000001</v>
      </c>
      <c r="J540" s="90">
        <v>-0.011297400000000001</v>
      </c>
      <c r="K540" s="90">
        <v>0.044017000000000001</v>
      </c>
      <c r="L540" s="90">
        <v>0.00136342</v>
      </c>
      <c r="M540">
        <v>0.14593900000000001</v>
      </c>
      <c r="N540" s="87">
        <f>_XLL.INTERPOLATE($I$2:$I540,M$2:M540,$A540,1,1)</f>
        <v>0.13510322033150635</v>
      </c>
      <c r="O540">
        <f>C540+D540/(Resultats!$M$2*1000)</f>
        <v>0.15516681429248325</v>
      </c>
    </row>
    <row r="541" spans="1:15" ht="12.75">
      <c r="A541" s="87">
        <v>2.1054699999999684</v>
      </c>
      <c r="B541" s="87">
        <v>0.21133276249999999</v>
      </c>
      <c r="C541" s="87">
        <v>0.14895633134494329</v>
      </c>
      <c r="D541" s="87">
        <v>271.09684657362862</v>
      </c>
      <c r="E541" s="87">
        <f>_XLL.INTERPOLATE($I$2:$I541,J$2:J541,$A541,1,1)</f>
        <v>-0.01283031264507912</v>
      </c>
      <c r="F541" s="87">
        <f>_XLL.INTERPOLATE($I$2:$I541,K$2:K541,$A541,1,1)</f>
        <v>0.054052313400314508</v>
      </c>
      <c r="G541" s="87">
        <f>_XLL.INTERPOLATE($I$2:$I541,L$2:L541,$A541,1,1)</f>
        <v>0.0012226779150679957</v>
      </c>
      <c r="H541" s="87">
        <f t="shared" si="8"/>
        <v>-0.23736842769442809</v>
      </c>
      <c r="I541" s="90">
        <v>2.1559999999999997</v>
      </c>
      <c r="J541" s="90">
        <v>-0.0112187</v>
      </c>
      <c r="K541" s="90">
        <v>0.043887599999999999</v>
      </c>
      <c r="L541" s="90">
        <v>0.0012698399999999999</v>
      </c>
      <c r="N541" s="87">
        <f>_XLL.INTERPOLATE($I$2:$I541,M$2:M541,$A541,1,1)</f>
        <v>0.13571427411105824</v>
      </c>
      <c r="O541">
        <f>C541+D541/(Resultats!$M$2*1000)</f>
        <v>0.1555738643377397</v>
      </c>
    </row>
    <row r="542" spans="1:15" ht="12.75">
      <c r="A542" s="87">
        <v>2.1093799999999874</v>
      </c>
      <c r="B542" s="87">
        <v>0.21182671249999996</v>
      </c>
      <c r="C542" s="87">
        <v>0.14998831381342417</v>
      </c>
      <c r="D542" s="87">
        <v>264.42980974200037</v>
      </c>
      <c r="N542" s="87"/>
      <c r="O542">
        <f>C542+D542/(Resultats!$M$2*1000)</f>
        <v>0.15644310298697256</v>
      </c>
    </row>
    <row r="543" spans="1:15" ht="12.75">
      <c r="A543" s="87">
        <v>2.1132900000000063</v>
      </c>
      <c r="B543" s="87">
        <v>0.21220143749999998</v>
      </c>
      <c r="C543" s="87">
        <v>0.15162394361788992</v>
      </c>
      <c r="D543" s="87">
        <v>248.80529028449493</v>
      </c>
      <c r="N543" s="87"/>
      <c r="O543">
        <f>C543+D543/(Resultats!$M$2*1000)</f>
        <v>0.15769733487289575</v>
      </c>
    </row>
    <row r="1988" spans="9:12" ht="12.75">
      <c r="I1988" s="90">
        <v>7.9440000000000008</v>
      </c>
      <c r="J1988" s="90">
        <v>0</v>
      </c>
      <c r="K1988" s="90">
        <v>0</v>
      </c>
      <c r="L1988" s="90">
        <v>0</v>
      </c>
    </row>
  </sheetData>
  <sheetProtection/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3">
    <pageSetUpPr fitToPage="1"/>
  </sheetPr>
  <dimension ref="A1:AA59"/>
  <sheetViews>
    <sheetView tabSelected="1" workbookViewId="0" topLeftCell="A1">
      <selection pane="topLeft" activeCell="D2" sqref="D2:U2"/>
    </sheetView>
  </sheetViews>
  <sheetFormatPr defaultColWidth="9.14397321428571" defaultRowHeight="12.75"/>
  <cols>
    <col min="1" max="1" width="8" style="23" bestFit="1" customWidth="1"/>
    <col min="2" max="2" width="12.4285714285714" style="22" customWidth="1"/>
    <col min="3" max="3" width="13" style="23" bestFit="1" customWidth="1"/>
    <col min="4" max="4" width="16.7142857142857" customWidth="1"/>
    <col min="5" max="5" width="8.14285714285714" customWidth="1"/>
    <col min="6" max="6" width="10.1428571428571" customWidth="1"/>
    <col min="7" max="7" width="8.57142857142857" customWidth="1"/>
    <col min="8" max="8" width="9.57142857142857" customWidth="1"/>
    <col min="9" max="9" width="8.28571428571429" customWidth="1"/>
    <col min="10" max="10" width="8.71428571428571" customWidth="1"/>
    <col min="11" max="11" width="8.28571428571429" customWidth="1"/>
    <col min="12" max="12" width="9.42857142857143" customWidth="1"/>
    <col min="13" max="13" width="5.85714285714286" customWidth="1"/>
    <col min="14" max="16" width="6.85714285714286" customWidth="1"/>
    <col min="17" max="18" width="6.85714285714286" style="35" customWidth="1"/>
    <col min="19" max="19" width="6.85714285714286" customWidth="1"/>
    <col min="20" max="20" width="5.85714285714286" style="35" customWidth="1"/>
    <col min="21" max="21" width="5.85714285714286" customWidth="1"/>
    <col min="22" max="22" width="11.1428571428571" style="34" customWidth="1"/>
    <col min="23" max="23" width="8.71428571428571" style="34" customWidth="1"/>
    <col min="24" max="24" width="7.71428571428571" customWidth="1"/>
    <col min="25" max="16384" width="9.14285714285714" customWidth="1"/>
  </cols>
  <sheetData>
    <row r="1" spans="1:25" ht="51">
      <c r="A1" s="28" t="s">
        <v>22</v>
      </c>
      <c r="B1" s="28" t="s">
        <v>13</v>
      </c>
      <c r="C1" s="28" t="s">
        <v>20</v>
      </c>
      <c r="D1" s="28" t="s">
        <v>21</v>
      </c>
      <c r="E1" s="28" t="s">
        <v>6</v>
      </c>
      <c r="F1" s="28" t="s">
        <v>116</v>
      </c>
      <c r="G1" s="62" t="s">
        <v>40</v>
      </c>
      <c r="H1" s="28" t="s">
        <v>32</v>
      </c>
      <c r="I1" s="28" t="s">
        <v>33</v>
      </c>
      <c r="J1" s="28" t="s">
        <v>31</v>
      </c>
      <c r="K1" s="29" t="s">
        <v>38</v>
      </c>
      <c r="L1" s="28" t="s">
        <v>94</v>
      </c>
      <c r="M1" s="29" t="s">
        <v>97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33" t="s">
        <v>43</v>
      </c>
      <c r="U1" s="38" t="s">
        <v>44</v>
      </c>
      <c r="V1" s="100" t="s">
        <v>135</v>
      </c>
      <c r="W1" s="116" t="s">
        <v>104</v>
      </c>
      <c r="X1" s="116" t="s">
        <v>108</v>
      </c>
      <c r="Y1" s="116" t="s">
        <v>113</v>
      </c>
    </row>
    <row r="2" spans="1:25" s="23" customFormat="1" ht="12.75">
      <c r="A2" s="46" t="s">
        <v>166</v>
      </c>
      <c r="B2" s="47"/>
      <c r="C2" s="48" t="s">
        <v>109</v>
      </c>
      <c r="D2" s="48" t="s">
        <v>152</v>
      </c>
      <c r="E2" s="46">
        <v>350</v>
      </c>
      <c r="F2" s="49">
        <v>0.10</v>
      </c>
      <c r="G2" s="63">
        <v>9.5</v>
      </c>
      <c r="H2" s="46">
        <v>0.56999999999999995</v>
      </c>
      <c r="I2" s="46">
        <v>2</v>
      </c>
      <c r="J2" s="46">
        <v>8</v>
      </c>
      <c r="K2" s="34">
        <f>(G2-H2)*H2*ASIN(I2/(G2-H2))</f>
        <v>1.1497521603053591</v>
      </c>
      <c r="L2" s="26">
        <f>1/Machine_traitement!B10/1000</f>
        <v>12.39151393679238</v>
      </c>
      <c r="M2" s="85">
        <f>1/Correlation_traitement!B23/1000</f>
        <v>40.966451828609515</v>
      </c>
      <c r="N2" s="59">
        <f ca="1">IF(U2&gt;=0.0003,INDIRECT(CONCATENATE("Donnees_bilan!$D$",MATCH(0.0003,Donnees_bilan!$C:$C))),"-")</f>
        <v>233.47361654767991</v>
      </c>
      <c r="O2" s="59">
        <f ca="1">IF(U2&gt;=0.001,INDIRECT(CONCATENATE("Donnees_bilan!$D$",MATCH(0.001,Donnees_bilan!$C:$C))),"-")</f>
        <v>257.87006559853478</v>
      </c>
      <c r="P2" s="59">
        <f ca="1">IF(U2&gt;=0.002,INDIRECT(CONCATENATE("Donnees_bilan!$D$",MATCH(0.002,Donnees_bilan!$C:$C))),"-")</f>
        <v>279.36314545796893</v>
      </c>
      <c r="Q2" s="59">
        <f ca="1">IF(U2&gt;=0.005,INDIRECT(CONCATENATE("Donnees_bilan!$D$",MATCH(0.005,Donnees_bilan!$C:$C))),"-")</f>
        <v>317.92762616155289</v>
      </c>
      <c r="R2" s="59">
        <f ca="1">IF(U2&gt;=0.01,INDIRECT(CONCATENATE("Donnees_bilan!$D$",MATCH(0.01,Donnees_bilan!$C:$C))),"-")</f>
        <v>348.64055823434103</v>
      </c>
      <c r="S2" s="27">
        <f>MAX(Donnees_bilan!$D:$D)</f>
        <v>409.86592699668745</v>
      </c>
      <c r="T2" s="93">
        <f>INDEX(Donnees_bilan!$C:$C,MATCH(S2,Donnees_bilan!$D:$D,0))</f>
        <v>0.056488887517614911</v>
      </c>
      <c r="U2" s="94">
        <f ca="1">INDIRECT(CONCATENATE("Machine_donnees!K",Machine_traitement!B20))</f>
        <v>0.15162394361788992</v>
      </c>
      <c r="V2" s="34">
        <f>X8/Y8</f>
        <v>-0.28388372624888553</v>
      </c>
      <c r="W2" s="108">
        <f ca="1">AVERAGE(INDIRECT(CONCATENATE("Donnees_bilan!$H$",MATCH($N$3,Donnees_bilan!$C:$C),":$H$",MATCH($T$2,Donnees_bilan!$C:$C))))</f>
        <v>-0.28287139831837943</v>
      </c>
      <c r="X2" s="108">
        <f ca="1">STDEV(INDIRECT(CONCATENATE("Donnees_bilan!$H$",MATCH($N$3,Donnees_bilan!$C:$C),":$H$",MATCH($T$2,Donnees_bilan!$C:$C))))</f>
        <v>0.017113355678118211</v>
      </c>
      <c r="Y2" s="99">
        <f ca="1">MAX(INDIRECT(CONCATENATE("Donnees_bilan!$F$",MATCH($N$3,Donnees_bilan!$C:$C),":$F$",MATCH($T$2,Donnees_bilan!$C:$C))))</f>
        <v>0.057180373138309482</v>
      </c>
    </row>
    <row r="3" spans="1:22" ht="12.75">
      <c r="A3" s="17"/>
      <c r="B3" s="20"/>
      <c r="C3" s="21"/>
      <c r="D3" s="11"/>
      <c r="M3" s="95" t="s">
        <v>117</v>
      </c>
      <c r="N3" s="99">
        <f ca="1">IF(U2&gt;=0.0003,INDIRECT(CONCATENATE("Donnees_bilan!$C$",MATCH(0.0003,Donnees_bilan!$C:$C))),"-")</f>
        <v>0</v>
      </c>
      <c r="O3" s="99">
        <f ca="1">IF(U2&gt;=0.001,INDIRECT(CONCATENATE("Donnees_bilan!$C$",MATCH(0.001,Donnees_bilan!$C:$C))),"-")</f>
        <v>0.00088618772019023739</v>
      </c>
      <c r="P3" s="99">
        <f ca="1">IF(U2&gt;=0.002,INDIRECT(CONCATENATE("Donnees_bilan!$C$",MATCH(0.002,Donnees_bilan!$C:$C))),"-")</f>
        <v>0.0018294253060499865</v>
      </c>
      <c r="Q3" s="99">
        <f ca="1">IF(U2&gt;=0.005,INDIRECT(CONCATENATE("Donnees_bilan!$C$",MATCH(0.005,Donnees_bilan!$C:$C))),"-")</f>
        <v>0.0049198566961209111</v>
      </c>
      <c r="R3" s="99">
        <f ca="1">IF(U2&gt;=0.01,INDIRECT(CONCATENATE("Donnees_bilan!$C$",MATCH(0.01,Donnees_bilan!$C:$C))),"-")</f>
        <v>0.0099798111181188115</v>
      </c>
      <c r="S3" s="92"/>
      <c r="T3" s="34"/>
      <c r="U3" s="97"/>
      <c r="V3" s="98"/>
    </row>
    <row r="4" spans="1:25" ht="12.75">
      <c r="A4" s="17"/>
      <c r="B4" s="20"/>
      <c r="C4" s="21"/>
      <c r="D4" s="11"/>
      <c r="M4" s="95" t="s">
        <v>103</v>
      </c>
      <c r="N4" s="99">
        <f ca="1">IF(U2&gt;=0.0003,INDIRECT(CONCATENATE("Donnees_bilan!$B$",MATCH(N3,Donnees_bilan!$C:$C))),0)</f>
        <v>0.059455625000000012</v>
      </c>
      <c r="O4" s="99">
        <f ca="1">IF(U2&gt;=0.001,INDIRECT(CONCATENATE("Donnees_bilan!$B$",MATCH(O3,Donnees_bilan!$C:$C))),"-")</f>
        <v>0.062195212499999986</v>
      </c>
      <c r="P4" s="99">
        <f ca="1">IF(U2&gt;=0.002,INDIRECT(CONCATENATE("Donnees_bilan!$B$",MATCH(P3,Donnees_bilan!$C:$C))),"-")</f>
        <v>0.064872949999999985</v>
      </c>
      <c r="Q4" s="99">
        <f ca="1">IF(U2&gt;=0.005,INDIRECT(CONCATENATE("Donnees_bilan!$B$",MATCH(Q3,Donnees_bilan!$C:$C))),"-")</f>
        <v>0.071075549999999987</v>
      </c>
      <c r="R4" s="99">
        <f ca="1">IF(U2&gt;=0.01,INDIRECT(CONCATENATE("Donnees_bilan!$B$",MATCH(R2,Donnees_bilan!$D:$D))),"-")</f>
        <v>0.21220143749999998</v>
      </c>
      <c r="S4" s="99">
        <f ca="1">INDIRECT(CONCATENATE("Donnees_bilan!$B$",MATCH(T2,Donnees_bilan!$C:$C)))</f>
        <v>0.13006403750000001</v>
      </c>
      <c r="T4" s="34"/>
      <c r="U4" s="96">
        <f ca="1">INDIRECT(CONCATENATE("Donnees_bilan!$B$",MATCH(U2,Donnees_bilan!$C:$C)))</f>
        <v>0.21220143749999998</v>
      </c>
      <c r="V4" s="91" t="s">
        <v>132</v>
      </c>
      <c r="X4" s="23"/>
      <c r="Y4" s="23"/>
    </row>
    <row r="5" spans="1:25" ht="12.75">
      <c r="A5" s="17"/>
      <c r="B5" s="20"/>
      <c r="C5" s="21"/>
      <c r="D5" s="11"/>
      <c r="M5" s="57" t="s">
        <v>130</v>
      </c>
      <c r="N5" s="99">
        <f ca="1">IF(U2&gt;=0.0003,INDIRECT(CONCATENATE("Donnees_bilan!$A$",MATCH(N3,Donnees_bilan!$C:$C))),0)</f>
        <v>0.5898499999999558</v>
      </c>
      <c r="O5" s="99">
        <f ca="1">IF(U2&gt;=0.001,INDIRECT(CONCATENATE("Donnees_bilan!$A$",MATCH(O3,Donnees_bilan!$C:$C))),"-")</f>
        <v>0.61719000000005053</v>
      </c>
      <c r="P5" s="99">
        <f ca="1">IF(U2&gt;=0.002,INDIRECT(CONCATENATE("Donnees_bilan!$A$",MATCH(P3,Donnees_bilan!$C:$C))),"-")</f>
        <v>0.64454000000000633</v>
      </c>
      <c r="Q5" s="99">
        <f ca="1">IF(U2&gt;=0.005,INDIRECT(CONCATENATE("Donnees_bilan!$A$",MATCH(Q3,Donnees_bilan!$C:$C))),"-")</f>
        <v>0.70704000000000633</v>
      </c>
      <c r="R5" s="99">
        <f ca="1">IF(U2&gt;=0.01,INDIRECT(CONCATENATE("Donnees_bilan!$A$",MATCH(R2,Donnees_bilan!$D:$D))),"-")</f>
        <v>2.1132900000000063</v>
      </c>
      <c r="S5" s="99">
        <f ca="1">INDIRECT(CONCATENATE("Donnees_bilan!$A$",MATCH(T2,Donnees_bilan!$C:$C)))</f>
        <v>1.2929699999999684</v>
      </c>
      <c r="T5" s="34"/>
      <c r="U5" s="101" t="s">
        <v>120</v>
      </c>
      <c r="V5" s="102">
        <f>N7</f>
        <v>0.0074424294680251919</v>
      </c>
      <c r="X5" s="103"/>
      <c r="Y5" s="23"/>
    </row>
    <row r="6" spans="1:25" ht="12.75">
      <c r="A6" s="17"/>
      <c r="B6" s="20"/>
      <c r="C6" s="21"/>
      <c r="D6" s="11"/>
      <c r="M6" s="95" t="s">
        <v>106</v>
      </c>
      <c r="N6" s="99">
        <f ca="1">IF(INDIRECT(CONCATENATE("Donnees_bilan!$E$",MATCH(N$3,Donnees_bilan!$C:$C)))&lt;&gt;0,INDIRECT(CONCATENATE("Donnees_bilan!$E$",MATCH(N$3,Donnees_bilan!$C:$C))),"-")</f>
        <v>-0.0020309875350195427</v>
      </c>
      <c r="O6" s="99">
        <f ca="1">IF(INDIRECT(CONCATENATE("Donnees_bilan!$E$",MATCH(O$3,Donnees_bilan!$C:$C)))&lt;&gt;0,INDIRECT(CONCATENATE("Donnees_bilan!$E$",MATCH(O$3,Donnees_bilan!$C:$C))),"-")</f>
        <v>-0.002134494064874609</v>
      </c>
      <c r="P6" s="99">
        <f ca="1">IF(INDIRECT(CONCATENATE("Donnees_bilan!$E$",MATCH(P$3,Donnees_bilan!$C:$C)))&lt;&gt;0,INDIRECT(CONCATENATE("Donnees_bilan!$E$",MATCH(P$3,Donnees_bilan!$C:$C))),"-")</f>
        <v>-0.0025314440644125737</v>
      </c>
      <c r="Q6" s="99">
        <f ca="1">IF(INDIRECT(CONCATENATE("Donnees_bilan!$E$",MATCH(Q$3,Donnees_bilan!$C:$C)))&lt;&gt;0,INDIRECT(CONCATENATE("Donnees_bilan!$E$",MATCH(Q$3,Donnees_bilan!$C:$C))),"-")</f>
        <v>-0.0035637233107201991</v>
      </c>
      <c r="R6" s="99">
        <f ca="1">IF(INDIRECT(CONCATENATE("Donnees_bilan!$E$",MATCH(R$3,Donnees_bilan!$C:$C)))&lt;&gt;0,INDIRECT(CONCATENATE("Donnees_bilan!$E$",MATCH(R$3,Donnees_bilan!$C:$C))),"-")</f>
        <v>-0.0053515081225585922</v>
      </c>
      <c r="S6" s="99">
        <f ca="1">IF(INDIRECT(CONCATENATE("Donnees_bilan!$E$",MATCH(T$2,Donnees_bilan!$C:$C)))&lt;&gt;0,INDIRECT(CONCATENATE("Donnees_bilan!$E$",MATCH(T$2,Donnees_bilan!$C:$C))),0)</f>
        <v>-0.015477593895528096</v>
      </c>
      <c r="T6" s="34"/>
      <c r="U6" s="104" t="s">
        <v>121</v>
      </c>
      <c r="V6" s="102">
        <f>Y2</f>
        <v>0.057180373138309482</v>
      </c>
      <c r="X6" s="105" t="s">
        <v>123</v>
      </c>
      <c r="Y6" s="106" t="s">
        <v>124</v>
      </c>
    </row>
    <row r="7" spans="1:25" ht="12.75">
      <c r="A7" s="24"/>
      <c r="B7" s="20"/>
      <c r="C7" s="21"/>
      <c r="D7" s="11"/>
      <c r="M7" s="95" t="s">
        <v>107</v>
      </c>
      <c r="N7" s="99">
        <f ca="1">IF(INDIRECT(CONCATENATE("Donnees_bilan!$F$",MATCH(N$3,Donnees_bilan!$C:$C)))&lt;&gt;0,INDIRECT(CONCATENATE("Donnees_bilan!$F$",MATCH(N$3,Donnees_bilan!$C:$C))),"-")</f>
        <v>0.0074424294680251919</v>
      </c>
      <c r="O7" s="99">
        <f ca="1">IF(INDIRECT(CONCATENATE("Donnees_bilan!$F$",MATCH(O$3,Donnees_bilan!$C:$C)))&lt;&gt;0,INDIRECT(CONCATENATE("Donnees_bilan!$F$",MATCH(O$3,Donnees_bilan!$C:$C))),"-")</f>
        <v>0.0087455012986401397</v>
      </c>
      <c r="P7" s="99">
        <f ca="1">IF(INDIRECT(CONCATENATE("Donnees_bilan!$F$",MATCH(P$3,Donnees_bilan!$C:$C)))&lt;&gt;0,INDIRECT(CONCATENATE("Donnees_bilan!$F$",MATCH(P$3,Donnees_bilan!$C:$C))),"-")</f>
        <v>0.010030811387732791</v>
      </c>
      <c r="Q7" s="99">
        <f ca="1">IF(INDIRECT(CONCATENATE("Donnees_bilan!$F$",MATCH(Q$3,Donnees_bilan!$C:$C)))&lt;&gt;0,INDIRECT(CONCATENATE("Donnees_bilan!$F$",MATCH(Q$3,Donnees_bilan!$C:$C))),"-")</f>
        <v>0.013580409740800149</v>
      </c>
      <c r="R7" s="99">
        <f ca="1">IF(INDIRECT(CONCATENATE("Donnees_bilan!$F$",MATCH(R$3,Donnees_bilan!$C:$C)))&lt;&gt;0,INDIRECT(CONCATENATE("Donnees_bilan!$F$",MATCH(R$3,Donnees_bilan!$C:$C))),"-")</f>
        <v>0.018093764538574218</v>
      </c>
      <c r="S7" s="99">
        <f ca="1">IF(INDIRECT(CONCATENATE("Donnees_bilan!$F$",MATCH(T$2,Donnees_bilan!$C:$C)))&lt;&gt;0,INDIRECT(CONCATENATE("Donnees_bilan!$F$",MATCH(T$2,Donnees_bilan!$C:$C))),0)</f>
        <v>0.057180373138309482</v>
      </c>
      <c r="T7" s="34"/>
      <c r="U7" s="108"/>
      <c r="V7" s="109" t="s">
        <v>122</v>
      </c>
      <c r="W7" s="110" t="str">
        <f ca="1">CONCATENATE("Donnees_bilan!A",MATCH(V5,INDIRECT(CONCATENATE("Donnees_bilan!$F2",":$F",MATCH(MAX(Donnees_bilan!$F:$F),Donnees_bilan!$F:$F,0)))),":A",MATCH(V6,INDIRECT(CONCATENATE("Donnees_bilan!$F2",":$F",MATCH(MAX(Donnees_bilan!$F:$F),Donnees_bilan!$F:$F,0)))))</f>
        <v>Donnees_bilan!A152:A332</v>
      </c>
      <c r="X7" s="107" t="str">
        <f ca="1">CONCATENATE("Donnees_bilan!E",MATCH(V5,INDIRECT(CONCATENATE("Donnees_bilan!$F2",":$F",MATCH(MAX(Donnees_bilan!$F:$F),Donnees_bilan!$F:$F,0)))),":E",MATCH(V6,INDIRECT(CONCATENATE("Donnees_bilan!$F2",":$F",MATCH(MAX(Donnees_bilan!$F:$F),Donnees_bilan!$F:$F,0)))))</f>
        <v>Donnees_bilan!E152:E332</v>
      </c>
      <c r="Y7" s="106" t="str">
        <f ca="1">CONCATENATE("Donnees_bilan!F",MATCH(V5,INDIRECT(CONCATENATE("Donnees_bilan!$F2",":$F",MATCH(MAX(Donnees_bilan!$F:$F),Donnees_bilan!$F:$F,0)))),":F",MATCH(V6,INDIRECT(CONCATENATE("Donnees_bilan!$F2",":$F",MATCH(MAX(Donnees_bilan!$F:$F),Donnees_bilan!$F:$F,0)))))</f>
        <v>Donnees_bilan!F152:F332</v>
      </c>
    </row>
    <row r="8" spans="1:25" ht="12.75">
      <c r="A8" s="25"/>
      <c r="B8" s="20"/>
      <c r="C8" s="21"/>
      <c r="D8" s="11"/>
      <c r="M8" s="95" t="s">
        <v>105</v>
      </c>
      <c r="N8" s="99">
        <f ca="1">IF(INDIRECT(CONCATENATE("Donnees_bilan!$H$",MATCH(N$3,Donnees_bilan!$C:$C)))&lt;&gt;0,INDIRECT(CONCATENATE("Donnees_bilan!$H$",MATCH(N$3,Donnees_bilan!$C:$C))),"-")</f>
        <v>-0.272893084676885</v>
      </c>
      <c r="O8" s="99">
        <f ca="1">IF(INDIRECT(CONCATENATE("Donnees_bilan!$H$",MATCH(O$3,Donnees_bilan!$C:$C)))&lt;&gt;0,INDIRECT(CONCATENATE("Donnees_bilan!$H$",MATCH(O$3,Donnees_bilan!$C:$C))),"-")</f>
        <v>-0.24406766313173001</v>
      </c>
      <c r="P8" s="99">
        <f ca="1">IF(INDIRECT(CONCATENATE("Donnees_bilan!$H$",MATCH(P$3,Donnees_bilan!$C:$C)))&lt;&gt;0,INDIRECT(CONCATENATE("Donnees_bilan!$H$",MATCH(P$3,Donnees_bilan!$C:$C))),"-")</f>
        <v>-0.25236682921866227</v>
      </c>
      <c r="Q8" s="99">
        <f ca="1">IF(INDIRECT(CONCATENATE("Donnees_bilan!$H$",MATCH(Q$3,Donnees_bilan!$C:$C)))&lt;&gt;0,INDIRECT(CONCATENATE("Donnees_bilan!$H$",MATCH(Q$3,Donnees_bilan!$C:$C))),"-")</f>
        <v>-0.26241647923284434</v>
      </c>
      <c r="R8" s="99">
        <f ca="1">IF(INDIRECT(CONCATENATE("Donnees_bilan!$H$",MATCH(R$3,Donnees_bilan!$C:$C)))&lt;&gt;0,INDIRECT(CONCATENATE("Donnees_bilan!$H$",MATCH(R$3,Donnees_bilan!$C:$C))),"-")</f>
        <v>-0.29576532352621676</v>
      </c>
      <c r="S8" s="99">
        <f ca="1">IF(INDIRECT(CONCATENATE("Donnees_bilan!$H$",MATCH(T$2,Donnees_bilan!$C:$C)))&lt;&gt;0,INDIRECT(CONCATENATE("Donnees_bilan!$H$",MATCH(T$2,Donnees_bilan!$C:$C))),0)</f>
        <v>-0.27068018353238898</v>
      </c>
      <c r="T8" s="34"/>
      <c r="U8" s="108"/>
      <c r="V8" s="109" t="s">
        <v>131</v>
      </c>
      <c r="W8" s="111"/>
      <c r="X8" s="106">
        <f ca="1">1/LINEST(INDIRECT($W7),INDIRECT(X7),TRUE)</f>
        <v>-0.020535638899573827</v>
      </c>
      <c r="Y8" s="106">
        <f ca="1">1/LINEST(INDIRECT($W7),INDIRECT(Y7),TRUE)</f>
        <v>0.072338203992608915</v>
      </c>
    </row>
    <row r="9" spans="1:25" ht="12.75">
      <c r="A9" s="25"/>
      <c r="B9" s="20"/>
      <c r="C9" s="21"/>
      <c r="D9" s="11"/>
      <c r="M9" s="57" t="s">
        <v>118</v>
      </c>
      <c r="N9" s="58"/>
      <c r="O9" s="58" t="e">
        <f ca="1">IF(U2&gt;=0.001,_XLL.INTERPOLATE(INDIRECT(CONCATENATE("Donnees_bilan!$C$",MATCH(0.0005,Donnees_bilan!$C:$C),":$C$",MATCH(0.0015,Donnees_bilan!$C:$C))),INDIRECT(CONCATENATE("Donnees_bilan!$D$",MATCH(0.0005,Donnees_bilan!$C:$C),":$D$",MATCH(0.0015,Donnees_bilan!$C:$C))),0.001,1,1,1,1),"-")</f>
        <v>#NUM!</v>
      </c>
      <c r="P9" s="58">
        <f ca="1">IF(U2&gt;=0.002,_XLL.INTERPOLATE(INDIRECT(CONCATENATE("Donnees_bilan!$C$",MATCH(0.0015,Donnees_bilan!$C:$C),":$C$",MATCH(0.0025,Donnees_bilan!$C:$C))),INDIRECT(CONCATENATE("Donnees_bilan!$D$",MATCH(0.0015,Donnees_bilan!$C:$C),":$D$",MATCH(0.0025,Donnees_bilan!$C:$C))),0.002,1,1,1,1),"-")</f>
        <v>282.07393407590598</v>
      </c>
      <c r="Q9" s="58">
        <f ca="1">IF(U2&gt;=0.005,_XLL.INTERPOLATE(INDIRECT(CONCATENATE("Donnees_bilan!$C$",MATCH(0.0045,Donnees_bilan!$C:$C),":$C$",MATCH(0.0055,Donnees_bilan!$C:$C))),INDIRECT(CONCATENATE("Donnees_bilan!$D$",MATCH(0.0045,Donnees_bilan!$C:$C),":$D$",MATCH(0.0055,Donnees_bilan!$C:$C))),0.005,1,1,1,1),"-")</f>
        <v>318.86878955708858</v>
      </c>
      <c r="R9" s="58">
        <f ca="1">IF(U2&gt;=0.01,_XLL.INTERPOLATE(INDIRECT(CONCATENATE("Donnees_bilan!$C$",MATCH(0.0095,Donnees_bilan!$C:$C),":$C$",MATCH(0.015,Donnees_bilan!$C:$C))),INDIRECT(CONCATENATE("Donnees_bilan!$D$",MATCH(0.0095,Donnees_bilan!$C:$C),":$D$",MATCH(0.015,Donnees_bilan!$C:$C))),0.01,1,1,1,1),"-")</f>
        <v>348.75710600623569</v>
      </c>
      <c r="S9" s="87"/>
      <c r="U9" s="112"/>
      <c r="V9" s="113" t="s">
        <v>125</v>
      </c>
      <c r="W9" s="110"/>
      <c r="X9" s="106">
        <f ca="1">INDEX(LINEST(INDIRECT($W7),INDIRECT(X7),TRUE),2)</f>
        <v>0.51911106549994812</v>
      </c>
      <c r="Y9" s="106">
        <f ca="1">INDEX(LINEST(INDIRECT($W7),INDIRECT(Y7),TRUE),2)</f>
        <v>0.52097266136808051</v>
      </c>
    </row>
    <row r="10" spans="1:27" ht="14.25">
      <c r="A10" s="16"/>
      <c r="B10" s="20"/>
      <c r="C10" s="21"/>
      <c r="Q10"/>
      <c r="R10"/>
      <c r="U10" s="114"/>
      <c r="V10" s="115" t="s">
        <v>134</v>
      </c>
      <c r="W10" s="108"/>
      <c r="X10" s="96">
        <f ca="1">RSQ(INDIRECT($W7),INDIRECT(X7))</f>
        <v>0.99679971036005843</v>
      </c>
      <c r="Y10" s="96">
        <f ca="1">RSQ(INDIRECT($W7),INDIRECT(Y7))</f>
        <v>0.99627226029539595</v>
      </c>
      <c r="Z10" s="40"/>
      <c r="AA10" s="40"/>
    </row>
    <row r="11" spans="1:25" ht="12.75">
      <c r="A11" s="17"/>
      <c r="C11" s="18"/>
      <c r="M11" s="40" t="s">
        <v>98</v>
      </c>
      <c r="U11" s="114"/>
      <c r="V11" s="95" t="s">
        <v>126</v>
      </c>
      <c r="W11" s="110" t="s">
        <v>127</v>
      </c>
      <c r="X11" s="106" t="s">
        <v>123</v>
      </c>
      <c r="Y11" s="106" t="s">
        <v>124</v>
      </c>
    </row>
    <row r="12" spans="1:25" ht="15.75">
      <c r="A12" s="17"/>
      <c r="C12" s="18"/>
      <c r="M12" s="60" t="s">
        <v>34</v>
      </c>
      <c r="U12" s="114"/>
      <c r="V12" s="115" t="s">
        <v>128</v>
      </c>
      <c r="W12" s="108">
        <f ca="1">INDIRECT(CONCATENATE("Donnees_bilan!A",MATCH(V5,INDIRECT(CONCATENATE("Donnees_bilan!$F2",":$F",MATCH(MAX(Donnees_bilan!$F:$F),Donnees_bilan!$F:$F,0))))))</f>
        <v>0.58594000000005053</v>
      </c>
      <c r="X12" s="106">
        <f>($W12-X$9)*X$8</f>
        <v>-0.0013723748669373745</v>
      </c>
      <c r="Y12" s="106">
        <f>($W12-Y$9)*Y$8</f>
        <v>0.0046996205948163488</v>
      </c>
    </row>
    <row r="13" spans="1:25" ht="15.75">
      <c r="A13" s="17"/>
      <c r="C13" s="18"/>
      <c r="M13" s="60" t="s">
        <v>35</v>
      </c>
      <c r="U13" s="114"/>
      <c r="V13" s="115" t="s">
        <v>129</v>
      </c>
      <c r="W13" s="108">
        <f ca="1">INDIRECT(CONCATENATE("Donnees_bilan!A",MATCH(V6,INDIRECT(CONCATENATE("Donnees_bilan!$F2",":$F",MATCH(MAX(Donnees_bilan!$F:$F),Donnees_bilan!$F:$F,0))))))</f>
        <v>1.2890700000000379</v>
      </c>
      <c r="X13" s="106">
        <f>($W13-X$9)*X$8</f>
        <v>-0.015811598646394462</v>
      </c>
      <c r="Y13" s="106">
        <f>($W13-Y$9)*Y$8</f>
        <v>0.05556278196813854</v>
      </c>
    </row>
    <row r="14" spans="1:13" ht="15.75">
      <c r="A14" s="17"/>
      <c r="C14" s="18"/>
      <c r="M14" s="60" t="s">
        <v>95</v>
      </c>
    </row>
    <row r="15" spans="1:13" ht="12.75">
      <c r="A15" s="17"/>
      <c r="C15" s="18"/>
      <c r="M15" s="60" t="s">
        <v>96</v>
      </c>
    </row>
    <row r="16" spans="1:13" ht="12.75">
      <c r="A16" s="17"/>
      <c r="C16" s="18"/>
      <c r="M16" s="60" t="s">
        <v>133</v>
      </c>
    </row>
    <row r="17" spans="1:24" ht="12.75">
      <c r="A17" s="17"/>
      <c r="C17" s="18"/>
      <c r="W17" s="117" t="s">
        <v>114</v>
      </c>
      <c r="X17" s="114"/>
    </row>
    <row r="18" spans="1:24" ht="12.75">
      <c r="A18" s="17"/>
      <c r="C18" s="18"/>
      <c r="W18" s="114"/>
      <c r="X18" s="117" t="s">
        <v>111</v>
      </c>
    </row>
    <row r="19" spans="1:24" ht="12.75">
      <c r="A19" s="17"/>
      <c r="C19" s="18"/>
      <c r="W19" s="114"/>
      <c r="X19" s="117" t="s">
        <v>112</v>
      </c>
    </row>
    <row r="20" spans="1:24" ht="12.75">
      <c r="A20" s="16"/>
      <c r="C20" s="19"/>
      <c r="W20" s="118" t="s">
        <v>115</v>
      </c>
      <c r="X20" s="114"/>
    </row>
    <row r="21" spans="23:24" ht="12.75">
      <c r="W21" s="15"/>
      <c r="X21" s="64"/>
    </row>
    <row r="29" ht="12.75">
      <c r="A29" s="21"/>
    </row>
    <row r="30" ht="12.75">
      <c r="A30" s="20"/>
    </row>
    <row r="31" ht="12.75">
      <c r="A31" s="21"/>
    </row>
    <row r="32" ht="12.75">
      <c r="A32" s="20"/>
    </row>
    <row r="37" spans="17:23" s="31" customFormat="1" ht="12.75">
      <c r="Q37" s="36"/>
      <c r="R37" s="36"/>
      <c r="T37" s="36"/>
      <c r="V37" s="86"/>
      <c r="W37" s="86"/>
    </row>
    <row r="38" spans="17:23" s="31" customFormat="1" ht="12.75">
      <c r="Q38" s="36"/>
      <c r="R38" s="36"/>
      <c r="T38" s="36"/>
      <c r="V38" s="86"/>
      <c r="W38" s="86"/>
    </row>
    <row r="39" spans="1:23" s="31" customFormat="1" ht="12.75">
      <c r="A39" s="30"/>
      <c r="B39" s="32"/>
      <c r="C39" s="30"/>
      <c r="D39" s="30"/>
      <c r="E39" s="30"/>
      <c r="F39" s="28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7"/>
      <c r="R39" s="37"/>
      <c r="S39" s="30"/>
      <c r="T39" s="37"/>
      <c r="V39" s="86"/>
      <c r="W39" s="86"/>
    </row>
    <row r="40" spans="1:23" s="31" customFormat="1" ht="12.75">
      <c r="A40" s="30"/>
      <c r="B40" s="3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7"/>
      <c r="R40" s="37"/>
      <c r="S40" s="30"/>
      <c r="T40" s="37"/>
      <c r="V40" s="86"/>
      <c r="W40" s="86"/>
    </row>
    <row r="41" spans="1:23" s="31" customFormat="1" ht="12.75">
      <c r="A41" s="30"/>
      <c r="B41" s="3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7"/>
      <c r="R41" s="37"/>
      <c r="S41" s="30"/>
      <c r="T41" s="37"/>
      <c r="V41" s="86"/>
      <c r="W41" s="86"/>
    </row>
    <row r="42" spans="1:23" s="31" customFormat="1" ht="12.75">
      <c r="A42" s="30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7"/>
      <c r="R42" s="37"/>
      <c r="S42" s="30"/>
      <c r="T42" s="37"/>
      <c r="V42" s="86"/>
      <c r="W42" s="86"/>
    </row>
    <row r="43" spans="1:23" s="31" customFormat="1" ht="12.75">
      <c r="A43" s="30"/>
      <c r="B43" s="32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7"/>
      <c r="R43" s="37"/>
      <c r="S43" s="30"/>
      <c r="T43" s="37"/>
      <c r="V43" s="86"/>
      <c r="W43" s="86"/>
    </row>
    <row r="44" spans="1:23" s="31" customFormat="1" ht="12.75">
      <c r="A44" s="28" t="s">
        <v>136</v>
      </c>
      <c r="B44" s="32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7"/>
      <c r="R44" s="37"/>
      <c r="S44" s="30"/>
      <c r="T44" s="37"/>
      <c r="V44" s="86"/>
      <c r="W44" s="86"/>
    </row>
    <row r="45" spans="1:23" s="31" customFormat="1" ht="12.75">
      <c r="A45" s="30">
        <f>Correlation_traitement!$B$20</f>
        <v>40</v>
      </c>
      <c r="B45" s="32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7"/>
      <c r="R45" s="37"/>
      <c r="S45" s="30"/>
      <c r="T45" s="37"/>
      <c r="V45" s="86"/>
      <c r="W45" s="86"/>
    </row>
    <row r="46" spans="1:23" s="31" customFormat="1" ht="12.75">
      <c r="A46" s="28" t="s">
        <v>137</v>
      </c>
      <c r="B46" s="32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7"/>
      <c r="R46" s="37"/>
      <c r="S46" s="30"/>
      <c r="T46" s="37"/>
      <c r="V46" s="86"/>
      <c r="W46" s="86"/>
    </row>
    <row r="47" spans="1:23" s="31" customFormat="1" ht="12.75">
      <c r="A47" s="30">
        <f>Correlation_traitement!$B$21</f>
        <v>240</v>
      </c>
      <c r="B47" s="32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7"/>
      <c r="R47" s="37"/>
      <c r="S47" s="30"/>
      <c r="T47" s="37"/>
      <c r="V47" s="86"/>
      <c r="W47" s="86"/>
    </row>
    <row r="48" spans="1:23" s="31" customFormat="1" ht="12.75">
      <c r="A48" s="120" t="s">
        <v>138</v>
      </c>
      <c r="B48" s="32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7"/>
      <c r="R48" s="37"/>
      <c r="S48" s="30"/>
      <c r="T48" s="37"/>
      <c r="V48" s="86"/>
      <c r="W48" s="86"/>
    </row>
    <row r="49" spans="1:23" s="31" customFormat="1" ht="12.75">
      <c r="A49" s="119">
        <f>M2</f>
        <v>40.966451828609515</v>
      </c>
      <c r="B49" s="3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7"/>
      <c r="R49" s="37"/>
      <c r="S49" s="30"/>
      <c r="T49" s="37"/>
      <c r="V49" s="86"/>
      <c r="W49" s="86"/>
    </row>
    <row r="50" spans="1:23" s="31" customFormat="1" ht="12.75">
      <c r="A50" s="30"/>
      <c r="B50" s="3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7"/>
      <c r="R50" s="37"/>
      <c r="S50" s="30"/>
      <c r="T50" s="37"/>
      <c r="V50" s="86"/>
      <c r="W50" s="86"/>
    </row>
    <row r="51" spans="1:23" s="31" customFormat="1" ht="12.75">
      <c r="A51" s="30"/>
      <c r="B51" s="32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7"/>
      <c r="R51" s="37"/>
      <c r="S51" s="30"/>
      <c r="T51" s="37"/>
      <c r="V51" s="86"/>
      <c r="W51" s="86"/>
    </row>
    <row r="52" spans="1:23" s="31" customFormat="1" ht="12.75">
      <c r="A52" s="30"/>
      <c r="B52" s="32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7"/>
      <c r="R52" s="37"/>
      <c r="S52" s="30"/>
      <c r="T52" s="37"/>
      <c r="V52" s="86"/>
      <c r="W52" s="86"/>
    </row>
    <row r="53" spans="1:23" s="31" customFormat="1" ht="12.75">
      <c r="A53" s="30"/>
      <c r="B53" s="3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7"/>
      <c r="R53" s="37"/>
      <c r="S53" s="30"/>
      <c r="T53" s="37"/>
      <c r="V53" s="86"/>
      <c r="W53" s="86"/>
    </row>
    <row r="54" spans="1:23" s="31" customFormat="1" ht="12.75">
      <c r="A54" s="30"/>
      <c r="B54" s="32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7"/>
      <c r="R54" s="37"/>
      <c r="S54" s="30"/>
      <c r="T54" s="37"/>
      <c r="V54" s="86"/>
      <c r="W54" s="86"/>
    </row>
    <row r="55" spans="1:23" s="31" customFormat="1" ht="12.75">
      <c r="A55" s="30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7"/>
      <c r="R55" s="37"/>
      <c r="S55" s="30"/>
      <c r="T55" s="37"/>
      <c r="V55" s="86"/>
      <c r="W55" s="86"/>
    </row>
    <row r="56" spans="1:23" s="31" customFormat="1" ht="12.75">
      <c r="A56" s="30"/>
      <c r="B56" s="32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7"/>
      <c r="R56" s="37"/>
      <c r="S56" s="30"/>
      <c r="T56" s="37"/>
      <c r="V56" s="86"/>
      <c r="W56" s="86"/>
    </row>
    <row r="57" spans="1:23" s="31" customFormat="1" ht="12.75">
      <c r="A57" s="30"/>
      <c r="B57" s="32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7"/>
      <c r="R57" s="37"/>
      <c r="S57" s="30"/>
      <c r="T57" s="37"/>
      <c r="V57" s="86"/>
      <c r="W57" s="86"/>
    </row>
    <row r="58" spans="1:23" s="31" customFormat="1" ht="12.75">
      <c r="A58" s="30"/>
      <c r="B58" s="32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7"/>
      <c r="R58" s="37"/>
      <c r="S58" s="30"/>
      <c r="T58" s="37"/>
      <c r="V58" s="86"/>
      <c r="W58" s="86"/>
    </row>
    <row r="59" spans="1:23" s="31" customFormat="1" ht="12.75">
      <c r="A59" s="30"/>
      <c r="B59" s="32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7"/>
      <c r="R59" s="37"/>
      <c r="S59" s="30"/>
      <c r="T59" s="37"/>
      <c r="V59" s="86"/>
      <c r="W59" s="86"/>
    </row>
  </sheetData>
  <sheetProtection/>
  <pageMargins left="0.787401575" right="0.787401575" top="0.984251969" bottom="0.984251969" header="0.4921259845" footer="0.4921259845"/>
  <pageSetup horizontalDpi="300" orientation="landscape" paperSize="9" scale="43" r:id="rId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6"/>
  <dimension ref="A1:K7066"/>
  <sheetViews>
    <sheetView workbookViewId="0" topLeftCell="A1">
      <selection pane="topLeft" activeCell="A1" sqref="A1:E16384"/>
    </sheetView>
  </sheetViews>
  <sheetFormatPr defaultColWidth="9.14397321428571" defaultRowHeight="12.75"/>
  <cols>
    <col min="1" max="1" width="35.8571428571429" bestFit="1" customWidth="1"/>
    <col min="2" max="3" width="22.5714285714286" bestFit="1" customWidth="1"/>
    <col min="4" max="4" width="13" bestFit="1" customWidth="1"/>
    <col min="5" max="5" width="15.2857142857143" bestFit="1" customWidth="1"/>
    <col min="6" max="7" width="11.4285714285714" customWidth="1"/>
    <col min="8" max="8" width="16.7142857142857" customWidth="1"/>
    <col min="9" max="16384" width="9.14285714285714" customWidth="1"/>
  </cols>
  <sheetData>
    <row r="1" spans="1:8" ht="12.75">
      <c r="A1" t="s">
        <v>145</v>
      </c>
      <c r="H1" s="1"/>
    </row>
    <row r="2" spans="8:11" ht="12.75">
      <c r="H2" s="1"/>
      <c r="I2" s="7"/>
      <c r="J2" s="7"/>
      <c r="K2" s="7"/>
    </row>
    <row r="3" spans="1:11" ht="12.75">
      <c r="A3" t="s">
        <v>159</v>
      </c>
      <c r="H3" s="1"/>
      <c r="I3" s="7"/>
      <c r="J3" s="7"/>
      <c r="K3" s="7"/>
    </row>
    <row r="4" spans="1:11" ht="12.75">
      <c r="A4" t="s">
        <v>139</v>
      </c>
      <c r="B4" t="s">
        <v>140</v>
      </c>
      <c r="C4" t="s">
        <v>141</v>
      </c>
      <c r="D4" t="s">
        <v>160</v>
      </c>
      <c r="E4" t="s">
        <v>142</v>
      </c>
      <c r="H4" s="1"/>
      <c r="I4" s="7"/>
      <c r="J4" s="7"/>
      <c r="K4" s="7"/>
    </row>
    <row r="5" spans="1:11" ht="12.75">
      <c r="A5" t="s">
        <v>58</v>
      </c>
      <c r="B5" t="s">
        <v>143</v>
      </c>
      <c r="C5" t="s">
        <v>144</v>
      </c>
      <c r="D5" t="s">
        <v>161</v>
      </c>
      <c r="E5" t="s">
        <v>144</v>
      </c>
      <c r="H5" s="1"/>
      <c r="I5" s="7"/>
      <c r="J5" s="7"/>
      <c r="K5" s="7"/>
    </row>
    <row r="6" spans="1:11" ht="12.75">
      <c r="A6">
        <v>725.05175999999994</v>
      </c>
      <c r="B6">
        <v>2.8708041</v>
      </c>
      <c r="C6">
        <v>-0.79070680999999998</v>
      </c>
      <c r="D6">
        <v>353.79404</v>
      </c>
      <c r="E6">
        <v>10.146888000000001</v>
      </c>
      <c r="H6" s="1"/>
      <c r="I6" s="7"/>
      <c r="J6" s="7"/>
      <c r="K6" s="7"/>
    </row>
    <row r="7" spans="1:11" ht="12.75">
      <c r="A7">
        <v>725.05565999999999</v>
      </c>
      <c r="B7">
        <v>2.8743504999999998</v>
      </c>
      <c r="C7">
        <v>8.8128118999999998</v>
      </c>
      <c r="D7">
        <v>354.86365000000001</v>
      </c>
      <c r="E7">
        <v>13.888726</v>
      </c>
      <c r="H7" s="1"/>
      <c r="I7" s="7"/>
      <c r="J7" s="7"/>
      <c r="K7" s="7"/>
    </row>
    <row r="8" spans="1:11" ht="12.75">
      <c r="A8">
        <v>725.05957000000001</v>
      </c>
      <c r="B8">
        <v>2.878952</v>
      </c>
      <c r="C8">
        <v>1.9680476</v>
      </c>
      <c r="D8">
        <v>355.96881000000002</v>
      </c>
      <c r="E8">
        <v>-6.1358147000000001</v>
      </c>
      <c r="H8" s="1"/>
      <c r="I8" s="7"/>
      <c r="J8" s="7"/>
      <c r="K8" s="7"/>
    </row>
    <row r="9" spans="1:11" ht="12.75">
      <c r="A9">
        <v>725.06348000000003</v>
      </c>
      <c r="B9">
        <v>2.8810739999999999</v>
      </c>
      <c r="C9">
        <v>8.5518789000000002</v>
      </c>
      <c r="D9">
        <v>355.82758000000001</v>
      </c>
      <c r="E9">
        <v>-1.3845333</v>
      </c>
      <c r="H9" s="1"/>
      <c r="I9" s="7"/>
      <c r="J9" s="7"/>
      <c r="K9" s="7"/>
    </row>
    <row r="10" spans="1:11" ht="12.75">
      <c r="A10">
        <v>725.06737999999996</v>
      </c>
      <c r="B10">
        <v>2.8839350000000001</v>
      </c>
      <c r="C10">
        <v>7.4989385999999998</v>
      </c>
      <c r="D10">
        <v>354.94619999999998</v>
      </c>
      <c r="E10">
        <v>12.571306999999999</v>
      </c>
      <c r="H10" s="1"/>
      <c r="I10" s="7"/>
      <c r="J10" s="7"/>
      <c r="K10" s="7"/>
    </row>
    <row r="11" spans="1:11" ht="12.75">
      <c r="A11">
        <v>725.07128999999998</v>
      </c>
      <c r="B11">
        <v>2.8878689</v>
      </c>
      <c r="C11">
        <v>8.4832047999999993</v>
      </c>
      <c r="D11">
        <v>353.93103000000002</v>
      </c>
      <c r="E11">
        <v>20.534254000000001</v>
      </c>
      <c r="H11" s="1"/>
      <c r="I11" s="7"/>
      <c r="J11" s="7"/>
      <c r="K11" s="7"/>
    </row>
    <row r="12" spans="1:11" ht="12.75">
      <c r="A12">
        <v>725.0752</v>
      </c>
      <c r="B12">
        <v>2.8890430999999999</v>
      </c>
      <c r="C12">
        <v>12.539164</v>
      </c>
      <c r="D12">
        <v>353.76575000000003</v>
      </c>
      <c r="E12">
        <v>19.365299</v>
      </c>
      <c r="H12" s="1"/>
      <c r="I12" s="7"/>
      <c r="J12" s="7"/>
      <c r="K12" s="7"/>
    </row>
    <row r="13" spans="1:11" ht="12.75">
      <c r="A13">
        <v>725.07910000000004</v>
      </c>
      <c r="B13">
        <v>2.8933882999999998</v>
      </c>
      <c r="C13">
        <v>7.6674290000000003</v>
      </c>
      <c r="D13">
        <v>355.00873000000001</v>
      </c>
      <c r="E13">
        <v>0.51673268999999999</v>
      </c>
      <c r="H13" s="1"/>
      <c r="I13" s="7"/>
      <c r="J13" s="7"/>
      <c r="K13" s="7"/>
    </row>
    <row r="14" spans="1:11" ht="12.75">
      <c r="A14">
        <v>725.08300999999994</v>
      </c>
      <c r="B14">
        <v>2.89554</v>
      </c>
      <c r="C14">
        <v>16.256416000000002</v>
      </c>
      <c r="D14">
        <v>355.83614999999998</v>
      </c>
      <c r="E14">
        <v>4.5604304999999998</v>
      </c>
      <c r="H14" s="1"/>
      <c r="I14" s="7"/>
      <c r="J14" s="7"/>
      <c r="K14" s="7"/>
    </row>
    <row r="15" spans="1:11" ht="12.75">
      <c r="A15">
        <v>725.08690999999999</v>
      </c>
      <c r="B15">
        <v>2.8996645999999999</v>
      </c>
      <c r="C15">
        <v>10.147188999999999</v>
      </c>
      <c r="D15">
        <v>355.49227999999999</v>
      </c>
      <c r="E15">
        <v>12.529123</v>
      </c>
      <c r="H15" s="1"/>
      <c r="I15" s="7"/>
      <c r="J15" s="7"/>
      <c r="K15" s="7"/>
    </row>
    <row r="16" spans="1:11" ht="12.75">
      <c r="A16">
        <v>725.09082000000001</v>
      </c>
      <c r="B16">
        <v>2.9028714</v>
      </c>
      <c r="C16">
        <v>18.932380999999999</v>
      </c>
      <c r="D16">
        <v>354.52526999999998</v>
      </c>
      <c r="E16">
        <v>31.049527999999999</v>
      </c>
      <c r="H16" s="1"/>
      <c r="I16" s="7"/>
      <c r="J16" s="7"/>
      <c r="K16" s="7"/>
    </row>
    <row r="17" spans="1:11" ht="12.75">
      <c r="A17">
        <v>725.09473000000003</v>
      </c>
      <c r="B17">
        <v>2.9044091999999999</v>
      </c>
      <c r="C17">
        <v>15.37078</v>
      </c>
      <c r="D17">
        <v>353.57506999999998</v>
      </c>
      <c r="E17">
        <v>21.682383000000002</v>
      </c>
      <c r="H17" s="1"/>
      <c r="I17" s="7"/>
      <c r="J17" s="7"/>
      <c r="K17" s="7"/>
    </row>
    <row r="18" spans="1:11" ht="12.75">
      <c r="A18">
        <v>725.09862999999996</v>
      </c>
      <c r="B18">
        <v>2.9095054</v>
      </c>
      <c r="C18">
        <v>19.410007</v>
      </c>
      <c r="D18">
        <v>353.61923000000002</v>
      </c>
      <c r="E18">
        <v>13.349216</v>
      </c>
      <c r="H18" s="1"/>
      <c r="I18" s="7"/>
      <c r="J18" s="7"/>
      <c r="K18" s="7"/>
    </row>
    <row r="19" spans="1:11" ht="12.75">
      <c r="A19">
        <v>725.10253999999998</v>
      </c>
      <c r="B19">
        <v>2.9119372000000001</v>
      </c>
      <c r="C19">
        <v>21.158182</v>
      </c>
      <c r="D19">
        <v>354.82616999999999</v>
      </c>
      <c r="E19">
        <v>10.359456</v>
      </c>
      <c r="H19" s="1"/>
      <c r="I19" s="7"/>
      <c r="J19" s="7"/>
      <c r="K19" s="7"/>
    </row>
    <row r="20" spans="1:11" ht="12.75">
      <c r="A20">
        <v>725.10645</v>
      </c>
      <c r="B20">
        <v>2.9151261000000002</v>
      </c>
      <c r="C20">
        <v>20.497102999999999</v>
      </c>
      <c r="D20">
        <v>355.41257000000002</v>
      </c>
      <c r="E20">
        <v>20.930620000000001</v>
      </c>
      <c r="H20" s="1"/>
      <c r="I20" s="7"/>
      <c r="J20" s="7"/>
      <c r="K20" s="7"/>
    </row>
    <row r="21" spans="1:11" ht="12.75">
      <c r="A21">
        <v>725.11035000000004</v>
      </c>
      <c r="B21">
        <v>2.9182136000000001</v>
      </c>
      <c r="C21">
        <v>28.262658999999999</v>
      </c>
      <c r="D21">
        <v>354.95540999999997</v>
      </c>
      <c r="E21">
        <v>41.261349000000003</v>
      </c>
      <c r="H21" s="1"/>
      <c r="I21" s="7"/>
      <c r="J21" s="7"/>
      <c r="K21" s="7"/>
    </row>
    <row r="22" spans="1:11" ht="12.75">
      <c r="A22">
        <v>725.11425999999994</v>
      </c>
      <c r="B22">
        <v>2.9216468</v>
      </c>
      <c r="C22">
        <v>23.199966</v>
      </c>
      <c r="D22">
        <v>353.97687000000002</v>
      </c>
      <c r="E22">
        <v>32.199630999999997</v>
      </c>
      <c r="H22" s="1"/>
      <c r="I22" s="7"/>
      <c r="J22" s="7"/>
      <c r="K22" s="7"/>
    </row>
    <row r="23" spans="1:11" ht="12.75">
      <c r="A23">
        <v>725.11815999999999</v>
      </c>
      <c r="B23">
        <v>2.9241144999999999</v>
      </c>
      <c r="C23">
        <v>31.623805999999998</v>
      </c>
      <c r="D23">
        <v>353.20328000000001</v>
      </c>
      <c r="E23">
        <v>26.978645</v>
      </c>
      <c r="H23" s="1"/>
      <c r="I23" s="7"/>
      <c r="J23" s="7"/>
      <c r="K23" s="7"/>
    </row>
    <row r="24" spans="1:11" ht="12.75">
      <c r="A24">
        <v>725.12207000000001</v>
      </c>
      <c r="B24">
        <v>2.9270887000000001</v>
      </c>
      <c r="C24">
        <v>26.557075999999999</v>
      </c>
      <c r="D24">
        <v>353.50130999999999</v>
      </c>
      <c r="E24">
        <v>14.119770000000001</v>
      </c>
      <c r="H24" s="1"/>
      <c r="I24" s="7"/>
      <c r="J24" s="7"/>
      <c r="K24" s="7"/>
    </row>
    <row r="25" spans="1:11" ht="12.75">
      <c r="A25">
        <v>725.12598000000003</v>
      </c>
      <c r="B25">
        <v>2.9290676000000002</v>
      </c>
      <c r="C25">
        <v>33.826427000000002</v>
      </c>
      <c r="D25">
        <v>354.74545000000001</v>
      </c>
      <c r="E25">
        <v>33.640293</v>
      </c>
      <c r="H25" s="1"/>
      <c r="I25" s="7"/>
      <c r="J25" s="7"/>
      <c r="K25" s="7"/>
    </row>
    <row r="26" spans="1:11" ht="12.75">
      <c r="A26">
        <v>725.12987999999996</v>
      </c>
      <c r="B26">
        <v>2.9339552000000002</v>
      </c>
      <c r="C26">
        <v>32.660015000000001</v>
      </c>
      <c r="D26">
        <v>355.18212999999997</v>
      </c>
      <c r="E26">
        <v>43.874043</v>
      </c>
      <c r="H26" s="1"/>
      <c r="I26" s="7"/>
      <c r="J26" s="7"/>
      <c r="K26" s="7"/>
    </row>
    <row r="27" spans="1:11" ht="12.75">
      <c r="A27">
        <v>725.13378999999998</v>
      </c>
      <c r="B27">
        <v>2.9375851000000002</v>
      </c>
      <c r="C27">
        <v>33.788474999999998</v>
      </c>
      <c r="D27">
        <v>354.63315</v>
      </c>
      <c r="E27">
        <v>44.272002999999998</v>
      </c>
      <c r="H27" s="1"/>
      <c r="I27" s="7"/>
      <c r="J27" s="7"/>
      <c r="K27" s="7"/>
    </row>
    <row r="28" spans="1:11" ht="12.75">
      <c r="A28">
        <v>725.1377</v>
      </c>
      <c r="B28">
        <v>2.9412448000000002</v>
      </c>
      <c r="C28">
        <v>36.903080000000003</v>
      </c>
      <c r="D28">
        <v>353.72656000000001</v>
      </c>
      <c r="E28">
        <v>33.300896000000002</v>
      </c>
      <c r="H28" s="1"/>
      <c r="I28" s="7"/>
      <c r="J28" s="7"/>
      <c r="K28" s="7"/>
    </row>
    <row r="29" spans="1:11" ht="12.75">
      <c r="A29">
        <v>725.14160000000004</v>
      </c>
      <c r="B29">
        <v>2.9429495000000001</v>
      </c>
      <c r="C29">
        <v>32.888756000000001</v>
      </c>
      <c r="D29">
        <v>352.95612</v>
      </c>
      <c r="E29">
        <v>21.149549</v>
      </c>
      <c r="H29" s="1"/>
      <c r="I29" s="7"/>
      <c r="J29" s="7"/>
      <c r="K29" s="7"/>
    </row>
    <row r="30" spans="1:11" ht="12.75">
      <c r="A30">
        <v>725.14550999999994</v>
      </c>
      <c r="B30">
        <v>2.946043</v>
      </c>
      <c r="C30">
        <v>41.186947000000004</v>
      </c>
      <c r="D30">
        <v>353.62051000000002</v>
      </c>
      <c r="E30">
        <v>39.900578000000003</v>
      </c>
      <c r="H30" s="1"/>
      <c r="I30" s="7"/>
      <c r="J30" s="7"/>
      <c r="K30" s="7"/>
    </row>
    <row r="31" spans="1:11" ht="12.75">
      <c r="A31">
        <v>725.14940999999999</v>
      </c>
      <c r="B31">
        <v>2.9481470999999999</v>
      </c>
      <c r="C31">
        <v>35.970489999999998</v>
      </c>
      <c r="D31">
        <v>354.94484999999997</v>
      </c>
      <c r="E31">
        <v>46.379536000000002</v>
      </c>
      <c r="H31" s="1"/>
      <c r="I31" s="7"/>
      <c r="J31" s="7"/>
      <c r="K31" s="7"/>
    </row>
    <row r="32" spans="1:11" ht="12.75">
      <c r="A32">
        <v>725.15332000000001</v>
      </c>
      <c r="B32">
        <v>2.951479</v>
      </c>
      <c r="C32">
        <v>43.832625999999998</v>
      </c>
      <c r="D32">
        <v>355.21951000000001</v>
      </c>
      <c r="E32">
        <v>56.530906999999999</v>
      </c>
      <c r="H32" s="1"/>
      <c r="I32" s="7"/>
      <c r="J32" s="7"/>
      <c r="K32" s="7"/>
    </row>
    <row r="33" spans="1:11" ht="12.75">
      <c r="A33">
        <v>725.15723000000003</v>
      </c>
      <c r="B33">
        <v>2.9564023000000001</v>
      </c>
      <c r="C33">
        <v>39.922229999999999</v>
      </c>
      <c r="D33">
        <v>354.48926</v>
      </c>
      <c r="E33">
        <v>37.739593999999997</v>
      </c>
      <c r="H33" s="1"/>
      <c r="I33" s="7"/>
      <c r="J33" s="7"/>
      <c r="K33" s="7"/>
    </row>
    <row r="34" spans="1:11" ht="12.75">
      <c r="A34">
        <v>725.16112999999996</v>
      </c>
      <c r="B34">
        <v>2.9595375000000002</v>
      </c>
      <c r="C34">
        <v>43.965812999999997</v>
      </c>
      <c r="D34">
        <v>353.53478999999999</v>
      </c>
      <c r="E34">
        <v>32.050476000000003</v>
      </c>
      <c r="H34" s="1"/>
      <c r="I34" s="7"/>
      <c r="J34" s="7"/>
      <c r="K34" s="7"/>
    </row>
    <row r="35" spans="1:11" ht="12.75">
      <c r="A35">
        <v>725.16503999999998</v>
      </c>
      <c r="B35">
        <v>2.9622435999999999</v>
      </c>
      <c r="C35">
        <v>45.343871999999998</v>
      </c>
      <c r="D35">
        <v>352.87909000000002</v>
      </c>
      <c r="E35">
        <v>41.938460999999997</v>
      </c>
      <c r="H35" s="1"/>
      <c r="I35" s="7"/>
      <c r="J35" s="7"/>
      <c r="K35" s="7"/>
    </row>
    <row r="36" spans="1:11" ht="12.75">
      <c r="A36">
        <v>725.16895</v>
      </c>
      <c r="B36">
        <v>2.9658318000000001</v>
      </c>
      <c r="C36">
        <v>44.328972</v>
      </c>
      <c r="D36">
        <v>353.74459999999999</v>
      </c>
      <c r="E36">
        <v>54.592781000000002</v>
      </c>
      <c r="H36" s="1"/>
      <c r="I36" s="7"/>
      <c r="J36" s="7"/>
      <c r="K36" s="7"/>
    </row>
    <row r="37" spans="1:11" ht="12.75">
      <c r="A37">
        <v>725.17285000000004</v>
      </c>
      <c r="B37">
        <v>2.9697239</v>
      </c>
      <c r="C37">
        <v>50.677844999999998</v>
      </c>
      <c r="D37">
        <v>354.89150999999998</v>
      </c>
      <c r="E37">
        <v>63.733280000000001</v>
      </c>
      <c r="H37" s="1"/>
      <c r="I37" s="7"/>
      <c r="J37" s="7"/>
      <c r="K37" s="7"/>
    </row>
    <row r="38" spans="1:11" ht="12.75">
      <c r="A38">
        <v>725.17675999999994</v>
      </c>
      <c r="B38">
        <v>2.9719174000000002</v>
      </c>
      <c r="C38">
        <v>45.205578000000003</v>
      </c>
      <c r="D38">
        <v>354.98288000000002</v>
      </c>
      <c r="E38">
        <v>42.535679000000002</v>
      </c>
      <c r="H38" s="1"/>
      <c r="I38" s="7"/>
      <c r="J38" s="7"/>
      <c r="K38" s="7"/>
    </row>
    <row r="39" spans="1:11" ht="12.75">
      <c r="A39">
        <v>725.18065999999999</v>
      </c>
      <c r="B39">
        <v>2.9754697999999999</v>
      </c>
      <c r="C39">
        <v>52.805016000000002</v>
      </c>
      <c r="D39">
        <v>354.13405999999998</v>
      </c>
      <c r="E39">
        <v>41.767899</v>
      </c>
      <c r="H39" s="1"/>
      <c r="I39" s="7"/>
      <c r="J39" s="7"/>
      <c r="K39" s="7"/>
    </row>
    <row r="40" spans="1:11" ht="12.75">
      <c r="A40">
        <v>725.18457000000001</v>
      </c>
      <c r="B40">
        <v>2.9787064000000001</v>
      </c>
      <c r="C40">
        <v>47.444958</v>
      </c>
      <c r="D40">
        <v>354.48959000000002</v>
      </c>
      <c r="E40">
        <v>40.513435000000001</v>
      </c>
      <c r="H40" s="1"/>
      <c r="I40" s="7"/>
      <c r="J40" s="7"/>
      <c r="K40" s="7"/>
    </row>
    <row r="41" spans="1:11" ht="12.75">
      <c r="A41">
        <v>725.18848000000003</v>
      </c>
      <c r="B41">
        <v>2.9813825999999999</v>
      </c>
      <c r="C41">
        <v>54.590747999999998</v>
      </c>
      <c r="D41">
        <v>355.70969000000002</v>
      </c>
      <c r="E41">
        <v>63.824879000000003</v>
      </c>
      <c r="H41" s="1"/>
      <c r="I41" s="7"/>
      <c r="J41" s="7"/>
      <c r="K41" s="7"/>
    </row>
    <row r="42" spans="1:11" ht="12.75">
      <c r="A42">
        <v>725.19237999999996</v>
      </c>
      <c r="B42">
        <v>2.9829264000000002</v>
      </c>
      <c r="C42">
        <v>53.287407000000002</v>
      </c>
      <c r="D42">
        <v>356.13501000000002</v>
      </c>
      <c r="E42">
        <v>67.170676999999998</v>
      </c>
      <c r="H42" s="1"/>
      <c r="I42" s="7"/>
      <c r="J42" s="7"/>
      <c r="K42" s="7"/>
    </row>
    <row r="43" spans="1:11" ht="12.75">
      <c r="A43">
        <v>725.19628999999998</v>
      </c>
      <c r="B43">
        <v>2.9885231999999999</v>
      </c>
      <c r="C43">
        <v>54.229809000000003</v>
      </c>
      <c r="D43">
        <v>355.51220999999998</v>
      </c>
      <c r="E43">
        <v>54.881599000000001</v>
      </c>
      <c r="H43" s="1"/>
      <c r="I43" s="7"/>
      <c r="J43" s="7"/>
      <c r="K43" s="7"/>
    </row>
    <row r="44" spans="1:11" ht="12.75">
      <c r="A44">
        <v>725.2002</v>
      </c>
      <c r="B44">
        <v>2.9908418999999999</v>
      </c>
      <c r="C44">
        <v>57.271411999999998</v>
      </c>
      <c r="D44">
        <v>354.55106000000001</v>
      </c>
      <c r="E44">
        <v>45.482833999999997</v>
      </c>
      <c r="H44" s="1"/>
      <c r="I44" s="7"/>
      <c r="J44" s="7"/>
      <c r="K44" s="7"/>
    </row>
    <row r="45" spans="1:11" ht="12.75">
      <c r="A45">
        <v>725.20410000000004</v>
      </c>
      <c r="B45">
        <v>2.9935420000000001</v>
      </c>
      <c r="C45">
        <v>54.057411000000002</v>
      </c>
      <c r="D45">
        <v>353.71102999999999</v>
      </c>
      <c r="E45">
        <v>46.077643999999999</v>
      </c>
      <c r="H45" s="1"/>
      <c r="I45" s="7"/>
      <c r="J45" s="7"/>
      <c r="K45" s="7"/>
    </row>
    <row r="46" spans="1:11" ht="12.75">
      <c r="A46">
        <v>725.20800999999994</v>
      </c>
      <c r="B46">
        <v>2.9959261000000001</v>
      </c>
      <c r="C46">
        <v>62.271251999999997</v>
      </c>
      <c r="D46">
        <v>354.24612000000002</v>
      </c>
      <c r="E46">
        <v>72.496239000000003</v>
      </c>
      <c r="H46" s="1"/>
      <c r="I46" s="7"/>
      <c r="J46" s="7"/>
      <c r="K46" s="7"/>
    </row>
    <row r="47" spans="1:11" ht="12.75">
      <c r="A47">
        <v>725.21190999999999</v>
      </c>
      <c r="B47">
        <v>2.999717</v>
      </c>
      <c r="C47">
        <v>57.470466999999999</v>
      </c>
      <c r="D47">
        <v>355.58303999999998</v>
      </c>
      <c r="E47">
        <v>70.136070000000004</v>
      </c>
      <c r="H47" s="1"/>
      <c r="I47" s="7"/>
      <c r="J47" s="7"/>
      <c r="K47" s="7"/>
    </row>
    <row r="48" spans="1:11" ht="12.75">
      <c r="A48">
        <v>725.21582000000001</v>
      </c>
      <c r="B48">
        <v>3.0027449000000002</v>
      </c>
      <c r="C48">
        <v>64.671470999999997</v>
      </c>
      <c r="D48">
        <v>355.91791000000001</v>
      </c>
      <c r="E48">
        <v>67.068459000000004</v>
      </c>
      <c r="H48" s="1"/>
      <c r="I48" s="7"/>
      <c r="J48" s="7"/>
      <c r="K48" s="7"/>
    </row>
    <row r="49" spans="1:11" ht="12.75">
      <c r="A49">
        <v>725.21973000000003</v>
      </c>
      <c r="B49">
        <v>3.0061901</v>
      </c>
      <c r="C49">
        <v>60.738728000000002</v>
      </c>
      <c r="D49">
        <v>355.24340999999998</v>
      </c>
      <c r="E49">
        <v>48.127678000000003</v>
      </c>
      <c r="H49" s="1"/>
      <c r="I49" s="7"/>
      <c r="J49" s="7"/>
      <c r="K49" s="7"/>
    </row>
    <row r="50" spans="1:11" ht="12.75">
      <c r="A50">
        <v>725.22362999999996</v>
      </c>
      <c r="B50">
        <v>3.0088484000000002</v>
      </c>
      <c r="C50">
        <v>64.826972999999995</v>
      </c>
      <c r="D50">
        <v>355.05524000000003</v>
      </c>
      <c r="E50">
        <v>55.535266999999997</v>
      </c>
      <c r="H50" s="1"/>
      <c r="I50" s="7"/>
      <c r="J50" s="7"/>
      <c r="K50" s="7"/>
    </row>
    <row r="51" spans="1:11" ht="12.75">
      <c r="A51">
        <v>725.22753999999998</v>
      </c>
      <c r="B51">
        <v>3.0120372999999998</v>
      </c>
      <c r="C51">
        <v>66.722603000000007</v>
      </c>
      <c r="D51">
        <v>354.27686</v>
      </c>
      <c r="E51">
        <v>75.284751999999997</v>
      </c>
      <c r="H51" s="1"/>
      <c r="I51" s="7"/>
      <c r="J51" s="7"/>
      <c r="K51" s="7"/>
    </row>
    <row r="52" spans="1:11" ht="12.75">
      <c r="A52">
        <v>725.23145</v>
      </c>
      <c r="B52">
        <v>3.0147672000000001</v>
      </c>
      <c r="C52">
        <v>65.752387999999996</v>
      </c>
      <c r="D52">
        <v>354.84494000000001</v>
      </c>
      <c r="E52">
        <v>79.952492000000007</v>
      </c>
      <c r="H52" s="1"/>
      <c r="I52" s="7"/>
      <c r="J52" s="7"/>
      <c r="K52" s="7"/>
    </row>
    <row r="53" spans="1:11" ht="12.75">
      <c r="A53">
        <v>725.23535000000004</v>
      </c>
      <c r="B53">
        <v>3.0167579999999998</v>
      </c>
      <c r="C53">
        <v>71.241118999999998</v>
      </c>
      <c r="D53">
        <v>356.19655999999998</v>
      </c>
      <c r="E53">
        <v>76.118674999999996</v>
      </c>
      <c r="H53" s="1"/>
      <c r="I53" s="7"/>
      <c r="J53" s="7"/>
      <c r="K53" s="7"/>
    </row>
    <row r="54" spans="1:11" ht="12.75">
      <c r="A54">
        <v>725.23925999999994</v>
      </c>
      <c r="B54">
        <v>3.0211209999999999</v>
      </c>
      <c r="C54">
        <v>65.680335999999997</v>
      </c>
      <c r="D54">
        <v>356.47219999999999</v>
      </c>
      <c r="E54">
        <v>54.981994999999998</v>
      </c>
      <c r="H54" s="1"/>
      <c r="I54" s="7"/>
      <c r="J54" s="7"/>
      <c r="K54" s="7"/>
    </row>
    <row r="55" spans="1:11" ht="12.75">
      <c r="A55">
        <v>725.24315999999999</v>
      </c>
      <c r="B55">
        <v>3.0244768</v>
      </c>
      <c r="C55">
        <v>73.381050000000002</v>
      </c>
      <c r="D55">
        <v>355.77764999999999</v>
      </c>
      <c r="E55">
        <v>64.172424000000007</v>
      </c>
      <c r="H55" s="1"/>
      <c r="I55" s="7"/>
      <c r="J55" s="7"/>
      <c r="K55" s="7"/>
    </row>
    <row r="56" spans="1:11" ht="12.75">
      <c r="A56">
        <v>725.24707000000001</v>
      </c>
      <c r="B56">
        <v>3.0288935000000001</v>
      </c>
      <c r="C56">
        <v>69.475662</v>
      </c>
      <c r="D56">
        <v>354.77938999999998</v>
      </c>
      <c r="E56">
        <v>75.325050000000004</v>
      </c>
      <c r="H56" s="1"/>
      <c r="I56" s="7"/>
      <c r="J56" s="7"/>
      <c r="K56" s="7"/>
    </row>
    <row r="57" spans="1:11" ht="12.75">
      <c r="A57">
        <v>725.25098000000003</v>
      </c>
      <c r="B57">
        <v>3.0310035000000002</v>
      </c>
      <c r="C57">
        <v>75.824646000000001</v>
      </c>
      <c r="D57">
        <v>354.09942999999998</v>
      </c>
      <c r="E57">
        <v>89.136673000000002</v>
      </c>
      <c r="H57" s="1"/>
      <c r="I57" s="7"/>
      <c r="J57" s="7"/>
      <c r="K57" s="7"/>
    </row>
    <row r="58" spans="1:11" ht="12.75">
      <c r="A58">
        <v>725.25487999999996</v>
      </c>
      <c r="B58">
        <v>3.0351341000000001</v>
      </c>
      <c r="C58">
        <v>74.656845000000004</v>
      </c>
      <c r="D58">
        <v>354.86989999999997</v>
      </c>
      <c r="E58">
        <v>80.910827999999995</v>
      </c>
      <c r="H58" s="1"/>
      <c r="I58" s="7"/>
      <c r="J58" s="7"/>
      <c r="K58" s="7"/>
    </row>
    <row r="59" spans="1:11" ht="12.75">
      <c r="A59">
        <v>725.25878999999998</v>
      </c>
      <c r="B59">
        <v>3.0391157</v>
      </c>
      <c r="C59">
        <v>75.926338000000001</v>
      </c>
      <c r="D59">
        <v>356.06112999999999</v>
      </c>
      <c r="E59">
        <v>65.742080999999999</v>
      </c>
      <c r="H59" s="1"/>
      <c r="I59" s="7"/>
      <c r="J59" s="7"/>
      <c r="K59" s="7"/>
    </row>
    <row r="60" spans="1:11" ht="12.75">
      <c r="A60">
        <v>725.2627</v>
      </c>
      <c r="B60">
        <v>3.0406773</v>
      </c>
      <c r="C60">
        <v>78.302993999999998</v>
      </c>
      <c r="D60">
        <v>356.15802000000002</v>
      </c>
      <c r="E60">
        <v>66.323607999999993</v>
      </c>
      <c r="H60" s="1"/>
      <c r="I60" s="7"/>
      <c r="J60" s="7"/>
      <c r="K60" s="7"/>
    </row>
    <row r="61" spans="1:11" ht="12.75">
      <c r="A61">
        <v>725.26660000000004</v>
      </c>
      <c r="B61">
        <v>3.0422568000000001</v>
      </c>
      <c r="C61">
        <v>74.936324999999997</v>
      </c>
      <c r="D61">
        <v>355.36126999999999</v>
      </c>
      <c r="E61">
        <v>77.228943000000001</v>
      </c>
      <c r="H61" s="1"/>
      <c r="I61" s="7"/>
      <c r="J61" s="7"/>
      <c r="K61" s="7"/>
    </row>
    <row r="62" spans="1:11" ht="12.75">
      <c r="A62">
        <v>725.27050999999994</v>
      </c>
      <c r="B62">
        <v>3.0467331</v>
      </c>
      <c r="C62">
        <v>82.007034000000004</v>
      </c>
      <c r="D62">
        <v>354.38742000000002</v>
      </c>
      <c r="E62">
        <v>98.896118000000001</v>
      </c>
      <c r="H62" s="1"/>
      <c r="I62" s="7"/>
      <c r="J62" s="7"/>
      <c r="K62" s="7"/>
    </row>
    <row r="63" spans="1:11" ht="12.75">
      <c r="A63">
        <v>725.27440999999999</v>
      </c>
      <c r="B63">
        <v>3.0508161</v>
      </c>
      <c r="C63">
        <v>76.447372000000001</v>
      </c>
      <c r="D63">
        <v>353.85784999999998</v>
      </c>
      <c r="E63">
        <v>84.100182000000004</v>
      </c>
      <c r="H63" s="1"/>
      <c r="I63" s="7"/>
      <c r="J63" s="7"/>
      <c r="K63" s="7"/>
    </row>
    <row r="64" spans="1:11" ht="12.75">
      <c r="A64">
        <v>725.27832000000001</v>
      </c>
      <c r="B64">
        <v>3.0540585999999998</v>
      </c>
      <c r="C64">
        <v>82.148978999999997</v>
      </c>
      <c r="D64">
        <v>354.57238999999998</v>
      </c>
      <c r="E64">
        <v>75.007919000000001</v>
      </c>
      <c r="H64" s="1"/>
      <c r="I64" s="7"/>
      <c r="J64" s="7"/>
      <c r="K64" s="7"/>
    </row>
    <row r="65" spans="1:11" ht="12.75">
      <c r="A65">
        <v>725.28223000000003</v>
      </c>
      <c r="B65">
        <v>3.0563175999999999</v>
      </c>
      <c r="C65">
        <v>77.579643000000004</v>
      </c>
      <c r="D65">
        <v>355.60489000000001</v>
      </c>
      <c r="E65">
        <v>66.408569</v>
      </c>
      <c r="H65" s="1"/>
      <c r="I65" s="7"/>
      <c r="J65" s="7"/>
      <c r="K65" s="7"/>
    </row>
    <row r="66" spans="1:11" ht="12.75">
      <c r="A66">
        <v>725.28612999999996</v>
      </c>
      <c r="B66">
        <v>3.060019</v>
      </c>
      <c r="C66">
        <v>81.210875999999999</v>
      </c>
      <c r="D66">
        <v>355.48455999999999</v>
      </c>
      <c r="E66">
        <v>83.035942000000006</v>
      </c>
      <c r="H66" s="1"/>
      <c r="I66" s="7"/>
      <c r="J66" s="7"/>
      <c r="K66" s="7"/>
    </row>
    <row r="67" spans="1:11" ht="12.75">
      <c r="A67">
        <v>725.29003999999998</v>
      </c>
      <c r="B67">
        <v>3.0614614000000002</v>
      </c>
      <c r="C67">
        <v>79.255165000000005</v>
      </c>
      <c r="D67">
        <v>354.56549000000001</v>
      </c>
      <c r="E67">
        <v>93.637885999999995</v>
      </c>
      <c r="H67" s="1"/>
      <c r="I67" s="7"/>
      <c r="J67" s="7"/>
      <c r="K67" s="7"/>
    </row>
    <row r="68" spans="1:11" ht="12.75">
      <c r="A68">
        <v>725.29395</v>
      </c>
      <c r="B68">
        <v>3.0663013000000001</v>
      </c>
      <c r="C68">
        <v>73.765320000000003</v>
      </c>
      <c r="D68">
        <v>353.57668999999999</v>
      </c>
      <c r="E68">
        <v>82.028671000000003</v>
      </c>
      <c r="H68" s="1"/>
      <c r="I68" s="7"/>
      <c r="J68" s="7"/>
      <c r="K68" s="7"/>
    </row>
    <row r="69" spans="1:11" ht="12.75">
      <c r="A69">
        <v>725.29785000000004</v>
      </c>
      <c r="B69">
        <v>3.069061</v>
      </c>
      <c r="C69">
        <v>74.480842999999993</v>
      </c>
      <c r="D69">
        <v>353.32650999999998</v>
      </c>
      <c r="E69">
        <v>67.188461000000004</v>
      </c>
      <c r="H69" s="1"/>
      <c r="I69" s="7"/>
      <c r="J69" s="7"/>
      <c r="K69" s="7"/>
    </row>
    <row r="70" spans="1:11" ht="12.75">
      <c r="A70">
        <v>725.30175999999994</v>
      </c>
      <c r="B70">
        <v>3.0714929</v>
      </c>
      <c r="C70">
        <v>65.325423999999998</v>
      </c>
      <c r="D70">
        <v>354.42815999999999</v>
      </c>
      <c r="E70">
        <v>53.468201000000001</v>
      </c>
      <c r="H70" s="1"/>
      <c r="I70" s="7"/>
      <c r="J70" s="7"/>
      <c r="K70" s="7"/>
    </row>
    <row r="71" spans="1:11" ht="12.75">
      <c r="A71">
        <v>725.30565999999999</v>
      </c>
      <c r="B71">
        <v>3.0738413000000002</v>
      </c>
      <c r="C71">
        <v>70.360703000000001</v>
      </c>
      <c r="D71">
        <v>355.25510000000003</v>
      </c>
      <c r="E71">
        <v>70.166579999999996</v>
      </c>
      <c r="H71" s="1"/>
      <c r="I71" s="7"/>
      <c r="J71" s="7"/>
      <c r="K71" s="7"/>
    </row>
    <row r="72" spans="1:11" ht="12.75">
      <c r="A72">
        <v>725.30957000000001</v>
      </c>
      <c r="B72">
        <v>3.0780554000000002</v>
      </c>
      <c r="C72">
        <v>60.876862000000003</v>
      </c>
      <c r="D72">
        <v>354.88916</v>
      </c>
      <c r="E72">
        <v>72.389610000000005</v>
      </c>
      <c r="H72" s="1"/>
      <c r="I72" s="7"/>
      <c r="J72" s="7"/>
      <c r="K72" s="7"/>
    </row>
    <row r="73" spans="1:11" ht="12.75">
      <c r="A73">
        <v>725.31348000000003</v>
      </c>
      <c r="B73">
        <v>3.0810297000000002</v>
      </c>
      <c r="C73">
        <v>64.439521999999997</v>
      </c>
      <c r="D73">
        <v>354.04665999999997</v>
      </c>
      <c r="E73">
        <v>76.598472999999998</v>
      </c>
      <c r="H73" s="1"/>
      <c r="I73" s="7"/>
      <c r="J73" s="7"/>
      <c r="K73" s="7"/>
    </row>
    <row r="74" spans="1:11" ht="12.75">
      <c r="A74">
        <v>725.31737999999996</v>
      </c>
      <c r="B74">
        <v>3.0840695</v>
      </c>
      <c r="C74">
        <v>56.651828999999999</v>
      </c>
      <c r="D74">
        <v>353.09958</v>
      </c>
      <c r="E74">
        <v>50.696841999999997</v>
      </c>
      <c r="H74" s="1"/>
      <c r="I74" s="7"/>
      <c r="J74" s="7"/>
      <c r="K74" s="7"/>
    </row>
    <row r="75" spans="1:11" ht="12.75">
      <c r="A75">
        <v>725.32128999999998</v>
      </c>
      <c r="B75">
        <v>3.0881523999999998</v>
      </c>
      <c r="C75">
        <v>54.871474999999997</v>
      </c>
      <c r="D75">
        <v>353.19756999999998</v>
      </c>
      <c r="E75">
        <v>42.724257999999999</v>
      </c>
      <c r="H75" s="1"/>
      <c r="I75" s="7"/>
      <c r="J75" s="7"/>
      <c r="K75" s="7"/>
    </row>
    <row r="76" spans="1:11" ht="12.75">
      <c r="A76">
        <v>725.3252</v>
      </c>
      <c r="B76">
        <v>3.0898452000000001</v>
      </c>
      <c r="C76">
        <v>55.000655999999999</v>
      </c>
      <c r="D76">
        <v>354.48682000000002</v>
      </c>
      <c r="E76">
        <v>53.423690999999998</v>
      </c>
      <c r="H76" s="1"/>
      <c r="I76" s="7"/>
      <c r="J76" s="7"/>
      <c r="K76" s="7"/>
    </row>
    <row r="77" spans="1:11" ht="12.75">
      <c r="A77">
        <v>725.32910000000004</v>
      </c>
      <c r="B77">
        <v>3.0940115000000001</v>
      </c>
      <c r="C77">
        <v>48.707881999999998</v>
      </c>
      <c r="D77">
        <v>355.63504</v>
      </c>
      <c r="E77">
        <v>59.330334000000001</v>
      </c>
      <c r="H77" s="1"/>
      <c r="I77" s="7"/>
      <c r="J77" s="7"/>
      <c r="K77" s="7"/>
    </row>
    <row r="78" spans="1:11" ht="12.75">
      <c r="A78">
        <v>725.33300999999994</v>
      </c>
      <c r="B78">
        <v>3.0972183000000002</v>
      </c>
      <c r="C78">
        <v>53.228306000000003</v>
      </c>
      <c r="D78">
        <v>354.58706999999998</v>
      </c>
      <c r="E78">
        <v>66.978294000000005</v>
      </c>
      <c r="H78" s="1"/>
      <c r="I78" s="7"/>
      <c r="J78" s="7"/>
      <c r="K78" s="7"/>
    </row>
    <row r="79" spans="1:11" ht="12.75">
      <c r="A79">
        <v>725.33690999999999</v>
      </c>
      <c r="B79">
        <v>3.1002521999999999</v>
      </c>
      <c r="C79">
        <v>42.013657000000002</v>
      </c>
      <c r="D79">
        <v>354.09113000000002</v>
      </c>
      <c r="E79">
        <v>38.730145</v>
      </c>
      <c r="H79" s="1"/>
      <c r="I79" s="7"/>
      <c r="J79" s="7"/>
      <c r="K79" s="7"/>
    </row>
    <row r="80" spans="1:11" ht="12.75">
      <c r="A80">
        <v>725.34082000000001</v>
      </c>
      <c r="B80">
        <v>3.1022786999999998</v>
      </c>
      <c r="C80">
        <v>46.945858000000001</v>
      </c>
      <c r="D80">
        <v>355.04293999999999</v>
      </c>
      <c r="E80">
        <v>33.700924000000001</v>
      </c>
      <c r="H80" s="1"/>
      <c r="I80" s="7"/>
      <c r="J80" s="7"/>
      <c r="K80" s="7"/>
    </row>
    <row r="81" spans="1:11" ht="12.75">
      <c r="A81">
        <v>725.34473000000003</v>
      </c>
      <c r="B81">
        <v>3.1093538000000001</v>
      </c>
      <c r="C81">
        <v>39.322639000000002</v>
      </c>
      <c r="D81">
        <v>356.14246000000003</v>
      </c>
      <c r="E81">
        <v>33.749099999999999</v>
      </c>
      <c r="H81" s="1"/>
      <c r="I81" s="7"/>
      <c r="J81" s="7"/>
      <c r="K81" s="7"/>
    </row>
    <row r="82" spans="1:11" ht="12.75">
      <c r="A82">
        <v>725.34862999999996</v>
      </c>
      <c r="B82">
        <v>3.1104862999999998</v>
      </c>
      <c r="C82">
        <v>41.775475</v>
      </c>
      <c r="D82">
        <v>355.98394999999999</v>
      </c>
      <c r="E82">
        <v>53.035736</v>
      </c>
      <c r="H82" s="1"/>
      <c r="I82" s="7"/>
      <c r="J82" s="7"/>
      <c r="K82" s="7"/>
    </row>
    <row r="83" spans="1:11" ht="12.75">
      <c r="A83">
        <v>725.35253999999998</v>
      </c>
      <c r="B83">
        <v>3.1132757999999998</v>
      </c>
      <c r="C83">
        <v>40.052684999999997</v>
      </c>
      <c r="D83">
        <v>355.16519</v>
      </c>
      <c r="E83">
        <v>54.333672</v>
      </c>
      <c r="H83" s="1"/>
      <c r="I83" s="7"/>
      <c r="J83" s="7"/>
      <c r="K83" s="7"/>
    </row>
    <row r="84" spans="1:11" ht="12.75">
      <c r="A84">
        <v>725.35645</v>
      </c>
      <c r="B84">
        <v>3.1150758000000001</v>
      </c>
      <c r="C84">
        <v>36.920757000000002</v>
      </c>
      <c r="D84">
        <v>354.23885999999999</v>
      </c>
      <c r="E84">
        <v>35.739719000000001</v>
      </c>
      <c r="H84" s="1"/>
      <c r="I84" s="7"/>
      <c r="J84" s="7"/>
      <c r="K84" s="7"/>
    </row>
    <row r="85" spans="1:11" ht="12.75">
      <c r="A85">
        <v>725.36035000000004</v>
      </c>
      <c r="B85">
        <v>3.1189024000000001</v>
      </c>
      <c r="C85">
        <v>40.501823000000002</v>
      </c>
      <c r="D85">
        <v>353.98734000000002</v>
      </c>
      <c r="E85">
        <v>30.177371999999998</v>
      </c>
      <c r="H85" s="1"/>
      <c r="I85" s="7"/>
      <c r="J85" s="7"/>
      <c r="K85" s="7"/>
    </row>
    <row r="86" spans="1:11" ht="12.75">
      <c r="A86">
        <v>725.36425999999994</v>
      </c>
      <c r="B86">
        <v>3.1219184000000002</v>
      </c>
      <c r="C86">
        <v>33.644553999999999</v>
      </c>
      <c r="D86">
        <v>355.14490000000001</v>
      </c>
      <c r="E86">
        <v>25.537299999999998</v>
      </c>
      <c r="H86" s="1"/>
      <c r="I86" s="7"/>
      <c r="J86" s="7"/>
      <c r="K86" s="7"/>
    </row>
    <row r="87" spans="1:11" ht="12.75">
      <c r="A87">
        <v>725.36815999999999</v>
      </c>
      <c r="B87">
        <v>3.1245707999999999</v>
      </c>
      <c r="C87">
        <v>41.301032999999997</v>
      </c>
      <c r="D87">
        <v>356.10327000000001</v>
      </c>
      <c r="E87">
        <v>52.495708</v>
      </c>
      <c r="H87" s="1"/>
      <c r="I87" s="7"/>
      <c r="J87" s="7"/>
      <c r="K87" s="7"/>
    </row>
    <row r="88" spans="1:11" ht="12.75">
      <c r="A88">
        <v>725.37207000000001</v>
      </c>
      <c r="B88">
        <v>3.1281769000000001</v>
      </c>
      <c r="C88">
        <v>34.319611000000002</v>
      </c>
      <c r="D88">
        <v>355.8306</v>
      </c>
      <c r="E88">
        <v>47.931206000000003</v>
      </c>
      <c r="H88" s="1"/>
      <c r="I88" s="7"/>
      <c r="J88" s="7"/>
      <c r="K88" s="7"/>
    </row>
    <row r="89" spans="1:11" ht="12.75">
      <c r="A89">
        <v>725.37598000000003</v>
      </c>
      <c r="B89">
        <v>3.1311691000000001</v>
      </c>
      <c r="C89">
        <v>39.011059000000003</v>
      </c>
      <c r="D89">
        <v>354.98401000000001</v>
      </c>
      <c r="E89">
        <v>39.962482000000001</v>
      </c>
      <c r="H89" s="1"/>
      <c r="I89" s="7"/>
      <c r="J89" s="7"/>
      <c r="K89" s="7"/>
    </row>
    <row r="90" spans="1:11" ht="12.75">
      <c r="A90">
        <v>725.37987999999996</v>
      </c>
      <c r="B90">
        <v>3.1351863999999998</v>
      </c>
      <c r="C90">
        <v>34.858226999999999</v>
      </c>
      <c r="D90">
        <v>354.06491</v>
      </c>
      <c r="E90">
        <v>25.050272</v>
      </c>
      <c r="H90" s="1"/>
      <c r="I90" s="7"/>
      <c r="J90" s="7"/>
      <c r="K90" s="7"/>
    </row>
    <row r="91" spans="1:11" ht="12.75">
      <c r="A91">
        <v>725.38378999999998</v>
      </c>
      <c r="B91">
        <v>3.1385540999999999</v>
      </c>
      <c r="C91">
        <v>34.067073999999998</v>
      </c>
      <c r="D91">
        <v>354.06569999999999</v>
      </c>
      <c r="E91">
        <v>26.076345</v>
      </c>
      <c r="H91" s="1"/>
      <c r="I91" s="7"/>
      <c r="J91" s="7"/>
      <c r="K91" s="7"/>
    </row>
    <row r="92" spans="1:11" ht="12.75">
      <c r="A92">
        <v>725.3877</v>
      </c>
      <c r="B92">
        <v>3.1411528999999998</v>
      </c>
      <c r="C92">
        <v>36.389774000000003</v>
      </c>
      <c r="D92">
        <v>355.33823000000001</v>
      </c>
      <c r="E92">
        <v>45.181023000000003</v>
      </c>
      <c r="H92" s="1"/>
      <c r="I92" s="7"/>
      <c r="J92" s="7"/>
      <c r="K92" s="7"/>
    </row>
    <row r="93" spans="1:11" ht="12.75">
      <c r="A93">
        <v>725.39160000000004</v>
      </c>
      <c r="B93">
        <v>3.1426786999999998</v>
      </c>
      <c r="C93">
        <v>31.004328000000001</v>
      </c>
      <c r="D93">
        <v>356.13479999999998</v>
      </c>
      <c r="E93">
        <v>42.751125000000002</v>
      </c>
      <c r="H93" s="1"/>
      <c r="I93" s="7"/>
      <c r="J93" s="7"/>
      <c r="K93" s="7"/>
    </row>
    <row r="94" spans="1:11" ht="12.75">
      <c r="A94">
        <v>725.39550999999994</v>
      </c>
      <c r="B94">
        <v>3.1474948</v>
      </c>
      <c r="C94">
        <v>37.116787000000002</v>
      </c>
      <c r="D94">
        <v>355.76727</v>
      </c>
      <c r="E94">
        <v>41.612575999999997</v>
      </c>
      <c r="H94" s="1"/>
      <c r="I94" s="7"/>
      <c r="J94" s="7"/>
      <c r="K94" s="7"/>
    </row>
    <row r="95" spans="1:11" ht="12.75">
      <c r="A95">
        <v>725.39940999999999</v>
      </c>
      <c r="B95">
        <v>3.1495690000000001</v>
      </c>
      <c r="C95">
        <v>29.024066999999999</v>
      </c>
      <c r="D95">
        <v>354.86383000000001</v>
      </c>
      <c r="E95">
        <v>18.786038999999999</v>
      </c>
      <c r="H95" s="1"/>
      <c r="I95" s="7"/>
      <c r="J95" s="7"/>
      <c r="K95" s="7"/>
    </row>
    <row r="96" spans="1:11" ht="12.75">
      <c r="A96">
        <v>725.40332000000001</v>
      </c>
      <c r="B96">
        <v>3.1539321</v>
      </c>
      <c r="C96">
        <v>36.011589000000001</v>
      </c>
      <c r="D96">
        <v>353.97824000000003</v>
      </c>
      <c r="E96">
        <v>28.528423</v>
      </c>
      <c r="H96" s="1"/>
      <c r="I96" s="7"/>
      <c r="J96" s="7"/>
      <c r="K96" s="7"/>
    </row>
    <row r="97" spans="1:11" ht="12.75">
      <c r="A97">
        <v>725.40723000000003</v>
      </c>
      <c r="B97">
        <v>3.1566024000000001</v>
      </c>
      <c r="C97">
        <v>31.411133</v>
      </c>
      <c r="D97">
        <v>354.18889999999999</v>
      </c>
      <c r="E97">
        <v>37.167746999999999</v>
      </c>
      <c r="H97" s="1"/>
      <c r="I97" s="7"/>
      <c r="J97" s="7"/>
      <c r="K97" s="7"/>
    </row>
    <row r="98" spans="1:11" ht="12.75">
      <c r="A98">
        <v>725.41112999999996</v>
      </c>
      <c r="B98">
        <v>3.1592965</v>
      </c>
      <c r="C98">
        <v>34.474421999999997</v>
      </c>
      <c r="D98">
        <v>355.47235000000001</v>
      </c>
      <c r="E98">
        <v>48.577778000000002</v>
      </c>
      <c r="H98" s="1"/>
      <c r="I98" s="7"/>
      <c r="J98" s="7"/>
      <c r="K98" s="7"/>
    </row>
    <row r="99" spans="1:11" ht="12.75">
      <c r="A99">
        <v>725.41503999999998</v>
      </c>
      <c r="B99">
        <v>3.1629502999999999</v>
      </c>
      <c r="C99">
        <v>33.343989999999998</v>
      </c>
      <c r="D99">
        <v>355.94954999999999</v>
      </c>
      <c r="E99">
        <v>38.373379</v>
      </c>
      <c r="H99" s="1"/>
      <c r="I99" s="7"/>
      <c r="J99" s="7"/>
      <c r="K99" s="7"/>
    </row>
    <row r="100" spans="1:11" ht="12.75">
      <c r="A100">
        <v>725.41895</v>
      </c>
      <c r="B100">
        <v>3.1655191999999999</v>
      </c>
      <c r="C100">
        <v>29.831237999999999</v>
      </c>
      <c r="D100">
        <v>355.41237999999998</v>
      </c>
      <c r="E100">
        <v>18.731404999999999</v>
      </c>
      <c r="H100" s="1"/>
      <c r="I100" s="7"/>
      <c r="J100" s="7"/>
      <c r="K100" s="7"/>
    </row>
    <row r="101" spans="1:11" ht="12.75">
      <c r="A101">
        <v>725.42285000000004</v>
      </c>
      <c r="B101">
        <v>3.1682253</v>
      </c>
      <c r="C101">
        <v>33.754359999999998</v>
      </c>
      <c r="D101">
        <v>354.32479999999998</v>
      </c>
      <c r="E101">
        <v>23.692556</v>
      </c>
      <c r="H101" s="1"/>
      <c r="I101" s="7"/>
      <c r="J101" s="7"/>
      <c r="K101" s="7"/>
    </row>
    <row r="102" spans="1:11" ht="12.75">
      <c r="A102">
        <v>725.42675999999994</v>
      </c>
      <c r="B102">
        <v>3.1708717000000002</v>
      </c>
      <c r="C102">
        <v>26.562283999999998</v>
      </c>
      <c r="D102">
        <v>353.44155999999998</v>
      </c>
      <c r="E102">
        <v>29.366085000000002</v>
      </c>
      <c r="H102" s="1"/>
      <c r="I102" s="7"/>
      <c r="J102" s="7"/>
      <c r="K102" s="7"/>
    </row>
    <row r="103" spans="1:11" ht="12.75">
      <c r="A103">
        <v>725.43065999999999</v>
      </c>
      <c r="B103">
        <v>3.1743348</v>
      </c>
      <c r="C103">
        <v>33.349564000000001</v>
      </c>
      <c r="D103">
        <v>353.95596</v>
      </c>
      <c r="E103">
        <v>47.987170999999996</v>
      </c>
      <c r="H103" s="1"/>
      <c r="I103" s="7"/>
      <c r="J103" s="7"/>
      <c r="K103" s="7"/>
    </row>
    <row r="104" spans="1:11" ht="12.75">
      <c r="A104">
        <v>725.43457000000001</v>
      </c>
      <c r="B104">
        <v>3.1791507999999999</v>
      </c>
      <c r="C104">
        <v>25.57037</v>
      </c>
      <c r="D104">
        <v>355.22354000000001</v>
      </c>
      <c r="E104">
        <v>32.862309000000003</v>
      </c>
      <c r="H104" s="1"/>
      <c r="I104" s="7"/>
      <c r="J104" s="7"/>
      <c r="K104" s="7"/>
    </row>
    <row r="105" spans="1:11" ht="12.75">
      <c r="A105">
        <v>725.43848000000003</v>
      </c>
      <c r="B105">
        <v>3.1822205000000001</v>
      </c>
      <c r="C105">
        <v>29.806984</v>
      </c>
      <c r="D105">
        <v>355.56783999999999</v>
      </c>
      <c r="E105">
        <v>21.82349</v>
      </c>
      <c r="H105" s="1"/>
      <c r="I105" s="7"/>
      <c r="J105" s="7"/>
      <c r="K105" s="7"/>
    </row>
    <row r="106" spans="1:11" ht="12.75">
      <c r="A106">
        <v>725.44237999999996</v>
      </c>
      <c r="B106">
        <v>3.1843007000000001</v>
      </c>
      <c r="C106">
        <v>25.669668000000001</v>
      </c>
      <c r="D106">
        <v>354.82015999999999</v>
      </c>
      <c r="E106">
        <v>12.973433999999999</v>
      </c>
      <c r="H106" s="1"/>
      <c r="I106" s="7"/>
      <c r="J106" s="7"/>
      <c r="K106" s="7"/>
    </row>
    <row r="107" spans="1:11" ht="12.75">
      <c r="A107">
        <v>725.44628999999998</v>
      </c>
      <c r="B107">
        <v>3.1872571000000001</v>
      </c>
      <c r="C107">
        <v>26.090209999999999</v>
      </c>
      <c r="D107">
        <v>353.81921</v>
      </c>
      <c r="E107">
        <v>29.363705</v>
      </c>
      <c r="H107" s="1"/>
      <c r="I107" s="7"/>
      <c r="J107" s="7"/>
      <c r="K107" s="7"/>
    </row>
    <row r="108" spans="1:11" ht="12.75">
      <c r="A108">
        <v>725.4502</v>
      </c>
      <c r="B108">
        <v>3.1914175</v>
      </c>
      <c r="C108">
        <v>28.345745000000001</v>
      </c>
      <c r="D108">
        <v>353.24664000000001</v>
      </c>
      <c r="E108">
        <v>43.799563999999997</v>
      </c>
      <c r="H108" s="1"/>
      <c r="I108" s="7"/>
      <c r="J108" s="7"/>
      <c r="K108" s="7"/>
    </row>
    <row r="109" spans="1:11" ht="12.75">
      <c r="A109">
        <v>725.45410000000004</v>
      </c>
      <c r="B109">
        <v>3.1939565999999999</v>
      </c>
      <c r="C109">
        <v>22.882829999999998</v>
      </c>
      <c r="D109">
        <v>354.01868000000002</v>
      </c>
      <c r="E109">
        <v>32.273567</v>
      </c>
      <c r="H109" s="1"/>
      <c r="I109" s="7"/>
      <c r="J109" s="7"/>
      <c r="K109" s="7"/>
    </row>
    <row r="110" spans="1:11" ht="12.75">
      <c r="A110">
        <v>725.45800999999994</v>
      </c>
      <c r="B110">
        <v>3.1955003999999998</v>
      </c>
      <c r="C110">
        <v>29.269290999999999</v>
      </c>
      <c r="D110">
        <v>355.21005000000002</v>
      </c>
      <c r="E110">
        <v>22.996613</v>
      </c>
      <c r="H110" s="1"/>
      <c r="I110" s="7"/>
      <c r="J110" s="7"/>
      <c r="K110" s="7"/>
    </row>
    <row r="111" spans="1:11" ht="12.75">
      <c r="A111">
        <v>725.46190999999999</v>
      </c>
      <c r="B111">
        <v>3.2001792999999998</v>
      </c>
      <c r="C111">
        <v>24.185371</v>
      </c>
      <c r="D111">
        <v>355.24480999999997</v>
      </c>
      <c r="E111">
        <v>12.36163</v>
      </c>
      <c r="H111" s="1"/>
      <c r="I111" s="7"/>
      <c r="J111" s="7"/>
      <c r="K111" s="7"/>
    </row>
    <row r="112" spans="1:11" ht="12.75">
      <c r="A112">
        <v>725.46582000000001</v>
      </c>
      <c r="B112">
        <v>3.2025218</v>
      </c>
      <c r="C112">
        <v>33.937289999999997</v>
      </c>
      <c r="D112">
        <v>354.38834000000003</v>
      </c>
      <c r="E112">
        <v>35.457203</v>
      </c>
      <c r="H112" s="1"/>
      <c r="I112" s="7"/>
      <c r="J112" s="7"/>
      <c r="K112" s="7"/>
    </row>
    <row r="113" spans="1:11" ht="12.75">
      <c r="A113">
        <v>725.46973000000003</v>
      </c>
      <c r="B113">
        <v>3.2065212999999999</v>
      </c>
      <c r="C113">
        <v>33.061934999999998</v>
      </c>
      <c r="D113">
        <v>353.33463</v>
      </c>
      <c r="E113">
        <v>46.318539000000001</v>
      </c>
      <c r="H113" s="1"/>
      <c r="I113" s="7"/>
      <c r="J113" s="7"/>
      <c r="K113" s="7"/>
    </row>
    <row r="114" spans="1:11" ht="12.75">
      <c r="A114">
        <v>725.47362999999996</v>
      </c>
      <c r="B114">
        <v>3.2101690999999999</v>
      </c>
      <c r="C114">
        <v>39.355606000000002</v>
      </c>
      <c r="D114">
        <v>352.84070000000003</v>
      </c>
      <c r="E114">
        <v>52.508015</v>
      </c>
      <c r="H114" s="1"/>
      <c r="I114" s="7"/>
      <c r="J114" s="7"/>
      <c r="K114" s="7"/>
    </row>
    <row r="115" spans="1:11" ht="12.75">
      <c r="A115">
        <v>725.47753999999998</v>
      </c>
      <c r="B115">
        <v>3.2119513</v>
      </c>
      <c r="C115">
        <v>42.565666</v>
      </c>
      <c r="D115">
        <v>353.79599000000002</v>
      </c>
      <c r="E115">
        <v>36.806334999999997</v>
      </c>
      <c r="H115" s="1"/>
      <c r="I115" s="7"/>
      <c r="J115" s="7"/>
      <c r="K115" s="7"/>
    </row>
    <row r="116" spans="1:11" ht="12.75">
      <c r="A116">
        <v>725.48145</v>
      </c>
      <c r="B116">
        <v>3.2164573999999999</v>
      </c>
      <c r="C116">
        <v>43.387332999999998</v>
      </c>
      <c r="D116">
        <v>355.84079000000003</v>
      </c>
      <c r="E116">
        <v>30.658524</v>
      </c>
      <c r="H116" s="1"/>
      <c r="I116" s="7"/>
      <c r="J116" s="7"/>
      <c r="K116" s="7"/>
    </row>
    <row r="117" spans="1:11" ht="12.75">
      <c r="A117">
        <v>725.48535000000004</v>
      </c>
      <c r="B117">
        <v>3.2207786999999999</v>
      </c>
      <c r="C117">
        <v>52.886673000000002</v>
      </c>
      <c r="D117">
        <v>354.78039999999999</v>
      </c>
      <c r="E117">
        <v>53.286320000000003</v>
      </c>
      <c r="H117" s="1"/>
      <c r="I117" s="7"/>
      <c r="J117" s="7"/>
      <c r="K117" s="7"/>
    </row>
    <row r="118" spans="1:11" ht="12.75">
      <c r="A118">
        <v>725.48925999999994</v>
      </c>
      <c r="B118">
        <v>3.2232642</v>
      </c>
      <c r="C118">
        <v>49.508491999999997</v>
      </c>
      <c r="D118">
        <v>353.87585000000001</v>
      </c>
      <c r="E118">
        <v>59.499972999999997</v>
      </c>
      <c r="H118" s="1"/>
      <c r="I118" s="7"/>
      <c r="J118" s="7"/>
      <c r="K118" s="7"/>
    </row>
    <row r="119" spans="1:11" ht="12.75">
      <c r="A119">
        <v>725.49315999999999</v>
      </c>
      <c r="B119">
        <v>3.2245517000000001</v>
      </c>
      <c r="C119">
        <v>58.492457999999999</v>
      </c>
      <c r="D119">
        <v>354.29647999999997</v>
      </c>
      <c r="E119">
        <v>71.424025999999998</v>
      </c>
      <c r="H119" s="1"/>
      <c r="I119" s="7"/>
      <c r="J119" s="7"/>
      <c r="K119" s="7"/>
    </row>
    <row r="120" spans="1:11" ht="12.75">
      <c r="A120">
        <v>725.49707000000001</v>
      </c>
      <c r="B120">
        <v>3.2271564000000001</v>
      </c>
      <c r="C120">
        <v>54.438248000000002</v>
      </c>
      <c r="D120">
        <v>355.56921</v>
      </c>
      <c r="E120">
        <v>51.333668000000003</v>
      </c>
      <c r="H120" s="1"/>
      <c r="I120" s="7"/>
      <c r="J120" s="7"/>
      <c r="K120" s="7"/>
    </row>
    <row r="121" spans="1:11" ht="12.75">
      <c r="A121">
        <v>725.50098000000003</v>
      </c>
      <c r="B121">
        <v>3.2318950000000002</v>
      </c>
      <c r="C121">
        <v>61.996127999999999</v>
      </c>
      <c r="D121">
        <v>355.85977000000003</v>
      </c>
      <c r="E121">
        <v>49.735477000000003</v>
      </c>
      <c r="H121" s="1"/>
      <c r="I121" s="7"/>
      <c r="J121" s="7"/>
      <c r="K121" s="7"/>
    </row>
    <row r="122" spans="1:11" ht="12.75">
      <c r="A122">
        <v>725.50487999999996</v>
      </c>
      <c r="B122">
        <v>3.2356381000000001</v>
      </c>
      <c r="C122">
        <v>66.283264000000003</v>
      </c>
      <c r="D122">
        <v>355.11757999999998</v>
      </c>
      <c r="E122">
        <v>62.621071000000001</v>
      </c>
      <c r="H122" s="1"/>
      <c r="I122" s="7"/>
      <c r="J122" s="7"/>
      <c r="K122" s="7"/>
    </row>
    <row r="123" spans="1:11" ht="12.75">
      <c r="A123">
        <v>725.50878999999998</v>
      </c>
      <c r="B123">
        <v>3.2382130999999998</v>
      </c>
      <c r="C123">
        <v>71.988151999999999</v>
      </c>
      <c r="D123">
        <v>354.06225999999998</v>
      </c>
      <c r="E123">
        <v>82.777816999999999</v>
      </c>
      <c r="H123" s="1"/>
      <c r="I123" s="7"/>
      <c r="J123" s="7"/>
      <c r="K123" s="7"/>
    </row>
    <row r="124" spans="1:11" ht="12.75">
      <c r="A124">
        <v>725.5127</v>
      </c>
      <c r="B124">
        <v>3.2419026</v>
      </c>
      <c r="C124">
        <v>81.233231000000004</v>
      </c>
      <c r="D124">
        <v>353.35413</v>
      </c>
      <c r="E124">
        <v>96.339866999999998</v>
      </c>
      <c r="H124" s="1"/>
      <c r="I124" s="7"/>
      <c r="J124" s="7"/>
      <c r="K124" s="7"/>
    </row>
    <row r="125" spans="1:11" ht="12.75">
      <c r="A125">
        <v>725.51660000000004</v>
      </c>
      <c r="B125">
        <v>3.2430767999999999</v>
      </c>
      <c r="C125">
        <v>80.987281999999993</v>
      </c>
      <c r="D125">
        <v>354.08981</v>
      </c>
      <c r="E125">
        <v>79.245407</v>
      </c>
      <c r="H125" s="1"/>
      <c r="I125" s="7"/>
      <c r="J125" s="7"/>
      <c r="K125" s="7"/>
    </row>
    <row r="126" spans="1:11" ht="12.75">
      <c r="A126">
        <v>725.52050999999994</v>
      </c>
      <c r="B126">
        <v>3.2463491000000002</v>
      </c>
      <c r="C126">
        <v>91.568611000000004</v>
      </c>
      <c r="D126">
        <v>355.37747000000002</v>
      </c>
      <c r="E126">
        <v>77.609527999999997</v>
      </c>
      <c r="H126" s="1"/>
      <c r="I126" s="7"/>
      <c r="J126" s="7"/>
      <c r="K126" s="7"/>
    </row>
    <row r="127" spans="1:11" ht="12.75">
      <c r="A127">
        <v>725.52440999999999</v>
      </c>
      <c r="B127">
        <v>3.2497644000000001</v>
      </c>
      <c r="C127">
        <v>91.850882999999996</v>
      </c>
      <c r="D127">
        <v>355.53631999999999</v>
      </c>
      <c r="E127">
        <v>86.969077999999996</v>
      </c>
      <c r="H127" s="1"/>
      <c r="I127" s="7"/>
      <c r="J127" s="7"/>
      <c r="K127" s="7"/>
    </row>
    <row r="128" spans="1:11" ht="12.75">
      <c r="A128">
        <v>725.52832000000001</v>
      </c>
      <c r="B128">
        <v>3.2523692</v>
      </c>
      <c r="C128">
        <v>103.28530000000001</v>
      </c>
      <c r="D128">
        <v>354.78339</v>
      </c>
      <c r="E128">
        <v>114.66885000000001</v>
      </c>
      <c r="H128" s="1"/>
      <c r="I128" s="7"/>
      <c r="J128" s="7"/>
      <c r="K128" s="7"/>
    </row>
    <row r="129" spans="1:11" ht="12.75">
      <c r="A129">
        <v>725.53223000000003</v>
      </c>
      <c r="B129">
        <v>3.2561599999999999</v>
      </c>
      <c r="C129">
        <v>105.67931</v>
      </c>
      <c r="D129">
        <v>353.84145999999998</v>
      </c>
      <c r="E129">
        <v>118.4892</v>
      </c>
      <c r="H129" s="1"/>
      <c r="I129" s="7"/>
      <c r="J129" s="7"/>
      <c r="K129" s="7"/>
    </row>
    <row r="130" spans="1:11" ht="12.75">
      <c r="A130">
        <v>725.53612999999996</v>
      </c>
      <c r="B130">
        <v>3.2588898999999998</v>
      </c>
      <c r="C130">
        <v>112.45219</v>
      </c>
      <c r="D130">
        <v>353.42403999999999</v>
      </c>
      <c r="E130">
        <v>111.0628</v>
      </c>
      <c r="H130" s="1"/>
      <c r="I130" s="7"/>
      <c r="J130" s="7"/>
      <c r="K130" s="7"/>
    </row>
    <row r="131" spans="1:11" ht="12.75">
      <c r="A131">
        <v>725.54003999999998</v>
      </c>
      <c r="B131">
        <v>3.2630444000000001</v>
      </c>
      <c r="C131">
        <v>119.08949</v>
      </c>
      <c r="D131">
        <v>354.42806999999999</v>
      </c>
      <c r="E131">
        <v>107.08412</v>
      </c>
      <c r="H131" s="1"/>
      <c r="I131" s="7"/>
      <c r="J131" s="7"/>
      <c r="K131" s="7"/>
    </row>
    <row r="132" spans="1:11" ht="12.75">
      <c r="A132">
        <v>725.54395</v>
      </c>
      <c r="B132">
        <v>3.2651067</v>
      </c>
      <c r="C132">
        <v>121.75852</v>
      </c>
      <c r="D132">
        <v>355.47809000000001</v>
      </c>
      <c r="E132">
        <v>111.937</v>
      </c>
      <c r="H132" s="1"/>
      <c r="I132" s="7"/>
      <c r="J132" s="7"/>
      <c r="K132" s="7"/>
    </row>
    <row r="133" spans="1:11" ht="12.75">
      <c r="A133">
        <v>725.54785000000004</v>
      </c>
      <c r="B133">
        <v>3.2676517999999999</v>
      </c>
      <c r="C133">
        <v>132.61241000000001</v>
      </c>
      <c r="D133">
        <v>355.34926999999999</v>
      </c>
      <c r="E133">
        <v>142.32776000000001</v>
      </c>
      <c r="H133" s="1"/>
      <c r="I133" s="7"/>
      <c r="J133" s="7"/>
      <c r="K133" s="7"/>
    </row>
    <row r="134" spans="1:11" ht="12.75">
      <c r="A134">
        <v>725.55175999999994</v>
      </c>
      <c r="B134">
        <v>3.2728016000000002</v>
      </c>
      <c r="C134">
        <v>133.90262999999999</v>
      </c>
      <c r="D134">
        <v>354.47780999999998</v>
      </c>
      <c r="E134">
        <v>146.42975000000001</v>
      </c>
      <c r="H134" s="1"/>
      <c r="I134" s="7"/>
      <c r="J134" s="7"/>
      <c r="K134" s="7"/>
    </row>
    <row r="135" spans="1:11" ht="12.75">
      <c r="A135">
        <v>725.55565999999999</v>
      </c>
      <c r="B135">
        <v>3.2758295999999998</v>
      </c>
      <c r="C135">
        <v>145.16005999999999</v>
      </c>
      <c r="D135">
        <v>353.48406999999997</v>
      </c>
      <c r="E135">
        <v>145.73832999999999</v>
      </c>
      <c r="H135" s="1"/>
      <c r="I135" s="7"/>
      <c r="J135" s="7"/>
      <c r="K135" s="7"/>
    </row>
    <row r="136" spans="1:11" ht="12.75">
      <c r="A136">
        <v>725.55957000000001</v>
      </c>
      <c r="B136">
        <v>3.2782078000000001</v>
      </c>
      <c r="C136">
        <v>145.7825</v>
      </c>
      <c r="D136">
        <v>353.15073000000001</v>
      </c>
      <c r="E136">
        <v>134.13220000000001</v>
      </c>
      <c r="H136" s="1"/>
      <c r="I136" s="7"/>
      <c r="J136" s="7"/>
      <c r="K136" s="7"/>
    </row>
    <row r="137" spans="1:11" ht="12.75">
      <c r="A137">
        <v>725.56348000000003</v>
      </c>
      <c r="B137">
        <v>3.2804012</v>
      </c>
      <c r="C137">
        <v>155.19897</v>
      </c>
      <c r="D137">
        <v>354.24059999999997</v>
      </c>
      <c r="E137">
        <v>147.59601000000001</v>
      </c>
      <c r="H137" s="1"/>
      <c r="I137" s="7"/>
      <c r="J137" s="7"/>
      <c r="K137" s="7"/>
    </row>
    <row r="138" spans="1:11" ht="12.75">
      <c r="A138">
        <v>725.56737999999996</v>
      </c>
      <c r="B138">
        <v>3.2840191999999999</v>
      </c>
      <c r="C138">
        <v>160.64316</v>
      </c>
      <c r="D138">
        <v>355.22797000000003</v>
      </c>
      <c r="E138">
        <v>169.26111</v>
      </c>
      <c r="H138" s="1"/>
      <c r="I138" s="7"/>
      <c r="J138" s="7"/>
      <c r="K138" s="7"/>
    </row>
    <row r="139" spans="1:11" ht="12.75">
      <c r="A139">
        <v>725.57128999999998</v>
      </c>
      <c r="B139">
        <v>3.2862008</v>
      </c>
      <c r="C139">
        <v>165.95282</v>
      </c>
      <c r="D139">
        <v>354.96181999999999</v>
      </c>
      <c r="E139">
        <v>178.83609000000001</v>
      </c>
      <c r="H139" s="1"/>
      <c r="I139" s="7"/>
      <c r="J139" s="7"/>
      <c r="K139" s="7"/>
    </row>
    <row r="140" spans="1:11" ht="12.75">
      <c r="A140">
        <v>725.5752</v>
      </c>
      <c r="B140">
        <v>3.2898903000000002</v>
      </c>
      <c r="C140">
        <v>173.74051</v>
      </c>
      <c r="D140">
        <v>354.0582</v>
      </c>
      <c r="E140">
        <v>178.11565999999999</v>
      </c>
      <c r="H140" s="1"/>
      <c r="I140" s="7"/>
      <c r="J140" s="7"/>
      <c r="K140" s="7"/>
    </row>
    <row r="141" spans="1:11" ht="12.75">
      <c r="A141">
        <v>725.57910000000004</v>
      </c>
      <c r="B141">
        <v>3.2929002999999999</v>
      </c>
      <c r="C141">
        <v>174.57556</v>
      </c>
      <c r="D141">
        <v>353.07837000000001</v>
      </c>
      <c r="E141">
        <v>165.61251999999999</v>
      </c>
      <c r="H141" s="1"/>
      <c r="I141" s="7"/>
      <c r="J141" s="7"/>
      <c r="K141" s="7"/>
    </row>
    <row r="142" spans="1:11" ht="12.75">
      <c r="A142">
        <v>725.58300999999994</v>
      </c>
      <c r="B142">
        <v>3.2956839000000002</v>
      </c>
      <c r="C142">
        <v>185.61028999999999</v>
      </c>
      <c r="D142">
        <v>353.08920000000001</v>
      </c>
      <c r="E142">
        <v>176.50403</v>
      </c>
      <c r="H142" s="1"/>
      <c r="I142" s="7"/>
      <c r="J142" s="7"/>
      <c r="K142" s="7"/>
    </row>
    <row r="143" spans="1:11" ht="12.75">
      <c r="A143">
        <v>725.58690999999999</v>
      </c>
      <c r="B143">
        <v>3.3007621999999999</v>
      </c>
      <c r="C143">
        <v>187.82778999999999</v>
      </c>
      <c r="D143">
        <v>354.37991</v>
      </c>
      <c r="E143">
        <v>192.60453999999999</v>
      </c>
      <c r="H143" s="1"/>
      <c r="I143" s="7"/>
      <c r="J143" s="7"/>
      <c r="K143" s="7"/>
    </row>
    <row r="144" spans="1:11" ht="12.75">
      <c r="A144">
        <v>725.59082000000001</v>
      </c>
      <c r="B144">
        <v>3.3034325</v>
      </c>
      <c r="C144">
        <v>198.62801999999999</v>
      </c>
      <c r="D144">
        <v>355.18545999999998</v>
      </c>
      <c r="E144">
        <v>212.39914999999999</v>
      </c>
      <c r="H144" s="1"/>
      <c r="I144" s="7"/>
      <c r="J144" s="7"/>
      <c r="K144" s="7"/>
    </row>
    <row r="145" spans="1:11" ht="12.75">
      <c r="A145">
        <v>725.59473000000003</v>
      </c>
      <c r="B145">
        <v>3.3059299000000002</v>
      </c>
      <c r="C145">
        <v>200.16136</v>
      </c>
      <c r="D145">
        <v>354.84478999999999</v>
      </c>
      <c r="E145">
        <v>204.26732000000001</v>
      </c>
      <c r="H145" s="1"/>
      <c r="I145" s="7"/>
      <c r="J145" s="7"/>
      <c r="K145" s="7"/>
    </row>
    <row r="146" spans="1:11" ht="12.75">
      <c r="A146">
        <v>725.59862999999996</v>
      </c>
      <c r="B146">
        <v>3.3094286999999998</v>
      </c>
      <c r="C146">
        <v>206.25241</v>
      </c>
      <c r="D146">
        <v>353.88501000000002</v>
      </c>
      <c r="E146">
        <v>196.13847000000001</v>
      </c>
      <c r="H146" s="1"/>
      <c r="I146" s="7"/>
      <c r="J146" s="7"/>
      <c r="K146" s="7"/>
    </row>
    <row r="147" spans="1:11" ht="12.75">
      <c r="A147">
        <v>725.60253999999998</v>
      </c>
      <c r="B147">
        <v>3.3123611999999998</v>
      </c>
      <c r="C147">
        <v>211.79675</v>
      </c>
      <c r="D147">
        <v>352.99695000000003</v>
      </c>
      <c r="E147">
        <v>199.10139000000001</v>
      </c>
      <c r="H147" s="1"/>
      <c r="I147" s="7"/>
      <c r="J147" s="7"/>
      <c r="K147" s="7"/>
    </row>
    <row r="148" spans="1:11" ht="12.75">
      <c r="A148">
        <v>725.60645</v>
      </c>
      <c r="B148">
        <v>3.3161223</v>
      </c>
      <c r="C148">
        <v>215.14037999999999</v>
      </c>
      <c r="D148">
        <v>353.14944000000003</v>
      </c>
      <c r="E148">
        <v>216.23056</v>
      </c>
      <c r="H148" s="1"/>
      <c r="I148" s="7"/>
      <c r="J148" s="7"/>
      <c r="K148" s="7"/>
    </row>
    <row r="149" spans="1:11" ht="12.75">
      <c r="A149">
        <v>725.61035000000004</v>
      </c>
      <c r="B149">
        <v>3.3186555000000002</v>
      </c>
      <c r="C149">
        <v>225.25364999999999</v>
      </c>
      <c r="D149">
        <v>354.44662</v>
      </c>
      <c r="E149">
        <v>239.06941000000001</v>
      </c>
      <c r="H149" s="1"/>
      <c r="I149" s="7"/>
      <c r="J149" s="7"/>
      <c r="K149" s="7"/>
    </row>
    <row r="150" spans="1:11" ht="12.75">
      <c r="A150">
        <v>725.61425999999994</v>
      </c>
      <c r="B150">
        <v>3.321898</v>
      </c>
      <c r="C150">
        <v>224.80537000000001</v>
      </c>
      <c r="D150">
        <v>355.09879000000001</v>
      </c>
      <c r="E150">
        <v>230.31728000000001</v>
      </c>
      <c r="H150" s="1"/>
      <c r="I150" s="7"/>
      <c r="J150" s="7"/>
      <c r="K150" s="7"/>
    </row>
    <row r="151" spans="1:11" ht="12.75">
      <c r="A151">
        <v>725.61815999999999</v>
      </c>
      <c r="B151">
        <v>3.3246457999999999</v>
      </c>
      <c r="C151">
        <v>234.55144000000001</v>
      </c>
      <c r="D151">
        <v>354.62572999999998</v>
      </c>
      <c r="E151">
        <v>224.02806000000001</v>
      </c>
      <c r="H151" s="1"/>
      <c r="I151" s="7"/>
      <c r="J151" s="7"/>
      <c r="K151" s="7"/>
    </row>
    <row r="152" spans="1:11" ht="12.75">
      <c r="A152">
        <v>725.62207000000001</v>
      </c>
      <c r="B152">
        <v>3.3281624000000001</v>
      </c>
      <c r="C152">
        <v>234.60246000000001</v>
      </c>
      <c r="D152">
        <v>353.68561</v>
      </c>
      <c r="E152">
        <v>219.53064000000001</v>
      </c>
      <c r="H152" s="1"/>
      <c r="I152" s="7"/>
      <c r="J152" s="7"/>
      <c r="K152" s="7"/>
    </row>
    <row r="153" spans="1:11" ht="12.75">
      <c r="A153">
        <v>725.62598000000003</v>
      </c>
      <c r="B153">
        <v>3.3301889999999998</v>
      </c>
      <c r="C153">
        <v>244.03706</v>
      </c>
      <c r="D153">
        <v>352.82117</v>
      </c>
      <c r="E153">
        <v>244.09229999999999</v>
      </c>
      <c r="H153" s="1"/>
      <c r="I153" s="7"/>
      <c r="J153" s="7"/>
      <c r="K153" s="7"/>
    </row>
    <row r="154" spans="1:11" ht="12.75">
      <c r="A154">
        <v>725.62987999999996</v>
      </c>
      <c r="B154">
        <v>3.3349394999999999</v>
      </c>
      <c r="C154">
        <v>248.00665000000001</v>
      </c>
      <c r="D154">
        <v>353.36941999999999</v>
      </c>
      <c r="E154">
        <v>259.33078</v>
      </c>
      <c r="H154" s="1"/>
      <c r="I154" s="7"/>
      <c r="J154" s="7"/>
      <c r="K154" s="7"/>
    </row>
    <row r="155" spans="1:11" ht="12.75">
      <c r="A155">
        <v>725.63378999999998</v>
      </c>
      <c r="B155">
        <v>3.3381104000000001</v>
      </c>
      <c r="C155">
        <v>252.17212000000001</v>
      </c>
      <c r="D155">
        <v>354.75882000000001</v>
      </c>
      <c r="E155">
        <v>259.43203999999997</v>
      </c>
      <c r="H155" s="1"/>
      <c r="I155" s="7"/>
      <c r="J155" s="7"/>
      <c r="K155" s="7"/>
    </row>
    <row r="156" spans="1:11" ht="12.75">
      <c r="A156">
        <v>725.6377</v>
      </c>
      <c r="B156">
        <v>3.3407867000000002</v>
      </c>
      <c r="C156">
        <v>258.47205000000002</v>
      </c>
      <c r="D156">
        <v>355.09701999999999</v>
      </c>
      <c r="E156">
        <v>250.36076</v>
      </c>
      <c r="H156" s="1"/>
      <c r="I156" s="7"/>
      <c r="J156" s="7"/>
      <c r="K156" s="7"/>
    </row>
    <row r="157" spans="1:11" ht="12.75">
      <c r="A157">
        <v>725.64160000000004</v>
      </c>
      <c r="B157">
        <v>3.3440948000000001</v>
      </c>
      <c r="C157">
        <v>259.10876000000002</v>
      </c>
      <c r="D157">
        <v>354.4538</v>
      </c>
      <c r="E157">
        <v>244.43343999999999</v>
      </c>
      <c r="H157" s="1"/>
      <c r="I157" s="7"/>
      <c r="J157" s="7"/>
      <c r="K157" s="7"/>
    </row>
    <row r="158" spans="1:11" ht="12.75">
      <c r="A158">
        <v>725.64550999999994</v>
      </c>
      <c r="B158">
        <v>3.3464491000000001</v>
      </c>
      <c r="C158">
        <v>268.48946999999998</v>
      </c>
      <c r="D158">
        <v>353.47442999999998</v>
      </c>
      <c r="E158">
        <v>267.33211999999997</v>
      </c>
      <c r="H158" s="1"/>
      <c r="I158" s="7"/>
      <c r="J158" s="7"/>
      <c r="K158" s="7"/>
    </row>
    <row r="159" spans="1:11" ht="12.75">
      <c r="A159">
        <v>725.64940999999999</v>
      </c>
      <c r="B159">
        <v>3.3511817000000002</v>
      </c>
      <c r="C159">
        <v>268.38412</v>
      </c>
      <c r="D159">
        <v>355.68765000000002</v>
      </c>
      <c r="E159">
        <v>278.32886000000002</v>
      </c>
      <c r="H159" s="1"/>
      <c r="I159" s="7"/>
      <c r="J159" s="7"/>
      <c r="K159" s="7"/>
    </row>
    <row r="160" spans="1:11" ht="12.75">
      <c r="A160">
        <v>725.65332000000001</v>
      </c>
      <c r="B160">
        <v>3.3535838</v>
      </c>
      <c r="C160">
        <v>277.11926</v>
      </c>
      <c r="D160">
        <v>356.41125</v>
      </c>
      <c r="E160">
        <v>287.07326999999998</v>
      </c>
      <c r="H160" s="1"/>
      <c r="I160" s="7"/>
      <c r="J160" s="7"/>
      <c r="K160" s="7"/>
    </row>
    <row r="161" spans="1:11" ht="12.75">
      <c r="A161">
        <v>725.65723000000003</v>
      </c>
      <c r="B161">
        <v>3.3553898000000002</v>
      </c>
      <c r="C161">
        <v>276.52431999999999</v>
      </c>
      <c r="D161">
        <v>355.97762999999998</v>
      </c>
      <c r="E161">
        <v>269.27569999999997</v>
      </c>
      <c r="H161" s="1"/>
      <c r="I161" s="7"/>
      <c r="J161" s="7"/>
      <c r="K161" s="7"/>
    </row>
    <row r="162" spans="1:11" ht="12.75">
      <c r="A162">
        <v>725.66112999999996</v>
      </c>
      <c r="B162">
        <v>3.3589661</v>
      </c>
      <c r="C162">
        <v>282.33593999999999</v>
      </c>
      <c r="D162">
        <v>354.97116</v>
      </c>
      <c r="E162">
        <v>268.56160999999997</v>
      </c>
      <c r="H162" s="1"/>
      <c r="I162" s="7"/>
      <c r="J162" s="7"/>
      <c r="K162" s="7"/>
    </row>
    <row r="163" spans="1:11" ht="12.75">
      <c r="A163">
        <v>725.66503999999998</v>
      </c>
      <c r="B163">
        <v>3.3624887000000001</v>
      </c>
      <c r="C163">
        <v>287.10699</v>
      </c>
      <c r="D163">
        <v>353.97408999999999</v>
      </c>
      <c r="E163">
        <v>282.37313999999998</v>
      </c>
      <c r="H163" s="1"/>
      <c r="I163" s="7"/>
      <c r="J163" s="7"/>
      <c r="K163" s="7"/>
    </row>
    <row r="164" spans="1:11" ht="12.75">
      <c r="A164">
        <v>725.66895</v>
      </c>
      <c r="B164">
        <v>3.3646940999999999</v>
      </c>
      <c r="C164">
        <v>289.93146000000002</v>
      </c>
      <c r="D164">
        <v>354.11944999999997</v>
      </c>
      <c r="E164">
        <v>298.85629</v>
      </c>
      <c r="H164" s="1"/>
      <c r="I164" s="7"/>
      <c r="J164" s="7"/>
      <c r="K164" s="7"/>
    </row>
    <row r="165" spans="1:11" ht="12.75">
      <c r="A165">
        <v>725.67285000000004</v>
      </c>
      <c r="B165">
        <v>3.3683657999999999</v>
      </c>
      <c r="C165">
        <v>296.96465999999998</v>
      </c>
      <c r="D165">
        <v>355.38907</v>
      </c>
      <c r="E165">
        <v>309.60730000000001</v>
      </c>
      <c r="H165" s="1"/>
      <c r="I165" s="7"/>
      <c r="J165" s="7"/>
      <c r="K165" s="7"/>
    </row>
    <row r="166" spans="1:11" ht="12.75">
      <c r="A166">
        <v>725.67675999999994</v>
      </c>
      <c r="B166">
        <v>3.3721923999999999</v>
      </c>
      <c r="C166">
        <v>296.00867</v>
      </c>
      <c r="D166">
        <v>356.02172999999999</v>
      </c>
      <c r="E166">
        <v>289.79514</v>
      </c>
      <c r="H166" s="1"/>
      <c r="I166" s="7"/>
      <c r="J166" s="7"/>
      <c r="K166" s="7"/>
    </row>
    <row r="167" spans="1:11" ht="12.75">
      <c r="A167">
        <v>725.68065999999999</v>
      </c>
      <c r="B167">
        <v>3.3743143</v>
      </c>
      <c r="C167">
        <v>304.36478</v>
      </c>
      <c r="D167">
        <v>355.52881000000002</v>
      </c>
      <c r="E167">
        <v>289.73959000000002</v>
      </c>
      <c r="H167" s="1"/>
      <c r="I167" s="7"/>
      <c r="J167" s="7"/>
      <c r="K167" s="7"/>
    </row>
    <row r="168" spans="1:11" ht="12.75">
      <c r="A168">
        <v>725.68457000000001</v>
      </c>
      <c r="B168">
        <v>3.3774674</v>
      </c>
      <c r="C168">
        <v>303.90334999999999</v>
      </c>
      <c r="D168">
        <v>354.56894</v>
      </c>
      <c r="E168">
        <v>296.96881000000002</v>
      </c>
      <c r="H168" s="1"/>
      <c r="I168" s="7"/>
      <c r="J168" s="7"/>
      <c r="K168" s="7"/>
    </row>
    <row r="169" spans="1:11" ht="12.75">
      <c r="A169">
        <v>725.68848000000003</v>
      </c>
      <c r="B169">
        <v>3.3808231000000002</v>
      </c>
      <c r="C169">
        <v>311.15694999999999</v>
      </c>
      <c r="D169">
        <v>353.75562000000002</v>
      </c>
      <c r="E169">
        <v>321.53998000000001</v>
      </c>
      <c r="H169" s="1"/>
      <c r="I169" s="7"/>
      <c r="J169" s="7"/>
      <c r="K169" s="7"/>
    </row>
    <row r="170" spans="1:11" ht="12.75">
      <c r="A170">
        <v>725.69237999999996</v>
      </c>
      <c r="B170">
        <v>3.3828198999999999</v>
      </c>
      <c r="C170">
        <v>312.83571999999998</v>
      </c>
      <c r="D170">
        <v>354.25094999999999</v>
      </c>
      <c r="E170">
        <v>324.73748999999998</v>
      </c>
      <c r="H170" s="1"/>
      <c r="I170" s="7"/>
      <c r="J170" s="7"/>
      <c r="K170" s="7"/>
    </row>
    <row r="171" spans="1:11" ht="12.75">
      <c r="A171">
        <v>725.69628999999998</v>
      </c>
      <c r="B171">
        <v>3.3880412999999998</v>
      </c>
      <c r="C171">
        <v>316.30045000000001</v>
      </c>
      <c r="D171">
        <v>355.56580000000002</v>
      </c>
      <c r="E171">
        <v>312.52496000000002</v>
      </c>
      <c r="H171" s="1"/>
      <c r="I171" s="7"/>
      <c r="J171" s="7"/>
      <c r="K171" s="7"/>
    </row>
    <row r="172" spans="1:11" ht="12.75">
      <c r="A172">
        <v>725.7002</v>
      </c>
      <c r="B172">
        <v>3.3897876999999998</v>
      </c>
      <c r="C172">
        <v>321.27132999999998</v>
      </c>
      <c r="D172">
        <v>355.97769</v>
      </c>
      <c r="E172">
        <v>307.85867000000002</v>
      </c>
      <c r="H172" s="1"/>
      <c r="I172" s="7"/>
      <c r="J172" s="7"/>
      <c r="K172" s="7"/>
    </row>
    <row r="173" spans="1:11" ht="12.75">
      <c r="A173">
        <v>725.70410000000004</v>
      </c>
      <c r="B173">
        <v>3.3934236000000002</v>
      </c>
      <c r="C173">
        <v>321.12542999999999</v>
      </c>
      <c r="D173">
        <v>355.32308999999998</v>
      </c>
      <c r="E173">
        <v>312.51790999999997</v>
      </c>
      <c r="H173" s="1"/>
      <c r="I173" s="7"/>
      <c r="J173" s="7"/>
      <c r="K173" s="7"/>
    </row>
    <row r="174" spans="1:11" ht="12.75">
      <c r="A174">
        <v>725.70800999999994</v>
      </c>
      <c r="B174">
        <v>3.3958374999999998</v>
      </c>
      <c r="C174">
        <v>328.74331999999998</v>
      </c>
      <c r="D174">
        <v>354.35449</v>
      </c>
      <c r="E174">
        <v>337.94076999999999</v>
      </c>
      <c r="H174" s="1"/>
      <c r="I174" s="7"/>
      <c r="J174" s="7"/>
      <c r="K174" s="7"/>
    </row>
    <row r="175" spans="1:11" ht="12.75">
      <c r="A175">
        <v>725.71190999999999</v>
      </c>
      <c r="B175">
        <v>3.3989549000000001</v>
      </c>
      <c r="C175">
        <v>327.46780000000001</v>
      </c>
      <c r="D175">
        <v>353.71213</v>
      </c>
      <c r="E175">
        <v>337.70690999999999</v>
      </c>
      <c r="H175" s="1"/>
      <c r="I175" s="7"/>
      <c r="J175" s="7"/>
      <c r="K175" s="7"/>
    </row>
    <row r="176" spans="1:11" ht="12.75">
      <c r="A176">
        <v>725.71582000000001</v>
      </c>
      <c r="B176">
        <v>3.4011841</v>
      </c>
      <c r="C176">
        <v>334.73586999999998</v>
      </c>
      <c r="D176">
        <v>354.50738999999999</v>
      </c>
      <c r="E176">
        <v>333.38510000000002</v>
      </c>
      <c r="H176" s="1"/>
      <c r="I176" s="7"/>
      <c r="J176" s="7"/>
      <c r="K176" s="7"/>
    </row>
    <row r="177" spans="1:11" ht="12.75">
      <c r="A177">
        <v>725.71973000000003</v>
      </c>
      <c r="B177">
        <v>3.4052432000000001</v>
      </c>
      <c r="C177">
        <v>334.26834000000002</v>
      </c>
      <c r="D177">
        <v>355.69031000000001</v>
      </c>
      <c r="E177">
        <v>320.58832000000001</v>
      </c>
      <c r="H177" s="1"/>
      <c r="I177" s="7"/>
      <c r="J177" s="7"/>
      <c r="K177" s="7"/>
    </row>
    <row r="178" spans="1:11" ht="12.75">
      <c r="A178">
        <v>725.72362999999996</v>
      </c>
      <c r="B178">
        <v>3.4094452999999998</v>
      </c>
      <c r="C178">
        <v>338.85739000000001</v>
      </c>
      <c r="D178">
        <v>355.78264999999999</v>
      </c>
      <c r="E178">
        <v>329.39010999999999</v>
      </c>
      <c r="H178" s="1"/>
      <c r="I178" s="7"/>
      <c r="J178" s="7"/>
      <c r="K178" s="7"/>
    </row>
    <row r="179" spans="1:11" ht="12.75">
      <c r="A179">
        <v>725.72753999999998</v>
      </c>
      <c r="B179">
        <v>3.4119606</v>
      </c>
      <c r="C179">
        <v>343.30063000000001</v>
      </c>
      <c r="D179">
        <v>354.96841000000001</v>
      </c>
      <c r="E179">
        <v>350.68268</v>
      </c>
      <c r="H179" s="1"/>
      <c r="I179" s="7"/>
      <c r="J179" s="7"/>
      <c r="K179" s="7"/>
    </row>
    <row r="180" spans="1:11" ht="12.75">
      <c r="A180">
        <v>725.73145</v>
      </c>
      <c r="B180">
        <v>3.4157991000000001</v>
      </c>
      <c r="C180">
        <v>344.21215999999998</v>
      </c>
      <c r="D180">
        <v>353.92867999999999</v>
      </c>
      <c r="E180">
        <v>355.06436000000002</v>
      </c>
      <c r="H180" s="1"/>
      <c r="I180" s="7"/>
      <c r="J180" s="7"/>
      <c r="K180" s="7"/>
    </row>
    <row r="181" spans="1:11" ht="12.75">
      <c r="A181">
        <v>725.73535000000004</v>
      </c>
      <c r="B181">
        <v>3.4170747000000001</v>
      </c>
      <c r="C181">
        <v>349.83706999999998</v>
      </c>
      <c r="D181">
        <v>353.45551</v>
      </c>
      <c r="E181">
        <v>351.59780999999998</v>
      </c>
      <c r="H181" s="1"/>
      <c r="I181" s="7"/>
      <c r="J181" s="7"/>
      <c r="K181" s="7"/>
    </row>
    <row r="182" spans="1:11" ht="12.75">
      <c r="A182">
        <v>725.73925999999994</v>
      </c>
      <c r="B182">
        <v>3.4231961000000002</v>
      </c>
      <c r="C182">
        <v>347.05383</v>
      </c>
      <c r="D182">
        <v>354.35806000000002</v>
      </c>
      <c r="E182">
        <v>333.16507000000001</v>
      </c>
      <c r="H182" s="1"/>
      <c r="I182" s="7"/>
      <c r="J182" s="7"/>
      <c r="K182" s="7"/>
    </row>
    <row r="183" spans="1:11" ht="12.75">
      <c r="A183">
        <v>725.74315999999999</v>
      </c>
      <c r="B183">
        <v>3.4247100000000001</v>
      </c>
      <c r="C183">
        <v>355.08080999999999</v>
      </c>
      <c r="D183">
        <v>355.46251999999998</v>
      </c>
      <c r="E183">
        <v>343.53958</v>
      </c>
      <c r="H183" s="1"/>
      <c r="I183" s="7"/>
      <c r="J183" s="7"/>
      <c r="K183" s="7"/>
    </row>
    <row r="184" spans="1:11" ht="12.75">
      <c r="A184">
        <v>725.74707000000001</v>
      </c>
      <c r="B184">
        <v>3.4279465999999998</v>
      </c>
      <c r="C184">
        <v>353.48043999999999</v>
      </c>
      <c r="D184">
        <v>355.43436000000003</v>
      </c>
      <c r="E184">
        <v>358.64263999999997</v>
      </c>
      <c r="H184" s="1"/>
      <c r="I184" s="7"/>
      <c r="J184" s="7"/>
      <c r="K184" s="7"/>
    </row>
    <row r="185" spans="1:11" ht="12.75">
      <c r="A185">
        <v>725.75098000000003</v>
      </c>
      <c r="B185">
        <v>3.4311712000000001</v>
      </c>
      <c r="C185">
        <v>358.79736000000003</v>
      </c>
      <c r="D185">
        <v>354.65744000000001</v>
      </c>
      <c r="E185">
        <v>372.00009</v>
      </c>
      <c r="H185" s="1"/>
      <c r="I185" s="7"/>
      <c r="J185" s="7"/>
      <c r="K185" s="7"/>
    </row>
    <row r="186" spans="1:11" ht="12.75">
      <c r="A186">
        <v>725.75487999999996</v>
      </c>
      <c r="B186">
        <v>3.4334481000000001</v>
      </c>
      <c r="C186">
        <v>359.05806999999999</v>
      </c>
      <c r="D186">
        <v>353.73495000000003</v>
      </c>
      <c r="E186">
        <v>362.52075000000002</v>
      </c>
      <c r="H186" s="1"/>
      <c r="I186" s="7"/>
      <c r="J186" s="7"/>
      <c r="K186" s="7"/>
    </row>
    <row r="187" spans="1:11" ht="12.75">
      <c r="A187">
        <v>725.75878999999998</v>
      </c>
      <c r="B187">
        <v>3.4363747</v>
      </c>
      <c r="C187">
        <v>360.71555000000001</v>
      </c>
      <c r="D187">
        <v>353.48665999999997</v>
      </c>
      <c r="E187">
        <v>348.62344000000002</v>
      </c>
      <c r="H187" s="1"/>
      <c r="I187" s="7"/>
      <c r="J187" s="7"/>
      <c r="K187" s="7"/>
    </row>
    <row r="188" spans="1:11" ht="12.75">
      <c r="A188">
        <v>725.7627</v>
      </c>
      <c r="B188">
        <v>3.4394084999999999</v>
      </c>
      <c r="C188">
        <v>365.28973000000002</v>
      </c>
      <c r="D188">
        <v>354.63601999999997</v>
      </c>
      <c r="E188">
        <v>352.71118000000001</v>
      </c>
      <c r="H188" s="1"/>
      <c r="I188" s="7"/>
      <c r="J188" s="7"/>
      <c r="K188" s="7"/>
    </row>
    <row r="189" spans="1:11" ht="12.75">
      <c r="A189">
        <v>725.76660000000004</v>
      </c>
      <c r="B189">
        <v>3.4437120000000001</v>
      </c>
      <c r="C189">
        <v>365.78622000000001</v>
      </c>
      <c r="D189">
        <v>355.55371000000002</v>
      </c>
      <c r="E189">
        <v>368.57265999999998</v>
      </c>
      <c r="H189" s="1"/>
      <c r="I189" s="7"/>
      <c r="J189" s="7"/>
      <c r="K189" s="7"/>
    </row>
    <row r="190" spans="1:11" ht="12.75">
      <c r="A190">
        <v>725.77050999999994</v>
      </c>
      <c r="B190">
        <v>3.4470081000000001</v>
      </c>
      <c r="C190">
        <v>372.62137000000001</v>
      </c>
      <c r="D190">
        <v>355.35117000000002</v>
      </c>
      <c r="E190">
        <v>386.67766999999998</v>
      </c>
      <c r="H190" s="1"/>
      <c r="I190" s="7"/>
      <c r="J190" s="7"/>
      <c r="K190" s="7"/>
    </row>
    <row r="191" spans="1:11" ht="12.75">
      <c r="A191">
        <v>725.77440999999999</v>
      </c>
      <c r="B191">
        <v>3.4500658999999998</v>
      </c>
      <c r="C191">
        <v>369.83667000000003</v>
      </c>
      <c r="D191">
        <v>354.45290999999997</v>
      </c>
      <c r="E191">
        <v>376.31067000000002</v>
      </c>
      <c r="H191" s="1"/>
      <c r="I191" s="7"/>
      <c r="J191" s="7"/>
      <c r="K191" s="7"/>
    </row>
    <row r="192" spans="1:11" ht="12.75">
      <c r="A192">
        <v>725.77832000000001</v>
      </c>
      <c r="B192">
        <v>3.4528433999999999</v>
      </c>
      <c r="C192">
        <v>374.29561999999999</v>
      </c>
      <c r="D192">
        <v>353.54993000000002</v>
      </c>
      <c r="E192">
        <v>363.70999</v>
      </c>
      <c r="H192" s="1"/>
      <c r="I192" s="7"/>
      <c r="J192" s="7"/>
      <c r="K192" s="7"/>
    </row>
    <row r="193" spans="1:11" ht="12.75">
      <c r="A193">
        <v>725.78223000000003</v>
      </c>
      <c r="B193">
        <v>3.4548163000000001</v>
      </c>
      <c r="C193">
        <v>372.86487</v>
      </c>
      <c r="D193">
        <v>353.53683000000001</v>
      </c>
      <c r="E193">
        <v>359.01904000000002</v>
      </c>
      <c r="H193" s="1"/>
      <c r="I193" s="7"/>
      <c r="J193" s="7"/>
      <c r="K193" s="7"/>
    </row>
    <row r="194" spans="1:11" ht="12.75">
      <c r="A194">
        <v>725.78612999999996</v>
      </c>
      <c r="B194">
        <v>3.4585655000000002</v>
      </c>
      <c r="C194">
        <v>377.17959999999999</v>
      </c>
      <c r="D194">
        <v>354.81189000000001</v>
      </c>
      <c r="E194">
        <v>379.44684000000001</v>
      </c>
      <c r="H194" s="1"/>
      <c r="I194" s="7"/>
      <c r="J194" s="7"/>
      <c r="K194" s="7"/>
    </row>
    <row r="195" spans="1:11" ht="12.75">
      <c r="A195">
        <v>725.79003999999998</v>
      </c>
      <c r="B195">
        <v>3.4617065999999999</v>
      </c>
      <c r="C195">
        <v>380.73955999999998</v>
      </c>
      <c r="D195">
        <v>355.52289000000002</v>
      </c>
      <c r="E195">
        <v>394.89168999999998</v>
      </c>
      <c r="H195" s="1"/>
      <c r="I195" s="7"/>
      <c r="J195" s="7"/>
      <c r="K195" s="7"/>
    </row>
    <row r="196" spans="1:11" ht="12.75">
      <c r="A196">
        <v>725.79395</v>
      </c>
      <c r="B196">
        <v>3.4653425000000002</v>
      </c>
      <c r="C196">
        <v>380.77051</v>
      </c>
      <c r="D196">
        <v>355.11687999999998</v>
      </c>
      <c r="E196">
        <v>387.05385999999999</v>
      </c>
      <c r="H196" s="1"/>
      <c r="I196" s="7"/>
      <c r="J196" s="7"/>
      <c r="K196" s="7"/>
    </row>
    <row r="197" spans="1:11" ht="12.75">
      <c r="A197">
        <v>725.79785000000004</v>
      </c>
      <c r="B197">
        <v>3.4680724000000001</v>
      </c>
      <c r="C197">
        <v>384.91708</v>
      </c>
      <c r="D197">
        <v>354.15548999999999</v>
      </c>
      <c r="E197">
        <v>376.50986</v>
      </c>
      <c r="H197" s="1"/>
      <c r="I197" s="7"/>
      <c r="J197" s="7"/>
      <c r="K197" s="7"/>
    </row>
    <row r="198" spans="1:11" ht="12.75">
      <c r="A198">
        <v>725.80175999999994</v>
      </c>
      <c r="B198">
        <v>3.4717083</v>
      </c>
      <c r="C198">
        <v>382.69742000000002</v>
      </c>
      <c r="D198">
        <v>353.26190000000003</v>
      </c>
      <c r="E198">
        <v>368.86221</v>
      </c>
      <c r="H198" s="1"/>
      <c r="I198" s="7"/>
      <c r="J198" s="7"/>
      <c r="K198" s="7"/>
    </row>
    <row r="199" spans="1:11" ht="12.75">
      <c r="A199">
        <v>725.80565999999999</v>
      </c>
      <c r="B199">
        <v>3.4726560000000002</v>
      </c>
      <c r="C199">
        <v>388.47451999999998</v>
      </c>
      <c r="D199">
        <v>353.39465000000001</v>
      </c>
      <c r="E199">
        <v>387.65005000000002</v>
      </c>
      <c r="H199" s="1"/>
      <c r="I199" s="7"/>
      <c r="J199" s="7"/>
      <c r="K199" s="7"/>
    </row>
    <row r="200" spans="1:11" ht="12.75">
      <c r="A200">
        <v>725.80957000000001</v>
      </c>
      <c r="B200">
        <v>3.4768462000000002</v>
      </c>
      <c r="C200">
        <v>386.79822000000001</v>
      </c>
      <c r="D200">
        <v>354.76398</v>
      </c>
      <c r="E200">
        <v>398.09915000000001</v>
      </c>
      <c r="H200" s="1"/>
      <c r="I200" s="7"/>
      <c r="J200" s="7"/>
      <c r="K200" s="7"/>
    </row>
    <row r="201" spans="1:11" ht="12.75">
      <c r="A201">
        <v>725.81348000000003</v>
      </c>
      <c r="B201">
        <v>3.4797609</v>
      </c>
      <c r="C201">
        <v>391.44164999999998</v>
      </c>
      <c r="D201">
        <v>355.41512999999998</v>
      </c>
      <c r="E201">
        <v>402.11426</v>
      </c>
      <c r="H201" s="1"/>
      <c r="I201" s="7"/>
      <c r="J201" s="7"/>
      <c r="K201" s="7"/>
    </row>
    <row r="202" spans="1:11" ht="12.75">
      <c r="A202">
        <v>725.81737999999996</v>
      </c>
      <c r="B202">
        <v>3.4826576999999999</v>
      </c>
      <c r="C202">
        <v>391.40829000000002</v>
      </c>
      <c r="D202">
        <v>354.96343999999999</v>
      </c>
      <c r="E202">
        <v>382.71469000000002</v>
      </c>
      <c r="H202" s="1"/>
      <c r="I202" s="7"/>
      <c r="J202" s="7"/>
      <c r="K202" s="7"/>
    </row>
    <row r="203" spans="1:11" ht="12.75">
      <c r="A203">
        <v>725.82128999999998</v>
      </c>
      <c r="B203">
        <v>3.4860790000000001</v>
      </c>
      <c r="C203">
        <v>392.82137999999998</v>
      </c>
      <c r="D203">
        <v>354.54880000000003</v>
      </c>
      <c r="E203">
        <v>379.04016000000001</v>
      </c>
      <c r="H203" s="1"/>
      <c r="I203" s="7"/>
      <c r="J203" s="7"/>
      <c r="K203" s="7"/>
    </row>
    <row r="204" spans="1:11" ht="12.75">
      <c r="A204">
        <v>725.8252</v>
      </c>
      <c r="B204">
        <v>3.4893274000000001</v>
      </c>
      <c r="C204">
        <v>397.35622999999998</v>
      </c>
      <c r="D204">
        <v>355.53035999999997</v>
      </c>
      <c r="E204">
        <v>395.64981</v>
      </c>
      <c r="H204" s="1"/>
      <c r="I204" s="7"/>
      <c r="J204" s="7"/>
      <c r="K204" s="7"/>
    </row>
    <row r="205" spans="1:11" ht="12.75">
      <c r="A205">
        <v>725.82910000000004</v>
      </c>
      <c r="B205">
        <v>3.4938931000000002</v>
      </c>
      <c r="C205">
        <v>396.76346000000001</v>
      </c>
      <c r="D205">
        <v>356.49765000000002</v>
      </c>
      <c r="E205">
        <v>406.19177000000002</v>
      </c>
      <c r="H205" s="1"/>
      <c r="I205" s="7"/>
      <c r="J205" s="7"/>
      <c r="K205" s="7"/>
    </row>
    <row r="206" spans="1:11" ht="12.75">
      <c r="A206">
        <v>725.83300999999994</v>
      </c>
      <c r="B206">
        <v>3.4966588000000001</v>
      </c>
      <c r="C206">
        <v>402.35534999999999</v>
      </c>
      <c r="D206">
        <v>356.34073000000001</v>
      </c>
      <c r="E206">
        <v>414.65472</v>
      </c>
      <c r="H206" s="1"/>
      <c r="I206" s="7"/>
      <c r="J206" s="7"/>
      <c r="K206" s="7"/>
    </row>
    <row r="207" spans="1:11" ht="12.75">
      <c r="A207">
        <v>725.83690999999999</v>
      </c>
      <c r="B207">
        <v>3.4997164999999999</v>
      </c>
      <c r="C207">
        <v>398.67428999999998</v>
      </c>
      <c r="D207">
        <v>355.41949</v>
      </c>
      <c r="E207">
        <v>391.30560000000003</v>
      </c>
      <c r="H207" s="1"/>
      <c r="I207" s="7"/>
      <c r="J207" s="7"/>
      <c r="K207" s="7"/>
    </row>
    <row r="208" spans="1:11" ht="12.75">
      <c r="A208">
        <v>725.84082000000001</v>
      </c>
      <c r="B208">
        <v>3.5024524000000001</v>
      </c>
      <c r="C208">
        <v>403.02618000000001</v>
      </c>
      <c r="D208">
        <v>354.48703</v>
      </c>
      <c r="E208">
        <v>388.40719999999999</v>
      </c>
      <c r="H208" s="1"/>
      <c r="I208" s="7"/>
      <c r="J208" s="7"/>
      <c r="K208" s="7"/>
    </row>
    <row r="209" spans="1:11" ht="12.75">
      <c r="A209">
        <v>725.84473000000003</v>
      </c>
      <c r="B209">
        <v>3.5066128000000001</v>
      </c>
      <c r="C209">
        <v>402.41345000000001</v>
      </c>
      <c r="D209">
        <v>354.38065</v>
      </c>
      <c r="E209">
        <v>396.68133999999998</v>
      </c>
      <c r="H209" s="1"/>
      <c r="I209" s="7"/>
      <c r="J209" s="7"/>
      <c r="K209" s="7"/>
    </row>
    <row r="210" spans="1:11" ht="12.75">
      <c r="A210">
        <v>725.84862999999996</v>
      </c>
      <c r="B210">
        <v>3.5087644999999998</v>
      </c>
      <c r="C210">
        <v>405.57654000000002</v>
      </c>
      <c r="D210">
        <v>355.15985000000001</v>
      </c>
      <c r="E210">
        <v>414.71618999999998</v>
      </c>
      <c r="H210" s="1"/>
      <c r="I210" s="7"/>
      <c r="J210" s="7"/>
      <c r="K210" s="7"/>
    </row>
    <row r="211" spans="1:11" ht="12.75">
      <c r="A211">
        <v>725.85253999999998</v>
      </c>
      <c r="B211">
        <v>3.5115421000000002</v>
      </c>
      <c r="C211">
        <v>407.35376000000002</v>
      </c>
      <c r="D211">
        <v>356.23950000000002</v>
      </c>
      <c r="E211">
        <v>419.04199</v>
      </c>
      <c r="H211" s="1"/>
      <c r="I211" s="7"/>
      <c r="J211" s="7"/>
      <c r="K211" s="7"/>
    </row>
    <row r="212" spans="1:11" ht="12.75">
      <c r="A212">
        <v>725.85645</v>
      </c>
      <c r="B212">
        <v>3.5156429</v>
      </c>
      <c r="C212">
        <v>407.10583000000003</v>
      </c>
      <c r="D212">
        <v>356.12527</v>
      </c>
      <c r="E212">
        <v>401.42183999999997</v>
      </c>
      <c r="H212" s="1"/>
      <c r="I212" s="7"/>
      <c r="J212" s="7"/>
      <c r="K212" s="7"/>
    </row>
    <row r="213" spans="1:11" ht="12.75">
      <c r="A213">
        <v>725.86035000000004</v>
      </c>
      <c r="B213">
        <v>3.5167335999999998</v>
      </c>
      <c r="C213">
        <v>411.09912000000003</v>
      </c>
      <c r="D213">
        <v>355.27298000000002</v>
      </c>
      <c r="E213">
        <v>397.77517999999998</v>
      </c>
      <c r="H213" s="1"/>
      <c r="I213" s="7"/>
      <c r="J213" s="7"/>
      <c r="K213" s="7"/>
    </row>
    <row r="214" spans="1:11" ht="12.75">
      <c r="A214">
        <v>725.86425999999994</v>
      </c>
      <c r="B214">
        <v>3.5214007000000001</v>
      </c>
      <c r="C214">
        <v>408.00763000000001</v>
      </c>
      <c r="D214">
        <v>354.29840000000002</v>
      </c>
      <c r="E214">
        <v>398.75650000000002</v>
      </c>
      <c r="H214" s="1"/>
      <c r="I214" s="7"/>
      <c r="J214" s="7"/>
      <c r="K214" s="7"/>
    </row>
    <row r="215" spans="1:11" ht="12.75">
      <c r="A215">
        <v>725.86815999999999</v>
      </c>
      <c r="B215">
        <v>3.5249590999999998</v>
      </c>
      <c r="C215">
        <v>414.34088000000003</v>
      </c>
      <c r="D215">
        <v>354.18020999999999</v>
      </c>
      <c r="E215">
        <v>423.88470000000001</v>
      </c>
      <c r="H215" s="1"/>
      <c r="I215" s="7"/>
      <c r="J215" s="7"/>
      <c r="K215" s="7"/>
    </row>
    <row r="216" spans="1:11" ht="12.75">
      <c r="A216">
        <v>725.87207000000001</v>
      </c>
      <c r="B216">
        <v>3.5275816999999998</v>
      </c>
      <c r="C216">
        <v>410.54709000000003</v>
      </c>
      <c r="D216">
        <v>355.46802000000002</v>
      </c>
      <c r="E216">
        <v>421.11892999999998</v>
      </c>
      <c r="H216" s="1"/>
      <c r="I216" s="7"/>
      <c r="J216" s="7"/>
      <c r="K216" s="7"/>
    </row>
    <row r="217" spans="1:11" ht="12.75">
      <c r="A217">
        <v>725.87598000000003</v>
      </c>
      <c r="B217">
        <v>3.5300254999999998</v>
      </c>
      <c r="C217">
        <v>413.97876000000002</v>
      </c>
      <c r="D217">
        <v>356.36153999999999</v>
      </c>
      <c r="E217">
        <v>412.12283000000002</v>
      </c>
      <c r="H217" s="1"/>
      <c r="I217" s="7"/>
      <c r="J217" s="7"/>
      <c r="K217" s="7"/>
    </row>
    <row r="218" spans="1:11" ht="12.75">
      <c r="A218">
        <v>725.87987999999996</v>
      </c>
      <c r="B218">
        <v>3.5332382</v>
      </c>
      <c r="C218">
        <v>413.58127000000002</v>
      </c>
      <c r="D218">
        <v>356.03075999999999</v>
      </c>
      <c r="E218">
        <v>399.75414999999998</v>
      </c>
      <c r="H218" s="1"/>
      <c r="I218" s="7"/>
      <c r="J218" s="7"/>
      <c r="K218" s="7"/>
    </row>
    <row r="219" spans="1:11" ht="12.75">
      <c r="A219">
        <v>725.88378999999998</v>
      </c>
      <c r="B219">
        <v>3.5364627999999998</v>
      </c>
      <c r="C219">
        <v>415.11840999999998</v>
      </c>
      <c r="D219">
        <v>355.09564</v>
      </c>
      <c r="E219">
        <v>403.46514999999999</v>
      </c>
      <c r="H219" s="1"/>
      <c r="I219" s="7"/>
      <c r="J219" s="7"/>
      <c r="K219" s="7"/>
    </row>
    <row r="220" spans="1:11" ht="12.75">
      <c r="A220">
        <v>725.8877</v>
      </c>
      <c r="B220">
        <v>3.5401224999999998</v>
      </c>
      <c r="C220">
        <v>419.78107</v>
      </c>
      <c r="D220">
        <v>354.18795999999998</v>
      </c>
      <c r="E220">
        <v>428.75121999999999</v>
      </c>
      <c r="H220" s="1"/>
      <c r="I220" s="7"/>
      <c r="J220" s="7"/>
      <c r="K220" s="7"/>
    </row>
    <row r="221" spans="1:11" ht="12.75">
      <c r="A221">
        <v>725.89160000000004</v>
      </c>
      <c r="B221">
        <v>3.5425246000000001</v>
      </c>
      <c r="C221">
        <v>417.85172</v>
      </c>
      <c r="D221">
        <v>354.3064</v>
      </c>
      <c r="E221">
        <v>428.43585000000002</v>
      </c>
      <c r="H221" s="1"/>
      <c r="I221" s="7"/>
      <c r="J221" s="7"/>
      <c r="K221" s="7"/>
    </row>
    <row r="222" spans="1:11" ht="12.75">
      <c r="A222">
        <v>725.89550999999994</v>
      </c>
      <c r="B222">
        <v>3.5456954999999999</v>
      </c>
      <c r="C222">
        <v>422.54617000000002</v>
      </c>
      <c r="D222">
        <v>355.60714999999999</v>
      </c>
      <c r="E222">
        <v>422.93106</v>
      </c>
      <c r="H222" s="1"/>
      <c r="I222" s="7"/>
      <c r="J222" s="7"/>
      <c r="K222" s="7"/>
    </row>
    <row r="223" spans="1:11" ht="12.75">
      <c r="A223">
        <v>725.89940999999999</v>
      </c>
      <c r="B223">
        <v>3.5509645999999999</v>
      </c>
      <c r="C223">
        <v>419.05191000000002</v>
      </c>
      <c r="D223">
        <v>356.25603999999998</v>
      </c>
      <c r="E223">
        <v>406.18621999999999</v>
      </c>
      <c r="H223" s="1"/>
      <c r="I223" s="7"/>
      <c r="J223" s="7"/>
      <c r="K223" s="7"/>
    </row>
    <row r="224" spans="1:11" ht="12.75">
      <c r="A224">
        <v>725.90332000000001</v>
      </c>
      <c r="B224">
        <v>3.5520494</v>
      </c>
      <c r="C224">
        <v>423.76114000000001</v>
      </c>
      <c r="D224">
        <v>355.72910000000002</v>
      </c>
      <c r="E224">
        <v>414.97055</v>
      </c>
      <c r="H224" s="1"/>
      <c r="I224" s="7"/>
      <c r="J224" s="7"/>
      <c r="K224" s="7"/>
    </row>
    <row r="225" spans="1:11" ht="12.75">
      <c r="A225">
        <v>725.90723000000003</v>
      </c>
      <c r="B225">
        <v>3.5560071</v>
      </c>
      <c r="C225">
        <v>422.69031000000001</v>
      </c>
      <c r="D225">
        <v>354.77379999999999</v>
      </c>
      <c r="E225">
        <v>428.9314</v>
      </c>
      <c r="H225" s="1"/>
      <c r="I225" s="7"/>
      <c r="J225" s="7"/>
      <c r="K225" s="7"/>
    </row>
    <row r="226" spans="1:11" ht="12.75">
      <c r="A226">
        <v>725.91112999999996</v>
      </c>
      <c r="B226">
        <v>3.5602808000000001</v>
      </c>
      <c r="C226">
        <v>425.68844999999999</v>
      </c>
      <c r="D226">
        <v>353.98477000000003</v>
      </c>
      <c r="E226">
        <v>437.14202999999998</v>
      </c>
      <c r="H226" s="1"/>
      <c r="I226" s="7"/>
      <c r="J226" s="7"/>
      <c r="K226" s="7"/>
    </row>
    <row r="227" spans="1:11" ht="12.75">
      <c r="A227">
        <v>725.91503999999998</v>
      </c>
      <c r="B227">
        <v>3.5629868999999998</v>
      </c>
      <c r="C227">
        <v>426.30191000000002</v>
      </c>
      <c r="D227">
        <v>354.49349999999998</v>
      </c>
      <c r="E227">
        <v>428.47507000000002</v>
      </c>
      <c r="H227" s="1"/>
      <c r="I227" s="7"/>
      <c r="J227" s="7"/>
      <c r="K227" s="7"/>
    </row>
    <row r="228" spans="1:11" ht="12.75">
      <c r="A228">
        <v>725.91895</v>
      </c>
      <c r="B228">
        <v>3.5668492000000001</v>
      </c>
      <c r="C228">
        <v>424.14346</v>
      </c>
      <c r="D228">
        <v>355.75835999999998</v>
      </c>
      <c r="E228">
        <v>411.89145000000002</v>
      </c>
      <c r="H228" s="1"/>
      <c r="I228" s="7"/>
      <c r="J228" s="7"/>
      <c r="K228" s="7"/>
    </row>
    <row r="229" spans="1:11" ht="12.75">
      <c r="A229">
        <v>725.92285000000004</v>
      </c>
      <c r="B229">
        <v>3.5678445999999999</v>
      </c>
      <c r="C229">
        <v>428.06475999999998</v>
      </c>
      <c r="D229">
        <v>356.06567000000001</v>
      </c>
      <c r="E229">
        <v>415.98117000000002</v>
      </c>
      <c r="H229" s="1"/>
      <c r="I229" s="7"/>
      <c r="J229" s="7"/>
      <c r="K229" s="7"/>
    </row>
    <row r="230" spans="1:11" ht="12.75">
      <c r="A230">
        <v>725.92675999999994</v>
      </c>
      <c r="B230">
        <v>3.5713792</v>
      </c>
      <c r="C230">
        <v>425.54730000000001</v>
      </c>
      <c r="D230">
        <v>355.34482000000003</v>
      </c>
      <c r="E230">
        <v>429.16451999999998</v>
      </c>
      <c r="H230" s="1"/>
      <c r="I230" s="7"/>
      <c r="J230" s="7"/>
      <c r="K230" s="7"/>
    </row>
    <row r="231" spans="1:11" ht="12.75">
      <c r="A231">
        <v>725.93065999999999</v>
      </c>
      <c r="B231">
        <v>3.5743176999999999</v>
      </c>
      <c r="C231">
        <v>432.16449</v>
      </c>
      <c r="D231">
        <v>354.31006000000002</v>
      </c>
      <c r="E231">
        <v>447.47021000000001</v>
      </c>
      <c r="H231" s="1"/>
      <c r="I231" s="7"/>
      <c r="J231" s="7"/>
      <c r="K231" s="7"/>
    </row>
    <row r="232" spans="1:11" ht="12.75">
      <c r="A232">
        <v>725.93457000000001</v>
      </c>
      <c r="B232">
        <v>3.5778344</v>
      </c>
      <c r="C232">
        <v>429.29910000000001</v>
      </c>
      <c r="D232">
        <v>353.65316999999999</v>
      </c>
      <c r="E232">
        <v>434.25925000000001</v>
      </c>
      <c r="H232" s="1"/>
      <c r="I232" s="7"/>
      <c r="J232" s="7"/>
      <c r="K232" s="7"/>
    </row>
    <row r="233" spans="1:11" ht="12.75">
      <c r="A233">
        <v>725.93848000000003</v>
      </c>
      <c r="B233">
        <v>3.5809875</v>
      </c>
      <c r="C233">
        <v>431.93155000000002</v>
      </c>
      <c r="D233">
        <v>354.31238000000002</v>
      </c>
      <c r="E233">
        <v>420.43423000000001</v>
      </c>
      <c r="H233" s="1"/>
      <c r="I233" s="7"/>
      <c r="J233" s="7"/>
      <c r="K233" s="7"/>
    </row>
    <row r="234" spans="1:11" ht="12.75">
      <c r="A234">
        <v>725.94237999999996</v>
      </c>
      <c r="B234">
        <v>3.5846472</v>
      </c>
      <c r="C234">
        <v>431.58701000000002</v>
      </c>
      <c r="D234">
        <v>355.53687000000002</v>
      </c>
      <c r="E234">
        <v>417.32247999999998</v>
      </c>
      <c r="H234" s="1"/>
      <c r="I234" s="7"/>
      <c r="J234" s="7"/>
      <c r="K234" s="7"/>
    </row>
    <row r="235" spans="1:11" ht="12.75">
      <c r="A235">
        <v>725.94628999999998</v>
      </c>
      <c r="B235">
        <v>3.5876929999999998</v>
      </c>
      <c r="C235">
        <v>433.23165999999998</v>
      </c>
      <c r="D235">
        <v>355.64010999999999</v>
      </c>
      <c r="E235">
        <v>434.01019000000002</v>
      </c>
      <c r="H235" s="1"/>
      <c r="I235" s="7"/>
      <c r="J235" s="7"/>
      <c r="K235" s="7"/>
    </row>
    <row r="236" spans="1:11" ht="12.75">
      <c r="A236">
        <v>725.9502</v>
      </c>
      <c r="B236">
        <v>3.5918057000000001</v>
      </c>
      <c r="C236">
        <v>436.51247999999998</v>
      </c>
      <c r="D236">
        <v>354.92858999999999</v>
      </c>
      <c r="E236">
        <v>451.29288000000003</v>
      </c>
      <c r="H236" s="1"/>
      <c r="I236" s="7"/>
      <c r="J236" s="7"/>
      <c r="K236" s="7"/>
    </row>
    <row r="237" spans="1:11" ht="12.75">
      <c r="A237">
        <v>725.95410000000004</v>
      </c>
      <c r="B237">
        <v>3.5944164000000001</v>
      </c>
      <c r="C237">
        <v>434.22323999999998</v>
      </c>
      <c r="D237">
        <v>353.91442999999998</v>
      </c>
      <c r="E237">
        <v>441.56716999999998</v>
      </c>
      <c r="H237" s="1"/>
      <c r="I237" s="7"/>
      <c r="J237" s="7"/>
      <c r="K237" s="7"/>
    </row>
    <row r="238" spans="1:11" ht="12.75">
      <c r="A238">
        <v>725.95800999999994</v>
      </c>
      <c r="B238">
        <v>3.5970569000000001</v>
      </c>
      <c r="C238">
        <v>438.27319</v>
      </c>
      <c r="D238">
        <v>353.37973</v>
      </c>
      <c r="E238">
        <v>428.39434999999997</v>
      </c>
      <c r="H238" s="1"/>
      <c r="I238" s="7"/>
      <c r="J238" s="7"/>
      <c r="K238" s="7"/>
    </row>
    <row r="239" spans="1:11" ht="12.75">
      <c r="A239">
        <v>725.96190999999999</v>
      </c>
      <c r="B239">
        <v>3.6013126</v>
      </c>
      <c r="C239">
        <v>434.00223</v>
      </c>
      <c r="D239">
        <v>354.29079999999999</v>
      </c>
      <c r="E239">
        <v>419.54192999999998</v>
      </c>
      <c r="H239" s="1"/>
      <c r="I239" s="7"/>
      <c r="J239" s="7"/>
      <c r="K239" s="7"/>
    </row>
    <row r="240" spans="1:11" ht="12.75">
      <c r="A240">
        <v>725.96582000000001</v>
      </c>
      <c r="B240">
        <v>3.6044716999999999</v>
      </c>
      <c r="C240">
        <v>438.56542999999999</v>
      </c>
      <c r="D240">
        <v>355.29306000000003</v>
      </c>
      <c r="E240">
        <v>438.67874</v>
      </c>
      <c r="H240" s="1"/>
      <c r="I240" s="7"/>
      <c r="J240" s="7"/>
      <c r="K240" s="7"/>
    </row>
    <row r="241" spans="1:11" ht="12.75">
      <c r="A241">
        <v>725.96973000000003</v>
      </c>
      <c r="B241">
        <v>3.6068558999999998</v>
      </c>
      <c r="C241">
        <v>436.38394</v>
      </c>
      <c r="D241">
        <v>355.24077999999997</v>
      </c>
      <c r="E241">
        <v>448.71704</v>
      </c>
      <c r="H241" s="1"/>
      <c r="I241" s="7"/>
      <c r="J241" s="7"/>
      <c r="K241" s="7"/>
    </row>
    <row r="242" spans="1:11" ht="12.75">
      <c r="A242">
        <v>725.97362999999996</v>
      </c>
      <c r="B242">
        <v>3.6097229</v>
      </c>
      <c r="C242">
        <v>438.29019</v>
      </c>
      <c r="D242">
        <v>354.38317999999998</v>
      </c>
      <c r="E242">
        <v>446.43950999999998</v>
      </c>
      <c r="H242" s="1"/>
      <c r="I242" s="7"/>
      <c r="J242" s="7"/>
      <c r="K242" s="7"/>
    </row>
    <row r="243" spans="1:11" ht="12.75">
      <c r="A243">
        <v>725.97753999999998</v>
      </c>
      <c r="B243">
        <v>3.6132932000000002</v>
      </c>
      <c r="C243">
        <v>439.37921</v>
      </c>
      <c r="D243">
        <v>353.45308999999997</v>
      </c>
      <c r="E243">
        <v>430.39449999999999</v>
      </c>
      <c r="H243" s="1"/>
      <c r="I243" s="7"/>
      <c r="J243" s="7"/>
      <c r="K243" s="7"/>
    </row>
    <row r="244" spans="1:11" ht="12.75">
      <c r="A244">
        <v>725.98145</v>
      </c>
      <c r="B244">
        <v>3.6168336999999999</v>
      </c>
      <c r="C244">
        <v>438.59210000000002</v>
      </c>
      <c r="D244">
        <v>353.09755999999999</v>
      </c>
      <c r="E244">
        <v>425.07019000000003</v>
      </c>
      <c r="H244" s="1"/>
      <c r="I244" s="7"/>
      <c r="J244" s="7"/>
      <c r="K244" s="7"/>
    </row>
    <row r="245" spans="1:11" ht="12.75">
      <c r="A245">
        <v>725.98535000000004</v>
      </c>
      <c r="B245">
        <v>3.6199211999999998</v>
      </c>
      <c r="C245">
        <v>442.94011999999998</v>
      </c>
      <c r="D245">
        <v>354.23083000000003</v>
      </c>
      <c r="E245">
        <v>441.73678999999998</v>
      </c>
      <c r="H245" s="1"/>
      <c r="I245" s="7"/>
      <c r="J245" s="7"/>
      <c r="K245" s="7"/>
    </row>
    <row r="246" spans="1:11" ht="12.75">
      <c r="A246">
        <v>725.98925999999994</v>
      </c>
      <c r="B246">
        <v>3.6226809000000002</v>
      </c>
      <c r="C246">
        <v>439.80923000000001</v>
      </c>
      <c r="D246">
        <v>355.20740000000001</v>
      </c>
      <c r="E246">
        <v>449.22568000000001</v>
      </c>
      <c r="H246" s="1"/>
      <c r="I246" s="7"/>
      <c r="J246" s="7"/>
      <c r="K246" s="7"/>
    </row>
    <row r="247" spans="1:11" ht="12.75">
      <c r="A247">
        <v>725.99315999999999</v>
      </c>
      <c r="B247">
        <v>3.6247313000000001</v>
      </c>
      <c r="C247">
        <v>444.00707999999997</v>
      </c>
      <c r="D247">
        <v>355.01047</v>
      </c>
      <c r="E247">
        <v>454.48214999999999</v>
      </c>
      <c r="H247" s="1"/>
      <c r="I247" s="7"/>
      <c r="J247" s="7"/>
      <c r="K247" s="7"/>
    </row>
    <row r="248" spans="1:11" ht="12.75">
      <c r="A248">
        <v>725.99707000000001</v>
      </c>
      <c r="B248">
        <v>3.6278963000000002</v>
      </c>
      <c r="C248">
        <v>440.22192000000001</v>
      </c>
      <c r="D248">
        <v>354.14215000000002</v>
      </c>
      <c r="E248">
        <v>432.65944999999999</v>
      </c>
      <c r="H248" s="1"/>
      <c r="I248" s="7"/>
      <c r="J248" s="7"/>
      <c r="K248" s="7"/>
    </row>
    <row r="249" spans="1:11" ht="12.75">
      <c r="A249">
        <v>726.00098000000003</v>
      </c>
      <c r="B249">
        <v>3.6320925000000002</v>
      </c>
      <c r="C249">
        <v>444.26781999999997</v>
      </c>
      <c r="D249">
        <v>353.22167999999999</v>
      </c>
      <c r="E249">
        <v>429.86086999999998</v>
      </c>
      <c r="H249" s="1"/>
      <c r="I249" s="7"/>
      <c r="J249" s="7"/>
      <c r="K249" s="7"/>
    </row>
    <row r="250" spans="1:11" ht="12.75">
      <c r="A250">
        <v>726.00487999999996</v>
      </c>
      <c r="B250">
        <v>3.6348641000000002</v>
      </c>
      <c r="C250">
        <v>443.56403</v>
      </c>
      <c r="D250">
        <v>356.22516000000002</v>
      </c>
      <c r="E250">
        <v>439.26245</v>
      </c>
      <c r="H250" s="1"/>
      <c r="I250" s="7"/>
      <c r="J250" s="7"/>
      <c r="K250" s="7"/>
    </row>
    <row r="251" spans="1:11" ht="12.75">
      <c r="A251">
        <v>726.00878999999998</v>
      </c>
      <c r="B251">
        <v>3.6380528999999999</v>
      </c>
      <c r="C251">
        <v>444.74419999999998</v>
      </c>
      <c r="D251">
        <v>356.37322999999998</v>
      </c>
      <c r="E251">
        <v>455.35379</v>
      </c>
      <c r="H251" s="1"/>
      <c r="I251" s="7"/>
      <c r="J251" s="7"/>
      <c r="K251" s="7"/>
    </row>
    <row r="252" spans="1:11" ht="12.75">
      <c r="A252">
        <v>726.0127</v>
      </c>
      <c r="B252">
        <v>3.6404550000000002</v>
      </c>
      <c r="C252">
        <v>447.74338</v>
      </c>
      <c r="D252">
        <v>355.59188999999998</v>
      </c>
      <c r="E252">
        <v>458.3175</v>
      </c>
      <c r="H252" s="1"/>
      <c r="I252" s="7"/>
      <c r="J252" s="7"/>
      <c r="K252" s="7"/>
    </row>
    <row r="253" spans="1:11" ht="12.75">
      <c r="A253">
        <v>726.01660000000004</v>
      </c>
      <c r="B253">
        <v>3.6442578000000001</v>
      </c>
      <c r="C253">
        <v>444.4556</v>
      </c>
      <c r="D253">
        <v>354.57224000000002</v>
      </c>
      <c r="E253">
        <v>438.54052999999999</v>
      </c>
      <c r="H253" s="1"/>
      <c r="I253" s="7"/>
      <c r="J253" s="7"/>
      <c r="K253" s="7"/>
    </row>
    <row r="254" spans="1:11" ht="12.75">
      <c r="A254">
        <v>726.02050999999994</v>
      </c>
      <c r="B254">
        <v>3.647691</v>
      </c>
      <c r="C254">
        <v>448.55822999999998</v>
      </c>
      <c r="D254">
        <v>353.9418</v>
      </c>
      <c r="E254">
        <v>434.23660000000001</v>
      </c>
      <c r="H254" s="1"/>
      <c r="I254" s="7"/>
      <c r="J254" s="7"/>
      <c r="K254" s="7"/>
    </row>
    <row r="255" spans="1:11" ht="12.75">
      <c r="A255">
        <v>726.02440999999999</v>
      </c>
      <c r="B255">
        <v>3.6504506999999999</v>
      </c>
      <c r="C255">
        <v>445.12063999999998</v>
      </c>
      <c r="D255">
        <v>354.73682000000002</v>
      </c>
      <c r="E255">
        <v>435.67775999999998</v>
      </c>
      <c r="H255" s="1"/>
      <c r="I255" s="7"/>
      <c r="J255" s="7"/>
      <c r="K255" s="7"/>
    </row>
    <row r="256" spans="1:11" ht="12.75">
      <c r="A256">
        <v>726.02832000000001</v>
      </c>
      <c r="B256">
        <v>3.6547542000000002</v>
      </c>
      <c r="C256">
        <v>450.60599000000002</v>
      </c>
      <c r="D256">
        <v>355.86248999999998</v>
      </c>
      <c r="E256">
        <v>460.59285999999997</v>
      </c>
      <c r="H256" s="1"/>
      <c r="I256" s="7"/>
      <c r="J256" s="7"/>
      <c r="K256" s="7"/>
    </row>
    <row r="257" spans="1:11" ht="12.75">
      <c r="A257">
        <v>726.03223000000003</v>
      </c>
      <c r="B257">
        <v>3.6561786999999999</v>
      </c>
      <c r="C257">
        <v>448.20978000000002</v>
      </c>
      <c r="D257">
        <v>355.92194000000001</v>
      </c>
      <c r="E257">
        <v>459.60158999999999</v>
      </c>
      <c r="H257" s="1"/>
      <c r="I257" s="7"/>
      <c r="J257" s="7"/>
      <c r="K257" s="7"/>
    </row>
    <row r="258" spans="1:11" ht="12.75">
      <c r="A258">
        <v>726.03612999999996</v>
      </c>
      <c r="B258">
        <v>3.6591290999999999</v>
      </c>
      <c r="C258">
        <v>448.81851</v>
      </c>
      <c r="D258">
        <v>355.07058999999998</v>
      </c>
      <c r="E258">
        <v>445.51763999999997</v>
      </c>
      <c r="H258" s="1"/>
      <c r="I258" s="7"/>
      <c r="J258" s="7"/>
      <c r="K258" s="7"/>
    </row>
    <row r="259" spans="1:11" ht="12.75">
      <c r="A259">
        <v>726.04003999999998</v>
      </c>
      <c r="B259">
        <v>3.6637246999999999</v>
      </c>
      <c r="C259">
        <v>449.06326000000001</v>
      </c>
      <c r="D259">
        <v>354.04343</v>
      </c>
      <c r="E259">
        <v>434.50461000000001</v>
      </c>
      <c r="H259" s="1"/>
      <c r="I259" s="7"/>
      <c r="J259" s="7"/>
      <c r="K259" s="7"/>
    </row>
    <row r="260" spans="1:11" ht="12.75">
      <c r="A260">
        <v>726.04395</v>
      </c>
      <c r="B260">
        <v>3.6653638000000002</v>
      </c>
      <c r="C260">
        <v>447.69887999999997</v>
      </c>
      <c r="D260">
        <v>353.57195999999999</v>
      </c>
      <c r="E260">
        <v>438.84640999999999</v>
      </c>
      <c r="H260" s="1"/>
      <c r="I260" s="7"/>
      <c r="J260" s="7"/>
      <c r="K260" s="7"/>
    </row>
    <row r="261" spans="1:11" ht="12.75">
      <c r="A261">
        <v>726.04785000000004</v>
      </c>
      <c r="B261">
        <v>3.6693335</v>
      </c>
      <c r="C261">
        <v>452.96530000000001</v>
      </c>
      <c r="D261">
        <v>354.63287000000003</v>
      </c>
      <c r="E261">
        <v>462.61959999999999</v>
      </c>
      <c r="H261" s="1"/>
      <c r="I261" s="7"/>
      <c r="J261" s="7"/>
      <c r="K261" s="7"/>
    </row>
    <row r="262" spans="1:11" ht="12.75">
      <c r="A262">
        <v>726.05175999999994</v>
      </c>
      <c r="B262">
        <v>3.6737204000000001</v>
      </c>
      <c r="C262">
        <v>449.66305999999997</v>
      </c>
      <c r="D262">
        <v>355.67334</v>
      </c>
      <c r="E262">
        <v>459.38538</v>
      </c>
      <c r="H262" s="1"/>
      <c r="I262" s="7"/>
      <c r="J262" s="7"/>
      <c r="K262" s="7"/>
    </row>
    <row r="263" spans="1:11" ht="12.75">
      <c r="A263">
        <v>726.05565999999999</v>
      </c>
      <c r="B263">
        <v>3.6752582</v>
      </c>
      <c r="C263">
        <v>453.50504000000001</v>
      </c>
      <c r="D263">
        <v>355.56894</v>
      </c>
      <c r="E263">
        <v>453.19083000000001</v>
      </c>
      <c r="H263" s="1"/>
      <c r="I263" s="7"/>
      <c r="J263" s="7"/>
      <c r="K263" s="7"/>
    </row>
    <row r="264" spans="1:11" ht="12.75">
      <c r="A264">
        <v>726.05957000000001</v>
      </c>
      <c r="B264">
        <v>3.6775053</v>
      </c>
      <c r="C264">
        <v>448.88168000000002</v>
      </c>
      <c r="D264">
        <v>354.74475000000001</v>
      </c>
      <c r="E264">
        <v>434.53912000000003</v>
      </c>
      <c r="H264" s="1"/>
      <c r="I264" s="7"/>
      <c r="J264" s="7"/>
      <c r="K264" s="7"/>
    </row>
    <row r="265" spans="1:11" ht="12.75">
      <c r="A265">
        <v>726.06348000000003</v>
      </c>
      <c r="B265">
        <v>3.6807835</v>
      </c>
      <c r="C265">
        <v>452.75731999999999</v>
      </c>
      <c r="D265">
        <v>353.78894000000003</v>
      </c>
      <c r="E265">
        <v>443.73833999999999</v>
      </c>
      <c r="H265" s="1"/>
      <c r="I265" s="7"/>
      <c r="J265" s="7"/>
      <c r="K265" s="7"/>
    </row>
    <row r="266" spans="1:11" ht="12.75">
      <c r="A266">
        <v>726.06737999999996</v>
      </c>
      <c r="B266">
        <v>3.6845386000000002</v>
      </c>
      <c r="C266">
        <v>452.94909999999999</v>
      </c>
      <c r="D266">
        <v>353.65442000000002</v>
      </c>
      <c r="E266">
        <v>459.46982000000003</v>
      </c>
      <c r="H266" s="1"/>
      <c r="I266" s="7"/>
      <c r="J266" s="7"/>
      <c r="K266" s="7"/>
    </row>
    <row r="267" spans="1:11" ht="12.75">
      <c r="A267">
        <v>726.07128999999998</v>
      </c>
      <c r="B267">
        <v>3.6884785</v>
      </c>
      <c r="C267">
        <v>453.90125</v>
      </c>
      <c r="D267">
        <v>354.90532999999999</v>
      </c>
      <c r="E267">
        <v>464.80718999999999</v>
      </c>
      <c r="H267" s="1"/>
      <c r="I267" s="7"/>
      <c r="J267" s="7"/>
      <c r="K267" s="7"/>
    </row>
    <row r="268" spans="1:11" ht="12.75">
      <c r="A268">
        <v>726.0752</v>
      </c>
      <c r="B268">
        <v>3.6912501</v>
      </c>
      <c r="C268">
        <v>456.31319999999999</v>
      </c>
      <c r="D268">
        <v>355.76913000000002</v>
      </c>
      <c r="E268">
        <v>457.83294999999998</v>
      </c>
      <c r="H268" s="1"/>
      <c r="I268" s="7"/>
      <c r="J268" s="7"/>
      <c r="K268" s="7"/>
    </row>
    <row r="269" spans="1:11" ht="12.75">
      <c r="A269">
        <v>726.07910000000004</v>
      </c>
      <c r="B269">
        <v>3.6940037999999999</v>
      </c>
      <c r="C269">
        <v>452.60946999999999</v>
      </c>
      <c r="D269">
        <v>355.46683000000002</v>
      </c>
      <c r="E269">
        <v>440.89398</v>
      </c>
      <c r="H269" s="1"/>
      <c r="I269" s="7"/>
      <c r="J269" s="7"/>
      <c r="K269" s="7"/>
    </row>
    <row r="270" spans="1:11" ht="12.75">
      <c r="A270">
        <v>726.08300999999994</v>
      </c>
      <c r="B270">
        <v>3.6974250999999998</v>
      </c>
      <c r="C270">
        <v>457.09521000000001</v>
      </c>
      <c r="D270">
        <v>354.56042000000002</v>
      </c>
      <c r="E270">
        <v>446.33371</v>
      </c>
      <c r="H270" s="1"/>
      <c r="I270" s="7"/>
      <c r="J270" s="7"/>
      <c r="K270" s="7"/>
    </row>
    <row r="271" spans="1:11" ht="12.75">
      <c r="A271">
        <v>726.08690999999999</v>
      </c>
      <c r="B271">
        <v>3.7002562999999999</v>
      </c>
      <c r="C271">
        <v>453.26778999999999</v>
      </c>
      <c r="D271">
        <v>353.64255000000003</v>
      </c>
      <c r="E271">
        <v>457.24680000000001</v>
      </c>
      <c r="H271" s="1"/>
      <c r="I271" s="7"/>
      <c r="J271" s="7"/>
      <c r="K271" s="7"/>
    </row>
    <row r="272" spans="1:11" ht="12.75">
      <c r="A272">
        <v>726.09082000000001</v>
      </c>
      <c r="B272">
        <v>3.7035227000000002</v>
      </c>
      <c r="C272">
        <v>457.58434999999997</v>
      </c>
      <c r="D272">
        <v>353.82407000000001</v>
      </c>
      <c r="E272">
        <v>471.45285000000001</v>
      </c>
      <c r="H272" s="1"/>
      <c r="I272" s="7"/>
      <c r="J272" s="7"/>
      <c r="K272" s="7"/>
    </row>
    <row r="273" spans="1:11" ht="12.75">
      <c r="A273">
        <v>726.09473000000003</v>
      </c>
      <c r="B273">
        <v>3.7059962999999998</v>
      </c>
      <c r="C273">
        <v>454.94729999999998</v>
      </c>
      <c r="D273">
        <v>355.09818000000001</v>
      </c>
      <c r="E273">
        <v>457.85696000000002</v>
      </c>
      <c r="H273" s="1"/>
      <c r="I273" s="7"/>
      <c r="J273" s="7"/>
      <c r="K273" s="7"/>
    </row>
    <row r="274" spans="1:11" ht="12.75">
      <c r="A274">
        <v>726.09862999999996</v>
      </c>
      <c r="B274">
        <v>3.7094474000000002</v>
      </c>
      <c r="C274">
        <v>456.41125</v>
      </c>
      <c r="D274">
        <v>355.77017000000001</v>
      </c>
      <c r="E274">
        <v>446.26501000000002</v>
      </c>
      <c r="H274" s="1"/>
      <c r="I274" s="7"/>
      <c r="J274" s="7"/>
      <c r="K274" s="7"/>
    </row>
    <row r="275" spans="1:11" ht="12.75">
      <c r="A275">
        <v>726.10253999999998</v>
      </c>
      <c r="B275">
        <v>3.7129164000000001</v>
      </c>
      <c r="C275">
        <v>456.38089000000002</v>
      </c>
      <c r="D275">
        <v>355.30182000000002</v>
      </c>
      <c r="E275">
        <v>442.49301000000003</v>
      </c>
      <c r="H275" s="1"/>
      <c r="I275" s="7"/>
      <c r="J275" s="7"/>
      <c r="K275" s="7"/>
    </row>
    <row r="276" spans="1:11" ht="12.75">
      <c r="A276">
        <v>726.10645</v>
      </c>
      <c r="B276">
        <v>3.7151814000000001</v>
      </c>
      <c r="C276">
        <v>455.90854000000002</v>
      </c>
      <c r="D276">
        <v>354.35460999999998</v>
      </c>
      <c r="E276">
        <v>457.14999</v>
      </c>
      <c r="H276" s="1"/>
      <c r="I276" s="7"/>
      <c r="J276" s="7"/>
      <c r="K276" s="7"/>
    </row>
    <row r="277" spans="1:11" ht="12.75">
      <c r="A277">
        <v>726.11035000000004</v>
      </c>
      <c r="B277">
        <v>3.7186742000000002</v>
      </c>
      <c r="C277">
        <v>460.35327000000001</v>
      </c>
      <c r="D277">
        <v>353.54752000000002</v>
      </c>
      <c r="E277">
        <v>475.08983999999998</v>
      </c>
      <c r="H277" s="1"/>
      <c r="I277" s="7"/>
      <c r="J277" s="7"/>
      <c r="K277" s="7"/>
    </row>
    <row r="278" spans="1:11" ht="12.75">
      <c r="A278">
        <v>726.11425999999994</v>
      </c>
      <c r="B278">
        <v>3.7215590000000001</v>
      </c>
      <c r="C278">
        <v>455.85253999999998</v>
      </c>
      <c r="D278">
        <v>353.98590000000002</v>
      </c>
      <c r="E278">
        <v>460.67550999999997</v>
      </c>
      <c r="H278" s="1"/>
      <c r="I278" s="7"/>
      <c r="J278" s="7"/>
      <c r="K278" s="7"/>
    </row>
    <row r="279" spans="1:11" ht="12.75">
      <c r="A279">
        <v>726.11815999999999</v>
      </c>
      <c r="B279">
        <v>3.7254751000000002</v>
      </c>
      <c r="C279">
        <v>459.72672</v>
      </c>
      <c r="D279">
        <v>355.37457000000001</v>
      </c>
      <c r="E279">
        <v>450.42538000000002</v>
      </c>
      <c r="H279" s="1"/>
      <c r="I279" s="7"/>
      <c r="J279" s="7"/>
      <c r="K279" s="7"/>
    </row>
    <row r="280" spans="1:11" ht="12.75">
      <c r="A280">
        <v>726.12207000000001</v>
      </c>
      <c r="B280">
        <v>3.7275851000000002</v>
      </c>
      <c r="C280">
        <v>456.58404999999999</v>
      </c>
      <c r="D280">
        <v>355.82681000000002</v>
      </c>
      <c r="E280">
        <v>441.66933999999998</v>
      </c>
      <c r="H280" s="1"/>
      <c r="I280" s="7"/>
      <c r="J280" s="7"/>
      <c r="K280" s="7"/>
    </row>
    <row r="281" spans="1:11" ht="12.75">
      <c r="A281">
        <v>726.12598000000003</v>
      </c>
      <c r="B281">
        <v>3.7324785999999999</v>
      </c>
      <c r="C281">
        <v>461.34482000000003</v>
      </c>
      <c r="D281">
        <v>355.12761999999998</v>
      </c>
      <c r="E281">
        <v>462.44936999999999</v>
      </c>
      <c r="H281" s="1"/>
      <c r="I281" s="7"/>
      <c r="J281" s="7"/>
      <c r="K281" s="7"/>
    </row>
    <row r="282" spans="1:11" ht="12.75">
      <c r="A282">
        <v>726.12987999999996</v>
      </c>
      <c r="B282">
        <v>3.7361561999999999</v>
      </c>
      <c r="C282">
        <v>460.81826999999998</v>
      </c>
      <c r="D282">
        <v>354.18081999999998</v>
      </c>
      <c r="E282">
        <v>473.25330000000002</v>
      </c>
      <c r="H282" s="1"/>
      <c r="I282" s="7"/>
      <c r="J282" s="7"/>
      <c r="K282" s="7"/>
    </row>
    <row r="283" spans="1:11" ht="12.75">
      <c r="A283">
        <v>726.13378999999998</v>
      </c>
      <c r="B283">
        <v>3.7394881</v>
      </c>
      <c r="C283">
        <v>460.36959999999999</v>
      </c>
      <c r="D283">
        <v>353.50650000000002</v>
      </c>
      <c r="E283">
        <v>468.58080999999999</v>
      </c>
      <c r="H283" s="1"/>
      <c r="I283" s="7"/>
      <c r="J283" s="7"/>
      <c r="K283" s="7"/>
    </row>
    <row r="284" spans="1:11" ht="12.75">
      <c r="A284">
        <v>726.1377</v>
      </c>
      <c r="B284">
        <v>3.7417351999999999</v>
      </c>
      <c r="C284">
        <v>461.02575999999999</v>
      </c>
      <c r="D284">
        <v>354.16012999999998</v>
      </c>
      <c r="E284">
        <v>451.56995000000001</v>
      </c>
      <c r="H284" s="1"/>
      <c r="I284" s="7"/>
      <c r="J284" s="7"/>
      <c r="K284" s="7"/>
    </row>
    <row r="285" spans="1:11" ht="12.75">
      <c r="A285">
        <v>726.14160000000004</v>
      </c>
      <c r="B285">
        <v>3.7451743999999998</v>
      </c>
      <c r="C285">
        <v>457.39008000000001</v>
      </c>
      <c r="D285">
        <v>355.47534000000002</v>
      </c>
      <c r="E285">
        <v>443.56896999999998</v>
      </c>
      <c r="H285" s="1"/>
      <c r="I285" s="7"/>
      <c r="J285" s="7"/>
      <c r="K285" s="7"/>
    </row>
    <row r="286" spans="1:11" ht="12.75">
      <c r="A286">
        <v>726.14550999999994</v>
      </c>
      <c r="B286">
        <v>3.7472308000000001</v>
      </c>
      <c r="C286">
        <v>462.17694</v>
      </c>
      <c r="D286">
        <v>355.68018000000001</v>
      </c>
      <c r="E286">
        <v>462.01389</v>
      </c>
      <c r="H286" s="1"/>
      <c r="I286" s="7"/>
      <c r="J286" s="7"/>
      <c r="K286" s="7"/>
    </row>
    <row r="287" spans="1:11" ht="12.75">
      <c r="A287">
        <v>726.14940999999999</v>
      </c>
      <c r="B287">
        <v>3.7515223</v>
      </c>
      <c r="C287">
        <v>459.10399999999998</v>
      </c>
      <c r="D287">
        <v>354.97293000000002</v>
      </c>
      <c r="E287">
        <v>469.56400000000002</v>
      </c>
      <c r="H287" s="1"/>
      <c r="I287" s="7"/>
      <c r="J287" s="7"/>
      <c r="K287" s="7"/>
    </row>
    <row r="288" spans="1:11" ht="12.75">
      <c r="A288">
        <v>726.15332000000001</v>
      </c>
      <c r="B288">
        <v>3.7539959000000001</v>
      </c>
      <c r="C288">
        <v>463.60876000000002</v>
      </c>
      <c r="D288">
        <v>354.03214000000003</v>
      </c>
      <c r="E288">
        <v>472.23178000000001</v>
      </c>
      <c r="H288" s="1"/>
      <c r="I288" s="7"/>
      <c r="J288" s="7"/>
      <c r="K288" s="7"/>
    </row>
    <row r="289" spans="1:11" ht="12.75">
      <c r="A289">
        <v>726.15723000000003</v>
      </c>
      <c r="B289">
        <v>3.7571669000000001</v>
      </c>
      <c r="C289">
        <v>460.87200999999999</v>
      </c>
      <c r="D289">
        <v>353.55822999999998</v>
      </c>
      <c r="E289">
        <v>452.32540999999998</v>
      </c>
      <c r="H289" s="1"/>
      <c r="I289" s="7"/>
      <c r="J289" s="7"/>
      <c r="K289" s="7"/>
    </row>
    <row r="290" spans="1:11" ht="12.75">
      <c r="A290">
        <v>726.16112999999996</v>
      </c>
      <c r="B290">
        <v>3.7605464</v>
      </c>
      <c r="C290">
        <v>461.90494000000001</v>
      </c>
      <c r="D290">
        <v>354.51373000000001</v>
      </c>
      <c r="E290">
        <v>448.22762999999998</v>
      </c>
      <c r="H290" s="1"/>
      <c r="I290" s="7"/>
      <c r="J290" s="7"/>
      <c r="K290" s="7"/>
    </row>
    <row r="291" spans="1:11" ht="12.75">
      <c r="A291">
        <v>726.16503999999998</v>
      </c>
      <c r="B291">
        <v>3.7628710000000001</v>
      </c>
      <c r="C291">
        <v>462.02578999999997</v>
      </c>
      <c r="D291">
        <v>355.57080000000002</v>
      </c>
      <c r="E291">
        <v>459.66701999999998</v>
      </c>
      <c r="H291" s="1"/>
      <c r="I291" s="7"/>
      <c r="J291" s="7"/>
      <c r="K291" s="7"/>
    </row>
    <row r="292" spans="1:11" ht="12.75">
      <c r="A292">
        <v>726.16895</v>
      </c>
      <c r="B292">
        <v>3.7665725000000001</v>
      </c>
      <c r="C292">
        <v>461.36835000000002</v>
      </c>
      <c r="D292">
        <v>355.49666999999999</v>
      </c>
      <c r="E292">
        <v>469.93378000000001</v>
      </c>
      <c r="H292" s="1"/>
      <c r="I292" s="7"/>
      <c r="J292" s="7"/>
      <c r="K292" s="7"/>
    </row>
    <row r="293" spans="1:11" ht="12.75">
      <c r="A293">
        <v>726.17285000000004</v>
      </c>
      <c r="B293">
        <v>3.7699223000000002</v>
      </c>
      <c r="C293">
        <v>464.68405000000001</v>
      </c>
      <c r="D293">
        <v>354.66370000000001</v>
      </c>
      <c r="E293">
        <v>476.62322999999998</v>
      </c>
      <c r="H293" s="1"/>
      <c r="I293" s="7"/>
      <c r="J293" s="7"/>
      <c r="K293" s="7"/>
    </row>
    <row r="294" spans="1:11" ht="12.75">
      <c r="A294">
        <v>726.17675999999994</v>
      </c>
      <c r="B294">
        <v>3.7715971000000001</v>
      </c>
      <c r="C294">
        <v>460.44699000000003</v>
      </c>
      <c r="D294">
        <v>353.74155000000002</v>
      </c>
      <c r="E294">
        <v>454.20981</v>
      </c>
      <c r="H294" s="1"/>
      <c r="I294" s="7"/>
      <c r="J294" s="7"/>
      <c r="K294" s="7"/>
    </row>
    <row r="295" spans="1:11" ht="12.75">
      <c r="A295">
        <v>726.18065999999999</v>
      </c>
      <c r="B295">
        <v>3.7758112000000001</v>
      </c>
      <c r="C295">
        <v>464.75452000000001</v>
      </c>
      <c r="D295">
        <v>353.40877999999998</v>
      </c>
      <c r="E295">
        <v>451.81310999999999</v>
      </c>
      <c r="H295" s="1"/>
      <c r="I295" s="7"/>
      <c r="J295" s="7"/>
      <c r="K295" s="7"/>
    </row>
    <row r="296" spans="1:11" ht="12.75">
      <c r="A296">
        <v>726.18457000000001</v>
      </c>
      <c r="B296">
        <v>3.7795364999999999</v>
      </c>
      <c r="C296">
        <v>461.79333000000003</v>
      </c>
      <c r="D296">
        <v>354.51519999999999</v>
      </c>
      <c r="E296">
        <v>455.29140999999998</v>
      </c>
      <c r="H296" s="1"/>
      <c r="I296" s="7"/>
      <c r="J296" s="7"/>
      <c r="K296" s="7"/>
    </row>
    <row r="297" spans="1:11" ht="12.75">
      <c r="A297">
        <v>726.18848000000003</v>
      </c>
      <c r="B297">
        <v>3.7830113999999999</v>
      </c>
      <c r="C297">
        <v>464.98232999999999</v>
      </c>
      <c r="D297">
        <v>355.56186000000002</v>
      </c>
      <c r="E297">
        <v>473.82335999999998</v>
      </c>
      <c r="H297" s="1"/>
      <c r="I297" s="7"/>
      <c r="J297" s="7"/>
      <c r="K297" s="7"/>
    </row>
    <row r="298" spans="1:11" ht="12.75">
      <c r="A298">
        <v>726.19237999999996</v>
      </c>
      <c r="B298">
        <v>3.7856220999999999</v>
      </c>
      <c r="C298">
        <v>463.89706000000001</v>
      </c>
      <c r="D298">
        <v>355.43599999999998</v>
      </c>
      <c r="E298">
        <v>476.32742000000002</v>
      </c>
      <c r="H298" s="1"/>
      <c r="I298" s="7"/>
      <c r="J298" s="7"/>
      <c r="K298" s="7"/>
    </row>
    <row r="299" spans="1:11" ht="12.75">
      <c r="A299">
        <v>726.19628999999998</v>
      </c>
      <c r="B299">
        <v>3.7875353999999999</v>
      </c>
      <c r="C299">
        <v>463.02166999999997</v>
      </c>
      <c r="D299">
        <v>354.62927000000002</v>
      </c>
      <c r="E299">
        <v>458.03411999999997</v>
      </c>
      <c r="H299" s="1"/>
      <c r="I299" s="7"/>
      <c r="J299" s="7"/>
      <c r="K299" s="7"/>
    </row>
    <row r="300" spans="1:11" ht="12.75">
      <c r="A300">
        <v>726.2002</v>
      </c>
      <c r="B300">
        <v>3.7907183</v>
      </c>
      <c r="C300">
        <v>464.41629</v>
      </c>
      <c r="D300">
        <v>353.69817999999998</v>
      </c>
      <c r="E300">
        <v>449.48099000000002</v>
      </c>
      <c r="H300" s="1"/>
      <c r="I300" s="7"/>
      <c r="J300" s="7"/>
      <c r="K300" s="7"/>
    </row>
    <row r="301" spans="1:11" ht="12.75">
      <c r="A301">
        <v>726.20410000000004</v>
      </c>
      <c r="B301">
        <v>3.7937403000000001</v>
      </c>
      <c r="C301">
        <v>462.22357</v>
      </c>
      <c r="D301">
        <v>353.59723000000002</v>
      </c>
      <c r="E301">
        <v>452.13821000000002</v>
      </c>
      <c r="H301" s="1"/>
      <c r="I301" s="7"/>
      <c r="J301" s="7"/>
      <c r="K301" s="7"/>
    </row>
    <row r="302" spans="1:11" ht="12.75">
      <c r="A302">
        <v>726.20800999999994</v>
      </c>
      <c r="B302">
        <v>3.7969648999999999</v>
      </c>
      <c r="C302">
        <v>468.48379999999997</v>
      </c>
      <c r="D302">
        <v>354.86691000000002</v>
      </c>
      <c r="E302">
        <v>479.06018</v>
      </c>
      <c r="H302" s="1"/>
      <c r="I302" s="7"/>
      <c r="J302" s="7"/>
      <c r="K302" s="7"/>
    </row>
    <row r="303" spans="1:11" ht="12.75">
      <c r="A303">
        <v>726.21190999999999</v>
      </c>
      <c r="B303">
        <v>3.8012682999999998</v>
      </c>
      <c r="C303">
        <v>464.02078</v>
      </c>
      <c r="D303">
        <v>355.74292000000003</v>
      </c>
      <c r="E303">
        <v>475.60003999999998</v>
      </c>
      <c r="H303" s="1"/>
      <c r="I303" s="7"/>
      <c r="J303" s="7"/>
      <c r="K303" s="7"/>
    </row>
    <row r="304" spans="1:11" ht="12.75">
      <c r="A304">
        <v>726.21582000000001</v>
      </c>
      <c r="B304">
        <v>3.8062572000000001</v>
      </c>
      <c r="C304">
        <v>467.19922000000003</v>
      </c>
      <c r="D304">
        <v>355.44247000000001</v>
      </c>
      <c r="E304">
        <v>465.7482</v>
      </c>
      <c r="H304" s="1"/>
      <c r="I304" s="7"/>
      <c r="J304" s="7"/>
      <c r="K304" s="7"/>
    </row>
    <row r="305" spans="1:11" ht="12.75">
      <c r="A305">
        <v>726.21973000000003</v>
      </c>
      <c r="B305">
        <v>3.8069188999999999</v>
      </c>
      <c r="C305">
        <v>463.87112000000002</v>
      </c>
      <c r="D305">
        <v>354.84285999999997</v>
      </c>
      <c r="E305">
        <v>449.20119999999997</v>
      </c>
      <c r="H305" s="1"/>
      <c r="I305" s="7"/>
      <c r="J305" s="7"/>
      <c r="K305" s="7"/>
    </row>
    <row r="306" spans="1:11" ht="12.75">
      <c r="A306">
        <v>726.22362999999996</v>
      </c>
      <c r="B306">
        <v>3.8108170000000001</v>
      </c>
      <c r="C306">
        <v>465.16775999999999</v>
      </c>
      <c r="D306">
        <v>355.66113000000001</v>
      </c>
      <c r="E306">
        <v>455.02447999999998</v>
      </c>
      <c r="H306" s="1"/>
      <c r="I306" s="7"/>
      <c r="J306" s="7"/>
      <c r="K306" s="7"/>
    </row>
    <row r="307" spans="1:11" ht="12.75">
      <c r="A307">
        <v>726.22753999999998</v>
      </c>
      <c r="B307">
        <v>3.8131892999999999</v>
      </c>
      <c r="C307">
        <v>466.29854999999998</v>
      </c>
      <c r="D307">
        <v>356.74907999999999</v>
      </c>
      <c r="E307">
        <v>475.07135</v>
      </c>
      <c r="H307" s="1"/>
      <c r="I307" s="7"/>
      <c r="J307" s="7"/>
      <c r="K307" s="7"/>
    </row>
    <row r="308" spans="1:11" ht="12.75">
      <c r="A308">
        <v>726.23145</v>
      </c>
      <c r="B308">
        <v>3.8168728000000001</v>
      </c>
      <c r="C308">
        <v>464.9649</v>
      </c>
      <c r="D308">
        <v>356.74563999999998</v>
      </c>
      <c r="E308">
        <v>476.64728000000002</v>
      </c>
      <c r="H308" s="1"/>
      <c r="I308" s="7"/>
      <c r="J308" s="7"/>
      <c r="K308" s="7"/>
    </row>
    <row r="309" spans="1:11" ht="12.75">
      <c r="A309">
        <v>726.23535000000004</v>
      </c>
      <c r="B309">
        <v>3.8198292</v>
      </c>
      <c r="C309">
        <v>468.48984000000002</v>
      </c>
      <c r="D309">
        <v>355.89681999999999</v>
      </c>
      <c r="E309">
        <v>468.26107999999999</v>
      </c>
      <c r="H309" s="1"/>
      <c r="I309" s="7"/>
      <c r="J309" s="7"/>
      <c r="K309" s="7"/>
    </row>
    <row r="310" spans="1:11" ht="12.75">
      <c r="A310">
        <v>726.23925999999994</v>
      </c>
      <c r="B310">
        <v>3.8230955999999998</v>
      </c>
      <c r="C310">
        <v>464.17809999999997</v>
      </c>
      <c r="D310">
        <v>354.85703000000001</v>
      </c>
      <c r="E310">
        <v>452.04503999999997</v>
      </c>
      <c r="H310" s="1"/>
      <c r="I310" s="7"/>
      <c r="J310" s="7"/>
      <c r="K310" s="7"/>
    </row>
    <row r="311" spans="1:11" ht="12.75">
      <c r="A311">
        <v>726.24315999999999</v>
      </c>
      <c r="B311">
        <v>3.8267254999999998</v>
      </c>
      <c r="C311">
        <v>468.35117000000002</v>
      </c>
      <c r="D311">
        <v>354.36806999999999</v>
      </c>
      <c r="E311">
        <v>459.36765000000003</v>
      </c>
      <c r="H311" s="1"/>
      <c r="I311" s="7"/>
      <c r="J311" s="7"/>
      <c r="K311" s="7"/>
    </row>
    <row r="312" spans="1:11" ht="12.75">
      <c r="A312">
        <v>726.24707000000001</v>
      </c>
      <c r="B312">
        <v>3.8294971000000002</v>
      </c>
      <c r="C312">
        <v>465.23775999999998</v>
      </c>
      <c r="D312">
        <v>355.30997000000002</v>
      </c>
      <c r="E312">
        <v>471.31054999999998</v>
      </c>
      <c r="H312" s="1"/>
      <c r="I312" s="7"/>
      <c r="J312" s="7"/>
      <c r="K312" s="7"/>
    </row>
    <row r="313" spans="1:11" ht="12.75">
      <c r="A313">
        <v>726.25098000000003</v>
      </c>
      <c r="B313">
        <v>3.8320243</v>
      </c>
      <c r="C313">
        <v>469.25698999999997</v>
      </c>
      <c r="D313">
        <v>356.33548000000002</v>
      </c>
      <c r="E313">
        <v>480.34589</v>
      </c>
      <c r="H313" s="1"/>
      <c r="I313" s="7"/>
      <c r="J313" s="7"/>
      <c r="K313" s="7"/>
    </row>
    <row r="314" spans="1:11" ht="12.75">
      <c r="A314">
        <v>726.25487999999996</v>
      </c>
      <c r="B314">
        <v>3.8356066000000002</v>
      </c>
      <c r="C314">
        <v>467.52447999999998</v>
      </c>
      <c r="D314">
        <v>356.24160999999998</v>
      </c>
      <c r="E314">
        <v>469.06851</v>
      </c>
      <c r="H314" s="1"/>
      <c r="I314" s="7"/>
      <c r="J314" s="7"/>
      <c r="K314" s="7"/>
    </row>
    <row r="315" spans="1:11" ht="12.75">
      <c r="A315">
        <v>726.25878999999998</v>
      </c>
      <c r="B315">
        <v>3.8383961000000002</v>
      </c>
      <c r="C315">
        <v>466.79653999999999</v>
      </c>
      <c r="D315">
        <v>355.32889</v>
      </c>
      <c r="E315">
        <v>454.3605</v>
      </c>
      <c r="H315" s="1"/>
      <c r="I315" s="7"/>
      <c r="J315" s="7"/>
      <c r="K315" s="7"/>
    </row>
    <row r="316" spans="1:11" ht="12.75">
      <c r="A316">
        <v>726.2627</v>
      </c>
      <c r="B316">
        <v>3.8422345999999998</v>
      </c>
      <c r="C316">
        <v>468.98441000000003</v>
      </c>
      <c r="D316">
        <v>354.36572000000001</v>
      </c>
      <c r="E316">
        <v>456.34598</v>
      </c>
      <c r="H316" s="1"/>
      <c r="I316" s="7"/>
      <c r="J316" s="7"/>
      <c r="K316" s="7"/>
    </row>
    <row r="317" spans="1:11" ht="12.75">
      <c r="A317">
        <v>726.26660000000004</v>
      </c>
      <c r="B317">
        <v>3.8450538999999999</v>
      </c>
      <c r="C317">
        <v>465.91611</v>
      </c>
      <c r="D317">
        <v>354.21069</v>
      </c>
      <c r="E317">
        <v>467.48543999999998</v>
      </c>
      <c r="H317" s="1"/>
      <c r="I317" s="7"/>
      <c r="J317" s="7"/>
      <c r="K317" s="7"/>
    </row>
    <row r="318" spans="1:11" ht="12.75">
      <c r="A318">
        <v>726.27050999999994</v>
      </c>
      <c r="B318">
        <v>3.8475394000000001</v>
      </c>
      <c r="C318">
        <v>471.28161999999998</v>
      </c>
      <c r="D318">
        <v>355.42719</v>
      </c>
      <c r="E318">
        <v>484.42507999999998</v>
      </c>
      <c r="H318" s="1"/>
      <c r="I318" s="7"/>
      <c r="J318" s="7"/>
      <c r="K318" s="7"/>
    </row>
    <row r="319" spans="1:11" ht="12.75">
      <c r="A319">
        <v>726.27440999999999</v>
      </c>
      <c r="B319">
        <v>3.8519204</v>
      </c>
      <c r="C319">
        <v>466.77139</v>
      </c>
      <c r="D319">
        <v>356.29413</v>
      </c>
      <c r="E319">
        <v>469.97980000000001</v>
      </c>
      <c r="H319" s="1"/>
      <c r="I319" s="7"/>
      <c r="J319" s="7"/>
      <c r="K319" s="7"/>
    </row>
    <row r="320" spans="1:11" ht="12.75">
      <c r="A320">
        <v>726.27832000000001</v>
      </c>
      <c r="B320">
        <v>3.8542211000000002</v>
      </c>
      <c r="C320">
        <v>469.99849999999998</v>
      </c>
      <c r="D320">
        <v>355.99743999999998</v>
      </c>
      <c r="E320">
        <v>458.05077999999997</v>
      </c>
      <c r="H320" s="1"/>
      <c r="I320" s="7"/>
      <c r="J320" s="7"/>
      <c r="K320" s="7"/>
    </row>
    <row r="321" spans="1:11" ht="12.75">
      <c r="A321">
        <v>726.28223000000003</v>
      </c>
      <c r="B321">
        <v>3.8572430999999998</v>
      </c>
      <c r="C321">
        <v>467.53949</v>
      </c>
      <c r="D321">
        <v>355.07925</v>
      </c>
      <c r="E321">
        <v>453.14483999999999</v>
      </c>
      <c r="H321" s="1"/>
      <c r="I321" s="7"/>
      <c r="J321" s="7"/>
      <c r="K321" s="7"/>
    </row>
    <row r="322" spans="1:11" ht="12.75">
      <c r="A322">
        <v>726.28612999999996</v>
      </c>
      <c r="B322">
        <v>3.8604020999999999</v>
      </c>
      <c r="C322">
        <v>469.57754999999997</v>
      </c>
      <c r="D322">
        <v>354.15210000000002</v>
      </c>
      <c r="E322">
        <v>472.49829</v>
      </c>
      <c r="H322" s="1"/>
      <c r="I322" s="7"/>
      <c r="J322" s="7"/>
      <c r="K322" s="7"/>
    </row>
    <row r="323" spans="1:11" ht="12.75">
      <c r="A323">
        <v>726.29003999999998</v>
      </c>
      <c r="B323">
        <v>3.8643776999999999</v>
      </c>
      <c r="C323">
        <v>469.72156000000001</v>
      </c>
      <c r="D323">
        <v>354.30203</v>
      </c>
      <c r="E323">
        <v>484.12581999999998</v>
      </c>
      <c r="H323" s="1"/>
      <c r="I323" s="7"/>
      <c r="J323" s="7"/>
      <c r="K323" s="7"/>
    </row>
    <row r="324" spans="1:11" ht="12.75">
      <c r="A324">
        <v>726.29395</v>
      </c>
      <c r="B324">
        <v>3.8681686000000002</v>
      </c>
      <c r="C324">
        <v>466.38855000000001</v>
      </c>
      <c r="D324">
        <v>355.55853000000002</v>
      </c>
      <c r="E324">
        <v>473.33825999999999</v>
      </c>
      <c r="H324" s="1"/>
      <c r="I324" s="7"/>
      <c r="J324" s="7"/>
      <c r="K324" s="7"/>
    </row>
    <row r="325" spans="1:11" ht="12.75">
      <c r="A325">
        <v>726.29785000000004</v>
      </c>
      <c r="B325">
        <v>3.8701116999999998</v>
      </c>
      <c r="C325">
        <v>469.43642999999997</v>
      </c>
      <c r="D325">
        <v>356.18261999999999</v>
      </c>
      <c r="E325">
        <v>459.30959999999999</v>
      </c>
      <c r="H325" s="1"/>
      <c r="I325" s="7"/>
      <c r="J325" s="7"/>
      <c r="K325" s="7"/>
    </row>
    <row r="326" spans="1:11" ht="12.75">
      <c r="A326">
        <v>726.30175999999994</v>
      </c>
      <c r="B326">
        <v>3.8731754</v>
      </c>
      <c r="C326">
        <v>465.16901000000001</v>
      </c>
      <c r="D326">
        <v>355.69677999999999</v>
      </c>
      <c r="E326">
        <v>451.11703</v>
      </c>
      <c r="H326" s="1"/>
      <c r="I326" s="7"/>
      <c r="J326" s="7"/>
      <c r="K326" s="7"/>
    </row>
    <row r="327" spans="1:11" ht="12.75">
      <c r="A327">
        <v>726.30565999999999</v>
      </c>
      <c r="B327">
        <v>3.8763762000000002</v>
      </c>
      <c r="C327">
        <v>470.65539999999999</v>
      </c>
      <c r="D327">
        <v>354.65535999999997</v>
      </c>
      <c r="E327">
        <v>472.07416000000001</v>
      </c>
      <c r="H327" s="1"/>
      <c r="I327" s="7"/>
      <c r="J327" s="7"/>
      <c r="K327" s="7"/>
    </row>
    <row r="328" spans="1:11" ht="12.75">
      <c r="A328">
        <v>726.30957000000001</v>
      </c>
      <c r="B328">
        <v>3.8784504000000002</v>
      </c>
      <c r="C328">
        <v>468.00119000000001</v>
      </c>
      <c r="D328">
        <v>353.83434999999997</v>
      </c>
      <c r="E328">
        <v>479.01299999999998</v>
      </c>
      <c r="H328" s="1"/>
      <c r="I328" s="7"/>
      <c r="J328" s="7"/>
      <c r="K328" s="7"/>
    </row>
    <row r="329" spans="1:11" ht="12.75">
      <c r="A329">
        <v>726.31348000000003</v>
      </c>
      <c r="B329">
        <v>3.8825094999999998</v>
      </c>
      <c r="C329">
        <v>470.81732</v>
      </c>
      <c r="D329">
        <v>354.24727999999999</v>
      </c>
      <c r="E329">
        <v>476.42162999999999</v>
      </c>
      <c r="H329" s="1"/>
      <c r="I329" s="7"/>
      <c r="J329" s="7"/>
      <c r="K329" s="7"/>
    </row>
    <row r="330" spans="1:11" ht="12.75">
      <c r="A330">
        <v>726.31737999999996</v>
      </c>
      <c r="B330">
        <v>3.8847268000000001</v>
      </c>
      <c r="C330">
        <v>469.40584999999999</v>
      </c>
      <c r="D330">
        <v>355.64382999999998</v>
      </c>
      <c r="E330">
        <v>461.07639</v>
      </c>
      <c r="H330" s="1"/>
      <c r="I330" s="7"/>
      <c r="J330" s="7"/>
      <c r="K330" s="7"/>
    </row>
    <row r="331" spans="1:11" ht="12.75">
      <c r="A331">
        <v>726.32128999999998</v>
      </c>
      <c r="B331">
        <v>3.8878499999999998</v>
      </c>
      <c r="C331">
        <v>468.81610000000001</v>
      </c>
      <c r="D331">
        <v>356.10941000000003</v>
      </c>
      <c r="E331">
        <v>454.35712000000001</v>
      </c>
      <c r="H331" s="1"/>
      <c r="I331" s="7"/>
      <c r="J331" s="7"/>
      <c r="K331" s="7"/>
    </row>
    <row r="332" spans="1:11" ht="12.75">
      <c r="A332">
        <v>726.3252</v>
      </c>
      <c r="B332">
        <v>3.8913012</v>
      </c>
      <c r="C332">
        <v>471.0249</v>
      </c>
      <c r="D332">
        <v>355.49892999999997</v>
      </c>
      <c r="E332">
        <v>469.73223999999999</v>
      </c>
      <c r="H332" s="1"/>
      <c r="I332" s="7"/>
      <c r="J332" s="7"/>
      <c r="K332" s="7"/>
    </row>
    <row r="333" spans="1:11" ht="12.75">
      <c r="A333">
        <v>726.32910000000004</v>
      </c>
      <c r="B333">
        <v>3.8957595999999999</v>
      </c>
      <c r="C333">
        <v>468.30892999999998</v>
      </c>
      <c r="D333">
        <v>354.53131000000002</v>
      </c>
      <c r="E333">
        <v>476.75243999999998</v>
      </c>
      <c r="H333" s="1"/>
      <c r="I333" s="7"/>
      <c r="J333" s="7"/>
      <c r="K333" s="7"/>
    </row>
    <row r="334" spans="1:11" ht="12.75">
      <c r="A334">
        <v>726.33300999999994</v>
      </c>
      <c r="B334">
        <v>3.8980185999999999</v>
      </c>
      <c r="C334">
        <v>472.65893999999997</v>
      </c>
      <c r="D334">
        <v>353.85825</v>
      </c>
      <c r="E334">
        <v>483.97118999999998</v>
      </c>
      <c r="H334" s="1"/>
      <c r="I334" s="7"/>
      <c r="J334" s="7"/>
      <c r="K334" s="7"/>
    </row>
    <row r="335" spans="1:11" ht="12.75">
      <c r="A335">
        <v>726.33690999999999</v>
      </c>
      <c r="B335">
        <v>3.9021313000000002</v>
      </c>
      <c r="C335">
        <v>467.63492000000002</v>
      </c>
      <c r="D335">
        <v>354.55041999999997</v>
      </c>
      <c r="E335">
        <v>460.80963000000003</v>
      </c>
      <c r="H335" s="1"/>
      <c r="I335" s="7"/>
      <c r="J335" s="7"/>
      <c r="K335" s="7"/>
    </row>
    <row r="336" spans="1:11" ht="12.75">
      <c r="A336">
        <v>726.34082000000001</v>
      </c>
      <c r="B336">
        <v>3.9044797</v>
      </c>
      <c r="C336">
        <v>471.38808999999998</v>
      </c>
      <c r="D336">
        <v>355.87024000000002</v>
      </c>
      <c r="E336">
        <v>457.80385999999999</v>
      </c>
      <c r="H336" s="1"/>
      <c r="I336" s="7"/>
      <c r="J336" s="7"/>
      <c r="K336" s="7"/>
    </row>
    <row r="337" spans="1:11" ht="12.75">
      <c r="A337">
        <v>726.34473000000003</v>
      </c>
      <c r="B337">
        <v>3.9077460999999998</v>
      </c>
      <c r="C337">
        <v>468.85223000000002</v>
      </c>
      <c r="D337">
        <v>356.16415000000001</v>
      </c>
      <c r="E337">
        <v>464.26276000000001</v>
      </c>
      <c r="H337" s="1"/>
      <c r="I337" s="7"/>
      <c r="J337" s="7"/>
      <c r="K337" s="7"/>
    </row>
    <row r="338" spans="1:11" ht="12.75">
      <c r="A338">
        <v>726.34862999999996</v>
      </c>
      <c r="B338">
        <v>3.9113164</v>
      </c>
      <c r="C338">
        <v>471.15539999999999</v>
      </c>
      <c r="D338">
        <v>355.36770999999999</v>
      </c>
      <c r="E338">
        <v>481.58652000000001</v>
      </c>
      <c r="H338" s="1"/>
      <c r="I338" s="7"/>
      <c r="J338" s="7"/>
      <c r="K338" s="7"/>
    </row>
    <row r="339" spans="1:11" ht="12.75">
      <c r="A339">
        <v>726.35253999999998</v>
      </c>
      <c r="B339">
        <v>3.9145946999999999</v>
      </c>
      <c r="C339">
        <v>471.33307000000002</v>
      </c>
      <c r="D339">
        <v>354.33114999999998</v>
      </c>
      <c r="E339">
        <v>483.43407999999999</v>
      </c>
      <c r="H339" s="1"/>
      <c r="I339" s="7"/>
      <c r="J339" s="7"/>
      <c r="K339" s="7"/>
    </row>
    <row r="340" spans="1:11" ht="12.75">
      <c r="A340">
        <v>726.35645</v>
      </c>
      <c r="B340">
        <v>3.9181054</v>
      </c>
      <c r="C340">
        <v>468.90584999999999</v>
      </c>
      <c r="D340">
        <v>353.71994000000001</v>
      </c>
      <c r="E340">
        <v>463.10208</v>
      </c>
      <c r="H340" s="1"/>
      <c r="I340" s="7"/>
      <c r="J340" s="7"/>
      <c r="K340" s="7"/>
    </row>
    <row r="341" spans="1:11" ht="12.75">
      <c r="A341">
        <v>726.36035000000004</v>
      </c>
      <c r="B341">
        <v>3.9207458000000002</v>
      </c>
      <c r="C341">
        <v>471.74169999999998</v>
      </c>
      <c r="D341">
        <v>354.53397000000001</v>
      </c>
      <c r="E341">
        <v>457.55756000000002</v>
      </c>
      <c r="H341" s="1"/>
      <c r="I341" s="7"/>
      <c r="J341" s="7"/>
      <c r="K341" s="7"/>
    </row>
    <row r="342" spans="1:11" ht="12.75">
      <c r="A342">
        <v>726.36425999999994</v>
      </c>
      <c r="B342">
        <v>3.9246082000000002</v>
      </c>
      <c r="C342">
        <v>466.88299999999998</v>
      </c>
      <c r="D342">
        <v>355.73871000000003</v>
      </c>
      <c r="E342">
        <v>458.85788000000002</v>
      </c>
      <c r="H342" s="1"/>
      <c r="I342" s="7"/>
      <c r="J342" s="7"/>
      <c r="K342" s="7"/>
    </row>
    <row r="343" spans="1:11" ht="12.75">
      <c r="A343">
        <v>726.36815999999999</v>
      </c>
      <c r="B343">
        <v>3.9254725000000001</v>
      </c>
      <c r="C343">
        <v>471.75833</v>
      </c>
      <c r="D343">
        <v>355.78012000000001</v>
      </c>
      <c r="E343">
        <v>481.94155999999998</v>
      </c>
      <c r="H343" s="1"/>
      <c r="I343" s="7"/>
      <c r="J343" s="7"/>
      <c r="K343" s="7"/>
    </row>
    <row r="344" spans="1:11" ht="12.75">
      <c r="A344">
        <v>726.37207000000001</v>
      </c>
      <c r="B344">
        <v>3.9301276000000001</v>
      </c>
      <c r="C344">
        <v>467.10782</v>
      </c>
      <c r="D344">
        <v>355.03244000000001</v>
      </c>
      <c r="E344">
        <v>478.17529000000002</v>
      </c>
      <c r="H344" s="1"/>
      <c r="I344" s="7"/>
      <c r="J344" s="7"/>
      <c r="K344" s="7"/>
    </row>
    <row r="345" spans="1:11" ht="12.75">
      <c r="A345">
        <v>726.37598000000003</v>
      </c>
      <c r="B345">
        <v>3.9320588000000001</v>
      </c>
      <c r="C345">
        <v>469.21593999999999</v>
      </c>
      <c r="D345">
        <v>354.10070999999999</v>
      </c>
      <c r="E345">
        <v>467.41955999999999</v>
      </c>
      <c r="H345" s="1"/>
      <c r="I345" s="7"/>
      <c r="J345" s="7"/>
      <c r="K345" s="7"/>
    </row>
    <row r="346" spans="1:11" ht="12.75">
      <c r="A346">
        <v>726.37987999999996</v>
      </c>
      <c r="B346">
        <v>3.9365828</v>
      </c>
      <c r="C346">
        <v>467.29187000000002</v>
      </c>
      <c r="D346">
        <v>353.75011999999998</v>
      </c>
      <c r="E346">
        <v>452.91885000000002</v>
      </c>
      <c r="H346" s="1"/>
      <c r="I346" s="7"/>
      <c r="J346" s="7"/>
      <c r="K346" s="7"/>
    </row>
    <row r="347" spans="1:11" ht="12.75">
      <c r="A347">
        <v>726.38378999999998</v>
      </c>
      <c r="B347">
        <v>3.9400458</v>
      </c>
      <c r="C347">
        <v>467.92696999999998</v>
      </c>
      <c r="D347">
        <v>354.84933000000001</v>
      </c>
      <c r="E347">
        <v>458.05624</v>
      </c>
      <c r="H347" s="1"/>
      <c r="I347" s="7"/>
      <c r="J347" s="7"/>
      <c r="K347" s="7"/>
    </row>
    <row r="348" spans="1:11" ht="12.75">
      <c r="A348">
        <v>726.3877</v>
      </c>
      <c r="B348">
        <v>3.9407372000000001</v>
      </c>
      <c r="C348">
        <v>470.07010000000002</v>
      </c>
      <c r="D348">
        <v>355.89010999999999</v>
      </c>
      <c r="E348">
        <v>478.67541999999997</v>
      </c>
      <c r="H348" s="1"/>
      <c r="I348" s="7"/>
      <c r="J348" s="7"/>
      <c r="K348" s="7"/>
    </row>
    <row r="349" spans="1:11" ht="12.75">
      <c r="A349">
        <v>726.39160000000004</v>
      </c>
      <c r="B349">
        <v>3.9440870000000001</v>
      </c>
      <c r="C349">
        <v>466.95141999999998</v>
      </c>
      <c r="D349">
        <v>355.77289000000002</v>
      </c>
      <c r="E349">
        <v>476.63666000000001</v>
      </c>
      <c r="H349" s="1"/>
      <c r="I349" s="7"/>
      <c r="J349" s="7"/>
      <c r="K349" s="7"/>
    </row>
    <row r="350" spans="1:11" ht="12.75">
      <c r="A350">
        <v>726.39550999999994</v>
      </c>
      <c r="B350">
        <v>3.9477527000000001</v>
      </c>
      <c r="C350">
        <v>471.58398</v>
      </c>
      <c r="D350">
        <v>354.95215000000002</v>
      </c>
      <c r="E350">
        <v>471.15341000000001</v>
      </c>
      <c r="H350" s="1"/>
      <c r="I350" s="7"/>
      <c r="J350" s="7"/>
      <c r="K350" s="7"/>
    </row>
    <row r="351" spans="1:11" ht="12.75">
      <c r="A351">
        <v>726.39940999999999</v>
      </c>
      <c r="B351">
        <v>3.951025</v>
      </c>
      <c r="C351">
        <v>467.30214999999998</v>
      </c>
      <c r="D351">
        <v>354.01682</v>
      </c>
      <c r="E351">
        <v>453.81216000000001</v>
      </c>
      <c r="H351" s="1"/>
      <c r="I351" s="7"/>
      <c r="J351" s="7"/>
      <c r="K351" s="7"/>
    </row>
    <row r="352" spans="1:11" ht="12.75">
      <c r="A352">
        <v>726.40332000000001</v>
      </c>
      <c r="B352">
        <v>3.9527595</v>
      </c>
      <c r="C352">
        <v>471.36669999999998</v>
      </c>
      <c r="D352">
        <v>353.82042999999999</v>
      </c>
      <c r="E352">
        <v>461.20898</v>
      </c>
      <c r="H352" s="1"/>
      <c r="I352" s="7"/>
      <c r="J352" s="7"/>
      <c r="K352" s="7"/>
    </row>
    <row r="353" spans="1:11" ht="12.75">
      <c r="A353">
        <v>726.40723000000003</v>
      </c>
      <c r="B353">
        <v>3.9569318</v>
      </c>
      <c r="C353">
        <v>469.92730999999998</v>
      </c>
      <c r="D353">
        <v>355.08096</v>
      </c>
      <c r="E353">
        <v>477.08584999999999</v>
      </c>
      <c r="H353" s="1"/>
      <c r="I353" s="7"/>
      <c r="J353" s="7"/>
      <c r="K353" s="7"/>
    </row>
    <row r="354" spans="1:11" ht="12.75">
      <c r="A354">
        <v>726.41112999999996</v>
      </c>
      <c r="B354">
        <v>3.9605676999999999</v>
      </c>
      <c r="C354">
        <v>471.03820999999999</v>
      </c>
      <c r="D354">
        <v>355.95911000000001</v>
      </c>
      <c r="E354">
        <v>483.94076999999999</v>
      </c>
      <c r="H354" s="1"/>
      <c r="I354" s="7"/>
      <c r="J354" s="7"/>
      <c r="K354" s="7"/>
    </row>
    <row r="355" spans="1:11" ht="12.75">
      <c r="A355">
        <v>726.41503999999998</v>
      </c>
      <c r="B355">
        <v>3.9641082000000001</v>
      </c>
      <c r="C355">
        <v>470.55594000000002</v>
      </c>
      <c r="D355">
        <v>355.56371999999999</v>
      </c>
      <c r="E355">
        <v>472.63869999999997</v>
      </c>
      <c r="H355" s="1"/>
      <c r="I355" s="7"/>
      <c r="J355" s="7"/>
      <c r="K355" s="7"/>
    </row>
    <row r="356" spans="1:11" ht="12.75">
      <c r="A356">
        <v>726.41895</v>
      </c>
      <c r="B356">
        <v>3.9668440999999999</v>
      </c>
      <c r="C356">
        <v>467.32983000000002</v>
      </c>
      <c r="D356">
        <v>354.68468999999999</v>
      </c>
      <c r="E356">
        <v>454.67791999999997</v>
      </c>
      <c r="H356" s="1"/>
      <c r="I356" s="7"/>
      <c r="J356" s="7"/>
      <c r="K356" s="7"/>
    </row>
    <row r="357" spans="1:11" ht="12.75">
      <c r="A357">
        <v>726.42285000000004</v>
      </c>
      <c r="B357">
        <v>3.9698481999999999</v>
      </c>
      <c r="C357">
        <v>469.61214999999999</v>
      </c>
      <c r="D357">
        <v>353.7663</v>
      </c>
      <c r="E357">
        <v>457.72390999999999</v>
      </c>
      <c r="H357" s="1"/>
      <c r="I357" s="7"/>
      <c r="J357" s="7"/>
      <c r="K357" s="7"/>
    </row>
    <row r="358" spans="1:11" ht="12.75">
      <c r="A358">
        <v>726.42675999999994</v>
      </c>
      <c r="B358">
        <v>3.9736449999999999</v>
      </c>
      <c r="C358">
        <v>466.26848999999999</v>
      </c>
      <c r="D358">
        <v>353.88193000000001</v>
      </c>
      <c r="E358">
        <v>468.77902</v>
      </c>
      <c r="H358" s="1"/>
      <c r="I358" s="7"/>
      <c r="J358" s="7"/>
      <c r="K358" s="7"/>
    </row>
    <row r="359" spans="1:11" ht="12.75">
      <c r="A359">
        <v>726.43065999999999</v>
      </c>
      <c r="B359">
        <v>3.9761245000000001</v>
      </c>
      <c r="C359">
        <v>471.11511000000002</v>
      </c>
      <c r="D359">
        <v>355.16460999999998</v>
      </c>
      <c r="E359">
        <v>486.06387000000001</v>
      </c>
      <c r="H359" s="1"/>
      <c r="I359" s="7"/>
      <c r="J359" s="7"/>
      <c r="K359" s="7"/>
    </row>
    <row r="360" spans="1:11" ht="12.75">
      <c r="A360">
        <v>726.43457000000001</v>
      </c>
      <c r="B360">
        <v>3.9807975</v>
      </c>
      <c r="C360">
        <v>467.2457</v>
      </c>
      <c r="D360">
        <v>356.29831000000001</v>
      </c>
      <c r="E360">
        <v>470.88015999999999</v>
      </c>
      <c r="H360" s="1"/>
      <c r="I360" s="7"/>
      <c r="J360" s="7"/>
      <c r="K360" s="7"/>
    </row>
    <row r="361" spans="1:11" ht="12.75">
      <c r="A361">
        <v>726.43848000000003</v>
      </c>
      <c r="B361">
        <v>3.9830923</v>
      </c>
      <c r="C361">
        <v>468.92941000000002</v>
      </c>
      <c r="D361">
        <v>355.24441999999999</v>
      </c>
      <c r="E361">
        <v>457.09811000000002</v>
      </c>
      <c r="H361" s="1"/>
      <c r="I361" s="7"/>
      <c r="J361" s="7"/>
      <c r="K361" s="7"/>
    </row>
    <row r="362" spans="1:11" ht="12.75">
      <c r="A362">
        <v>726.44237999999996</v>
      </c>
      <c r="B362">
        <v>3.9855480000000001</v>
      </c>
      <c r="C362">
        <v>466.88895000000002</v>
      </c>
      <c r="D362">
        <v>354.74252000000001</v>
      </c>
      <c r="E362">
        <v>453.06943000000001</v>
      </c>
      <c r="H362" s="1"/>
      <c r="I362" s="7"/>
      <c r="J362" s="7"/>
      <c r="K362" s="7"/>
    </row>
    <row r="363" spans="1:11" ht="12.75">
      <c r="A363">
        <v>726.44628999999998</v>
      </c>
      <c r="B363">
        <v>3.9900839000000001</v>
      </c>
      <c r="C363">
        <v>466.30761999999999</v>
      </c>
      <c r="D363">
        <v>355.76010000000002</v>
      </c>
      <c r="E363">
        <v>467.33728000000002</v>
      </c>
      <c r="H363" s="1"/>
      <c r="I363" s="7"/>
      <c r="J363" s="7"/>
      <c r="K363" s="7"/>
    </row>
    <row r="364" spans="1:11" ht="12.75">
      <c r="A364">
        <v>726.4502</v>
      </c>
      <c r="B364">
        <v>3.9928615000000001</v>
      </c>
      <c r="C364">
        <v>468.98676</v>
      </c>
      <c r="D364">
        <v>356.84406000000001</v>
      </c>
      <c r="E364">
        <v>483.41982999999999</v>
      </c>
      <c r="H364" s="1"/>
      <c r="I364" s="7"/>
      <c r="J364" s="7"/>
      <c r="K364" s="7"/>
    </row>
    <row r="365" spans="1:11" ht="12.75">
      <c r="A365">
        <v>726.45410000000004</v>
      </c>
      <c r="B365">
        <v>3.9950489999999999</v>
      </c>
      <c r="C365">
        <v>466.00592</v>
      </c>
      <c r="D365">
        <v>356.74835000000002</v>
      </c>
      <c r="E365">
        <v>471.08487000000002</v>
      </c>
      <c r="H365" s="1"/>
      <c r="I365" s="7"/>
      <c r="J365" s="7"/>
      <c r="K365" s="7"/>
    </row>
    <row r="366" spans="1:11" ht="12.75">
      <c r="A366">
        <v>726.45800999999994</v>
      </c>
      <c r="B366">
        <v>3.9984226</v>
      </c>
      <c r="C366">
        <v>469.23862000000003</v>
      </c>
      <c r="D366">
        <v>355.92270000000002</v>
      </c>
      <c r="E366">
        <v>458.44855000000001</v>
      </c>
      <c r="H366" s="1"/>
      <c r="I366" s="7"/>
      <c r="J366" s="7"/>
      <c r="K366" s="7"/>
    </row>
    <row r="367" spans="1:11" ht="12.75">
      <c r="A367">
        <v>726.46190999999999</v>
      </c>
      <c r="B367">
        <v>4.0016531999999998</v>
      </c>
      <c r="C367">
        <v>464.25125</v>
      </c>
      <c r="D367">
        <v>354.95247999999998</v>
      </c>
      <c r="E367">
        <v>450.56094000000002</v>
      </c>
      <c r="H367" s="1"/>
      <c r="I367" s="7"/>
      <c r="J367" s="7"/>
      <c r="K367" s="7"/>
    </row>
    <row r="368" spans="1:11" ht="12.75">
      <c r="A368">
        <v>726.46582000000001</v>
      </c>
      <c r="B368">
        <v>4.0036019999999999</v>
      </c>
      <c r="C368">
        <v>468.13776000000001</v>
      </c>
      <c r="D368">
        <v>354.65839</v>
      </c>
      <c r="E368">
        <v>469.56970000000001</v>
      </c>
      <c r="H368" s="1"/>
      <c r="I368" s="7"/>
      <c r="J368" s="7"/>
      <c r="K368" s="7"/>
    </row>
    <row r="369" spans="1:11" ht="12.75">
      <c r="A369">
        <v>726.46973000000003</v>
      </c>
      <c r="B369">
        <v>4.0081619999999996</v>
      </c>
      <c r="C369">
        <v>465.88540999999998</v>
      </c>
      <c r="D369">
        <v>355.82785000000001</v>
      </c>
      <c r="E369">
        <v>478.42392000000001</v>
      </c>
      <c r="H369" s="1"/>
      <c r="I369" s="7"/>
      <c r="J369" s="7"/>
      <c r="K369" s="7"/>
    </row>
    <row r="370" spans="1:11" ht="12.75">
      <c r="A370">
        <v>726.47362999999996</v>
      </c>
      <c r="B370">
        <v>4.010993</v>
      </c>
      <c r="C370">
        <v>467.04352</v>
      </c>
      <c r="D370">
        <v>356.40825999999998</v>
      </c>
      <c r="E370">
        <v>474.05910999999998</v>
      </c>
      <c r="H370" s="1"/>
      <c r="I370" s="7"/>
      <c r="J370" s="7"/>
      <c r="K370" s="7"/>
    </row>
    <row r="371" spans="1:11" ht="12.75">
      <c r="A371">
        <v>726.47753999999998</v>
      </c>
      <c r="B371">
        <v>4.0137887000000001</v>
      </c>
      <c r="C371">
        <v>466.82409999999999</v>
      </c>
      <c r="D371">
        <v>356.24628000000001</v>
      </c>
      <c r="E371">
        <v>457.81139999999999</v>
      </c>
      <c r="H371" s="1"/>
      <c r="I371" s="7"/>
      <c r="J371" s="7"/>
      <c r="K371" s="7"/>
    </row>
    <row r="372" spans="1:11" ht="12.75">
      <c r="A372">
        <v>726.48145</v>
      </c>
      <c r="B372">
        <v>4.0172395999999999</v>
      </c>
      <c r="C372">
        <v>463.82409999999999</v>
      </c>
      <c r="D372">
        <v>355.30435</v>
      </c>
      <c r="E372">
        <v>449.20983999999999</v>
      </c>
      <c r="H372" s="1"/>
      <c r="I372" s="7"/>
      <c r="J372" s="7"/>
      <c r="K372" s="7"/>
    </row>
    <row r="373" spans="1:11" ht="12.75">
      <c r="A373">
        <v>726.48535000000004</v>
      </c>
      <c r="B373">
        <v>4.0187892999999999</v>
      </c>
      <c r="C373">
        <v>466.54520000000002</v>
      </c>
      <c r="D373">
        <v>354.23815999999999</v>
      </c>
      <c r="E373">
        <v>466.17144999999999</v>
      </c>
      <c r="H373" s="1"/>
      <c r="I373" s="7"/>
      <c r="J373" s="7"/>
      <c r="K373" s="7"/>
    </row>
    <row r="374" spans="1:11" ht="12.75">
      <c r="A374">
        <v>726.48925999999994</v>
      </c>
      <c r="B374">
        <v>4.0226459999999999</v>
      </c>
      <c r="C374">
        <v>463.32952999999998</v>
      </c>
      <c r="D374">
        <v>353.97665000000001</v>
      </c>
      <c r="E374">
        <v>474.24045000000001</v>
      </c>
      <c r="H374" s="1"/>
      <c r="I374" s="7"/>
      <c r="J374" s="7"/>
      <c r="K374" s="7"/>
    </row>
    <row r="375" spans="1:11" ht="12.75">
      <c r="A375">
        <v>726.49315999999999</v>
      </c>
      <c r="B375">
        <v>4.0265503000000002</v>
      </c>
      <c r="C375">
        <v>467.85602</v>
      </c>
      <c r="D375">
        <v>355.12695000000002</v>
      </c>
      <c r="E375">
        <v>477.07812999999999</v>
      </c>
      <c r="H375" s="1"/>
      <c r="I375" s="7"/>
      <c r="J375" s="7"/>
      <c r="K375" s="7"/>
    </row>
    <row r="376" spans="1:11" ht="12.75">
      <c r="A376">
        <v>726.49707000000001</v>
      </c>
      <c r="B376">
        <v>4.0299835000000002</v>
      </c>
      <c r="C376">
        <v>462.77307000000002</v>
      </c>
      <c r="D376">
        <v>356.02634</v>
      </c>
      <c r="E376">
        <v>453.67264</v>
      </c>
      <c r="H376" s="1"/>
      <c r="I376" s="7"/>
      <c r="J376" s="7"/>
      <c r="K376" s="7"/>
    </row>
    <row r="377" spans="1:11" ht="12.75">
      <c r="A377">
        <v>726.50098000000003</v>
      </c>
      <c r="B377">
        <v>4.0320992000000002</v>
      </c>
      <c r="C377">
        <v>464.42858999999999</v>
      </c>
      <c r="D377">
        <v>355.71071999999998</v>
      </c>
      <c r="E377">
        <v>452.31335000000001</v>
      </c>
      <c r="H377" s="1"/>
      <c r="I377" s="7"/>
      <c r="J377" s="7"/>
      <c r="K377" s="7"/>
    </row>
    <row r="378" spans="1:11" ht="12.75">
      <c r="A378">
        <v>726.50487999999996</v>
      </c>
      <c r="B378">
        <v>4.0348290999999996</v>
      </c>
      <c r="C378">
        <v>463.34829999999999</v>
      </c>
      <c r="D378">
        <v>354.75549000000001</v>
      </c>
      <c r="E378">
        <v>460.01119999999997</v>
      </c>
      <c r="H378" s="1"/>
      <c r="I378" s="7"/>
      <c r="J378" s="7"/>
      <c r="K378" s="7"/>
    </row>
    <row r="379" spans="1:11" ht="12.75">
      <c r="A379">
        <v>726.50878999999998</v>
      </c>
      <c r="B379">
        <v>4.0381011999999998</v>
      </c>
      <c r="C379">
        <v>463.43957999999998</v>
      </c>
      <c r="D379">
        <v>353.74023</v>
      </c>
      <c r="E379">
        <v>472.77767999999998</v>
      </c>
      <c r="H379" s="1"/>
      <c r="I379" s="7"/>
      <c r="J379" s="7"/>
      <c r="K379" s="7"/>
    </row>
    <row r="380" spans="1:11" ht="12.75">
      <c r="A380">
        <v>726.5127</v>
      </c>
      <c r="B380">
        <v>4.0422200999999998</v>
      </c>
      <c r="C380">
        <v>464.82101</v>
      </c>
      <c r="D380">
        <v>353.75632000000002</v>
      </c>
      <c r="E380">
        <v>476.90134</v>
      </c>
      <c r="H380" s="1"/>
      <c r="I380" s="7"/>
      <c r="J380" s="7"/>
      <c r="K380" s="7"/>
    </row>
    <row r="381" spans="1:11" ht="12.75">
      <c r="A381">
        <v>726.51660000000004</v>
      </c>
      <c r="B381">
        <v>4.0458441000000001</v>
      </c>
      <c r="C381">
        <v>460.54404</v>
      </c>
      <c r="D381">
        <v>354.99804999999998</v>
      </c>
      <c r="E381">
        <v>456.00533999999999</v>
      </c>
      <c r="H381" s="1"/>
      <c r="I381" s="7"/>
      <c r="J381" s="7"/>
      <c r="K381" s="7"/>
    </row>
    <row r="382" spans="1:11" ht="12.75">
      <c r="A382">
        <v>726.52050999999994</v>
      </c>
      <c r="B382">
        <v>4.0473819000000004</v>
      </c>
      <c r="C382">
        <v>464.85482999999999</v>
      </c>
      <c r="D382">
        <v>355.60333000000003</v>
      </c>
      <c r="E382">
        <v>450.43533000000002</v>
      </c>
      <c r="H382" s="1"/>
      <c r="I382" s="7"/>
      <c r="J382" s="7"/>
      <c r="K382" s="7"/>
    </row>
    <row r="383" spans="1:11" ht="12.75">
      <c r="A383">
        <v>726.52440999999999</v>
      </c>
      <c r="B383">
        <v>4.0509462000000003</v>
      </c>
      <c r="C383">
        <v>460.39080999999999</v>
      </c>
      <c r="D383">
        <v>355.03116</v>
      </c>
      <c r="E383">
        <v>452.89071999999999</v>
      </c>
      <c r="H383" s="1"/>
      <c r="I383" s="7"/>
      <c r="J383" s="7"/>
      <c r="K383" s="7"/>
    </row>
    <row r="384" spans="1:11" ht="12.75">
      <c r="A384">
        <v>726.52832000000001</v>
      </c>
      <c r="B384">
        <v>4.0551367000000003</v>
      </c>
      <c r="C384">
        <v>464.60473999999999</v>
      </c>
      <c r="D384">
        <v>354.00646999999998</v>
      </c>
      <c r="E384">
        <v>474.37079</v>
      </c>
      <c r="H384" s="1"/>
      <c r="I384" s="7"/>
      <c r="J384" s="7"/>
      <c r="K384" s="7"/>
    </row>
    <row r="385" spans="1:11" ht="12.75">
      <c r="A385">
        <v>726.53223000000003</v>
      </c>
      <c r="B385">
        <v>4.0580568000000001</v>
      </c>
      <c r="C385">
        <v>461.31081999999998</v>
      </c>
      <c r="D385">
        <v>353.16296</v>
      </c>
      <c r="E385">
        <v>472.95443999999998</v>
      </c>
      <c r="H385" s="1"/>
      <c r="I385" s="7"/>
      <c r="J385" s="7"/>
      <c r="K385" s="7"/>
    </row>
    <row r="386" spans="1:11" ht="12.75">
      <c r="A386">
        <v>726.53612999999996</v>
      </c>
      <c r="B386">
        <v>4.0606498999999996</v>
      </c>
      <c r="C386">
        <v>461.48086999999998</v>
      </c>
      <c r="D386">
        <v>353.50695999999999</v>
      </c>
      <c r="E386">
        <v>457.09658999999999</v>
      </c>
      <c r="H386" s="1"/>
      <c r="I386" s="7"/>
      <c r="J386" s="7"/>
      <c r="K386" s="7"/>
    </row>
    <row r="387" spans="1:11" ht="12.75">
      <c r="A387">
        <v>726.54003999999998</v>
      </c>
      <c r="B387">
        <v>4.0640235000000002</v>
      </c>
      <c r="C387">
        <v>461.9187</v>
      </c>
      <c r="D387">
        <v>354.77811000000003</v>
      </c>
      <c r="E387">
        <v>447.66611</v>
      </c>
      <c r="H387" s="1"/>
      <c r="I387" s="7"/>
      <c r="J387" s="7"/>
      <c r="K387" s="7"/>
    </row>
    <row r="388" spans="1:11" ht="12.75">
      <c r="A388">
        <v>726.54395</v>
      </c>
      <c r="B388">
        <v>4.0675458999999998</v>
      </c>
      <c r="C388">
        <v>460.40517999999997</v>
      </c>
      <c r="D388">
        <v>355.29232999999999</v>
      </c>
      <c r="E388">
        <v>450.94623000000001</v>
      </c>
      <c r="H388" s="1"/>
      <c r="I388" s="7"/>
      <c r="J388" s="7"/>
      <c r="K388" s="7"/>
    </row>
    <row r="389" spans="1:11" ht="12.75">
      <c r="A389">
        <v>726.54785000000004</v>
      </c>
      <c r="B389">
        <v>4.0712175000000004</v>
      </c>
      <c r="C389">
        <v>463.45141999999998</v>
      </c>
      <c r="D389">
        <v>354.71323000000001</v>
      </c>
      <c r="E389">
        <v>473.16543999999999</v>
      </c>
      <c r="H389" s="1"/>
      <c r="I389" s="7"/>
      <c r="J389" s="7"/>
      <c r="K389" s="7"/>
    </row>
    <row r="390" spans="1:11" ht="12.75">
      <c r="A390">
        <v>726.55175999999994</v>
      </c>
      <c r="B390">
        <v>4.0739178999999996</v>
      </c>
      <c r="C390">
        <v>458.24063000000001</v>
      </c>
      <c r="D390">
        <v>353.79462000000001</v>
      </c>
      <c r="E390">
        <v>468.34174000000002</v>
      </c>
      <c r="H390" s="1"/>
      <c r="I390" s="7"/>
      <c r="J390" s="7"/>
      <c r="K390" s="7"/>
    </row>
    <row r="391" spans="1:11" ht="12.75">
      <c r="A391">
        <v>726.55565999999999</v>
      </c>
      <c r="B391">
        <v>4.0757418000000003</v>
      </c>
      <c r="C391">
        <v>461.22113000000002</v>
      </c>
      <c r="D391">
        <v>353.11822999999998</v>
      </c>
      <c r="E391">
        <v>459.13659999999999</v>
      </c>
      <c r="H391" s="1"/>
      <c r="I391" s="7"/>
      <c r="J391" s="7"/>
      <c r="K391" s="7"/>
    </row>
    <row r="392" spans="1:11" ht="12.75">
      <c r="A392">
        <v>726.55957000000001</v>
      </c>
      <c r="B392">
        <v>4.0793179999999998</v>
      </c>
      <c r="C392">
        <v>456.68340999999998</v>
      </c>
      <c r="D392">
        <v>353.69637999999998</v>
      </c>
      <c r="E392">
        <v>441.59044999999998</v>
      </c>
      <c r="H392" s="1"/>
      <c r="I392" s="7"/>
      <c r="J392" s="7"/>
      <c r="K392" s="7"/>
    </row>
    <row r="393" spans="1:11" ht="12.75">
      <c r="A393">
        <v>726.56348000000003</v>
      </c>
      <c r="B393">
        <v>4.0827093000000003</v>
      </c>
      <c r="C393">
        <v>460.18880999999999</v>
      </c>
      <c r="D393">
        <v>355.01159999999999</v>
      </c>
      <c r="E393">
        <v>451.19479000000001</v>
      </c>
      <c r="H393" s="1"/>
      <c r="I393" s="7"/>
      <c r="J393" s="7"/>
      <c r="K393" s="7"/>
    </row>
    <row r="394" spans="1:11" ht="12.75">
      <c r="A394">
        <v>726.56737999999996</v>
      </c>
      <c r="B394">
        <v>4.0865182999999998</v>
      </c>
      <c r="C394">
        <v>459.90204</v>
      </c>
      <c r="D394">
        <v>355.28994999999998</v>
      </c>
      <c r="E394">
        <v>468.23349000000002</v>
      </c>
      <c r="H394" s="1"/>
      <c r="I394" s="7"/>
      <c r="J394" s="7"/>
      <c r="K394" s="7"/>
    </row>
    <row r="395" spans="1:11" ht="12.75">
      <c r="A395">
        <v>726.57128999999998</v>
      </c>
      <c r="B395">
        <v>4.0901842000000004</v>
      </c>
      <c r="C395">
        <v>459.44765999999998</v>
      </c>
      <c r="D395">
        <v>354.54367000000002</v>
      </c>
      <c r="E395">
        <v>470.25504000000001</v>
      </c>
      <c r="H395" s="1"/>
      <c r="I395" s="7"/>
      <c r="J395" s="7"/>
      <c r="K395" s="7"/>
    </row>
    <row r="396" spans="1:11" ht="12.75">
      <c r="A396">
        <v>726.5752</v>
      </c>
      <c r="B396">
        <v>4.0924430000000003</v>
      </c>
      <c r="C396">
        <v>460.34282999999999</v>
      </c>
      <c r="D396">
        <v>353.63186999999999</v>
      </c>
      <c r="E396">
        <v>460.43436000000003</v>
      </c>
      <c r="H396" s="1"/>
      <c r="I396" s="7"/>
      <c r="J396" s="7"/>
      <c r="K396" s="7"/>
    </row>
    <row r="397" spans="1:11" ht="12.75">
      <c r="A397">
        <v>726.57910000000004</v>
      </c>
      <c r="B397">
        <v>4.0971755999999999</v>
      </c>
      <c r="C397">
        <v>455.2225</v>
      </c>
      <c r="D397">
        <v>353.10097999999999</v>
      </c>
      <c r="E397">
        <v>442.42380000000003</v>
      </c>
      <c r="H397" s="1"/>
      <c r="I397" s="7"/>
      <c r="J397" s="7"/>
      <c r="K397" s="7"/>
    </row>
    <row r="398" spans="1:11" ht="12.75">
      <c r="A398">
        <v>726.58300999999994</v>
      </c>
      <c r="B398">
        <v>4.0976705999999998</v>
      </c>
      <c r="C398">
        <v>459.02175999999997</v>
      </c>
      <c r="D398">
        <v>353.99759</v>
      </c>
      <c r="E398">
        <v>447.49887000000001</v>
      </c>
      <c r="H398" s="1"/>
      <c r="I398" s="7"/>
      <c r="J398" s="7"/>
      <c r="K398" s="7"/>
    </row>
    <row r="399" spans="1:11" ht="12.75">
      <c r="A399">
        <v>726.58690999999999</v>
      </c>
      <c r="B399">
        <v>4.1015568</v>
      </c>
      <c r="C399">
        <v>455.76825000000002</v>
      </c>
      <c r="D399">
        <v>355.19997999999998</v>
      </c>
      <c r="E399">
        <v>460.88051999999999</v>
      </c>
      <c r="H399" s="1"/>
      <c r="I399" s="7"/>
      <c r="J399" s="7"/>
      <c r="K399" s="7"/>
    </row>
    <row r="400" spans="1:11" ht="12.75">
      <c r="A400">
        <v>726.59082000000001</v>
      </c>
      <c r="B400">
        <v>4.1051206999999996</v>
      </c>
      <c r="C400">
        <v>460.35703000000001</v>
      </c>
      <c r="D400">
        <v>355.19986</v>
      </c>
      <c r="E400">
        <v>471.87725999999998</v>
      </c>
      <c r="H400" s="1"/>
      <c r="I400" s="7"/>
      <c r="J400" s="7"/>
      <c r="K400" s="7"/>
    </row>
    <row r="401" spans="1:11" ht="12.75">
      <c r="A401">
        <v>726.59473000000003</v>
      </c>
      <c r="B401">
        <v>4.1090068999999998</v>
      </c>
      <c r="C401">
        <v>456.59557999999998</v>
      </c>
      <c r="D401">
        <v>354.46541999999999</v>
      </c>
      <c r="E401">
        <v>459.61169000000001</v>
      </c>
      <c r="H401" s="1"/>
      <c r="I401" s="7"/>
      <c r="J401" s="7"/>
      <c r="K401" s="7"/>
    </row>
    <row r="402" spans="1:11" ht="12.75">
      <c r="A402">
        <v>726.59862999999996</v>
      </c>
      <c r="B402">
        <v>4.1101875000000003</v>
      </c>
      <c r="C402">
        <v>456.32211000000001</v>
      </c>
      <c r="D402">
        <v>353.52933000000002</v>
      </c>
      <c r="E402">
        <v>444.79482999999999</v>
      </c>
      <c r="H402" s="1"/>
      <c r="I402" s="7"/>
      <c r="J402" s="7"/>
      <c r="K402" s="7"/>
    </row>
    <row r="403" spans="1:11" ht="12.75">
      <c r="A403">
        <v>726.60253999999998</v>
      </c>
      <c r="B403">
        <v>4.1139245000000004</v>
      </c>
      <c r="C403">
        <v>456.60977000000003</v>
      </c>
      <c r="D403">
        <v>353.07117</v>
      </c>
      <c r="E403">
        <v>443.46364999999997</v>
      </c>
      <c r="H403" s="1"/>
      <c r="I403" s="7"/>
      <c r="J403" s="7"/>
      <c r="K403" s="7"/>
    </row>
    <row r="404" spans="1:11" ht="12.75">
      <c r="A404">
        <v>726.60645</v>
      </c>
      <c r="B404">
        <v>4.1174593000000002</v>
      </c>
      <c r="C404">
        <v>454.95711999999997</v>
      </c>
      <c r="D404">
        <v>354.07229999999998</v>
      </c>
      <c r="E404">
        <v>457.16845999999998</v>
      </c>
      <c r="H404" s="1"/>
      <c r="I404" s="7"/>
      <c r="J404" s="7"/>
      <c r="K404" s="7"/>
    </row>
    <row r="405" spans="1:11" ht="12.75">
      <c r="A405">
        <v>726.61035000000004</v>
      </c>
      <c r="B405">
        <v>4.1201233999999998</v>
      </c>
      <c r="C405">
        <v>457.97408999999999</v>
      </c>
      <c r="D405">
        <v>355.05709999999999</v>
      </c>
      <c r="E405">
        <v>472.24707000000001</v>
      </c>
      <c r="H405" s="1"/>
      <c r="I405" s="7"/>
      <c r="J405" s="7"/>
      <c r="K405" s="7"/>
    </row>
    <row r="406" spans="1:11" ht="12.75">
      <c r="A406">
        <v>726.61425999999994</v>
      </c>
      <c r="B406">
        <v>4.1238728</v>
      </c>
      <c r="C406">
        <v>453.68871999999999</v>
      </c>
      <c r="D406">
        <v>354.92385999999999</v>
      </c>
      <c r="E406">
        <v>459.24243000000001</v>
      </c>
      <c r="H406" s="1"/>
      <c r="I406" s="7"/>
      <c r="J406" s="7"/>
      <c r="K406" s="7"/>
    </row>
    <row r="407" spans="1:11" ht="12.75">
      <c r="A407">
        <v>726.61815999999999</v>
      </c>
      <c r="B407">
        <v>4.1274427999999999</v>
      </c>
      <c r="C407">
        <v>457.37056999999999</v>
      </c>
      <c r="D407">
        <v>354.12560999999999</v>
      </c>
      <c r="E407">
        <v>446.28023999999999</v>
      </c>
      <c r="H407" s="1"/>
      <c r="I407" s="7"/>
      <c r="J407" s="7"/>
      <c r="K407" s="7"/>
    </row>
    <row r="408" spans="1:11" ht="12.75">
      <c r="A408">
        <v>726.62207000000001</v>
      </c>
      <c r="B408">
        <v>4.1301546</v>
      </c>
      <c r="C408">
        <v>451.97582999999997</v>
      </c>
      <c r="D408">
        <v>353.18439000000001</v>
      </c>
      <c r="E408">
        <v>437.79629999999997</v>
      </c>
      <c r="H408" s="1"/>
      <c r="I408" s="7"/>
      <c r="J408" s="7"/>
      <c r="K408" s="7"/>
    </row>
    <row r="409" spans="1:11" ht="12.75">
      <c r="A409">
        <v>726.62598000000003</v>
      </c>
      <c r="B409">
        <v>4.1329026000000004</v>
      </c>
      <c r="C409">
        <v>454.79126000000002</v>
      </c>
      <c r="D409">
        <v>353.03530999999998</v>
      </c>
      <c r="E409">
        <v>456.43637000000001</v>
      </c>
      <c r="H409" s="1"/>
      <c r="I409" s="7"/>
      <c r="J409" s="7"/>
      <c r="K409" s="7"/>
    </row>
    <row r="410" spans="1:11" ht="12.75">
      <c r="A410">
        <v>726.62987999999996</v>
      </c>
      <c r="B410">
        <v>4.1349945000000004</v>
      </c>
      <c r="C410">
        <v>453.81322999999998</v>
      </c>
      <c r="D410">
        <v>354.22397000000001</v>
      </c>
      <c r="E410">
        <v>467.79349000000002</v>
      </c>
      <c r="H410" s="1"/>
      <c r="I410" s="7"/>
      <c r="J410" s="7"/>
      <c r="K410" s="7"/>
    </row>
    <row r="411" spans="1:11" ht="12.75">
      <c r="A411">
        <v>726.63378999999998</v>
      </c>
      <c r="B411">
        <v>4.1384458999999998</v>
      </c>
      <c r="C411">
        <v>452.95215000000002</v>
      </c>
      <c r="D411">
        <v>355.09143</v>
      </c>
      <c r="E411">
        <v>459.63263000000001</v>
      </c>
      <c r="H411" s="1"/>
      <c r="I411" s="7"/>
      <c r="J411" s="7"/>
      <c r="K411" s="7"/>
    </row>
    <row r="412" spans="1:11" ht="12.75">
      <c r="A412">
        <v>726.6377</v>
      </c>
      <c r="B412">
        <v>4.1423978999999997</v>
      </c>
      <c r="C412">
        <v>455.27679000000001</v>
      </c>
      <c r="D412">
        <v>354.81659000000002</v>
      </c>
      <c r="E412">
        <v>445.70254999999997</v>
      </c>
      <c r="H412" s="1"/>
      <c r="I412" s="7"/>
      <c r="J412" s="7"/>
      <c r="K412" s="7"/>
    </row>
    <row r="413" spans="1:11" ht="12.75">
      <c r="A413">
        <v>726.64160000000004</v>
      </c>
      <c r="B413">
        <v>4.1468977999999996</v>
      </c>
      <c r="C413">
        <v>450.84325999999999</v>
      </c>
      <c r="D413">
        <v>353.93103000000002</v>
      </c>
      <c r="E413">
        <v>437.46249</v>
      </c>
      <c r="H413" s="1"/>
      <c r="I413" s="7"/>
      <c r="J413" s="7"/>
      <c r="K413" s="7"/>
    </row>
    <row r="414" spans="1:11" ht="12.75">
      <c r="A414">
        <v>726.64550999999994</v>
      </c>
      <c r="B414">
        <v>4.1479467999999997</v>
      </c>
      <c r="C414">
        <v>454.68056999999999</v>
      </c>
      <c r="D414">
        <v>353.02215999999999</v>
      </c>
      <c r="E414">
        <v>455.22397000000001</v>
      </c>
      <c r="H414" s="1"/>
      <c r="I414" s="7"/>
      <c r="J414" s="7"/>
      <c r="K414" s="7"/>
    </row>
    <row r="415" spans="1:11" ht="12.75">
      <c r="A415">
        <v>726.64940999999999</v>
      </c>
      <c r="B415">
        <v>4.1520714999999999</v>
      </c>
      <c r="C415">
        <v>450.09564</v>
      </c>
      <c r="D415">
        <v>353.15082000000001</v>
      </c>
      <c r="E415">
        <v>460.56805000000003</v>
      </c>
      <c r="H415" s="1"/>
      <c r="I415" s="7"/>
      <c r="J415" s="7"/>
      <c r="K415" s="7"/>
    </row>
    <row r="416" spans="1:11" ht="12.75">
      <c r="A416">
        <v>726.65332000000001</v>
      </c>
      <c r="B416">
        <v>4.1545810999999997</v>
      </c>
      <c r="C416">
        <v>453.55385999999999</v>
      </c>
      <c r="D416">
        <v>354.49297999999999</v>
      </c>
      <c r="E416">
        <v>460.50515999999999</v>
      </c>
      <c r="H416" s="1"/>
      <c r="I416" s="7"/>
      <c r="J416" s="7"/>
      <c r="K416" s="7"/>
    </row>
    <row r="417" spans="1:11" ht="12.75">
      <c r="A417">
        <v>726.65723000000003</v>
      </c>
      <c r="B417">
        <v>4.1585979000000002</v>
      </c>
      <c r="C417">
        <v>449.28064000000001</v>
      </c>
      <c r="D417">
        <v>355.21420000000001</v>
      </c>
      <c r="E417">
        <v>439.77334999999999</v>
      </c>
      <c r="H417" s="1"/>
      <c r="I417" s="7"/>
      <c r="J417" s="7"/>
      <c r="K417" s="7"/>
    </row>
    <row r="418" spans="1:11" ht="12.75">
      <c r="A418">
        <v>726.66112999999996</v>
      </c>
      <c r="B418">
        <v>4.1615367000000001</v>
      </c>
      <c r="C418">
        <v>449.96643</v>
      </c>
      <c r="D418">
        <v>354.75375</v>
      </c>
      <c r="E418">
        <v>436.35196000000002</v>
      </c>
      <c r="H418" s="1"/>
      <c r="I418" s="7"/>
      <c r="J418" s="7"/>
      <c r="K418" s="7"/>
    </row>
    <row r="419" spans="1:11" ht="12.75">
      <c r="A419">
        <v>726.66503999999998</v>
      </c>
      <c r="B419">
        <v>4.1634979000000003</v>
      </c>
      <c r="C419">
        <v>450.38861000000003</v>
      </c>
      <c r="D419">
        <v>353.72275000000002</v>
      </c>
      <c r="E419">
        <v>448.29836999999998</v>
      </c>
      <c r="H419" s="1"/>
      <c r="I419" s="7"/>
      <c r="J419" s="7"/>
      <c r="K419" s="7"/>
    </row>
    <row r="420" spans="1:11" ht="12.75">
      <c r="A420">
        <v>726.66895</v>
      </c>
      <c r="B420">
        <v>4.1664957999999999</v>
      </c>
      <c r="C420">
        <v>447.85352</v>
      </c>
      <c r="D420">
        <v>352.89589999999998</v>
      </c>
      <c r="E420">
        <v>456.32965000000002</v>
      </c>
      <c r="H420" s="1"/>
      <c r="I420" s="7"/>
      <c r="J420" s="7"/>
      <c r="K420" s="7"/>
    </row>
    <row r="421" spans="1:11" ht="12.75">
      <c r="A421">
        <v>726.67285000000004</v>
      </c>
      <c r="B421">
        <v>4.1706919999999998</v>
      </c>
      <c r="C421">
        <v>451.72284000000002</v>
      </c>
      <c r="D421">
        <v>353.23824999999999</v>
      </c>
      <c r="E421">
        <v>461.88263000000001</v>
      </c>
      <c r="H421" s="1"/>
      <c r="I421" s="7"/>
      <c r="J421" s="7"/>
      <c r="K421" s="7"/>
    </row>
    <row r="422" spans="1:11" ht="12.75">
      <c r="A422">
        <v>726.67675999999994</v>
      </c>
      <c r="B422">
        <v>4.1732607000000002</v>
      </c>
      <c r="C422">
        <v>446.52429000000001</v>
      </c>
      <c r="D422">
        <v>354.65246999999999</v>
      </c>
      <c r="E422">
        <v>438.07474000000002</v>
      </c>
      <c r="H422" s="1"/>
      <c r="I422" s="7"/>
      <c r="J422" s="7"/>
      <c r="K422" s="7"/>
    </row>
    <row r="423" spans="1:11" ht="12.75">
      <c r="A423">
        <v>726.68065999999999</v>
      </c>
      <c r="B423">
        <v>4.1754483999999996</v>
      </c>
      <c r="C423">
        <v>449.90030000000002</v>
      </c>
      <c r="D423">
        <v>355.14535999999998</v>
      </c>
      <c r="E423">
        <v>435.92775999999998</v>
      </c>
      <c r="H423" s="1"/>
      <c r="I423" s="7"/>
      <c r="J423" s="7"/>
      <c r="K423" s="7"/>
    </row>
    <row r="424" spans="1:11" ht="12.75">
      <c r="A424">
        <v>726.68457000000001</v>
      </c>
      <c r="B424">
        <v>4.1785359</v>
      </c>
      <c r="C424">
        <v>446.00680999999997</v>
      </c>
      <c r="D424">
        <v>354.55997000000002</v>
      </c>
      <c r="E424">
        <v>441.57715000000002</v>
      </c>
      <c r="H424" s="1"/>
      <c r="I424" s="7"/>
      <c r="J424" s="7"/>
      <c r="K424" s="7"/>
    </row>
    <row r="425" spans="1:11" ht="12.75">
      <c r="A425">
        <v>726.68848000000003</v>
      </c>
      <c r="B425">
        <v>4.1820406999999999</v>
      </c>
      <c r="C425">
        <v>448.69677999999999</v>
      </c>
      <c r="D425">
        <v>353.59868999999998</v>
      </c>
      <c r="E425">
        <v>458.26819</v>
      </c>
      <c r="H425" s="1"/>
      <c r="I425" s="7"/>
      <c r="J425" s="7"/>
      <c r="K425" s="7"/>
    </row>
    <row r="426" spans="1:11" ht="12.75">
      <c r="A426">
        <v>726.69237999999996</v>
      </c>
      <c r="B426">
        <v>4.1859983999999999</v>
      </c>
      <c r="C426">
        <v>447.32760999999999</v>
      </c>
      <c r="D426">
        <v>352.93893000000003</v>
      </c>
      <c r="E426">
        <v>459.68027000000001</v>
      </c>
      <c r="H426" s="1"/>
      <c r="I426" s="7"/>
      <c r="J426" s="7"/>
      <c r="K426" s="7"/>
    </row>
    <row r="427" spans="1:11" ht="12.75">
      <c r="A427">
        <v>726.69628999999998</v>
      </c>
      <c r="B427">
        <v>4.1902780999999996</v>
      </c>
      <c r="C427">
        <v>446.40598</v>
      </c>
      <c r="D427">
        <v>353.67162999999999</v>
      </c>
      <c r="E427">
        <v>441.68759</v>
      </c>
      <c r="H427" s="1"/>
      <c r="I427" s="7"/>
      <c r="J427" s="7"/>
      <c r="K427" s="7"/>
    </row>
    <row r="428" spans="1:11" ht="12.75">
      <c r="A428">
        <v>726.7002</v>
      </c>
      <c r="B428">
        <v>4.1928052999999998</v>
      </c>
      <c r="C428">
        <v>447.34818000000001</v>
      </c>
      <c r="D428">
        <v>354.91827000000001</v>
      </c>
      <c r="E428">
        <v>433.49691999999999</v>
      </c>
      <c r="H428" s="1"/>
      <c r="I428" s="7"/>
      <c r="J428" s="7"/>
      <c r="K428" s="7"/>
    </row>
    <row r="429" spans="1:11" ht="12.75">
      <c r="A429">
        <v>726.70410000000004</v>
      </c>
      <c r="B429">
        <v>4.1952729</v>
      </c>
      <c r="C429">
        <v>442.75594999999998</v>
      </c>
      <c r="D429">
        <v>355.06182999999999</v>
      </c>
      <c r="E429">
        <v>433.55579</v>
      </c>
      <c r="H429" s="1"/>
      <c r="I429" s="7"/>
      <c r="J429" s="7"/>
      <c r="K429" s="7"/>
    </row>
    <row r="430" spans="1:11" ht="12.75">
      <c r="A430">
        <v>726.70800999999994</v>
      </c>
      <c r="B430">
        <v>4.1977406000000004</v>
      </c>
      <c r="C430">
        <v>446.67446999999999</v>
      </c>
      <c r="D430">
        <v>354.37042000000002</v>
      </c>
      <c r="E430">
        <v>456.70287999999999</v>
      </c>
      <c r="H430" s="1"/>
      <c r="I430" s="7"/>
      <c r="J430" s="7"/>
      <c r="K430" s="7"/>
    </row>
    <row r="431" spans="1:11" ht="12.75">
      <c r="A431">
        <v>726.71190999999999</v>
      </c>
      <c r="B431">
        <v>4.2019900999999997</v>
      </c>
      <c r="C431">
        <v>442.05725000000001</v>
      </c>
      <c r="D431">
        <v>353.34854000000001</v>
      </c>
      <c r="E431">
        <v>452.88720999999998</v>
      </c>
      <c r="H431" s="1"/>
      <c r="I431" s="7"/>
      <c r="J431" s="7"/>
      <c r="K431" s="7"/>
    </row>
    <row r="432" spans="1:11" ht="12.75">
      <c r="A432">
        <v>726.71582000000001</v>
      </c>
      <c r="B432">
        <v>4.2052626999999996</v>
      </c>
      <c r="C432">
        <v>444.95074</v>
      </c>
      <c r="D432">
        <v>355.69875999999999</v>
      </c>
      <c r="E432">
        <v>442.77600000000001</v>
      </c>
      <c r="H432" s="1"/>
      <c r="I432" s="7"/>
      <c r="J432" s="7"/>
      <c r="K432" s="7"/>
    </row>
    <row r="433" spans="1:11" ht="12.75">
      <c r="A433">
        <v>726.71973000000003</v>
      </c>
      <c r="B433">
        <v>4.2084454999999998</v>
      </c>
      <c r="C433">
        <v>441.18375</v>
      </c>
      <c r="D433">
        <v>356.38565</v>
      </c>
      <c r="E433">
        <v>425.99319000000003</v>
      </c>
      <c r="H433" s="1"/>
      <c r="I433" s="7"/>
      <c r="J433" s="7"/>
      <c r="K433" s="7"/>
    </row>
    <row r="434" spans="1:11" ht="12.75">
      <c r="A434">
        <v>726.72362999999996</v>
      </c>
      <c r="B434">
        <v>4.2123613000000004</v>
      </c>
      <c r="C434">
        <v>441.98876999999999</v>
      </c>
      <c r="D434">
        <v>355.83096</v>
      </c>
      <c r="E434">
        <v>433.64022999999997</v>
      </c>
      <c r="H434" s="1"/>
      <c r="I434" s="7"/>
      <c r="J434" s="7"/>
      <c r="K434" s="7"/>
    </row>
    <row r="435" spans="1:11" ht="12.75">
      <c r="A435">
        <v>726.72753999999998</v>
      </c>
      <c r="B435">
        <v>4.2141495000000004</v>
      </c>
      <c r="C435">
        <v>442.43639999999999</v>
      </c>
      <c r="D435">
        <v>354.80309999999997</v>
      </c>
      <c r="E435">
        <v>451.1705</v>
      </c>
      <c r="H435" s="1"/>
      <c r="I435" s="7"/>
      <c r="J435" s="7"/>
      <c r="K435" s="7"/>
    </row>
    <row r="436" spans="1:11" ht="12.75">
      <c r="A436">
        <v>726.73145</v>
      </c>
      <c r="B436">
        <v>4.2171716999999997</v>
      </c>
      <c r="C436">
        <v>439.29784999999998</v>
      </c>
      <c r="D436">
        <v>353.97421000000003</v>
      </c>
      <c r="E436">
        <v>449.51208000000003</v>
      </c>
      <c r="H436" s="1"/>
      <c r="I436" s="7"/>
      <c r="J436" s="7"/>
      <c r="K436" s="7"/>
    </row>
    <row r="437" spans="1:11" ht="12.75">
      <c r="A437">
        <v>726.73535000000004</v>
      </c>
      <c r="B437">
        <v>4.2208551999999999</v>
      </c>
      <c r="C437">
        <v>442.26245</v>
      </c>
      <c r="D437">
        <v>354.327</v>
      </c>
      <c r="E437">
        <v>443.25580000000002</v>
      </c>
      <c r="H437" s="1"/>
      <c r="I437" s="7"/>
      <c r="J437" s="7"/>
      <c r="K437" s="7"/>
    </row>
    <row r="438" spans="1:11" ht="12.75">
      <c r="A438">
        <v>726.73925999999994</v>
      </c>
      <c r="B438">
        <v>4.2242885000000001</v>
      </c>
      <c r="C438">
        <v>437.47014999999999</v>
      </c>
      <c r="D438">
        <v>355.70202999999998</v>
      </c>
      <c r="E438">
        <v>424.48602</v>
      </c>
      <c r="H438" s="1"/>
      <c r="I438" s="7"/>
      <c r="J438" s="7"/>
      <c r="K438" s="7"/>
    </row>
    <row r="439" spans="1:11" ht="12.75">
      <c r="A439">
        <v>726.74315999999999</v>
      </c>
      <c r="B439">
        <v>4.2260051000000001</v>
      </c>
      <c r="C439">
        <v>440.87848000000002</v>
      </c>
      <c r="D439">
        <v>356.20562999999999</v>
      </c>
      <c r="E439">
        <v>431.23984000000002</v>
      </c>
      <c r="H439" s="1"/>
      <c r="I439" s="7"/>
      <c r="J439" s="7"/>
      <c r="K439" s="7"/>
    </row>
    <row r="440" spans="1:11" ht="12.75">
      <c r="A440">
        <v>726.74707000000001</v>
      </c>
      <c r="B440">
        <v>4.2297181999999998</v>
      </c>
      <c r="C440">
        <v>437.25680999999997</v>
      </c>
      <c r="D440">
        <v>355.62072999999998</v>
      </c>
      <c r="E440">
        <v>442.87826999999999</v>
      </c>
      <c r="H440" s="1"/>
      <c r="I440" s="7"/>
      <c r="J440" s="7"/>
      <c r="K440" s="7"/>
    </row>
    <row r="441" spans="1:11" ht="12.75">
      <c r="A441">
        <v>726.75098000000003</v>
      </c>
      <c r="B441">
        <v>4.2320608999999996</v>
      </c>
      <c r="C441">
        <v>440.28093999999999</v>
      </c>
      <c r="D441">
        <v>354.68079</v>
      </c>
      <c r="E441">
        <v>452.73428000000001</v>
      </c>
      <c r="H441" s="1"/>
      <c r="I441" s="7"/>
      <c r="J441" s="7"/>
      <c r="K441" s="7"/>
    </row>
    <row r="442" spans="1:11" ht="12.75">
      <c r="A442">
        <v>726.75487999999996</v>
      </c>
      <c r="B442">
        <v>4.2358994000000001</v>
      </c>
      <c r="C442">
        <v>437.78487999999999</v>
      </c>
      <c r="D442">
        <v>353.97600999999997</v>
      </c>
      <c r="E442">
        <v>439.04468000000003</v>
      </c>
      <c r="H442" s="1"/>
      <c r="I442" s="7"/>
      <c r="J442" s="7"/>
      <c r="K442" s="7"/>
    </row>
    <row r="443" spans="1:11" ht="12.75">
      <c r="A443">
        <v>726.75878999999998</v>
      </c>
      <c r="B443">
        <v>4.2399525999999996</v>
      </c>
      <c r="C443">
        <v>436.41180000000003</v>
      </c>
      <c r="D443">
        <v>354.61367999999999</v>
      </c>
      <c r="E443">
        <v>424.46399000000002</v>
      </c>
      <c r="H443" s="1"/>
      <c r="I443" s="7"/>
      <c r="J443" s="7"/>
      <c r="K443" s="7"/>
    </row>
    <row r="444" spans="1:11" ht="12.75">
      <c r="A444">
        <v>726.7627</v>
      </c>
      <c r="B444">
        <v>4.2421875</v>
      </c>
      <c r="C444">
        <v>438.07224000000002</v>
      </c>
      <c r="D444">
        <v>355.92696999999998</v>
      </c>
      <c r="E444">
        <v>425.53354000000002</v>
      </c>
      <c r="H444" s="1"/>
      <c r="I444" s="7"/>
      <c r="J444" s="7"/>
      <c r="K444" s="7"/>
    </row>
    <row r="445" spans="1:11" ht="12.75">
      <c r="A445">
        <v>726.76660000000004</v>
      </c>
      <c r="B445">
        <v>4.2458415</v>
      </c>
      <c r="C445">
        <v>434.33294999999998</v>
      </c>
      <c r="D445">
        <v>356.10068000000001</v>
      </c>
      <c r="E445">
        <v>437.69610999999998</v>
      </c>
      <c r="H445" s="1"/>
      <c r="I445" s="7"/>
      <c r="J445" s="7"/>
      <c r="K445" s="7"/>
    </row>
    <row r="446" spans="1:11" ht="12.75">
      <c r="A446">
        <v>726.77050999999994</v>
      </c>
      <c r="B446">
        <v>4.2489824</v>
      </c>
      <c r="C446">
        <v>437.82616999999999</v>
      </c>
      <c r="D446">
        <v>355.41437000000002</v>
      </c>
      <c r="E446">
        <v>450.38668999999999</v>
      </c>
      <c r="H446" s="1"/>
      <c r="I446" s="7"/>
      <c r="J446" s="7"/>
      <c r="K446" s="7"/>
    </row>
    <row r="447" spans="1:11" ht="12.75">
      <c r="A447">
        <v>726.77440999999999</v>
      </c>
      <c r="B447">
        <v>4.2519568999999997</v>
      </c>
      <c r="C447">
        <v>432.54867999999999</v>
      </c>
      <c r="D447">
        <v>354.49011000000002</v>
      </c>
      <c r="E447">
        <v>436.47656000000001</v>
      </c>
      <c r="H447" s="1"/>
      <c r="I447" s="7"/>
      <c r="J447" s="7"/>
      <c r="K447" s="7"/>
    </row>
    <row r="448" spans="1:11" ht="12.75">
      <c r="A448">
        <v>726.77832000000001</v>
      </c>
      <c r="B448">
        <v>4.2560158000000001</v>
      </c>
      <c r="C448">
        <v>435.07526000000001</v>
      </c>
      <c r="D448">
        <v>353.92437999999999</v>
      </c>
      <c r="E448">
        <v>424.99786</v>
      </c>
      <c r="H448" s="1"/>
      <c r="I448" s="7"/>
      <c r="J448" s="7"/>
      <c r="K448" s="7"/>
    </row>
    <row r="449" spans="1:11" ht="12.75">
      <c r="A449">
        <v>726.78223000000003</v>
      </c>
      <c r="B449">
        <v>4.2587875999999998</v>
      </c>
      <c r="C449">
        <v>430.44414999999998</v>
      </c>
      <c r="D449">
        <v>354.69171</v>
      </c>
      <c r="E449">
        <v>415.44672000000003</v>
      </c>
      <c r="H449" s="1"/>
      <c r="I449" s="7"/>
      <c r="J449" s="7"/>
      <c r="K449" s="7"/>
    </row>
    <row r="450" spans="1:11" ht="12.75">
      <c r="A450">
        <v>726.78612999999996</v>
      </c>
      <c r="B450">
        <v>4.2603673999999998</v>
      </c>
      <c r="C450">
        <v>431.51330999999999</v>
      </c>
      <c r="D450">
        <v>355.77681999999999</v>
      </c>
      <c r="E450">
        <v>433.51294000000001</v>
      </c>
      <c r="H450" s="1"/>
      <c r="I450" s="7"/>
      <c r="J450" s="7"/>
      <c r="K450" s="7"/>
    </row>
    <row r="451" spans="1:11" ht="12.75">
      <c r="A451">
        <v>726.79003999999998</v>
      </c>
      <c r="B451">
        <v>4.2642236000000002</v>
      </c>
      <c r="C451">
        <v>431.87857000000002</v>
      </c>
      <c r="D451">
        <v>355.72046</v>
      </c>
      <c r="E451">
        <v>445.47735999999998</v>
      </c>
      <c r="H451" s="1"/>
      <c r="I451" s="7"/>
      <c r="J451" s="7"/>
      <c r="K451" s="7"/>
    </row>
    <row r="452" spans="1:11" ht="12.75">
      <c r="A452">
        <v>726.79395</v>
      </c>
      <c r="B452">
        <v>4.2672157000000004</v>
      </c>
      <c r="C452">
        <v>429.53543000000002</v>
      </c>
      <c r="D452">
        <v>354.91931</v>
      </c>
      <c r="E452">
        <v>436.89505000000003</v>
      </c>
      <c r="H452" s="1"/>
      <c r="I452" s="7"/>
      <c r="J452" s="7"/>
      <c r="K452" s="7"/>
    </row>
    <row r="453" spans="1:11" ht="12.75">
      <c r="A453">
        <v>726.79785000000004</v>
      </c>
      <c r="B453">
        <v>4.2708215999999997</v>
      </c>
      <c r="C453">
        <v>431.89999</v>
      </c>
      <c r="D453">
        <v>353.88747999999998</v>
      </c>
      <c r="E453">
        <v>422.0668</v>
      </c>
      <c r="H453" s="1"/>
      <c r="I453" s="7"/>
      <c r="J453" s="7"/>
      <c r="K453" s="7"/>
    </row>
    <row r="454" spans="1:11" ht="12.75">
      <c r="A454">
        <v>726.80175999999994</v>
      </c>
      <c r="B454">
        <v>4.2736473000000004</v>
      </c>
      <c r="C454">
        <v>427.14974999999998</v>
      </c>
      <c r="D454">
        <v>353.39272999999997</v>
      </c>
      <c r="E454">
        <v>413.02825999999999</v>
      </c>
      <c r="H454" s="1"/>
      <c r="I454" s="7"/>
      <c r="J454" s="7"/>
      <c r="K454" s="7"/>
    </row>
    <row r="455" spans="1:11" ht="12.75">
      <c r="A455">
        <v>726.80565999999999</v>
      </c>
      <c r="B455">
        <v>4.2754769000000001</v>
      </c>
      <c r="C455">
        <v>431.17279000000002</v>
      </c>
      <c r="D455">
        <v>354.36011000000002</v>
      </c>
      <c r="E455">
        <v>431.99313000000001</v>
      </c>
      <c r="H455" s="1"/>
      <c r="I455" s="7"/>
      <c r="J455" s="7"/>
      <c r="K455" s="7"/>
    </row>
    <row r="456" spans="1:11" ht="12.75">
      <c r="A456">
        <v>726.80957000000001</v>
      </c>
      <c r="B456">
        <v>4.2803407</v>
      </c>
      <c r="C456">
        <v>426.97644000000003</v>
      </c>
      <c r="D456">
        <v>355.48099000000002</v>
      </c>
      <c r="E456">
        <v>438.19366000000002</v>
      </c>
      <c r="H456" s="1"/>
      <c r="I456" s="7"/>
      <c r="J456" s="7"/>
      <c r="K456" s="7"/>
    </row>
    <row r="457" spans="1:11" ht="12.75">
      <c r="A457">
        <v>726.81348000000003</v>
      </c>
      <c r="B457">
        <v>4.2837858000000004</v>
      </c>
      <c r="C457">
        <v>428.37866000000002</v>
      </c>
      <c r="D457">
        <v>355.41287</v>
      </c>
      <c r="E457">
        <v>434.82760999999999</v>
      </c>
      <c r="H457" s="1"/>
      <c r="I457" s="7"/>
      <c r="J457" s="7"/>
      <c r="K457" s="7"/>
    </row>
    <row r="458" spans="1:11" ht="12.75">
      <c r="A458">
        <v>726.81737999999996</v>
      </c>
      <c r="B458">
        <v>4.2863965000000004</v>
      </c>
      <c r="C458">
        <v>425.50020999999998</v>
      </c>
      <c r="D458">
        <v>354.61810000000003</v>
      </c>
      <c r="E458">
        <v>415.44153</v>
      </c>
      <c r="H458" s="1"/>
      <c r="I458" s="7"/>
      <c r="J458" s="7"/>
      <c r="K458" s="7"/>
    </row>
    <row r="459" spans="1:11" ht="12.75">
      <c r="A459">
        <v>726.82128999999998</v>
      </c>
      <c r="B459">
        <v>4.2895794</v>
      </c>
      <c r="C459">
        <v>423.35208</v>
      </c>
      <c r="D459">
        <v>353.66699</v>
      </c>
      <c r="E459">
        <v>410.18686000000002</v>
      </c>
      <c r="H459" s="1"/>
      <c r="I459" s="7"/>
      <c r="J459" s="7"/>
      <c r="K459" s="7"/>
    </row>
    <row r="460" spans="1:11" ht="12.75">
      <c r="A460">
        <v>726.8252</v>
      </c>
      <c r="B460">
        <v>4.291296</v>
      </c>
      <c r="C460">
        <v>425.22397000000001</v>
      </c>
      <c r="D460">
        <v>353.49673000000001</v>
      </c>
      <c r="E460">
        <v>424.26781999999997</v>
      </c>
      <c r="H460" s="1"/>
      <c r="I460" s="7"/>
      <c r="J460" s="7"/>
      <c r="K460" s="7"/>
    </row>
    <row r="461" spans="1:11" ht="12.75">
      <c r="A461">
        <v>726.82910000000004</v>
      </c>
      <c r="B461">
        <v>4.2955217000000001</v>
      </c>
      <c r="C461">
        <v>421.84888000000001</v>
      </c>
      <c r="D461">
        <v>354.73964999999998</v>
      </c>
      <c r="E461">
        <v>432.41437000000002</v>
      </c>
      <c r="H461" s="1"/>
      <c r="I461" s="7"/>
      <c r="J461" s="7"/>
      <c r="K461" s="7"/>
    </row>
    <row r="462" spans="1:11" ht="12.75">
      <c r="A462">
        <v>726.83300999999994</v>
      </c>
      <c r="B462">
        <v>4.2999267999999997</v>
      </c>
      <c r="C462">
        <v>425.14474000000001</v>
      </c>
      <c r="D462">
        <v>355.60669000000001</v>
      </c>
      <c r="E462">
        <v>434.80157000000003</v>
      </c>
      <c r="H462" s="1"/>
      <c r="I462" s="7"/>
      <c r="J462" s="7"/>
      <c r="K462" s="7"/>
    </row>
    <row r="463" spans="1:11" ht="12.75">
      <c r="A463">
        <v>726.83690999999999</v>
      </c>
      <c r="B463">
        <v>4.3025789000000003</v>
      </c>
      <c r="C463">
        <v>419.18975999999998</v>
      </c>
      <c r="D463">
        <v>355.33447000000001</v>
      </c>
      <c r="E463">
        <v>410.17016999999998</v>
      </c>
      <c r="H463" s="1"/>
      <c r="I463" s="7"/>
      <c r="J463" s="7"/>
      <c r="K463" s="7"/>
    </row>
    <row r="464" spans="1:11" ht="12.75">
      <c r="A464">
        <v>726.84082000000001</v>
      </c>
      <c r="B464">
        <v>4.3061676000000002</v>
      </c>
      <c r="C464">
        <v>421.86288000000002</v>
      </c>
      <c r="D464">
        <v>354.37628000000001</v>
      </c>
      <c r="E464">
        <v>407.12598000000003</v>
      </c>
      <c r="H464" s="1"/>
      <c r="I464" s="7"/>
      <c r="J464" s="7"/>
      <c r="K464" s="7"/>
    </row>
    <row r="465" spans="1:11" ht="12.75">
      <c r="A465">
        <v>726.84473000000003</v>
      </c>
      <c r="B465">
        <v>4.3103337000000002</v>
      </c>
      <c r="C465">
        <v>418.80219</v>
      </c>
      <c r="D465">
        <v>353.37491</v>
      </c>
      <c r="E465">
        <v>414.66797000000003</v>
      </c>
      <c r="H465" s="1"/>
      <c r="I465" s="7"/>
      <c r="J465" s="7"/>
      <c r="K465" s="7"/>
    </row>
    <row r="466" spans="1:11" ht="12.75">
      <c r="A466">
        <v>726.84862999999996</v>
      </c>
      <c r="B466">
        <v>4.3112097</v>
      </c>
      <c r="C466">
        <v>419.19333</v>
      </c>
      <c r="D466">
        <v>353.43448000000001</v>
      </c>
      <c r="E466">
        <v>428.56542999999999</v>
      </c>
      <c r="H466" s="1"/>
      <c r="I466" s="7"/>
      <c r="J466" s="7"/>
      <c r="K466" s="7"/>
    </row>
    <row r="467" spans="1:11" ht="12.75">
      <c r="A467">
        <v>726.85253999999998</v>
      </c>
      <c r="B467">
        <v>4.3146190999999998</v>
      </c>
      <c r="C467">
        <v>418.95517000000001</v>
      </c>
      <c r="D467">
        <v>354.71915000000001</v>
      </c>
      <c r="E467">
        <v>430.85712000000001</v>
      </c>
      <c r="H467" s="1"/>
      <c r="I467" s="7"/>
      <c r="J467" s="7"/>
      <c r="K467" s="7"/>
    </row>
    <row r="468" spans="1:11" ht="12.75">
      <c r="A468">
        <v>726.85645</v>
      </c>
      <c r="B468">
        <v>4.3170032999999997</v>
      </c>
      <c r="C468">
        <v>415.82846000000001</v>
      </c>
      <c r="D468">
        <v>355.48633000000001</v>
      </c>
      <c r="E468">
        <v>409.49561</v>
      </c>
      <c r="H468" s="1"/>
      <c r="I468" s="7"/>
      <c r="J468" s="7"/>
      <c r="K468" s="7"/>
    </row>
    <row r="469" spans="1:11" ht="12.75">
      <c r="A469">
        <v>726.86035000000004</v>
      </c>
      <c r="B469">
        <v>4.3217840000000001</v>
      </c>
      <c r="C469">
        <v>418.90436</v>
      </c>
      <c r="D469">
        <v>355.07470999999998</v>
      </c>
      <c r="E469">
        <v>404.70145000000002</v>
      </c>
      <c r="H469" s="1"/>
      <c r="I469" s="7"/>
      <c r="J469" s="7"/>
      <c r="K469" s="7"/>
    </row>
    <row r="470" spans="1:11" ht="12.75">
      <c r="A470">
        <v>726.86425999999994</v>
      </c>
      <c r="B470">
        <v>4.3254317999999996</v>
      </c>
      <c r="C470">
        <v>413.37378000000001</v>
      </c>
      <c r="D470">
        <v>354.12659000000002</v>
      </c>
      <c r="E470">
        <v>406.68383999999998</v>
      </c>
      <c r="H470" s="1"/>
      <c r="I470" s="7"/>
      <c r="J470" s="7"/>
      <c r="K470" s="7"/>
    </row>
    <row r="471" spans="1:11" ht="12.75">
      <c r="A471">
        <v>726.86815999999999</v>
      </c>
      <c r="B471">
        <v>4.3268499</v>
      </c>
      <c r="C471">
        <v>417.51555999999999</v>
      </c>
      <c r="D471">
        <v>353.28325999999998</v>
      </c>
      <c r="E471">
        <v>427.32199000000003</v>
      </c>
      <c r="H471" s="1"/>
      <c r="I471" s="7"/>
      <c r="J471" s="7"/>
      <c r="K471" s="7"/>
    </row>
    <row r="472" spans="1:11" ht="12.75">
      <c r="A472">
        <v>726.87207000000001</v>
      </c>
      <c r="B472">
        <v>4.3299494000000003</v>
      </c>
      <c r="C472">
        <v>412.34192000000002</v>
      </c>
      <c r="D472">
        <v>353.68076000000002</v>
      </c>
      <c r="E472">
        <v>423.44742000000002</v>
      </c>
      <c r="H472" s="1"/>
      <c r="I472" s="7"/>
      <c r="J472" s="7"/>
      <c r="K472" s="7"/>
    </row>
    <row r="473" spans="1:11" ht="12.75">
      <c r="A473">
        <v>726.87598000000003</v>
      </c>
      <c r="B473">
        <v>4.3330250000000001</v>
      </c>
      <c r="C473">
        <v>413.01495</v>
      </c>
      <c r="D473">
        <v>355.09942999999998</v>
      </c>
      <c r="E473">
        <v>409.43844999999999</v>
      </c>
      <c r="H473" s="1"/>
      <c r="I473" s="7"/>
      <c r="J473" s="7"/>
      <c r="K473" s="7"/>
    </row>
    <row r="474" spans="1:11" ht="12.75">
      <c r="A474">
        <v>726.87987999999996</v>
      </c>
      <c r="B474">
        <v>4.3357611</v>
      </c>
      <c r="C474">
        <v>410.96114999999998</v>
      </c>
      <c r="D474">
        <v>355.59915000000001</v>
      </c>
      <c r="E474">
        <v>395.37997000000001</v>
      </c>
      <c r="H474" s="1"/>
      <c r="I474" s="7"/>
      <c r="J474" s="7"/>
      <c r="K474" s="7"/>
    </row>
    <row r="475" spans="1:11" ht="12.75">
      <c r="A475">
        <v>726.88378999999998</v>
      </c>
      <c r="B475">
        <v>4.3393554999999999</v>
      </c>
      <c r="C475">
        <v>409.80468999999999</v>
      </c>
      <c r="D475">
        <v>355.01096000000001</v>
      </c>
      <c r="E475">
        <v>400.64789000000002</v>
      </c>
      <c r="H475" s="1"/>
      <c r="I475" s="7"/>
      <c r="J475" s="7"/>
      <c r="K475" s="7"/>
    </row>
    <row r="476" spans="1:11" ht="12.75">
      <c r="A476">
        <v>726.8877</v>
      </c>
      <c r="B476">
        <v>4.3423771999999996</v>
      </c>
      <c r="C476">
        <v>412.44925000000001</v>
      </c>
      <c r="D476">
        <v>354.04129</v>
      </c>
      <c r="E476">
        <v>421.75711000000001</v>
      </c>
      <c r="H476" s="1"/>
      <c r="I476" s="7"/>
      <c r="J476" s="7"/>
      <c r="K476" s="7"/>
    </row>
    <row r="477" spans="1:11" ht="12.75">
      <c r="A477">
        <v>726.89160000000004</v>
      </c>
      <c r="B477">
        <v>4.3445945000000004</v>
      </c>
      <c r="C477">
        <v>407.43857000000003</v>
      </c>
      <c r="D477">
        <v>353.36835000000002</v>
      </c>
      <c r="E477">
        <v>418.40314000000001</v>
      </c>
      <c r="H477" s="1"/>
      <c r="I477" s="7"/>
      <c r="J477" s="7"/>
      <c r="K477" s="7"/>
    </row>
    <row r="478" spans="1:11" ht="12.75">
      <c r="A478">
        <v>726.89550999999994</v>
      </c>
      <c r="B478">
        <v>4.3489814000000004</v>
      </c>
      <c r="C478">
        <v>410.17498999999998</v>
      </c>
      <c r="D478">
        <v>354.01348999999999</v>
      </c>
      <c r="E478">
        <v>408.19839000000002</v>
      </c>
      <c r="H478" s="1"/>
      <c r="I478" s="7"/>
      <c r="J478" s="7"/>
      <c r="K478" s="7"/>
    </row>
    <row r="479" spans="1:11" ht="12.75">
      <c r="A479">
        <v>726.89940999999999</v>
      </c>
      <c r="B479">
        <v>4.3518305000000002</v>
      </c>
      <c r="C479">
        <v>404.71262000000002</v>
      </c>
      <c r="D479">
        <v>355.24319000000003</v>
      </c>
      <c r="E479">
        <v>390.63772999999998</v>
      </c>
      <c r="H479" s="1"/>
      <c r="I479" s="7"/>
      <c r="J479" s="7"/>
      <c r="K479" s="7"/>
    </row>
    <row r="480" spans="1:11" ht="12.75">
      <c r="A480">
        <v>726.90332000000001</v>
      </c>
      <c r="B480">
        <v>4.3537321000000002</v>
      </c>
      <c r="C480">
        <v>407.70080999999999</v>
      </c>
      <c r="D480">
        <v>355.38742000000002</v>
      </c>
      <c r="E480">
        <v>396.88839999999999</v>
      </c>
      <c r="H480" s="1"/>
      <c r="I480" s="7"/>
      <c r="J480" s="7"/>
      <c r="K480" s="7"/>
    </row>
    <row r="481" spans="1:11" ht="12.75">
      <c r="A481">
        <v>726.90723000000003</v>
      </c>
      <c r="B481">
        <v>4.3568429999999996</v>
      </c>
      <c r="C481">
        <v>404.96109000000001</v>
      </c>
      <c r="D481">
        <v>354.60779000000002</v>
      </c>
      <c r="E481">
        <v>412.27593999999999</v>
      </c>
      <c r="H481" s="1"/>
      <c r="I481" s="7"/>
      <c r="J481" s="7"/>
      <c r="K481" s="7"/>
    </row>
    <row r="482" spans="1:11" ht="12.75">
      <c r="A482">
        <v>726.91112999999996</v>
      </c>
      <c r="B482">
        <v>4.3613910999999996</v>
      </c>
      <c r="C482">
        <v>405.17608999999999</v>
      </c>
      <c r="D482">
        <v>353.5788</v>
      </c>
      <c r="E482">
        <v>415.29459000000003</v>
      </c>
      <c r="H482" s="1"/>
      <c r="I482" s="7"/>
      <c r="J482" s="7"/>
      <c r="K482" s="7"/>
    </row>
    <row r="483" spans="1:11" ht="12.75">
      <c r="A483">
        <v>726.91503999999998</v>
      </c>
      <c r="B483">
        <v>4.3635663999999998</v>
      </c>
      <c r="C483">
        <v>404.92725000000002</v>
      </c>
      <c r="D483">
        <v>353.13852000000003</v>
      </c>
      <c r="E483">
        <v>406.21683000000002</v>
      </c>
      <c r="H483" s="1"/>
      <c r="I483" s="7"/>
      <c r="J483" s="7"/>
      <c r="K483" s="7"/>
    </row>
    <row r="484" spans="1:11" ht="12.75">
      <c r="A484">
        <v>726.91895</v>
      </c>
      <c r="B484">
        <v>4.3672743000000001</v>
      </c>
      <c r="C484">
        <v>400.50738999999999</v>
      </c>
      <c r="D484">
        <v>354.04083000000003</v>
      </c>
      <c r="E484">
        <v>387.66237999999998</v>
      </c>
      <c r="H484" s="1"/>
      <c r="I484" s="7"/>
      <c r="J484" s="7"/>
      <c r="K484" s="7"/>
    </row>
    <row r="485" spans="1:11" ht="12.75">
      <c r="A485">
        <v>726.92285000000004</v>
      </c>
      <c r="B485">
        <v>4.3700099000000003</v>
      </c>
      <c r="C485">
        <v>402.92498999999998</v>
      </c>
      <c r="D485">
        <v>355.26166000000001</v>
      </c>
      <c r="E485">
        <v>392.49930000000001</v>
      </c>
      <c r="H485" s="1"/>
      <c r="I485" s="7"/>
      <c r="J485" s="7"/>
      <c r="K485" s="7"/>
    </row>
    <row r="486" spans="1:11" ht="12.75">
      <c r="A486">
        <v>726.92675999999994</v>
      </c>
      <c r="B486">
        <v>4.3720664999999999</v>
      </c>
      <c r="C486">
        <v>397.70612</v>
      </c>
      <c r="D486">
        <v>355.33783</v>
      </c>
      <c r="E486">
        <v>401.04385000000002</v>
      </c>
      <c r="H486" s="1"/>
      <c r="I486" s="7"/>
      <c r="J486" s="7"/>
      <c r="K486" s="7"/>
    </row>
    <row r="487" spans="1:11" ht="12.75">
      <c r="A487">
        <v>726.93065999999999</v>
      </c>
      <c r="B487">
        <v>4.3768406000000004</v>
      </c>
      <c r="C487">
        <v>401.71829000000002</v>
      </c>
      <c r="D487">
        <v>354.57900999999998</v>
      </c>
      <c r="E487">
        <v>414.76163000000003</v>
      </c>
      <c r="H487" s="1"/>
      <c r="I487" s="7"/>
      <c r="J487" s="7"/>
      <c r="K487" s="7"/>
    </row>
    <row r="488" spans="1:11" ht="12.75">
      <c r="A488">
        <v>726.93457000000001</v>
      </c>
      <c r="B488">
        <v>4.3806672000000004</v>
      </c>
      <c r="C488">
        <v>396.86806999999999</v>
      </c>
      <c r="D488">
        <v>353.65697999999998</v>
      </c>
      <c r="E488">
        <v>399.21634</v>
      </c>
      <c r="H488" s="1"/>
      <c r="I488" s="7"/>
      <c r="J488" s="7"/>
      <c r="K488" s="7"/>
    </row>
    <row r="489" spans="1:11" ht="12.75">
      <c r="A489">
        <v>726.93848000000003</v>
      </c>
      <c r="B489">
        <v>4.3836474000000001</v>
      </c>
      <c r="C489">
        <v>397.55340999999999</v>
      </c>
      <c r="D489">
        <v>353.31848000000002</v>
      </c>
      <c r="E489">
        <v>385.34841999999998</v>
      </c>
      <c r="H489" s="1"/>
      <c r="I489" s="7"/>
      <c r="J489" s="7"/>
      <c r="K489" s="7"/>
    </row>
    <row r="490" spans="1:11" ht="12.75">
      <c r="A490">
        <v>726.94237999999996</v>
      </c>
      <c r="B490">
        <v>4.3858528000000003</v>
      </c>
      <c r="C490">
        <v>395.46544999999998</v>
      </c>
      <c r="D490">
        <v>354.33517000000001</v>
      </c>
      <c r="E490">
        <v>381.94875999999999</v>
      </c>
      <c r="H490" s="1"/>
      <c r="I490" s="7"/>
      <c r="J490" s="7"/>
      <c r="K490" s="7"/>
    </row>
    <row r="491" spans="1:11" ht="12.75">
      <c r="A491">
        <v>726.94628999999998</v>
      </c>
      <c r="B491">
        <v>4.3893155999999998</v>
      </c>
      <c r="C491">
        <v>393.46377999999999</v>
      </c>
      <c r="D491">
        <v>355.39429000000001</v>
      </c>
      <c r="E491">
        <v>395.05322000000001</v>
      </c>
      <c r="H491" s="1"/>
      <c r="I491" s="7"/>
      <c r="J491" s="7"/>
      <c r="K491" s="7"/>
    </row>
    <row r="492" spans="1:11" ht="12.75">
      <c r="A492">
        <v>726.9502</v>
      </c>
      <c r="B492">
        <v>4.3929695999999998</v>
      </c>
      <c r="C492">
        <v>395.41928000000001</v>
      </c>
      <c r="D492">
        <v>355.27884</v>
      </c>
      <c r="E492">
        <v>409.68657999999999</v>
      </c>
      <c r="H492" s="1"/>
      <c r="I492" s="7"/>
      <c r="J492" s="7"/>
      <c r="K492" s="7"/>
    </row>
    <row r="493" spans="1:11" ht="12.75">
      <c r="A493">
        <v>726.95410000000004</v>
      </c>
      <c r="B493">
        <v>4.3955745999999998</v>
      </c>
      <c r="C493">
        <v>389.8107</v>
      </c>
      <c r="D493">
        <v>354.39157</v>
      </c>
      <c r="E493">
        <v>395.51452999999998</v>
      </c>
      <c r="H493" s="1"/>
      <c r="I493" s="7"/>
      <c r="J493" s="7"/>
      <c r="K493" s="7"/>
    </row>
    <row r="494" spans="1:11" ht="12.75">
      <c r="A494">
        <v>726.95800999999994</v>
      </c>
      <c r="B494">
        <v>4.3981313999999996</v>
      </c>
      <c r="C494">
        <v>392.58704</v>
      </c>
      <c r="D494">
        <v>353.40442000000002</v>
      </c>
      <c r="E494">
        <v>383.32544000000001</v>
      </c>
      <c r="H494" s="1"/>
      <c r="I494" s="7"/>
      <c r="J494" s="7"/>
      <c r="K494" s="7"/>
    </row>
    <row r="495" spans="1:11" ht="12.75">
      <c r="A495">
        <v>726.96190999999999</v>
      </c>
      <c r="B495">
        <v>4.4023094</v>
      </c>
      <c r="C495">
        <v>387.80518000000001</v>
      </c>
      <c r="D495">
        <v>353.26443</v>
      </c>
      <c r="E495">
        <v>373.70645000000002</v>
      </c>
      <c r="H495" s="1"/>
      <c r="I495" s="7"/>
      <c r="J495" s="7"/>
      <c r="K495" s="7"/>
    </row>
    <row r="496" spans="1:11" ht="12.75">
      <c r="A496">
        <v>726.96582000000001</v>
      </c>
      <c r="B496">
        <v>4.4037160999999996</v>
      </c>
      <c r="C496">
        <v>391.63632000000001</v>
      </c>
      <c r="D496">
        <v>354.39913999999999</v>
      </c>
      <c r="E496">
        <v>394.03992</v>
      </c>
      <c r="H496" s="1"/>
      <c r="I496" s="7"/>
      <c r="J496" s="7"/>
      <c r="K496" s="7"/>
    </row>
    <row r="497" spans="1:11" ht="12.75">
      <c r="A497">
        <v>726.96973000000003</v>
      </c>
      <c r="B497">
        <v>4.4094267</v>
      </c>
      <c r="C497">
        <v>388.32418999999999</v>
      </c>
      <c r="D497">
        <v>355.29944</v>
      </c>
      <c r="E497">
        <v>401.65062999999998</v>
      </c>
      <c r="H497" s="1"/>
      <c r="I497" s="7"/>
      <c r="J497" s="7"/>
      <c r="K497" s="7"/>
    </row>
    <row r="498" spans="1:11" ht="12.75">
      <c r="A498">
        <v>726.97362999999996</v>
      </c>
      <c r="B498">
        <v>4.4103979999999998</v>
      </c>
      <c r="C498">
        <v>388.39429000000001</v>
      </c>
      <c r="D498">
        <v>354.98748999999998</v>
      </c>
      <c r="E498">
        <v>394.00830000000002</v>
      </c>
      <c r="H498" s="1"/>
      <c r="I498" s="7"/>
      <c r="J498" s="7"/>
      <c r="K498" s="7"/>
    </row>
    <row r="499" spans="1:11" ht="12.75">
      <c r="A499">
        <v>726.97753999999998</v>
      </c>
      <c r="B499">
        <v>4.4125737999999997</v>
      </c>
      <c r="C499">
        <v>387.12531000000001</v>
      </c>
      <c r="D499">
        <v>354.13443000000001</v>
      </c>
      <c r="E499">
        <v>376.83771000000002</v>
      </c>
      <c r="H499" s="1"/>
      <c r="I499" s="7"/>
      <c r="J499" s="7"/>
      <c r="K499" s="7"/>
    </row>
    <row r="500" spans="1:11" ht="12.75">
      <c r="A500">
        <v>726.98145</v>
      </c>
      <c r="B500">
        <v>4.4170379999999998</v>
      </c>
      <c r="C500">
        <v>383.68103000000002</v>
      </c>
      <c r="D500">
        <v>353.13848999999999</v>
      </c>
      <c r="E500">
        <v>369.98163</v>
      </c>
      <c r="H500" s="1"/>
      <c r="I500" s="7"/>
      <c r="J500" s="7"/>
      <c r="K500" s="7"/>
    </row>
    <row r="501" spans="1:11" ht="12.75">
      <c r="A501">
        <v>726.98535000000004</v>
      </c>
      <c r="B501">
        <v>4.4198393999999999</v>
      </c>
      <c r="C501">
        <v>387.16845999999998</v>
      </c>
      <c r="D501">
        <v>353.13326999999998</v>
      </c>
      <c r="E501">
        <v>386.60232999999999</v>
      </c>
      <c r="H501" s="1"/>
      <c r="I501" s="7"/>
      <c r="J501" s="7"/>
      <c r="K501" s="7"/>
    </row>
    <row r="502" spans="1:11" ht="12.75">
      <c r="A502">
        <v>726.98925999999994</v>
      </c>
      <c r="B502">
        <v>4.4229984</v>
      </c>
      <c r="C502">
        <v>381.41437000000002</v>
      </c>
      <c r="D502">
        <v>354.37225000000001</v>
      </c>
      <c r="E502">
        <v>392.05401999999998</v>
      </c>
      <c r="H502" s="1"/>
      <c r="I502" s="7"/>
      <c r="J502" s="7"/>
      <c r="K502" s="7"/>
    </row>
    <row r="503" spans="1:11" ht="12.75">
      <c r="A503">
        <v>726.99315999999999</v>
      </c>
      <c r="B503">
        <v>4.4263959000000002</v>
      </c>
      <c r="C503">
        <v>384.41800000000001</v>
      </c>
      <c r="D503">
        <v>355.02123999999998</v>
      </c>
      <c r="E503">
        <v>392.24319000000003</v>
      </c>
      <c r="H503" s="1"/>
      <c r="I503" s="7"/>
      <c r="J503" s="7"/>
      <c r="K503" s="7"/>
    </row>
    <row r="504" spans="1:11" ht="12.75">
      <c r="A504">
        <v>726.99707000000001</v>
      </c>
      <c r="B504">
        <v>4.4307289000000001</v>
      </c>
      <c r="C504">
        <v>378.54622999999998</v>
      </c>
      <c r="D504">
        <v>354.52463</v>
      </c>
      <c r="E504">
        <v>368.86745999999999</v>
      </c>
      <c r="H504" s="1"/>
      <c r="I504" s="7"/>
      <c r="J504" s="7"/>
      <c r="K504" s="7"/>
    </row>
    <row r="505" spans="1:11" ht="12.75">
      <c r="A505">
        <v>727.00098000000003</v>
      </c>
      <c r="B505">
        <v>4.4325352000000002</v>
      </c>
      <c r="C505">
        <v>379.71616</v>
      </c>
      <c r="D505">
        <v>354.07677999999999</v>
      </c>
      <c r="E505">
        <v>366.00110000000001</v>
      </c>
      <c r="H505" s="1"/>
      <c r="I505" s="7"/>
      <c r="J505" s="7"/>
      <c r="K505" s="7"/>
    </row>
    <row r="506" spans="1:11" ht="12.75">
      <c r="A506">
        <v>727.00487999999996</v>
      </c>
      <c r="B506">
        <v>4.4358015000000002</v>
      </c>
      <c r="C506">
        <v>378.01297</v>
      </c>
      <c r="D506">
        <v>354.97296</v>
      </c>
      <c r="E506">
        <v>374.75549000000001</v>
      </c>
      <c r="H506" s="1"/>
      <c r="I506" s="7"/>
      <c r="J506" s="7"/>
      <c r="K506" s="7"/>
    </row>
    <row r="507" spans="1:11" ht="12.75">
      <c r="A507">
        <v>727.00878999999998</v>
      </c>
      <c r="B507">
        <v>4.4393181999999998</v>
      </c>
      <c r="C507">
        <v>376.49344000000002</v>
      </c>
      <c r="D507">
        <v>355.96323000000001</v>
      </c>
      <c r="E507">
        <v>386.12966999999998</v>
      </c>
      <c r="H507" s="1"/>
      <c r="I507" s="7"/>
      <c r="J507" s="7"/>
      <c r="K507" s="7"/>
    </row>
    <row r="508" spans="1:11" ht="12.75">
      <c r="A508">
        <v>727.0127</v>
      </c>
      <c r="B508">
        <v>4.4424891000000004</v>
      </c>
      <c r="C508">
        <v>378.17397999999997</v>
      </c>
      <c r="D508">
        <v>355.73853000000003</v>
      </c>
      <c r="E508">
        <v>388.60196000000002</v>
      </c>
      <c r="H508" s="1"/>
      <c r="I508" s="7"/>
      <c r="J508" s="7"/>
      <c r="K508" s="7"/>
    </row>
    <row r="509" spans="1:11" ht="12.75">
      <c r="A509">
        <v>727.01660000000004</v>
      </c>
      <c r="B509">
        <v>4.4455767000000002</v>
      </c>
      <c r="C509">
        <v>372.32724000000002</v>
      </c>
      <c r="D509">
        <v>354.82668999999999</v>
      </c>
      <c r="E509">
        <v>364.76909999999998</v>
      </c>
      <c r="H509" s="1"/>
      <c r="I509" s="7"/>
      <c r="J509" s="7"/>
      <c r="K509" s="7"/>
    </row>
    <row r="510" spans="1:11" ht="12.75">
      <c r="A510">
        <v>727.02050999999994</v>
      </c>
      <c r="B510">
        <v>4.4488906999999998</v>
      </c>
      <c r="C510">
        <v>375.62466000000001</v>
      </c>
      <c r="D510">
        <v>353.86577999999997</v>
      </c>
      <c r="E510">
        <v>362.28415000000001</v>
      </c>
      <c r="H510" s="1"/>
      <c r="I510" s="7"/>
      <c r="J510" s="7"/>
      <c r="K510" s="7"/>
    </row>
    <row r="511" spans="1:11" ht="12.75">
      <c r="A511">
        <v>727.02440999999999</v>
      </c>
      <c r="B511">
        <v>4.4525861999999998</v>
      </c>
      <c r="C511">
        <v>370.07758000000001</v>
      </c>
      <c r="D511">
        <v>353.57706000000002</v>
      </c>
      <c r="E511">
        <v>363.55023</v>
      </c>
      <c r="H511" s="1"/>
      <c r="I511" s="7"/>
      <c r="J511" s="7"/>
      <c r="K511" s="7"/>
    </row>
    <row r="512" spans="1:11" ht="12.75">
      <c r="A512">
        <v>727.02832000000001</v>
      </c>
      <c r="B512">
        <v>4.4563769999999998</v>
      </c>
      <c r="C512">
        <v>373.38657000000001</v>
      </c>
      <c r="D512">
        <v>354.66672</v>
      </c>
      <c r="E512">
        <v>382.88324</v>
      </c>
      <c r="H512" s="1"/>
      <c r="I512" s="7"/>
      <c r="J512" s="7"/>
      <c r="K512" s="7"/>
    </row>
    <row r="513" spans="1:11" ht="12.75">
      <c r="A513">
        <v>727.03223000000003</v>
      </c>
      <c r="B513">
        <v>4.4580221</v>
      </c>
      <c r="C513">
        <v>368.58386000000002</v>
      </c>
      <c r="D513">
        <v>355.5625</v>
      </c>
      <c r="E513">
        <v>380.15973000000002</v>
      </c>
      <c r="H513" s="1"/>
      <c r="I513" s="7"/>
      <c r="J513" s="7"/>
      <c r="K513" s="7"/>
    </row>
    <row r="514" spans="1:11" ht="12.75">
      <c r="A514">
        <v>727.03612999999996</v>
      </c>
      <c r="B514">
        <v>4.4604835999999999</v>
      </c>
      <c r="C514">
        <v>367.83881000000002</v>
      </c>
      <c r="D514">
        <v>355.22894000000002</v>
      </c>
      <c r="E514">
        <v>363.58096</v>
      </c>
      <c r="H514" s="1"/>
      <c r="I514" s="7"/>
      <c r="J514" s="7"/>
      <c r="K514" s="7"/>
    </row>
    <row r="515" spans="1:11" ht="12.75">
      <c r="A515">
        <v>727.04003999999998</v>
      </c>
      <c r="B515">
        <v>4.4652405000000002</v>
      </c>
      <c r="C515">
        <v>367.52938999999998</v>
      </c>
      <c r="D515">
        <v>354.28534000000002</v>
      </c>
      <c r="E515">
        <v>351.49869000000001</v>
      </c>
      <c r="H515" s="1"/>
      <c r="I515" s="7"/>
      <c r="J515" s="7"/>
      <c r="K515" s="7"/>
    </row>
    <row r="516" spans="1:11" ht="12.75">
      <c r="A516">
        <v>727.04395</v>
      </c>
      <c r="B516">
        <v>4.4678329999999997</v>
      </c>
      <c r="C516">
        <v>364.30083999999999</v>
      </c>
      <c r="D516">
        <v>353.29111</v>
      </c>
      <c r="E516">
        <v>354.67944</v>
      </c>
      <c r="H516" s="1"/>
      <c r="I516" s="7"/>
      <c r="J516" s="7"/>
      <c r="K516" s="7"/>
    </row>
    <row r="517" spans="1:11" ht="12.75">
      <c r="A517">
        <v>727.04785000000004</v>
      </c>
      <c r="B517">
        <v>4.4715109000000002</v>
      </c>
      <c r="C517">
        <v>368.14191</v>
      </c>
      <c r="D517">
        <v>353.27524</v>
      </c>
      <c r="E517">
        <v>378.96044999999998</v>
      </c>
      <c r="H517" s="1"/>
      <c r="I517" s="7"/>
      <c r="J517" s="7"/>
      <c r="K517" s="7"/>
    </row>
    <row r="518" spans="1:11" ht="12.75">
      <c r="A518">
        <v>727.05175999999994</v>
      </c>
      <c r="B518">
        <v>4.4739126999999996</v>
      </c>
      <c r="C518">
        <v>362.06693000000001</v>
      </c>
      <c r="D518">
        <v>354.63864000000001</v>
      </c>
      <c r="E518">
        <v>373.05700999999999</v>
      </c>
      <c r="H518" s="1"/>
      <c r="I518" s="7"/>
      <c r="J518" s="7"/>
      <c r="K518" s="7"/>
    </row>
    <row r="519" spans="1:11" ht="12.75">
      <c r="A519">
        <v>727.05565999999999</v>
      </c>
      <c r="B519">
        <v>4.4768276</v>
      </c>
      <c r="C519">
        <v>364.21350000000001</v>
      </c>
      <c r="D519">
        <v>355.42554000000001</v>
      </c>
      <c r="E519">
        <v>361.03246999999999</v>
      </c>
      <c r="H519" s="1"/>
      <c r="I519" s="7"/>
      <c r="J519" s="7"/>
      <c r="K519" s="7"/>
    </row>
    <row r="520" spans="1:11" ht="12.75">
      <c r="A520">
        <v>727.05957000000001</v>
      </c>
      <c r="B520">
        <v>4.4810534000000004</v>
      </c>
      <c r="C520">
        <v>358.44198999999998</v>
      </c>
      <c r="D520">
        <v>354.95031999999998</v>
      </c>
      <c r="E520">
        <v>344.48865000000001</v>
      </c>
      <c r="H520" s="1"/>
      <c r="I520" s="7"/>
      <c r="J520" s="7"/>
      <c r="K520" s="7"/>
    </row>
    <row r="521" spans="1:11" ht="12.75">
      <c r="A521">
        <v>727.06348000000003</v>
      </c>
      <c r="B521">
        <v>4.4831871999999997</v>
      </c>
      <c r="C521">
        <v>359.83663999999999</v>
      </c>
      <c r="D521">
        <v>354.01265999999998</v>
      </c>
      <c r="E521">
        <v>349.48660000000001</v>
      </c>
      <c r="H521" s="1"/>
      <c r="I521" s="7"/>
      <c r="J521" s="7"/>
      <c r="K521" s="7"/>
    </row>
    <row r="522" spans="1:11" ht="12.75">
      <c r="A522">
        <v>727.06737999999996</v>
      </c>
      <c r="B522">
        <v>4.4857860000000001</v>
      </c>
      <c r="C522">
        <v>357.58605999999997</v>
      </c>
      <c r="D522">
        <v>353.16977000000003</v>
      </c>
      <c r="E522">
        <v>366.49182000000002</v>
      </c>
      <c r="H522" s="1"/>
      <c r="I522" s="7"/>
      <c r="J522" s="7"/>
      <c r="K522" s="7"/>
    </row>
    <row r="523" spans="1:11" ht="12.75">
      <c r="A523">
        <v>727.07128999999998</v>
      </c>
      <c r="B523">
        <v>4.4894933999999997</v>
      </c>
      <c r="C523">
        <v>355.78473000000002</v>
      </c>
      <c r="D523">
        <v>353.5369</v>
      </c>
      <c r="E523">
        <v>366.71890000000002</v>
      </c>
      <c r="H523" s="1"/>
      <c r="I523" s="7"/>
      <c r="J523" s="7"/>
      <c r="K523" s="7"/>
    </row>
    <row r="524" spans="1:11" ht="12.75">
      <c r="A524">
        <v>727.0752</v>
      </c>
      <c r="B524">
        <v>4.4922351999999997</v>
      </c>
      <c r="C524">
        <v>357.37634000000003</v>
      </c>
      <c r="D524">
        <v>354.95584000000002</v>
      </c>
      <c r="E524">
        <v>358.06839000000002</v>
      </c>
      <c r="H524" s="1"/>
      <c r="I524" s="7"/>
      <c r="J524" s="7"/>
      <c r="K524" s="7"/>
    </row>
    <row r="525" spans="1:11" ht="12.75">
      <c r="A525">
        <v>727.07910000000004</v>
      </c>
      <c r="B525">
        <v>4.4952154000000002</v>
      </c>
      <c r="C525">
        <v>352.37878000000001</v>
      </c>
      <c r="D525">
        <v>355.4794</v>
      </c>
      <c r="E525">
        <v>340.11209000000002</v>
      </c>
      <c r="H525" s="1"/>
      <c r="I525" s="7"/>
      <c r="J525" s="7"/>
      <c r="K525" s="7"/>
    </row>
    <row r="526" spans="1:11" ht="12.75">
      <c r="A526">
        <v>727.08300999999994</v>
      </c>
      <c r="B526">
        <v>4.4979630000000004</v>
      </c>
      <c r="C526">
        <v>355.61871000000002</v>
      </c>
      <c r="D526">
        <v>354.91451999999998</v>
      </c>
      <c r="E526">
        <v>347.23424999999997</v>
      </c>
      <c r="H526" s="1"/>
      <c r="I526" s="7"/>
      <c r="J526" s="7"/>
      <c r="K526" s="7"/>
    </row>
    <row r="527" spans="1:11" ht="12.75">
      <c r="A527">
        <v>727.08690999999999</v>
      </c>
      <c r="B527">
        <v>4.5005025999999999</v>
      </c>
      <c r="C527">
        <v>349.85782</v>
      </c>
      <c r="D527">
        <v>353.94324</v>
      </c>
      <c r="E527">
        <v>356.45080999999999</v>
      </c>
      <c r="H527" s="1"/>
      <c r="I527" s="7"/>
      <c r="J527" s="7"/>
      <c r="K527" s="7"/>
    </row>
    <row r="528" spans="1:11" ht="12.75">
      <c r="A528">
        <v>727.09082000000001</v>
      </c>
      <c r="B528">
        <v>4.5043230000000003</v>
      </c>
      <c r="C528">
        <v>353.05783000000002</v>
      </c>
      <c r="D528">
        <v>353.24245999999999</v>
      </c>
      <c r="E528">
        <v>364.64346</v>
      </c>
      <c r="H528" s="1"/>
      <c r="I528" s="7"/>
      <c r="J528" s="7"/>
      <c r="K528" s="7"/>
    </row>
    <row r="529" spans="1:11" ht="12.75">
      <c r="A529">
        <v>727.09473000000003</v>
      </c>
      <c r="B529">
        <v>4.5091866999999999</v>
      </c>
      <c r="C529">
        <v>348.95666999999997</v>
      </c>
      <c r="D529">
        <v>353.87160999999998</v>
      </c>
      <c r="E529">
        <v>350.41104000000001</v>
      </c>
      <c r="H529" s="1"/>
      <c r="I529" s="7"/>
      <c r="J529" s="7"/>
      <c r="K529" s="7"/>
    </row>
    <row r="530" spans="1:11" ht="12.75">
      <c r="A530">
        <v>727.09862999999996</v>
      </c>
      <c r="B530">
        <v>4.5111179000000003</v>
      </c>
      <c r="C530">
        <v>347.14141999999998</v>
      </c>
      <c r="D530">
        <v>354.72055</v>
      </c>
      <c r="E530">
        <v>335.33389</v>
      </c>
      <c r="H530" s="1"/>
      <c r="I530" s="7"/>
      <c r="J530" s="7"/>
      <c r="K530" s="7"/>
    </row>
    <row r="531" spans="1:11" ht="12.75">
      <c r="A531">
        <v>727.10253999999998</v>
      </c>
      <c r="B531">
        <v>4.5143722999999998</v>
      </c>
      <c r="C531">
        <v>346.12963999999999</v>
      </c>
      <c r="D531">
        <v>355.15969999999999</v>
      </c>
      <c r="E531">
        <v>333.28066999999999</v>
      </c>
      <c r="H531" s="1"/>
      <c r="I531" s="7"/>
      <c r="J531" s="7"/>
      <c r="K531" s="7"/>
    </row>
    <row r="532" spans="1:11" ht="12.75">
      <c r="A532">
        <v>727.10645</v>
      </c>
      <c r="B532">
        <v>4.5187235000000001</v>
      </c>
      <c r="C532">
        <v>342.41048999999998</v>
      </c>
      <c r="D532">
        <v>354.50598000000002</v>
      </c>
      <c r="E532">
        <v>345.35937999999999</v>
      </c>
      <c r="H532" s="1"/>
      <c r="I532" s="7"/>
      <c r="J532" s="7"/>
      <c r="K532" s="7"/>
    </row>
    <row r="533" spans="1:11" ht="12.75">
      <c r="A533">
        <v>727.11035000000004</v>
      </c>
      <c r="B533">
        <v>4.5208931000000003</v>
      </c>
      <c r="C533">
        <v>345.74315999999999</v>
      </c>
      <c r="D533">
        <v>353.49142000000001</v>
      </c>
      <c r="E533">
        <v>357.43921</v>
      </c>
      <c r="H533" s="1"/>
      <c r="I533" s="7"/>
      <c r="J533" s="7"/>
      <c r="K533" s="7"/>
    </row>
    <row r="534" spans="1:11" ht="12.75">
      <c r="A534">
        <v>727.11425999999994</v>
      </c>
      <c r="B534">
        <v>4.5254706999999996</v>
      </c>
      <c r="C534">
        <v>339.90933000000001</v>
      </c>
      <c r="D534">
        <v>352.72043000000002</v>
      </c>
      <c r="E534">
        <v>342.90908999999999</v>
      </c>
      <c r="H534" s="1"/>
      <c r="I534" s="7"/>
      <c r="J534" s="7"/>
      <c r="K534" s="7"/>
    </row>
    <row r="535" spans="1:11" ht="12.75">
      <c r="A535">
        <v>727.11815999999999</v>
      </c>
      <c r="B535">
        <v>4.5277238000000004</v>
      </c>
      <c r="C535">
        <v>342.04561999999999</v>
      </c>
      <c r="D535">
        <v>353.28793000000002</v>
      </c>
      <c r="E535">
        <v>331.24178999999998</v>
      </c>
      <c r="H535" s="1"/>
      <c r="I535" s="7"/>
      <c r="J535" s="7"/>
      <c r="K535" s="7"/>
    </row>
    <row r="536" spans="1:11" ht="12.75">
      <c r="A536">
        <v>727.12207000000001</v>
      </c>
      <c r="B536">
        <v>4.5302391000000002</v>
      </c>
      <c r="C536">
        <v>335.56542999999999</v>
      </c>
      <c r="D536">
        <v>354.62844999999999</v>
      </c>
      <c r="E536">
        <v>321.59116</v>
      </c>
      <c r="H536" s="1"/>
      <c r="I536" s="7"/>
      <c r="J536" s="7"/>
      <c r="K536" s="7"/>
    </row>
    <row r="537" spans="1:11" ht="12.75">
      <c r="A537">
        <v>727.12598000000003</v>
      </c>
      <c r="B537">
        <v>4.5336723000000001</v>
      </c>
      <c r="C537">
        <v>337.16757000000001</v>
      </c>
      <c r="D537">
        <v>354.91552999999999</v>
      </c>
      <c r="E537">
        <v>338.08688000000001</v>
      </c>
      <c r="H537" s="1"/>
      <c r="I537" s="7"/>
      <c r="J537" s="7"/>
      <c r="K537" s="7"/>
    </row>
    <row r="538" spans="1:11" ht="12.75">
      <c r="A538">
        <v>727.12987999999996</v>
      </c>
      <c r="B538">
        <v>4.5361462000000001</v>
      </c>
      <c r="C538">
        <v>334.7645</v>
      </c>
      <c r="D538">
        <v>354.26510999999999</v>
      </c>
      <c r="E538">
        <v>348.01049999999998</v>
      </c>
      <c r="H538" s="1"/>
      <c r="I538" s="7"/>
      <c r="J538" s="7"/>
      <c r="K538" s="7"/>
    </row>
    <row r="539" spans="1:11" ht="12.75">
      <c r="A539">
        <v>727.13378999999998</v>
      </c>
      <c r="B539">
        <v>4.5392093999999998</v>
      </c>
      <c r="C539">
        <v>331.45364000000001</v>
      </c>
      <c r="D539">
        <v>353.3519</v>
      </c>
      <c r="E539">
        <v>338.52548000000002</v>
      </c>
      <c r="H539" s="1"/>
      <c r="I539" s="7"/>
      <c r="J539" s="7"/>
      <c r="K539" s="7"/>
    </row>
    <row r="540" spans="1:11" ht="12.75">
      <c r="A540">
        <v>727.1377</v>
      </c>
      <c r="B540">
        <v>4.5436439999999996</v>
      </c>
      <c r="C540">
        <v>331.50191999999998</v>
      </c>
      <c r="D540">
        <v>352.82015999999999</v>
      </c>
      <c r="E540">
        <v>321.69162</v>
      </c>
      <c r="H540" s="1"/>
      <c r="I540" s="7"/>
      <c r="J540" s="7"/>
      <c r="K540" s="7"/>
    </row>
    <row r="541" spans="1:11" ht="12.75">
      <c r="A541">
        <v>727.14160000000004</v>
      </c>
      <c r="B541">
        <v>4.5458316999999999</v>
      </c>
      <c r="C541">
        <v>325.68761999999998</v>
      </c>
      <c r="D541">
        <v>353.66498000000001</v>
      </c>
      <c r="E541">
        <v>311.84386999999998</v>
      </c>
      <c r="H541" s="1"/>
      <c r="I541" s="7"/>
      <c r="J541" s="7"/>
      <c r="K541" s="7"/>
    </row>
    <row r="542" spans="1:11" ht="12.75">
      <c r="A542">
        <v>727.14550999999994</v>
      </c>
      <c r="B542">
        <v>4.5501288999999998</v>
      </c>
      <c r="C542">
        <v>328.82242000000002</v>
      </c>
      <c r="D542">
        <v>354.77802000000003</v>
      </c>
      <c r="E542">
        <v>329.58474999999999</v>
      </c>
      <c r="H542" s="1"/>
      <c r="I542" s="7"/>
      <c r="J542" s="7"/>
      <c r="K542" s="7"/>
    </row>
    <row r="543" spans="1:11" ht="12.75">
      <c r="A543">
        <v>727.14940999999999</v>
      </c>
      <c r="B543">
        <v>4.5532408000000002</v>
      </c>
      <c r="C543">
        <v>322.07382000000001</v>
      </c>
      <c r="D543">
        <v>354.76934999999997</v>
      </c>
      <c r="E543">
        <v>332.20245</v>
      </c>
      <c r="H543" s="1"/>
      <c r="I543" s="7"/>
      <c r="J543" s="7"/>
      <c r="K543" s="7"/>
    </row>
    <row r="544" spans="1:11" ht="12.75">
      <c r="A544">
        <v>727.15332000000001</v>
      </c>
      <c r="B544">
        <v>4.5552611000000001</v>
      </c>
      <c r="C544">
        <v>322.22951999999998</v>
      </c>
      <c r="D544">
        <v>353.95269999999999</v>
      </c>
      <c r="E544">
        <v>328.48804000000001</v>
      </c>
      <c r="H544" s="1"/>
      <c r="I544" s="7"/>
      <c r="J544" s="7"/>
      <c r="K544" s="7"/>
    </row>
    <row r="545" spans="1:11" ht="12.75">
      <c r="A545">
        <v>727.15723000000003</v>
      </c>
      <c r="B545">
        <v>4.5594511000000004</v>
      </c>
      <c r="C545">
        <v>316.29852</v>
      </c>
      <c r="D545">
        <v>352.94763</v>
      </c>
      <c r="E545">
        <v>307.35590000000002</v>
      </c>
      <c r="H545" s="1"/>
      <c r="I545" s="7"/>
      <c r="J545" s="7"/>
      <c r="K545" s="7"/>
    </row>
    <row r="546" spans="1:11" ht="12.75">
      <c r="A546">
        <v>727.16112999999996</v>
      </c>
      <c r="B546">
        <v>4.5614661999999999</v>
      </c>
      <c r="C546">
        <v>313.42838</v>
      </c>
      <c r="D546">
        <v>352.52132999999998</v>
      </c>
      <c r="E546">
        <v>299.95807000000002</v>
      </c>
      <c r="H546" s="1"/>
      <c r="I546" s="7"/>
      <c r="J546" s="7"/>
      <c r="K546" s="7"/>
    </row>
    <row r="547" spans="1:11" ht="12.75">
      <c r="A547">
        <v>727.16503999999998</v>
      </c>
      <c r="B547">
        <v>4.5654177999999996</v>
      </c>
      <c r="C547">
        <v>309.95999</v>
      </c>
      <c r="D547">
        <v>353.45015999999998</v>
      </c>
      <c r="E547">
        <v>308.48559999999998</v>
      </c>
      <c r="H547" s="1"/>
      <c r="I547" s="7"/>
      <c r="J547" s="7"/>
      <c r="K547" s="7"/>
    </row>
    <row r="548" spans="1:11" ht="12.75">
      <c r="A548">
        <v>727.16895</v>
      </c>
      <c r="B548">
        <v>4.5684155999999998</v>
      </c>
      <c r="C548">
        <v>298.09750000000003</v>
      </c>
      <c r="D548">
        <v>354.57177999999999</v>
      </c>
      <c r="E548">
        <v>309.16338999999999</v>
      </c>
      <c r="H548" s="1"/>
      <c r="I548" s="7"/>
      <c r="J548" s="7"/>
      <c r="K548" s="7"/>
    </row>
    <row r="549" spans="1:11" ht="12.75">
      <c r="A549">
        <v>727.17285000000004</v>
      </c>
      <c r="B549">
        <v>4.5713305000000002</v>
      </c>
      <c r="C549">
        <v>274.03134</v>
      </c>
      <c r="D549">
        <v>354.45434999999998</v>
      </c>
      <c r="E549">
        <v>283.06002999999998</v>
      </c>
      <c r="H549" s="1"/>
      <c r="I549" s="7"/>
      <c r="J549" s="7"/>
      <c r="K549" s="7"/>
    </row>
    <row r="550" spans="1:11" ht="12.75">
      <c r="A550">
        <v>727.17675999999994</v>
      </c>
      <c r="B550">
        <v>4.5761703999999996</v>
      </c>
      <c r="C550">
        <v>199.62540999999999</v>
      </c>
      <c r="D550">
        <v>353.67428999999998</v>
      </c>
      <c r="E550">
        <v>193.00104999999999</v>
      </c>
      <c r="H550" s="1"/>
      <c r="I550" s="7"/>
      <c r="J550" s="7"/>
      <c r="K550" s="7"/>
    </row>
    <row r="551" spans="1:11" ht="12.75">
      <c r="A551">
        <v>727.18065999999999</v>
      </c>
      <c r="B551">
        <v>4.5777082</v>
      </c>
      <c r="C551">
        <v>175.68321</v>
      </c>
      <c r="D551">
        <v>352.73401000000001</v>
      </c>
      <c r="E551">
        <v>164.34398999999999</v>
      </c>
      <c r="H551" s="1"/>
      <c r="I551" s="7"/>
      <c r="J551" s="7"/>
      <c r="K551" s="7"/>
    </row>
    <row r="552" spans="1:11" ht="12.75">
      <c r="A552">
        <v>727.18457000000001</v>
      </c>
      <c r="B552">
        <v>4.5823812000000004</v>
      </c>
      <c r="C552">
        <v>142.31244000000001</v>
      </c>
      <c r="D552">
        <v>352.51611000000003</v>
      </c>
      <c r="E552">
        <v>138.52367000000001</v>
      </c>
      <c r="H552" s="1"/>
      <c r="I552" s="7"/>
      <c r="J552" s="7"/>
      <c r="K552" s="7"/>
    </row>
    <row r="553" spans="1:11" ht="12.75">
      <c r="A553">
        <v>727.18848000000003</v>
      </c>
      <c r="B553">
        <v>4.5852183999999996</v>
      </c>
      <c r="C553">
        <v>92.333374000000006</v>
      </c>
      <c r="D553">
        <v>353.75680999999997</v>
      </c>
      <c r="E553">
        <v>104.66307999999999</v>
      </c>
      <c r="H553" s="1"/>
      <c r="I553" s="7"/>
      <c r="J553" s="7"/>
      <c r="K553" s="7"/>
    </row>
    <row r="554" spans="1:11" ht="12.75">
      <c r="A554">
        <v>727.19237999999996</v>
      </c>
      <c r="B554">
        <v>4.5889797000000003</v>
      </c>
      <c r="C554">
        <v>67.070060999999995</v>
      </c>
      <c r="D554">
        <v>354.71579000000003</v>
      </c>
      <c r="E554">
        <v>81.089438999999999</v>
      </c>
      <c r="H554" s="1"/>
      <c r="I554" s="7"/>
      <c r="J554" s="7"/>
      <c r="K554" s="7"/>
    </row>
    <row r="555" spans="1:11" ht="12.75">
      <c r="A555">
        <v>727.19628999999998</v>
      </c>
      <c r="B555">
        <v>4.5920133999999999</v>
      </c>
      <c r="C555">
        <v>60.530422000000002</v>
      </c>
      <c r="D555">
        <v>354.483</v>
      </c>
      <c r="E555">
        <v>58.868774000000002</v>
      </c>
      <c r="H555" s="1"/>
      <c r="I555" s="7"/>
      <c r="J555" s="7"/>
      <c r="K555" s="7"/>
    </row>
    <row r="556" spans="1:11" ht="12.75">
      <c r="A556">
        <v>727.2002</v>
      </c>
      <c r="B556">
        <v>4.5938848999999999</v>
      </c>
      <c r="C556">
        <v>59.553500999999997</v>
      </c>
      <c r="D556">
        <v>353.61977999999999</v>
      </c>
      <c r="E556">
        <v>46.949553999999999</v>
      </c>
      <c r="H556" s="1"/>
      <c r="I556" s="7"/>
      <c r="J556" s="7"/>
      <c r="K556" s="7"/>
    </row>
    <row r="557" spans="1:11" ht="12.75">
      <c r="A557">
        <v>727.20410000000004</v>
      </c>
      <c r="B557">
        <v>4.5988083</v>
      </c>
      <c r="C557">
        <v>50.246882999999997</v>
      </c>
      <c r="D557">
        <v>352.63416000000001</v>
      </c>
      <c r="E557">
        <v>42.550311999999998</v>
      </c>
      <c r="H557" s="1"/>
      <c r="I557" s="7"/>
      <c r="J557" s="7"/>
      <c r="K557" s="7"/>
    </row>
    <row r="558" spans="1:11" ht="12.75">
      <c r="A558">
        <v>727.20800999999994</v>
      </c>
      <c r="B558">
        <v>4.6007872000000001</v>
      </c>
      <c r="C558">
        <v>49.699382999999997</v>
      </c>
      <c r="D558">
        <v>352.76724000000002</v>
      </c>
      <c r="E558">
        <v>61.482745999999999</v>
      </c>
      <c r="H558" s="1"/>
      <c r="I558" s="7"/>
      <c r="J558" s="7"/>
      <c r="K558" s="7"/>
    </row>
    <row r="559" spans="1:11" ht="12.75">
      <c r="A559">
        <v>727.21190999999999</v>
      </c>
      <c r="B559">
        <v>4.6041068999999997</v>
      </c>
      <c r="C559">
        <v>34.986773999999997</v>
      </c>
      <c r="D559">
        <v>354.07584000000003</v>
      </c>
      <c r="E559">
        <v>48.136192000000001</v>
      </c>
      <c r="H559" s="1"/>
      <c r="I559" s="7"/>
      <c r="J559" s="7"/>
      <c r="K559" s="7"/>
    </row>
    <row r="560" spans="1:11" ht="12.75">
      <c r="A560">
        <v>727.21582000000001</v>
      </c>
      <c r="B560">
        <v>4.6073380000000004</v>
      </c>
      <c r="C560">
        <v>30.371824</v>
      </c>
      <c r="D560">
        <v>354.73061999999999</v>
      </c>
      <c r="E560">
        <v>30.036992999999999</v>
      </c>
      <c r="H560" s="1"/>
      <c r="I560" s="7"/>
      <c r="J560" s="7"/>
      <c r="K560" s="7"/>
    </row>
    <row r="561" spans="1:11" ht="12.75">
      <c r="A561">
        <v>727.21973000000003</v>
      </c>
      <c r="B561">
        <v>4.6084046000000001</v>
      </c>
      <c r="C561">
        <v>1.9991188</v>
      </c>
      <c r="D561">
        <v>354.21478000000002</v>
      </c>
      <c r="E561">
        <v>-11.662521999999999</v>
      </c>
      <c r="H561" s="1"/>
      <c r="I561" s="7"/>
      <c r="J561" s="7"/>
      <c r="K561" s="7"/>
    </row>
    <row r="562" spans="1:11" ht="12.75">
      <c r="A562">
        <v>727.22362999999996</v>
      </c>
      <c r="B562">
        <v>4.6142219999999998</v>
      </c>
      <c r="C562">
        <v>3.8035469000000002</v>
      </c>
      <c r="D562">
        <v>353.18700999999999</v>
      </c>
      <c r="E562">
        <v>-5.3142018000000002</v>
      </c>
      <c r="H562" s="1"/>
      <c r="I562" s="7"/>
      <c r="J562" s="7"/>
      <c r="K562" s="7"/>
    </row>
    <row r="563" spans="1:11" ht="12.75">
      <c r="A563">
        <v>727.22753999999998</v>
      </c>
      <c r="B563">
        <v>4.6177206000000002</v>
      </c>
      <c r="C563">
        <v>4.2124886999999998</v>
      </c>
      <c r="D563">
        <v>352.29845999999998</v>
      </c>
      <c r="E563">
        <v>15.077006000000001</v>
      </c>
      <c r="H563" s="1"/>
      <c r="I563" s="7"/>
      <c r="J563" s="7"/>
      <c r="K563" s="7"/>
    </row>
    <row r="564" spans="1:11" ht="12.75">
      <c r="A564">
        <v>727.23145</v>
      </c>
      <c r="B564">
        <v>4.6200036999999998</v>
      </c>
      <c r="C564">
        <v>-0.075462743999999998</v>
      </c>
      <c r="D564">
        <v>352.66840000000002</v>
      </c>
      <c r="E564">
        <v>12.785086</v>
      </c>
      <c r="H564" s="1"/>
      <c r="I564" s="7"/>
      <c r="J564" s="7"/>
      <c r="K564" s="7"/>
    </row>
    <row r="565" spans="1:11" ht="12.75">
      <c r="A565">
        <v>727.23535000000004</v>
      </c>
      <c r="B565">
        <v>4.6226796999999999</v>
      </c>
      <c r="C565">
        <v>5.3287063000000003</v>
      </c>
      <c r="D565">
        <v>354.09359999999998</v>
      </c>
      <c r="E565">
        <v>7.7328992000000003</v>
      </c>
      <c r="H565" s="1"/>
      <c r="I565" s="7"/>
      <c r="J565" s="7"/>
      <c r="K565" s="7"/>
    </row>
    <row r="566" spans="1:11" ht="12.75">
      <c r="A566">
        <v>727.23925999999994</v>
      </c>
      <c r="B566">
        <v>4.6267328000000001</v>
      </c>
      <c r="C566">
        <v>-3.1548181</v>
      </c>
      <c r="D566">
        <v>354.49408</v>
      </c>
      <c r="E566">
        <v>-14.187768</v>
      </c>
      <c r="H566" s="1"/>
      <c r="I566" s="7"/>
      <c r="J566" s="7"/>
      <c r="K566" s="7"/>
    </row>
    <row r="567" spans="1:11" ht="12.75">
      <c r="A567">
        <v>727.24315999999999</v>
      </c>
      <c r="B567">
        <v>4.6286163</v>
      </c>
      <c r="C567">
        <v>4.1331886999999998</v>
      </c>
      <c r="D567">
        <v>353.91757000000001</v>
      </c>
      <c r="E567">
        <v>-5.6623893000000001</v>
      </c>
      <c r="H567" s="1"/>
      <c r="I567" s="7"/>
      <c r="J567" s="7"/>
      <c r="K567" s="7"/>
    </row>
    <row r="568" spans="1:11" ht="12.75">
      <c r="A568">
        <v>727.24707000000001</v>
      </c>
      <c r="B568">
        <v>4.6328011</v>
      </c>
      <c r="C568">
        <v>-2.7318880999999999</v>
      </c>
      <c r="D568">
        <v>352.96163999999999</v>
      </c>
      <c r="E568">
        <v>4.1044840999999996</v>
      </c>
      <c r="H568" s="1"/>
      <c r="I568" s="7"/>
      <c r="J568" s="7"/>
      <c r="K568" s="7"/>
    </row>
    <row r="569" spans="1:11" ht="12.75">
      <c r="A569">
        <v>727.25098000000003</v>
      </c>
      <c r="B569">
        <v>4.6357812999999997</v>
      </c>
      <c r="C569">
        <v>0.98196554000000003</v>
      </c>
      <c r="D569">
        <v>352.28845000000001</v>
      </c>
      <c r="E569">
        <v>15.233282000000001</v>
      </c>
      <c r="H569" s="1"/>
      <c r="I569" s="7"/>
      <c r="J569" s="7"/>
      <c r="K569" s="7"/>
    </row>
    <row r="570" spans="1:11" ht="12.75">
      <c r="A570">
        <v>727.25487999999996</v>
      </c>
      <c r="B570">
        <v>4.6387434000000001</v>
      </c>
      <c r="C570">
        <v>-1.7098012</v>
      </c>
      <c r="D570">
        <v>352.99252000000001</v>
      </c>
      <c r="E570">
        <v>-1.347845</v>
      </c>
      <c r="H570" s="1"/>
      <c r="I570" s="7"/>
      <c r="J570" s="7"/>
      <c r="K570" s="7"/>
    </row>
    <row r="571" spans="1:11" ht="12.75">
      <c r="A571">
        <v>727.25878999999998</v>
      </c>
      <c r="B571">
        <v>4.6432852999999996</v>
      </c>
      <c r="C571">
        <v>-4.0295114999999999</v>
      </c>
      <c r="D571">
        <v>354.35852</v>
      </c>
      <c r="E571">
        <v>-11.902407</v>
      </c>
      <c r="H571" s="1"/>
      <c r="I571" s="7"/>
      <c r="J571" s="7"/>
      <c r="K571" s="7"/>
    </row>
    <row r="572" spans="1:11" ht="12.75">
      <c r="A572">
        <v>727.2627</v>
      </c>
      <c r="B572">
        <v>4.6459494000000001</v>
      </c>
      <c r="C572">
        <v>1.2042979</v>
      </c>
      <c r="D572">
        <v>354.64794999999998</v>
      </c>
      <c r="E572">
        <v>-7.3019179999999997</v>
      </c>
      <c r="H572" s="1"/>
      <c r="I572" s="7"/>
      <c r="J572" s="7"/>
      <c r="K572" s="7"/>
    </row>
    <row r="573" spans="1:11" ht="12.75">
      <c r="A573">
        <v>727.26660000000004</v>
      </c>
      <c r="B573">
        <v>4.6482086000000002</v>
      </c>
      <c r="C573">
        <v>-5.7937694000000004</v>
      </c>
      <c r="D573">
        <v>353.95584000000002</v>
      </c>
      <c r="E573">
        <v>-2.1465588000000002</v>
      </c>
      <c r="H573" s="1"/>
      <c r="I573" s="7"/>
      <c r="J573" s="7"/>
      <c r="K573" s="7"/>
    </row>
    <row r="574" spans="1:11" ht="12.75">
      <c r="A574">
        <v>727.27050999999994</v>
      </c>
      <c r="B574">
        <v>4.6504377999999997</v>
      </c>
      <c r="C574">
        <v>3.3704751000000002</v>
      </c>
      <c r="D574">
        <v>353.00711000000001</v>
      </c>
      <c r="E574">
        <v>16.321522000000002</v>
      </c>
      <c r="H574" s="1"/>
      <c r="I574" s="7"/>
      <c r="J574" s="7"/>
      <c r="K574" s="7"/>
    </row>
    <row r="575" spans="1:11" ht="12.75">
      <c r="A575">
        <v>727.27440999999999</v>
      </c>
      <c r="B575">
        <v>4.6543064000000003</v>
      </c>
      <c r="C575">
        <v>-5.5930042000000002</v>
      </c>
      <c r="D575">
        <v>352.53017999999997</v>
      </c>
      <c r="E575">
        <v>-1.2619246</v>
      </c>
      <c r="H575" s="1"/>
      <c r="I575" s="7"/>
      <c r="J575" s="7"/>
      <c r="K575" s="7"/>
    </row>
    <row r="576" spans="1:11" ht="12.75">
      <c r="A576">
        <v>727.27832000000001</v>
      </c>
      <c r="B576">
        <v>4.6574235000000002</v>
      </c>
      <c r="C576">
        <v>0.74247598999999997</v>
      </c>
      <c r="D576">
        <v>353.85318000000001</v>
      </c>
      <c r="E576">
        <v>-3.9490755000000002</v>
      </c>
      <c r="H576" s="1"/>
      <c r="I576" s="7"/>
      <c r="J576" s="7"/>
      <c r="K576" s="7"/>
    </row>
    <row r="577" spans="1:11" ht="12.75">
      <c r="A577">
        <v>727.28223000000003</v>
      </c>
      <c r="B577">
        <v>4.6619891999999998</v>
      </c>
      <c r="C577">
        <v>-4.0556559999999999</v>
      </c>
      <c r="D577">
        <v>355.04169000000002</v>
      </c>
      <c r="E577">
        <v>-14.656281</v>
      </c>
      <c r="H577" s="1"/>
      <c r="I577" s="7"/>
      <c r="J577" s="7"/>
      <c r="K577" s="7"/>
    </row>
    <row r="578" spans="1:11" ht="12.75">
      <c r="A578">
        <v>727.28612999999996</v>
      </c>
      <c r="B578">
        <v>4.663837</v>
      </c>
      <c r="C578">
        <v>-1.8159369999999999</v>
      </c>
      <c r="D578">
        <v>354.97885000000002</v>
      </c>
      <c r="E578">
        <v>0.45460767000000002</v>
      </c>
      <c r="H578" s="1"/>
      <c r="I578" s="7"/>
      <c r="J578" s="7"/>
      <c r="K578" s="7"/>
    </row>
    <row r="579" spans="1:11" ht="12.75">
      <c r="A579">
        <v>727.29003999999998</v>
      </c>
      <c r="B579">
        <v>4.6671924999999996</v>
      </c>
      <c r="C579">
        <v>0.44663670999999999</v>
      </c>
      <c r="D579">
        <v>354.20441</v>
      </c>
      <c r="E579">
        <v>12.437487000000001</v>
      </c>
      <c r="H579" s="1"/>
      <c r="I579" s="7"/>
      <c r="J579" s="7"/>
      <c r="K579" s="7"/>
    </row>
    <row r="580" spans="1:11" ht="12.75">
      <c r="A580">
        <v>727.29395</v>
      </c>
      <c r="B580">
        <v>4.6700358</v>
      </c>
      <c r="C580">
        <v>-5.1058059</v>
      </c>
      <c r="D580">
        <v>353.29541</v>
      </c>
      <c r="E580">
        <v>2.5965972000000002</v>
      </c>
      <c r="H580" s="1"/>
      <c r="I580" s="7"/>
      <c r="J580" s="7"/>
      <c r="K580" s="7"/>
    </row>
    <row r="581" spans="1:11" ht="12.75">
      <c r="A581">
        <v>727.29785000000004</v>
      </c>
      <c r="B581">
        <v>4.6730700000000001</v>
      </c>
      <c r="C581">
        <v>2.0288072000000001</v>
      </c>
      <c r="D581">
        <v>352.96532999999999</v>
      </c>
      <c r="E581">
        <v>-2.8666575000000001</v>
      </c>
      <c r="H581" s="1"/>
      <c r="I581" s="7"/>
      <c r="J581" s="7"/>
      <c r="K581" s="7"/>
    </row>
    <row r="582" spans="1:11" ht="12.75">
      <c r="A582">
        <v>727.30175999999994</v>
      </c>
      <c r="B582">
        <v>4.6766519999999998</v>
      </c>
      <c r="C582">
        <v>-7.4715052000000002</v>
      </c>
      <c r="D582">
        <v>353.99709999999999</v>
      </c>
      <c r="E582">
        <v>-18.592680000000001</v>
      </c>
      <c r="H582" s="1"/>
      <c r="I582" s="7"/>
      <c r="J582" s="7"/>
      <c r="K582" s="7"/>
    </row>
    <row r="583" spans="1:11" ht="12.75">
      <c r="A583">
        <v>727.30565999999999</v>
      </c>
      <c r="B583">
        <v>4.6789168999999999</v>
      </c>
      <c r="C583">
        <v>2.3335428</v>
      </c>
      <c r="D583">
        <v>355.04541</v>
      </c>
      <c r="E583">
        <v>2.9800634000000001</v>
      </c>
      <c r="H583" s="1"/>
      <c r="I583" s="7"/>
      <c r="J583" s="7"/>
      <c r="K583" s="7"/>
    </row>
    <row r="584" spans="1:11" ht="12.75">
      <c r="A584">
        <v>727.30957000000001</v>
      </c>
      <c r="B584">
        <v>4.6826124</v>
      </c>
      <c r="C584">
        <v>-4.3599448000000001</v>
      </c>
      <c r="D584">
        <v>354.94439999999997</v>
      </c>
      <c r="E584">
        <v>5.9686604000000001</v>
      </c>
      <c r="H584" s="1"/>
      <c r="I584" s="7"/>
      <c r="J584" s="7"/>
      <c r="K584" s="7"/>
    </row>
    <row r="585" spans="1:11" ht="12.75">
      <c r="A585">
        <v>727.31348000000003</v>
      </c>
      <c r="B585">
        <v>4.6852469000000001</v>
      </c>
      <c r="C585">
        <v>-0.0056158750999999998</v>
      </c>
      <c r="D585">
        <v>354.14233000000002</v>
      </c>
      <c r="E585">
        <v>10.930631</v>
      </c>
      <c r="H585" s="1"/>
      <c r="I585" s="7"/>
      <c r="J585" s="7"/>
      <c r="K585" s="7"/>
    </row>
    <row r="586" spans="1:11" ht="12.75">
      <c r="A586">
        <v>727.31737999999996</v>
      </c>
      <c r="B586">
        <v>4.6890077999999997</v>
      </c>
      <c r="C586">
        <v>-1.8812296</v>
      </c>
      <c r="D586">
        <v>353.24349999999998</v>
      </c>
      <c r="E586">
        <v>-7.4598063999999997</v>
      </c>
      <c r="H586" s="1"/>
      <c r="I586" s="7"/>
      <c r="J586" s="7"/>
      <c r="K586" s="7"/>
    </row>
    <row r="587" spans="1:11" ht="12.75">
      <c r="A587">
        <v>727.32128999999998</v>
      </c>
      <c r="B587">
        <v>4.6909571000000003</v>
      </c>
      <c r="C587">
        <v>-4.4097632999999998</v>
      </c>
      <c r="D587">
        <v>353.1268</v>
      </c>
      <c r="E587">
        <v>-15.607533999999999</v>
      </c>
      <c r="H587" s="1"/>
      <c r="I587" s="7"/>
      <c r="J587" s="7"/>
      <c r="K587" s="7"/>
    </row>
    <row r="588" spans="1:11" ht="12.75">
      <c r="A588">
        <v>727.3252</v>
      </c>
      <c r="B588">
        <v>4.6944141000000004</v>
      </c>
      <c r="C588">
        <v>1.6416539000000001</v>
      </c>
      <c r="D588">
        <v>354.36565999999999</v>
      </c>
      <c r="E588">
        <v>2.2360880000000001</v>
      </c>
      <c r="H588" s="1"/>
      <c r="I588" s="7"/>
      <c r="J588" s="7"/>
      <c r="K588" s="7"/>
    </row>
    <row r="589" spans="1:11" ht="12.75">
      <c r="A589">
        <v>727.32910000000004</v>
      </c>
      <c r="B589">
        <v>4.6975430999999999</v>
      </c>
      <c r="C589">
        <v>-6.7083792999999998</v>
      </c>
      <c r="D589">
        <v>355.26535000000001</v>
      </c>
      <c r="E589">
        <v>2.9453485000000001</v>
      </c>
      <c r="H589" s="1"/>
      <c r="I589" s="7"/>
      <c r="J589" s="7"/>
      <c r="K589" s="7"/>
    </row>
    <row r="590" spans="1:11" ht="12.75">
      <c r="A590">
        <v>727.33300999999994</v>
      </c>
      <c r="B590">
        <v>4.7000051000000003</v>
      </c>
      <c r="C590">
        <v>3.3798021999999999</v>
      </c>
      <c r="D590">
        <v>354.90784000000002</v>
      </c>
      <c r="E590">
        <v>15.840755</v>
      </c>
      <c r="H590" s="1"/>
      <c r="I590" s="7"/>
      <c r="J590" s="7"/>
      <c r="K590" s="7"/>
    </row>
    <row r="591" spans="1:11" ht="12.75">
      <c r="A591">
        <v>727.33690999999999</v>
      </c>
      <c r="B591">
        <v>4.7022161000000002</v>
      </c>
      <c r="C591">
        <v>-6.460515</v>
      </c>
      <c r="D591">
        <v>353.96996999999999</v>
      </c>
      <c r="E591">
        <v>-9.8260584000000009</v>
      </c>
      <c r="H591" s="1"/>
      <c r="I591" s="7"/>
      <c r="J591" s="7"/>
      <c r="K591" s="7"/>
    </row>
    <row r="592" spans="1:11" ht="12.75">
      <c r="A592">
        <v>727.34082000000001</v>
      </c>
      <c r="B592">
        <v>4.7066869999999996</v>
      </c>
      <c r="C592">
        <v>0.72865051000000003</v>
      </c>
      <c r="D592">
        <v>353.00616000000002</v>
      </c>
      <c r="E592">
        <v>-8.5412520999999995</v>
      </c>
      <c r="H592" s="1"/>
      <c r="I592" s="7"/>
      <c r="J592" s="7"/>
      <c r="K592" s="7"/>
    </row>
    <row r="593" spans="1:11" ht="12.75">
      <c r="A593">
        <v>727.34473000000003</v>
      </c>
      <c r="B593">
        <v>4.7087726999999999</v>
      </c>
      <c r="C593">
        <v>-2.8397586000000001</v>
      </c>
      <c r="D593">
        <v>352.98385999999999</v>
      </c>
      <c r="E593">
        <v>-7.0647916999999998</v>
      </c>
      <c r="H593" s="1"/>
      <c r="I593" s="7"/>
      <c r="J593" s="7"/>
      <c r="K593" s="7"/>
    </row>
    <row r="594" spans="1:11" ht="12.75">
      <c r="A594">
        <v>727.34862999999996</v>
      </c>
      <c r="B594">
        <v>4.7118606999999999</v>
      </c>
      <c r="C594">
        <v>-2.4829642999999999</v>
      </c>
      <c r="D594">
        <v>354.19817999999998</v>
      </c>
      <c r="E594">
        <v>4.4416112999999999</v>
      </c>
      <c r="H594" s="1"/>
      <c r="I594" s="7"/>
      <c r="J594" s="7"/>
      <c r="K594" s="7"/>
    </row>
    <row r="595" spans="1:11" ht="12.75">
      <c r="A595">
        <v>727.35253999999998</v>
      </c>
      <c r="B595">
        <v>4.7151446000000004</v>
      </c>
      <c r="C595">
        <v>0.53801339999999998</v>
      </c>
      <c r="D595">
        <v>354.84863000000001</v>
      </c>
      <c r="E595">
        <v>11.026695999999999</v>
      </c>
      <c r="H595" s="1"/>
      <c r="I595" s="7"/>
      <c r="J595" s="7"/>
      <c r="K595" s="7"/>
    </row>
    <row r="596" spans="1:11" ht="12.75">
      <c r="A596">
        <v>727.35645</v>
      </c>
      <c r="B596">
        <v>4.7184286000000002</v>
      </c>
      <c r="C596">
        <v>-5.7743653999999998</v>
      </c>
      <c r="D596">
        <v>354.36144999999999</v>
      </c>
      <c r="E596">
        <v>-7.9918418000000004</v>
      </c>
      <c r="H596" s="1"/>
      <c r="I596" s="7"/>
      <c r="J596" s="7"/>
      <c r="K596" s="7"/>
    </row>
    <row r="597" spans="1:11" ht="12.75">
      <c r="A597">
        <v>727.36035000000004</v>
      </c>
      <c r="B597">
        <v>4.7223749000000002</v>
      </c>
      <c r="C597">
        <v>2.2609786999999999</v>
      </c>
      <c r="D597">
        <v>353.375</v>
      </c>
      <c r="E597">
        <v>-5.6551594999999999</v>
      </c>
      <c r="H597" s="1"/>
      <c r="I597" s="7"/>
      <c r="J597" s="7"/>
      <c r="K597" s="7"/>
    </row>
    <row r="598" spans="1:11" ht="12.75">
      <c r="A598">
        <v>727.36425999999994</v>
      </c>
      <c r="B598">
        <v>4.7261772000000004</v>
      </c>
      <c r="C598">
        <v>-7.3384470999999998</v>
      </c>
      <c r="D598">
        <v>352.54858000000002</v>
      </c>
      <c r="E598">
        <v>-13.775249000000001</v>
      </c>
      <c r="H598" s="1"/>
      <c r="I598" s="7"/>
      <c r="J598" s="7"/>
      <c r="K598" s="7"/>
    </row>
    <row r="599" spans="1:11" ht="12.75">
      <c r="A599">
        <v>727.36815999999999</v>
      </c>
      <c r="B599">
        <v>4.7277927000000002</v>
      </c>
      <c r="C599">
        <v>2.6252377</v>
      </c>
      <c r="D599">
        <v>352.94610999999998</v>
      </c>
      <c r="E599">
        <v>11.061842</v>
      </c>
      <c r="H599" s="1"/>
      <c r="I599" s="7"/>
      <c r="J599" s="7"/>
      <c r="K599" s="7"/>
    </row>
    <row r="600" spans="1:11" ht="12.75">
      <c r="A600">
        <v>727.37207000000001</v>
      </c>
      <c r="B600">
        <v>4.7320546999999999</v>
      </c>
      <c r="C600">
        <v>-4.9774766000000001</v>
      </c>
      <c r="D600">
        <v>354.34228999999999</v>
      </c>
      <c r="E600">
        <v>5.5084238000000001</v>
      </c>
      <c r="H600" s="1"/>
      <c r="I600" s="7"/>
      <c r="J600" s="7"/>
      <c r="K600" s="7"/>
    </row>
    <row r="601" spans="1:11" ht="12.75">
      <c r="A601">
        <v>727.37598000000003</v>
      </c>
      <c r="B601">
        <v>4.7343969000000001</v>
      </c>
      <c r="C601">
        <v>-0.60852384999999998</v>
      </c>
      <c r="D601">
        <v>354.89037999999999</v>
      </c>
      <c r="E601">
        <v>-0.19093858999999999</v>
      </c>
      <c r="H601" s="1"/>
      <c r="I601" s="7"/>
      <c r="J601" s="7"/>
      <c r="K601" s="7"/>
    </row>
    <row r="602" spans="1:11" ht="12.75">
      <c r="A602">
        <v>727.37987999999996</v>
      </c>
      <c r="B602">
        <v>4.7377228999999996</v>
      </c>
      <c r="C602">
        <v>-2.0080966999999998</v>
      </c>
      <c r="D602">
        <v>354.31792999999999</v>
      </c>
      <c r="E602">
        <v>-12.55545</v>
      </c>
      <c r="H602" s="1"/>
      <c r="I602" s="7"/>
      <c r="J602" s="7"/>
      <c r="K602" s="7"/>
    </row>
    <row r="603" spans="1:11" ht="12.75">
      <c r="A603">
        <v>727.38378999999998</v>
      </c>
      <c r="B603">
        <v>4.7404823</v>
      </c>
      <c r="C603">
        <v>-3.9790033999999999</v>
      </c>
      <c r="D603">
        <v>353.36507999999998</v>
      </c>
      <c r="E603">
        <v>-11.444708</v>
      </c>
      <c r="H603" s="1"/>
      <c r="I603" s="7"/>
      <c r="J603" s="7"/>
      <c r="K603" s="7"/>
    </row>
    <row r="604" spans="1:11" ht="12.75">
      <c r="A604">
        <v>727.3877</v>
      </c>
      <c r="B604">
        <v>4.7440648000000003</v>
      </c>
      <c r="C604">
        <v>1.9179959</v>
      </c>
      <c r="D604">
        <v>352.66849000000002</v>
      </c>
      <c r="E604">
        <v>10.164565</v>
      </c>
      <c r="H604" s="1"/>
      <c r="I604" s="7"/>
      <c r="J604" s="7"/>
      <c r="K604" s="7"/>
    </row>
    <row r="605" spans="1:11" ht="12.75">
      <c r="A605">
        <v>727.39160000000004</v>
      </c>
      <c r="B605">
        <v>4.7462996999999998</v>
      </c>
      <c r="C605">
        <v>-6.4370688999999999</v>
      </c>
      <c r="D605">
        <v>353.38344999999998</v>
      </c>
      <c r="E605">
        <v>4.6288247</v>
      </c>
      <c r="H605" s="1"/>
      <c r="I605" s="7"/>
      <c r="J605" s="7"/>
      <c r="K605" s="7"/>
    </row>
    <row r="606" spans="1:11" ht="12.75">
      <c r="A606">
        <v>727.39550999999994</v>
      </c>
      <c r="B606">
        <v>4.7496676000000004</v>
      </c>
      <c r="C606">
        <v>3.0068237999999998</v>
      </c>
      <c r="D606">
        <v>354.75186000000002</v>
      </c>
      <c r="E606">
        <v>6.1760073000000002</v>
      </c>
      <c r="H606" s="1"/>
      <c r="I606" s="7"/>
      <c r="J606" s="7"/>
      <c r="K606" s="7"/>
    </row>
    <row r="607" spans="1:11" ht="12.75">
      <c r="A607">
        <v>727.39940999999999</v>
      </c>
      <c r="B607">
        <v>4.7518729999999998</v>
      </c>
      <c r="C607">
        <v>-6.7414622</v>
      </c>
      <c r="D607">
        <v>354.94308000000001</v>
      </c>
      <c r="E607">
        <v>-17.242228000000001</v>
      </c>
      <c r="H607" s="1"/>
      <c r="I607" s="7"/>
      <c r="J607" s="7"/>
      <c r="K607" s="7"/>
    </row>
    <row r="608" spans="1:11" ht="12.75">
      <c r="A608">
        <v>727.40332000000001</v>
      </c>
      <c r="B608">
        <v>4.7553539000000002</v>
      </c>
      <c r="C608">
        <v>1.1231564000000001</v>
      </c>
      <c r="D608">
        <v>354.21557999999999</v>
      </c>
      <c r="E608">
        <v>-6.753253</v>
      </c>
      <c r="H608" s="1"/>
      <c r="I608" s="7"/>
      <c r="J608" s="7"/>
      <c r="K608" s="7"/>
    </row>
    <row r="609" spans="1:11" ht="12.75">
      <c r="A609">
        <v>727.40723000000003</v>
      </c>
      <c r="B609">
        <v>4.7584590999999996</v>
      </c>
      <c r="C609">
        <v>-3.5730982</v>
      </c>
      <c r="D609">
        <v>354.21274</v>
      </c>
      <c r="E609">
        <v>3.5320933000000001</v>
      </c>
      <c r="H609" s="1"/>
      <c r="I609" s="7"/>
      <c r="J609" s="7"/>
      <c r="K609" s="7"/>
    </row>
    <row r="610" spans="1:11" ht="12.75">
      <c r="A610">
        <v>727.41112999999996</v>
      </c>
      <c r="B610">
        <v>4.7627506000000004</v>
      </c>
      <c r="C610">
        <v>-1.5583425</v>
      </c>
      <c r="D610">
        <v>355.55515000000003</v>
      </c>
      <c r="E610">
        <v>12.161944</v>
      </c>
      <c r="H610" s="1"/>
      <c r="I610" s="7"/>
      <c r="J610" s="7"/>
      <c r="K610" s="7"/>
    </row>
    <row r="611" spans="1:11" ht="12.75">
      <c r="A611">
        <v>727.41503999999998</v>
      </c>
      <c r="B611">
        <v>4.7657847000000002</v>
      </c>
      <c r="C611">
        <v>0.30292662999999997</v>
      </c>
      <c r="D611">
        <v>356.24112000000002</v>
      </c>
      <c r="E611">
        <v>4.7650943000000003</v>
      </c>
      <c r="H611" s="1"/>
      <c r="I611" s="7"/>
      <c r="J611" s="7"/>
      <c r="K611" s="7"/>
    </row>
    <row r="612" spans="1:11" ht="12.75">
      <c r="A612">
        <v>727.41895</v>
      </c>
      <c r="B612">
        <v>4.7681389000000003</v>
      </c>
      <c r="C612">
        <v>-6.0444746</v>
      </c>
      <c r="D612">
        <v>355.82706000000002</v>
      </c>
      <c r="E612">
        <v>-15.319615000000001</v>
      </c>
      <c r="H612" s="1"/>
      <c r="I612" s="7"/>
      <c r="J612" s="7"/>
      <c r="K612" s="7"/>
    </row>
    <row r="613" spans="1:11" ht="12.75">
      <c r="A613">
        <v>727.42285000000004</v>
      </c>
      <c r="B613">
        <v>4.7709346000000004</v>
      </c>
      <c r="C613">
        <v>2.2114139000000002</v>
      </c>
      <c r="D613">
        <v>354.88123000000002</v>
      </c>
      <c r="E613">
        <v>-6.4017714999999997</v>
      </c>
      <c r="H613" s="1"/>
      <c r="I613" s="7"/>
      <c r="J613" s="7"/>
      <c r="K613" s="7"/>
    </row>
    <row r="614" spans="1:11" ht="12.75">
      <c r="A614">
        <v>727.42675999999994</v>
      </c>
      <c r="B614">
        <v>4.7754345000000002</v>
      </c>
      <c r="C614">
        <v>-7.0997167000000001</v>
      </c>
      <c r="D614">
        <v>354.02166999999997</v>
      </c>
      <c r="E614">
        <v>-1.9722793000000001</v>
      </c>
      <c r="H614" s="1"/>
      <c r="I614" s="7"/>
      <c r="J614" s="7"/>
      <c r="K614" s="7"/>
    </row>
    <row r="615" spans="1:11" ht="12.75">
      <c r="A615">
        <v>727.43065999999999</v>
      </c>
      <c r="B615">
        <v>4.7777357</v>
      </c>
      <c r="C615">
        <v>3.3686403999999999</v>
      </c>
      <c r="D615">
        <v>354.32083</v>
      </c>
      <c r="E615">
        <v>17.210625</v>
      </c>
      <c r="H615" s="1"/>
      <c r="I615" s="7"/>
      <c r="J615" s="7"/>
      <c r="K615" s="7"/>
    </row>
    <row r="616" spans="1:11" ht="12.75">
      <c r="A616">
        <v>727.43457000000001</v>
      </c>
      <c r="B616">
        <v>4.7816872999999998</v>
      </c>
      <c r="C616">
        <v>-5.5126472</v>
      </c>
      <c r="D616">
        <v>355.59670999999997</v>
      </c>
      <c r="E616">
        <v>-2.0879903</v>
      </c>
      <c r="H616" s="1"/>
      <c r="I616" s="7"/>
      <c r="J616" s="7"/>
      <c r="K616" s="7"/>
    </row>
    <row r="617" spans="1:11" ht="12.75">
      <c r="A617">
        <v>727.43848000000003</v>
      </c>
      <c r="B617">
        <v>4.7845067999999999</v>
      </c>
      <c r="C617">
        <v>-0.70487147999999999</v>
      </c>
      <c r="D617">
        <v>356.03714000000002</v>
      </c>
      <c r="E617">
        <v>-8.9005804000000008</v>
      </c>
      <c r="H617" s="1"/>
      <c r="I617" s="7"/>
      <c r="J617" s="7"/>
      <c r="K617" s="7"/>
    </row>
    <row r="618" spans="1:11" ht="12.75">
      <c r="A618">
        <v>727.44237999999996</v>
      </c>
      <c r="B618">
        <v>4.7868490000000001</v>
      </c>
      <c r="C618">
        <v>-2.3422437</v>
      </c>
      <c r="D618">
        <v>355.38164999999998</v>
      </c>
      <c r="E618">
        <v>-13.771537</v>
      </c>
      <c r="H618" s="1"/>
      <c r="I618" s="7"/>
      <c r="J618" s="7"/>
      <c r="K618" s="7"/>
    </row>
    <row r="619" spans="1:11" ht="12.75">
      <c r="A619">
        <v>727.44628999999998</v>
      </c>
      <c r="B619">
        <v>4.7911644000000004</v>
      </c>
      <c r="C619">
        <v>-3.8859550999999999</v>
      </c>
      <c r="D619">
        <v>354.30649</v>
      </c>
      <c r="E619">
        <v>0.42030588000000002</v>
      </c>
      <c r="H619" s="1"/>
      <c r="I619" s="7"/>
      <c r="J619" s="7"/>
      <c r="K619" s="7"/>
    </row>
    <row r="620" spans="1:11" ht="12.75">
      <c r="A620">
        <v>727.4502</v>
      </c>
      <c r="B620">
        <v>4.7933760000000003</v>
      </c>
      <c r="C620">
        <v>2.1279371</v>
      </c>
      <c r="D620">
        <v>353.50704999999999</v>
      </c>
      <c r="E620">
        <v>19.113030999999999</v>
      </c>
      <c r="H620" s="1"/>
      <c r="I620" s="7"/>
      <c r="J620" s="7"/>
      <c r="K620" s="7"/>
    </row>
    <row r="621" spans="1:11" ht="12.75">
      <c r="A621">
        <v>727.45410000000004</v>
      </c>
      <c r="B621">
        <v>4.7972678999999996</v>
      </c>
      <c r="C621">
        <v>-6.9044904999999996</v>
      </c>
      <c r="D621">
        <v>354.07778999999999</v>
      </c>
      <c r="E621">
        <v>-1.2233852999999999</v>
      </c>
      <c r="H621" s="1"/>
      <c r="I621" s="7"/>
      <c r="J621" s="7"/>
      <c r="K621" s="7"/>
    </row>
    <row r="622" spans="1:11" ht="12.75">
      <c r="A622">
        <v>727.45800999999994</v>
      </c>
      <c r="B622">
        <v>4.7983884999999997</v>
      </c>
      <c r="C622">
        <v>2.6974733</v>
      </c>
      <c r="D622">
        <v>355.35579999999999</v>
      </c>
      <c r="E622">
        <v>-4.4621062</v>
      </c>
      <c r="H622" s="1"/>
      <c r="I622" s="7"/>
      <c r="J622" s="7"/>
      <c r="K622" s="7"/>
    </row>
    <row r="623" spans="1:11" ht="12.75">
      <c r="A623">
        <v>727.46190999999999</v>
      </c>
      <c r="B623">
        <v>4.8022388999999999</v>
      </c>
      <c r="C623">
        <v>-7.1781129999999997</v>
      </c>
      <c r="D623">
        <v>355.64316000000002</v>
      </c>
      <c r="E623">
        <v>-19.977799999999998</v>
      </c>
      <c r="H623" s="1"/>
      <c r="I623" s="7"/>
      <c r="J623" s="7"/>
      <c r="K623" s="7"/>
    </row>
    <row r="624" spans="1:11" ht="12.75">
      <c r="A624">
        <v>727.46582000000001</v>
      </c>
      <c r="B624">
        <v>4.8047009000000003</v>
      </c>
      <c r="C624">
        <v>1.7265766</v>
      </c>
      <c r="D624">
        <v>354.93579</v>
      </c>
      <c r="E624">
        <v>5.2521123999999997</v>
      </c>
      <c r="H624" s="1"/>
      <c r="I624" s="7"/>
      <c r="J624" s="7"/>
      <c r="K624" s="7"/>
    </row>
    <row r="625" spans="1:11" ht="12.75">
      <c r="A625">
        <v>727.46973000000003</v>
      </c>
      <c r="B625">
        <v>4.8089981000000002</v>
      </c>
      <c r="C625">
        <v>-3.3373851999999999</v>
      </c>
      <c r="D625">
        <v>353.96964000000003</v>
      </c>
      <c r="E625">
        <v>10.559445999999999</v>
      </c>
      <c r="H625" s="1"/>
      <c r="I625" s="7"/>
      <c r="J625" s="7"/>
      <c r="K625" s="7"/>
    </row>
    <row r="626" spans="1:11" ht="12.75">
      <c r="A626">
        <v>727.47362999999996</v>
      </c>
      <c r="B626">
        <v>4.8117757000000001</v>
      </c>
      <c r="C626">
        <v>-1.7795502000000001</v>
      </c>
      <c r="D626">
        <v>353.50653</v>
      </c>
      <c r="E626">
        <v>8.1640672999999992</v>
      </c>
      <c r="H626" s="1"/>
      <c r="I626" s="7"/>
      <c r="J626" s="7"/>
      <c r="K626" s="7"/>
    </row>
    <row r="627" spans="1:11" ht="12.75">
      <c r="A627">
        <v>727.47753999999998</v>
      </c>
      <c r="B627">
        <v>4.8141898999999997</v>
      </c>
      <c r="C627">
        <v>-0.38127415999999997</v>
      </c>
      <c r="D627">
        <v>354.29275999999999</v>
      </c>
      <c r="E627">
        <v>-6.4515333000000004</v>
      </c>
      <c r="H627" s="1"/>
      <c r="I627" s="7"/>
      <c r="J627" s="7"/>
      <c r="K627" s="7"/>
    </row>
    <row r="628" spans="1:11" ht="12.75">
      <c r="A628">
        <v>727.48145</v>
      </c>
      <c r="B628">
        <v>4.8174801</v>
      </c>
      <c r="C628">
        <v>-6.1650505000000004</v>
      </c>
      <c r="D628">
        <v>355.48253999999997</v>
      </c>
      <c r="E628">
        <v>-15.970914000000001</v>
      </c>
      <c r="H628" s="1"/>
      <c r="I628" s="7"/>
      <c r="J628" s="7"/>
      <c r="K628" s="7"/>
    </row>
    <row r="629" spans="1:11" ht="12.75">
      <c r="A629">
        <v>727.48535000000004</v>
      </c>
      <c r="B629">
        <v>4.8220691999999996</v>
      </c>
      <c r="C629">
        <v>2.9197497000000001</v>
      </c>
      <c r="D629">
        <v>355.53588999999999</v>
      </c>
      <c r="E629">
        <v>3.2917073000000001</v>
      </c>
      <c r="H629" s="1"/>
      <c r="I629" s="7"/>
      <c r="J629" s="7"/>
      <c r="K629" s="7"/>
    </row>
    <row r="630" spans="1:11" ht="12.75">
      <c r="A630">
        <v>727.48925999999994</v>
      </c>
      <c r="B630">
        <v>4.8258780999999997</v>
      </c>
      <c r="C630">
        <v>-6.7390312999999997</v>
      </c>
      <c r="D630">
        <v>354.77170000000001</v>
      </c>
      <c r="E630">
        <v>4.4247017</v>
      </c>
      <c r="H630" s="1"/>
      <c r="I630" s="7"/>
      <c r="J630" s="7"/>
      <c r="K630" s="7"/>
    </row>
    <row r="631" spans="1:11" ht="12.75">
      <c r="A631">
        <v>727.49315999999999</v>
      </c>
      <c r="B631">
        <v>4.8275290000000002</v>
      </c>
      <c r="C631">
        <v>3.0970713999999999</v>
      </c>
      <c r="D631">
        <v>353.84845000000001</v>
      </c>
      <c r="E631">
        <v>13.210094</v>
      </c>
      <c r="H631" s="1"/>
      <c r="I631" s="7"/>
      <c r="J631" s="7"/>
      <c r="K631" s="7"/>
    </row>
    <row r="632" spans="1:11" ht="12.75">
      <c r="A632">
        <v>727.49707000000001</v>
      </c>
      <c r="B632">
        <v>4.8310161000000003</v>
      </c>
      <c r="C632">
        <v>-5.6484107999999997</v>
      </c>
      <c r="D632">
        <v>353.46843999999999</v>
      </c>
      <c r="E632">
        <v>-11.590309</v>
      </c>
      <c r="H632" s="1"/>
      <c r="I632" s="7"/>
      <c r="J632" s="7"/>
      <c r="K632" s="7"/>
    </row>
    <row r="633" spans="1:11" ht="12.75">
      <c r="A633">
        <v>727.50098000000003</v>
      </c>
      <c r="B633">
        <v>4.8332157000000002</v>
      </c>
      <c r="C633">
        <v>-0.53810656000000001</v>
      </c>
      <c r="D633">
        <v>354.42385999999999</v>
      </c>
      <c r="E633">
        <v>-11.132714999999999</v>
      </c>
      <c r="H633" s="1"/>
      <c r="I633" s="7"/>
      <c r="J633" s="7"/>
      <c r="K633" s="7"/>
    </row>
    <row r="634" spans="1:11" ht="12.75">
      <c r="A634">
        <v>727.50487999999996</v>
      </c>
      <c r="B634">
        <v>4.8371791999999996</v>
      </c>
      <c r="C634">
        <v>-2.1380861000000002</v>
      </c>
      <c r="D634">
        <v>355.40048000000002</v>
      </c>
      <c r="E634">
        <v>-4.2722148999999998</v>
      </c>
      <c r="H634" s="1"/>
      <c r="I634" s="7"/>
      <c r="J634" s="7"/>
      <c r="K634" s="7"/>
    </row>
    <row r="635" spans="1:11" ht="12.75">
      <c r="A635">
        <v>727.50878999999998</v>
      </c>
      <c r="B635">
        <v>4.8410472999999996</v>
      </c>
      <c r="C635">
        <v>-3.5548582</v>
      </c>
      <c r="D635">
        <v>355.21361999999999</v>
      </c>
      <c r="E635">
        <v>7.8531393999999999</v>
      </c>
      <c r="H635" s="1"/>
      <c r="I635" s="7"/>
      <c r="J635" s="7"/>
      <c r="K635" s="7"/>
    </row>
    <row r="636" spans="1:11" ht="12.75">
      <c r="A636">
        <v>727.5127</v>
      </c>
      <c r="B636">
        <v>4.8438549000000002</v>
      </c>
      <c r="C636">
        <v>2.340735</v>
      </c>
      <c r="D636">
        <v>354.31369000000001</v>
      </c>
      <c r="E636">
        <v>14.365278</v>
      </c>
      <c r="H636" s="1"/>
      <c r="I636" s="7"/>
      <c r="J636" s="7"/>
      <c r="K636" s="7"/>
    </row>
    <row r="637" spans="1:11" ht="12.75">
      <c r="A637">
        <v>727.51660000000004</v>
      </c>
      <c r="B637">
        <v>4.8478307999999997</v>
      </c>
      <c r="C637">
        <v>-7.0532155000000003</v>
      </c>
      <c r="D637">
        <v>353.33285999999998</v>
      </c>
      <c r="E637">
        <v>-11.306024000000001</v>
      </c>
      <c r="H637" s="1"/>
      <c r="I637" s="7"/>
      <c r="J637" s="7"/>
      <c r="K637" s="7"/>
    </row>
    <row r="638" spans="1:11" ht="12.75">
      <c r="A638">
        <v>727.52050999999994</v>
      </c>
      <c r="B638">
        <v>4.8500357000000003</v>
      </c>
      <c r="C638">
        <v>2.6768049999999999</v>
      </c>
      <c r="D638">
        <v>353.10406</v>
      </c>
      <c r="E638">
        <v>-9.1177177</v>
      </c>
      <c r="H638" s="1"/>
      <c r="I638" s="7"/>
      <c r="J638" s="7"/>
      <c r="K638" s="7"/>
    </row>
    <row r="639" spans="1:11" ht="12.75">
      <c r="A639">
        <v>727.52440999999999</v>
      </c>
      <c r="B639">
        <v>4.8534036</v>
      </c>
      <c r="C639">
        <v>-6.9875430999999999</v>
      </c>
      <c r="D639">
        <v>354.23041000000001</v>
      </c>
      <c r="E639">
        <v>-11.90484</v>
      </c>
      <c r="H639" s="1"/>
      <c r="I639" s="7"/>
      <c r="J639" s="7"/>
      <c r="K639" s="7"/>
    </row>
    <row r="640" spans="1:11" ht="12.75">
      <c r="A640">
        <v>727.52832000000001</v>
      </c>
      <c r="B640">
        <v>4.8566399000000002</v>
      </c>
      <c r="C640">
        <v>1.8798071000000001</v>
      </c>
      <c r="D640">
        <v>355.08881000000002</v>
      </c>
      <c r="E640">
        <v>12.437887999999999</v>
      </c>
      <c r="H640" s="1"/>
      <c r="I640" s="7"/>
      <c r="J640" s="7"/>
      <c r="K640" s="7"/>
    </row>
    <row r="641" spans="1:11" ht="12.75">
      <c r="A641">
        <v>727.53223000000003</v>
      </c>
      <c r="B641">
        <v>4.8589764000000004</v>
      </c>
      <c r="C641">
        <v>-3.4795910999999999</v>
      </c>
      <c r="D641">
        <v>354.74457000000001</v>
      </c>
      <c r="E641">
        <v>9.5997114000000003</v>
      </c>
      <c r="H641" s="1"/>
      <c r="I641" s="7"/>
      <c r="J641" s="7"/>
      <c r="K641" s="7"/>
    </row>
    <row r="642" spans="1:11" ht="12.75">
      <c r="A642">
        <v>727.53612999999996</v>
      </c>
      <c r="B642">
        <v>4.8620042999999997</v>
      </c>
      <c r="C642">
        <v>-2.4036224000000002</v>
      </c>
      <c r="D642">
        <v>353.81954999999999</v>
      </c>
      <c r="E642">
        <v>-2.9035785000000001</v>
      </c>
      <c r="H642" s="1"/>
      <c r="I642" s="7"/>
      <c r="J642" s="7"/>
      <c r="K642" s="7"/>
    </row>
    <row r="643" spans="1:11" ht="12.75">
      <c r="A643">
        <v>727.54003999999998</v>
      </c>
      <c r="B643">
        <v>4.8657178999999999</v>
      </c>
      <c r="C643">
        <v>-0.45044813</v>
      </c>
      <c r="D643">
        <v>352.94085999999999</v>
      </c>
      <c r="E643">
        <v>-12.533505999999999</v>
      </c>
      <c r="H643" s="1"/>
      <c r="I643" s="7"/>
      <c r="J643" s="7"/>
      <c r="K643" s="7"/>
    </row>
    <row r="644" spans="1:11" ht="12.75">
      <c r="A644">
        <v>727.54395</v>
      </c>
      <c r="B644">
        <v>4.8678694</v>
      </c>
      <c r="C644">
        <v>-6.0528611999999997</v>
      </c>
      <c r="D644">
        <v>352.92871000000002</v>
      </c>
      <c r="E644">
        <v>-14.162528999999999</v>
      </c>
      <c r="H644" s="1"/>
      <c r="I644" s="7"/>
      <c r="J644" s="7"/>
      <c r="K644" s="7"/>
    </row>
    <row r="645" spans="1:11" ht="12.75">
      <c r="A645">
        <v>727.54785000000004</v>
      </c>
      <c r="B645">
        <v>4.8709449999999999</v>
      </c>
      <c r="C645">
        <v>3.1437213000000002</v>
      </c>
      <c r="D645">
        <v>354.24533000000002</v>
      </c>
      <c r="E645">
        <v>14.017668000000001</v>
      </c>
      <c r="H645" s="1"/>
      <c r="I645" s="7"/>
      <c r="J645" s="7"/>
      <c r="K645" s="7"/>
    </row>
    <row r="646" spans="1:11" ht="12.75">
      <c r="A646">
        <v>727.55175999999994</v>
      </c>
      <c r="B646">
        <v>4.8749026999999998</v>
      </c>
      <c r="C646">
        <v>-6.6041268999999998</v>
      </c>
      <c r="D646">
        <v>355.00268999999997</v>
      </c>
      <c r="E646">
        <v>5.5962886999999997</v>
      </c>
      <c r="H646" s="1"/>
      <c r="I646" s="7"/>
      <c r="J646" s="7"/>
      <c r="K646" s="7"/>
    </row>
    <row r="647" spans="1:11" ht="12.75">
      <c r="A647">
        <v>727.55565999999999</v>
      </c>
      <c r="B647">
        <v>4.8766078999999998</v>
      </c>
      <c r="C647">
        <v>2.7869617999999998</v>
      </c>
      <c r="D647">
        <v>354.58202999999997</v>
      </c>
      <c r="E647">
        <v>3.0776370000000002</v>
      </c>
      <c r="H647" s="1"/>
      <c r="I647" s="7"/>
      <c r="J647" s="7"/>
      <c r="K647" s="7"/>
    </row>
    <row r="648" spans="1:11" ht="12.75">
      <c r="A648">
        <v>727.55957000000001</v>
      </c>
      <c r="B648">
        <v>4.8818827000000002</v>
      </c>
      <c r="C648">
        <v>-6.3452706000000001</v>
      </c>
      <c r="D648">
        <v>353.57763999999997</v>
      </c>
      <c r="E648">
        <v>-18.819058999999999</v>
      </c>
      <c r="H648" s="1"/>
      <c r="I648" s="7"/>
      <c r="J648" s="7"/>
      <c r="K648" s="7"/>
    </row>
    <row r="649" spans="1:11" ht="12.75">
      <c r="A649">
        <v>727.56348000000003</v>
      </c>
      <c r="B649">
        <v>4.883337</v>
      </c>
      <c r="C649">
        <v>-0.45408493</v>
      </c>
      <c r="D649">
        <v>352.71609000000001</v>
      </c>
      <c r="E649">
        <v>-8.9998827000000006</v>
      </c>
      <c r="H649" s="1"/>
      <c r="I649" s="7"/>
      <c r="J649" s="7"/>
      <c r="K649" s="7"/>
    </row>
    <row r="650" spans="1:11" ht="12.75">
      <c r="A650">
        <v>727.56737999999996</v>
      </c>
      <c r="B650">
        <v>4.8866272000000004</v>
      </c>
      <c r="C650">
        <v>-1.9590486</v>
      </c>
      <c r="D650">
        <v>353.00216999999998</v>
      </c>
      <c r="E650">
        <v>6.3025450999999997</v>
      </c>
      <c r="H650" s="1"/>
      <c r="I650" s="7"/>
      <c r="J650" s="7"/>
      <c r="K650" s="7"/>
    </row>
    <row r="651" spans="1:11" ht="12.75">
      <c r="A651">
        <v>727.57128999999998</v>
      </c>
      <c r="B651">
        <v>4.8909606999999999</v>
      </c>
      <c r="C651">
        <v>-3.4395676000000002</v>
      </c>
      <c r="D651">
        <v>354.32846000000001</v>
      </c>
      <c r="E651">
        <v>8.7371272999999992</v>
      </c>
      <c r="H651" s="1"/>
      <c r="I651" s="7"/>
      <c r="J651" s="7"/>
      <c r="K651" s="7"/>
    </row>
    <row r="652" spans="1:11" ht="12.75">
      <c r="A652">
        <v>727.5752</v>
      </c>
      <c r="B652">
        <v>4.8932133000000002</v>
      </c>
      <c r="C652">
        <v>1.8265051999999999</v>
      </c>
      <c r="D652">
        <v>354.84854000000001</v>
      </c>
      <c r="E652">
        <v>5.3474503000000002</v>
      </c>
      <c r="H652" s="1"/>
      <c r="I652" s="7"/>
      <c r="J652" s="7"/>
      <c r="K652" s="7"/>
    </row>
    <row r="653" spans="1:11" ht="12.75">
      <c r="A653">
        <v>727.57910000000004</v>
      </c>
      <c r="B653">
        <v>4.8968134000000001</v>
      </c>
      <c r="C653">
        <v>-7.4761218999999999</v>
      </c>
      <c r="D653">
        <v>354.20098999999999</v>
      </c>
      <c r="E653">
        <v>-17.891311999999999</v>
      </c>
      <c r="H653" s="1"/>
      <c r="I653" s="7"/>
      <c r="J653" s="7"/>
      <c r="K653" s="7"/>
    </row>
    <row r="654" spans="1:11" ht="12.75">
      <c r="A654">
        <v>727.58300999999994</v>
      </c>
      <c r="B654">
        <v>4.8996567999999998</v>
      </c>
      <c r="C654">
        <v>2.4588895000000002</v>
      </c>
      <c r="D654">
        <v>353.18927000000002</v>
      </c>
      <c r="E654">
        <v>-6.4630178999999996</v>
      </c>
      <c r="H654" s="1"/>
      <c r="I654" s="7"/>
      <c r="J654" s="7"/>
      <c r="K654" s="7"/>
    </row>
    <row r="655" spans="1:11" ht="12.75">
      <c r="A655">
        <v>727.58690999999999</v>
      </c>
      <c r="B655">
        <v>4.9029946000000004</v>
      </c>
      <c r="C655">
        <v>-6.4366006999999996</v>
      </c>
      <c r="D655">
        <v>352.41327000000001</v>
      </c>
      <c r="E655">
        <v>-0.32539829999999997</v>
      </c>
      <c r="H655" s="1"/>
      <c r="I655" s="7"/>
      <c r="J655" s="7"/>
      <c r="K655" s="7"/>
    </row>
    <row r="656" spans="1:11" ht="12.75">
      <c r="A656">
        <v>727.59082000000001</v>
      </c>
      <c r="B656">
        <v>4.9051761999999997</v>
      </c>
      <c r="C656">
        <v>1.8225517</v>
      </c>
      <c r="D656">
        <v>353.00686999999999</v>
      </c>
      <c r="E656">
        <v>15.140034999999999</v>
      </c>
      <c r="H656" s="1"/>
      <c r="I656" s="7"/>
      <c r="J656" s="7"/>
      <c r="K656" s="7"/>
    </row>
    <row r="657" spans="1:11" ht="12.75">
      <c r="A657">
        <v>727.59473000000003</v>
      </c>
      <c r="B657">
        <v>4.9087706000000004</v>
      </c>
      <c r="C657">
        <v>-3.6410450999999999</v>
      </c>
      <c r="D657">
        <v>354.35872999999998</v>
      </c>
      <c r="E657">
        <v>0.26777269999999997</v>
      </c>
      <c r="H657" s="1"/>
      <c r="I657" s="7"/>
      <c r="J657" s="7"/>
      <c r="K657" s="7"/>
    </row>
    <row r="658" spans="1:11" ht="12.75">
      <c r="A658">
        <v>727.59862999999996</v>
      </c>
      <c r="B658">
        <v>4.9123406000000003</v>
      </c>
      <c r="C658">
        <v>-2.8928113</v>
      </c>
      <c r="D658">
        <v>354.71368000000001</v>
      </c>
      <c r="E658">
        <v>-11.401856</v>
      </c>
      <c r="H658" s="1"/>
      <c r="I658" s="7"/>
      <c r="J658" s="7"/>
      <c r="K658" s="7"/>
    </row>
    <row r="659" spans="1:11" ht="12.75">
      <c r="A659">
        <v>727.60253999999998</v>
      </c>
      <c r="B659">
        <v>4.9154577000000002</v>
      </c>
      <c r="C659">
        <v>-0.18032268000000001</v>
      </c>
      <c r="D659">
        <v>354.04192999999998</v>
      </c>
      <c r="E659">
        <v>-10.281743000000001</v>
      </c>
      <c r="H659" s="1"/>
      <c r="I659" s="7"/>
      <c r="J659" s="7"/>
      <c r="K659" s="7"/>
    </row>
    <row r="660" spans="1:11" ht="12.75">
      <c r="A660">
        <v>727.60645</v>
      </c>
      <c r="B660">
        <v>4.9197793000000001</v>
      </c>
      <c r="C660">
        <v>-5.2729945000000003</v>
      </c>
      <c r="D660">
        <v>352.99633999999998</v>
      </c>
      <c r="E660">
        <v>-1.7516664</v>
      </c>
      <c r="H660" s="1"/>
      <c r="I660" s="7"/>
      <c r="J660" s="7"/>
      <c r="K660" s="7"/>
    </row>
    <row r="661" spans="1:11" ht="12.75">
      <c r="A661">
        <v>727.61035000000004</v>
      </c>
      <c r="B661">
        <v>4.9197968999999997</v>
      </c>
      <c r="C661">
        <v>3.1480378999999998</v>
      </c>
      <c r="D661">
        <v>352.4538</v>
      </c>
      <c r="E661">
        <v>16.737687999999999</v>
      </c>
      <c r="H661" s="1"/>
      <c r="I661" s="7"/>
      <c r="J661" s="7"/>
      <c r="K661" s="7"/>
    </row>
    <row r="662" spans="1:11" ht="12.75">
      <c r="A662">
        <v>727.61425999999994</v>
      </c>
      <c r="B662">
        <v>4.925662</v>
      </c>
      <c r="C662">
        <v>-7.1337142</v>
      </c>
      <c r="D662">
        <v>353.38474000000002</v>
      </c>
      <c r="E662">
        <v>-1.1982571</v>
      </c>
      <c r="H662" s="1"/>
      <c r="I662" s="7"/>
      <c r="J662" s="7"/>
      <c r="K662" s="7"/>
    </row>
    <row r="663" spans="1:11" ht="12.75">
      <c r="A663">
        <v>727.61815999999999</v>
      </c>
      <c r="B663">
        <v>4.9264193000000001</v>
      </c>
      <c r="C663">
        <v>2.2689533000000002</v>
      </c>
      <c r="D663">
        <v>354.65881000000002</v>
      </c>
      <c r="E663">
        <v>-5.1931596000000004</v>
      </c>
      <c r="H663" s="1"/>
      <c r="I663" s="7"/>
      <c r="J663" s="7"/>
      <c r="K663" s="7"/>
    </row>
    <row r="664" spans="1:11" ht="12.75">
      <c r="A664">
        <v>727.62207000000001</v>
      </c>
      <c r="B664">
        <v>4.9311042</v>
      </c>
      <c r="C664">
        <v>-6.0065999000000003</v>
      </c>
      <c r="D664">
        <v>354.74283000000003</v>
      </c>
      <c r="E664">
        <v>-19.41733</v>
      </c>
      <c r="H664" s="1"/>
      <c r="I664" s="7"/>
      <c r="J664" s="7"/>
      <c r="K664" s="7"/>
    </row>
    <row r="665" spans="1:11" ht="12.75">
      <c r="A665">
        <v>727.62598000000003</v>
      </c>
      <c r="B665">
        <v>4.9336729000000004</v>
      </c>
      <c r="C665">
        <v>-0.12008473</v>
      </c>
      <c r="D665">
        <v>353.96206999999998</v>
      </c>
      <c r="E665">
        <v>2.6281517000000001</v>
      </c>
      <c r="H665" s="1"/>
      <c r="I665" s="7"/>
      <c r="J665" s="7"/>
      <c r="K665" s="7"/>
    </row>
    <row r="666" spans="1:11" ht="12.75">
      <c r="A666">
        <v>727.62987999999996</v>
      </c>
      <c r="B666">
        <v>4.9365877999999999</v>
      </c>
      <c r="C666">
        <v>-1.5603378000000001</v>
      </c>
      <c r="D666">
        <v>353.02472</v>
      </c>
      <c r="E666">
        <v>13.886962000000001</v>
      </c>
      <c r="H666" s="1"/>
      <c r="I666" s="7"/>
      <c r="J666" s="7"/>
      <c r="K666" s="7"/>
    </row>
    <row r="667" spans="1:11" ht="12.75">
      <c r="A667">
        <v>727.63378999999998</v>
      </c>
      <c r="B667">
        <v>4.9414930000000004</v>
      </c>
      <c r="C667">
        <v>-3.8817618</v>
      </c>
      <c r="D667">
        <v>352.68801999999999</v>
      </c>
      <c r="E667">
        <v>3.7354476000000001</v>
      </c>
      <c r="H667" s="1"/>
      <c r="I667" s="7"/>
      <c r="J667" s="7"/>
      <c r="K667" s="7"/>
    </row>
    <row r="668" spans="1:11" ht="12.75">
      <c r="A668">
        <v>727.6377</v>
      </c>
      <c r="B668">
        <v>4.9435735000000003</v>
      </c>
      <c r="C668">
        <v>1.5469804</v>
      </c>
      <c r="D668">
        <v>353.78357</v>
      </c>
      <c r="E668">
        <v>-5.0291594999999996</v>
      </c>
      <c r="H668" s="1"/>
      <c r="I668" s="7"/>
      <c r="J668" s="7"/>
      <c r="K668" s="7"/>
    </row>
    <row r="669" spans="1:11" ht="12.75">
      <c r="A669">
        <v>727.64160000000004</v>
      </c>
      <c r="B669">
        <v>4.9470305000000003</v>
      </c>
      <c r="C669">
        <v>-7.3239068999999999</v>
      </c>
      <c r="D669">
        <v>354.86874</v>
      </c>
      <c r="E669">
        <v>-20.149944000000001</v>
      </c>
      <c r="H669" s="1"/>
      <c r="I669" s="7"/>
      <c r="J669" s="7"/>
      <c r="K669" s="7"/>
    </row>
    <row r="670" spans="1:11" ht="12.75">
      <c r="A670">
        <v>727.64550999999994</v>
      </c>
      <c r="B670">
        <v>4.9502610999999996</v>
      </c>
      <c r="C670">
        <v>3.1589646</v>
      </c>
      <c r="D670">
        <v>354.63387999999998</v>
      </c>
      <c r="E670">
        <v>5.0097122000000001</v>
      </c>
      <c r="H670" s="1"/>
      <c r="I670" s="7"/>
      <c r="J670" s="7"/>
      <c r="K670" s="7"/>
    </row>
    <row r="671" spans="1:11" ht="12.75">
      <c r="A671">
        <v>727.64940999999999</v>
      </c>
      <c r="B671">
        <v>4.9536170999999998</v>
      </c>
      <c r="C671">
        <v>-6.2756429000000002</v>
      </c>
      <c r="D671">
        <v>353.71850999999998</v>
      </c>
      <c r="E671">
        <v>5.1723504</v>
      </c>
      <c r="H671" s="1"/>
      <c r="I671" s="7"/>
      <c r="J671" s="7"/>
      <c r="K671" s="7"/>
    </row>
    <row r="672" spans="1:11" ht="12.75">
      <c r="A672">
        <v>727.65332000000001</v>
      </c>
      <c r="B672">
        <v>4.9541531000000001</v>
      </c>
      <c r="C672">
        <v>2.3429747000000001</v>
      </c>
      <c r="D672">
        <v>352.74234000000001</v>
      </c>
      <c r="E672">
        <v>12.171419</v>
      </c>
      <c r="H672" s="1"/>
      <c r="I672" s="7"/>
      <c r="J672" s="7"/>
      <c r="K672" s="7"/>
    </row>
    <row r="673" spans="1:11" ht="12.75">
      <c r="A673">
        <v>727.65723000000003</v>
      </c>
      <c r="B673">
        <v>4.9594282999999999</v>
      </c>
      <c r="C673">
        <v>-4.1357359999999996</v>
      </c>
      <c r="D673">
        <v>352.58386000000002</v>
      </c>
      <c r="E673">
        <v>-12.23049</v>
      </c>
      <c r="H673" s="1"/>
      <c r="I673" s="7"/>
      <c r="J673" s="7"/>
      <c r="K673" s="7"/>
    </row>
    <row r="674" spans="1:11" ht="12.75">
      <c r="A674">
        <v>727.66112999999996</v>
      </c>
      <c r="B674">
        <v>4.9625634999999999</v>
      </c>
      <c r="C674">
        <v>-2.7238506999999998</v>
      </c>
      <c r="D674">
        <v>353.79102</v>
      </c>
      <c r="E674">
        <v>-15.417963</v>
      </c>
      <c r="H674" s="1"/>
      <c r="I674" s="7"/>
      <c r="J674" s="7"/>
      <c r="K674" s="7"/>
    </row>
    <row r="675" spans="1:11" ht="12.75">
      <c r="A675">
        <v>727.66503999999998</v>
      </c>
      <c r="B675">
        <v>4.9649419999999997</v>
      </c>
      <c r="C675">
        <v>0.038889701999999998</v>
      </c>
      <c r="D675">
        <v>354.56186000000002</v>
      </c>
      <c r="E675">
        <v>-0.4832167</v>
      </c>
      <c r="H675" s="1"/>
      <c r="I675" s="7"/>
      <c r="J675" s="7"/>
      <c r="K675" s="7"/>
    </row>
    <row r="676" spans="1:11" ht="12.75">
      <c r="A676">
        <v>727.66895</v>
      </c>
      <c r="B676">
        <v>4.9678620999999996</v>
      </c>
      <c r="C676">
        <v>-5.445322</v>
      </c>
      <c r="D676">
        <v>354.26492000000002</v>
      </c>
      <c r="E676">
        <v>4.7082663</v>
      </c>
      <c r="H676" s="1"/>
      <c r="I676" s="7"/>
      <c r="J676" s="7"/>
      <c r="K676" s="7"/>
    </row>
    <row r="677" spans="1:11" ht="12.75">
      <c r="A677">
        <v>727.67285000000004</v>
      </c>
      <c r="B677">
        <v>4.9721536999999998</v>
      </c>
      <c r="C677">
        <v>3.1491508000000001</v>
      </c>
      <c r="D677">
        <v>353.34548999999998</v>
      </c>
      <c r="E677">
        <v>17.233768000000001</v>
      </c>
      <c r="H677" s="1"/>
      <c r="I677" s="7"/>
      <c r="J677" s="7"/>
      <c r="K677" s="7"/>
    </row>
    <row r="678" spans="1:11" ht="12.75">
      <c r="A678">
        <v>727.67675999999994</v>
      </c>
      <c r="B678">
        <v>4.9747763000000003</v>
      </c>
      <c r="C678">
        <v>-7.6575556000000002</v>
      </c>
      <c r="D678">
        <v>352.51211999999998</v>
      </c>
      <c r="E678">
        <v>-13.563257999999999</v>
      </c>
      <c r="H678" s="1"/>
      <c r="I678" s="7"/>
      <c r="J678" s="7"/>
      <c r="K678" s="7"/>
    </row>
    <row r="679" spans="1:11" ht="12.75">
      <c r="A679">
        <v>727.68065999999999</v>
      </c>
      <c r="B679">
        <v>4.9776077000000001</v>
      </c>
      <c r="C679">
        <v>2.4664353999999999</v>
      </c>
      <c r="D679">
        <v>352.64260999999999</v>
      </c>
      <c r="E679">
        <v>-9.3813162000000005</v>
      </c>
      <c r="H679" s="1"/>
      <c r="I679" s="7"/>
      <c r="J679" s="7"/>
      <c r="K679" s="7"/>
    </row>
    <row r="680" spans="1:11" ht="12.75">
      <c r="A680">
        <v>727.68457000000001</v>
      </c>
      <c r="B680">
        <v>4.9816846999999997</v>
      </c>
      <c r="C680">
        <v>-5.5779633999999998</v>
      </c>
      <c r="D680">
        <v>353.99139000000002</v>
      </c>
      <c r="E680">
        <v>-9.2628412000000004</v>
      </c>
      <c r="H680" s="1"/>
      <c r="I680" s="7"/>
      <c r="J680" s="7"/>
      <c r="K680" s="7"/>
    </row>
    <row r="681" spans="1:11" ht="12.75">
      <c r="A681">
        <v>727.68848000000003</v>
      </c>
      <c r="B681">
        <v>4.9836102000000002</v>
      </c>
      <c r="C681">
        <v>0.33834948999999997</v>
      </c>
      <c r="D681">
        <v>354.68637000000001</v>
      </c>
      <c r="E681">
        <v>9.8283509999999996</v>
      </c>
      <c r="H681" s="1"/>
      <c r="I681" s="7"/>
      <c r="J681" s="7"/>
      <c r="K681" s="7"/>
    </row>
    <row r="682" spans="1:11" ht="12.75">
      <c r="A682">
        <v>727.69237999999996</v>
      </c>
      <c r="B682">
        <v>4.9860715999999998</v>
      </c>
      <c r="C682">
        <v>-1.3499241</v>
      </c>
      <c r="D682">
        <v>354.27582000000001</v>
      </c>
      <c r="E682">
        <v>11.329317</v>
      </c>
      <c r="H682" s="1"/>
      <c r="I682" s="7"/>
      <c r="J682" s="7"/>
      <c r="K682" s="7"/>
    </row>
    <row r="683" spans="1:11" ht="12.75">
      <c r="A683">
        <v>727.69628999999998</v>
      </c>
      <c r="B683">
        <v>4.9901008999999998</v>
      </c>
      <c r="C683">
        <v>-4.2446584999999999</v>
      </c>
      <c r="D683">
        <v>353.33114999999998</v>
      </c>
      <c r="E683">
        <v>-7.4192824000000002</v>
      </c>
      <c r="H683" s="1"/>
      <c r="I683" s="7"/>
      <c r="J683" s="7"/>
      <c r="K683" s="7"/>
    </row>
    <row r="684" spans="1:11" ht="12.75">
      <c r="A684">
        <v>727.7002</v>
      </c>
      <c r="B684">
        <v>4.9923601</v>
      </c>
      <c r="C684">
        <v>1.3005897</v>
      </c>
      <c r="D684">
        <v>352.44940000000003</v>
      </c>
      <c r="E684">
        <v>-12.291886</v>
      </c>
      <c r="H684" s="1"/>
      <c r="I684" s="7"/>
      <c r="J684" s="7"/>
      <c r="K684" s="7"/>
    </row>
    <row r="685" spans="1:11" ht="12.75">
      <c r="A685">
        <v>727.70410000000004</v>
      </c>
      <c r="B685">
        <v>4.9961329000000001</v>
      </c>
      <c r="C685">
        <v>-7.0340533000000001</v>
      </c>
      <c r="D685">
        <v>352.74401999999998</v>
      </c>
      <c r="E685">
        <v>-13.842597</v>
      </c>
      <c r="H685" s="1"/>
      <c r="I685" s="7"/>
      <c r="J685" s="7"/>
      <c r="K685" s="7"/>
    </row>
    <row r="686" spans="1:11" ht="12.75">
      <c r="A686">
        <v>727.70800999999994</v>
      </c>
      <c r="B686">
        <v>4.9998579000000003</v>
      </c>
      <c r="C686">
        <v>3.6605913999999999</v>
      </c>
      <c r="D686">
        <v>354.01623999999998</v>
      </c>
      <c r="E686">
        <v>14.93505</v>
      </c>
      <c r="H686" s="1"/>
      <c r="I686" s="7"/>
      <c r="J686" s="7"/>
      <c r="K686" s="7"/>
    </row>
    <row r="687" spans="1:11" ht="12.75">
      <c r="A687">
        <v>727.71190999999999</v>
      </c>
      <c r="B687">
        <v>5.0034226999999998</v>
      </c>
      <c r="C687">
        <v>-6.3244790999999996</v>
      </c>
      <c r="D687">
        <v>354.48538000000002</v>
      </c>
      <c r="E687">
        <v>7.0066480999999996</v>
      </c>
      <c r="H687" s="1"/>
      <c r="I687" s="7"/>
      <c r="J687" s="7"/>
      <c r="K687" s="7"/>
    </row>
    <row r="688" spans="1:11" ht="12.75">
      <c r="A688">
        <v>727.71582000000001</v>
      </c>
      <c r="B688">
        <v>5.0059676</v>
      </c>
      <c r="C688">
        <v>1.6444875000000001</v>
      </c>
      <c r="D688">
        <v>353.94321000000002</v>
      </c>
      <c r="E688">
        <v>2.5732327000000002</v>
      </c>
      <c r="H688" s="1"/>
      <c r="I688" s="7"/>
      <c r="J688" s="7"/>
      <c r="K688" s="7"/>
    </row>
    <row r="689" spans="1:11" ht="12.75">
      <c r="A689">
        <v>727.71973000000003</v>
      </c>
      <c r="B689">
        <v>5.0104084000000002</v>
      </c>
      <c r="C689">
        <v>-4.2034311000000004</v>
      </c>
      <c r="D689">
        <v>353.02222</v>
      </c>
      <c r="E689">
        <v>-18.387718</v>
      </c>
      <c r="H689" s="1"/>
      <c r="I689" s="7"/>
      <c r="J689" s="7"/>
      <c r="K689" s="7"/>
    </row>
    <row r="690" spans="1:11" ht="12.75">
      <c r="A690">
        <v>727.72362999999996</v>
      </c>
      <c r="B690">
        <v>5.0123271999999996</v>
      </c>
      <c r="C690">
        <v>-2.4797091</v>
      </c>
      <c r="D690">
        <v>352.18436000000003</v>
      </c>
      <c r="E690">
        <v>-10.268426</v>
      </c>
      <c r="H690" s="1"/>
      <c r="I690" s="7"/>
      <c r="J690" s="7"/>
      <c r="K690" s="7"/>
    </row>
    <row r="691" spans="1:11" ht="12.75">
      <c r="A691">
        <v>727.72753999999998</v>
      </c>
      <c r="B691">
        <v>5.0143599999999999</v>
      </c>
      <c r="C691">
        <v>0.70041978000000005</v>
      </c>
      <c r="D691">
        <v>352.56061</v>
      </c>
      <c r="E691">
        <v>10.609685000000001</v>
      </c>
      <c r="H691" s="1"/>
      <c r="I691" s="7"/>
      <c r="J691" s="7"/>
      <c r="K691" s="7"/>
    </row>
    <row r="692" spans="1:11" ht="12.75">
      <c r="A692">
        <v>727.73145</v>
      </c>
      <c r="B692">
        <v>5.0179777000000003</v>
      </c>
      <c r="C692">
        <v>-4.9628315000000001</v>
      </c>
      <c r="D692">
        <v>353.96823000000001</v>
      </c>
      <c r="E692">
        <v>7.0455074</v>
      </c>
      <c r="H692" s="1"/>
      <c r="I692" s="7"/>
      <c r="J692" s="7"/>
      <c r="K692" s="7"/>
    </row>
    <row r="693" spans="1:11" ht="12.75">
      <c r="A693">
        <v>727.73535000000004</v>
      </c>
      <c r="B693">
        <v>5.0221800999999999</v>
      </c>
      <c r="C693">
        <v>3.0075595000000002</v>
      </c>
      <c r="D693">
        <v>354.44943000000001</v>
      </c>
      <c r="E693">
        <v>5.5669284000000001</v>
      </c>
      <c r="H693" s="1"/>
      <c r="I693" s="7"/>
      <c r="J693" s="7"/>
      <c r="K693" s="7"/>
    </row>
    <row r="694" spans="1:11" ht="12.75">
      <c r="A694">
        <v>727.73925999999994</v>
      </c>
      <c r="B694">
        <v>5.0264359000000001</v>
      </c>
      <c r="C694">
        <v>-7.8068790000000003</v>
      </c>
      <c r="D694">
        <v>353.83737000000002</v>
      </c>
      <c r="E694">
        <v>-19.358751000000002</v>
      </c>
      <c r="H694" s="1"/>
      <c r="I694" s="7"/>
      <c r="J694" s="7"/>
      <c r="K694" s="7"/>
    </row>
    <row r="695" spans="1:11" ht="12.75">
      <c r="A695">
        <v>727.74315999999999</v>
      </c>
      <c r="B695">
        <v>5.0277175999999999</v>
      </c>
      <c r="C695">
        <v>2.6298965999999999</v>
      </c>
      <c r="D695">
        <v>352.80459999999999</v>
      </c>
      <c r="E695">
        <v>-5.3862753000000003</v>
      </c>
      <c r="H695" s="1"/>
      <c r="I695" s="7"/>
      <c r="J695" s="7"/>
      <c r="K695" s="7"/>
    </row>
    <row r="696" spans="1:11" ht="12.75">
      <c r="A696">
        <v>727.74707000000001</v>
      </c>
      <c r="B696">
        <v>5.0303402000000004</v>
      </c>
      <c r="C696">
        <v>-5.3289418</v>
      </c>
      <c r="D696">
        <v>351.99880999999999</v>
      </c>
      <c r="E696">
        <v>2.1191138999999999</v>
      </c>
      <c r="H696" s="1"/>
      <c r="I696" s="7"/>
      <c r="J696" s="7"/>
      <c r="K696" s="7"/>
    </row>
    <row r="697" spans="1:11" ht="12.75">
      <c r="A697">
        <v>727.75098000000003</v>
      </c>
      <c r="B697">
        <v>5.0346555999999998</v>
      </c>
      <c r="C697">
        <v>0.32066369</v>
      </c>
      <c r="D697">
        <v>352.60451999999998</v>
      </c>
      <c r="E697">
        <v>13.671977999999999</v>
      </c>
      <c r="H697" s="1"/>
      <c r="I697" s="7"/>
      <c r="J697" s="7"/>
      <c r="K697" s="7"/>
    </row>
    <row r="698" spans="1:11" ht="12.75">
      <c r="A698">
        <v>727.75487999999996</v>
      </c>
      <c r="B698">
        <v>5.0374150000000002</v>
      </c>
      <c r="C698">
        <v>-1.8643285000000001</v>
      </c>
      <c r="D698">
        <v>353.91275000000002</v>
      </c>
      <c r="E698">
        <v>0.22096792000000001</v>
      </c>
      <c r="H698" s="1"/>
      <c r="I698" s="7"/>
      <c r="J698" s="7"/>
      <c r="K698" s="7"/>
    </row>
    <row r="699" spans="1:11" ht="12.75">
      <c r="A699">
        <v>727.75878999999998</v>
      </c>
      <c r="B699">
        <v>5.0406098000000004</v>
      </c>
      <c r="C699">
        <v>-4.5649728999999999</v>
      </c>
      <c r="D699">
        <v>354.24115</v>
      </c>
      <c r="E699">
        <v>-15.241781</v>
      </c>
      <c r="H699" s="1"/>
      <c r="I699" s="7"/>
      <c r="J699" s="7"/>
      <c r="K699" s="7"/>
    </row>
    <row r="700" spans="1:11" ht="12.75">
      <c r="A700">
        <v>727.7627</v>
      </c>
      <c r="B700">
        <v>5.0423679000000003</v>
      </c>
      <c r="C700">
        <v>1.5202374000000001</v>
      </c>
      <c r="D700">
        <v>353.48178000000001</v>
      </c>
      <c r="E700">
        <v>-8.6232319000000004</v>
      </c>
      <c r="H700" s="1"/>
      <c r="I700" s="7"/>
      <c r="J700" s="7"/>
      <c r="K700" s="7"/>
    </row>
    <row r="701" spans="1:11" ht="12.75">
      <c r="A701">
        <v>727.76660000000004</v>
      </c>
      <c r="B701">
        <v>5.0465941000000001</v>
      </c>
      <c r="C701">
        <v>-6.5325712999999999</v>
      </c>
      <c r="D701">
        <v>352.44287000000003</v>
      </c>
      <c r="E701">
        <v>-2.0266742999999998</v>
      </c>
      <c r="H701" s="1"/>
      <c r="I701" s="7"/>
      <c r="J701" s="7"/>
      <c r="K701" s="7"/>
    </row>
    <row r="702" spans="1:11" ht="12.75">
      <c r="A702">
        <v>727.77050999999994</v>
      </c>
      <c r="B702">
        <v>5.0494852000000003</v>
      </c>
      <c r="C702">
        <v>3.8563111000000001</v>
      </c>
      <c r="D702">
        <v>351.83706999999998</v>
      </c>
      <c r="E702">
        <v>18.317164999999999</v>
      </c>
      <c r="H702" s="1"/>
      <c r="I702" s="7"/>
      <c r="J702" s="7"/>
      <c r="K702" s="7"/>
    </row>
    <row r="703" spans="1:11" ht="12.75">
      <c r="A703">
        <v>727.77440999999999</v>
      </c>
      <c r="B703">
        <v>5.0531921000000004</v>
      </c>
      <c r="C703">
        <v>-6.6642814000000001</v>
      </c>
      <c r="D703">
        <v>352.71570000000003</v>
      </c>
      <c r="E703">
        <v>-2.9681541999999999</v>
      </c>
      <c r="H703" s="1"/>
      <c r="I703" s="7"/>
      <c r="J703" s="7"/>
      <c r="K703" s="7"/>
    </row>
    <row r="704" spans="1:11" ht="12.75">
      <c r="A704">
        <v>727.77832000000001</v>
      </c>
      <c r="B704">
        <v>5.0553264999999996</v>
      </c>
      <c r="C704">
        <v>1.3685063</v>
      </c>
      <c r="D704">
        <v>353.87322999999998</v>
      </c>
      <c r="E704">
        <v>-6.2127948000000002</v>
      </c>
      <c r="H704" s="1"/>
      <c r="I704" s="7"/>
      <c r="J704" s="7"/>
      <c r="K704" s="7"/>
    </row>
    <row r="705" spans="1:11" ht="12.75">
      <c r="A705">
        <v>727.78223000000003</v>
      </c>
      <c r="B705">
        <v>5.0596657</v>
      </c>
      <c r="C705">
        <v>-4.3401613000000001</v>
      </c>
      <c r="D705">
        <v>353.90557999999999</v>
      </c>
      <c r="E705">
        <v>-16.715693000000002</v>
      </c>
      <c r="H705" s="1"/>
      <c r="I705" s="7"/>
      <c r="J705" s="7"/>
      <c r="K705" s="7"/>
    </row>
    <row r="706" spans="1:11" ht="12.75">
      <c r="A706">
        <v>727.78612999999996</v>
      </c>
      <c r="B706">
        <v>5.0625381000000003</v>
      </c>
      <c r="C706">
        <v>-2.1253457</v>
      </c>
      <c r="D706">
        <v>353.13427999999999</v>
      </c>
      <c r="E706">
        <v>1.3938698000000001</v>
      </c>
      <c r="H706" s="1"/>
      <c r="I706" s="7"/>
      <c r="J706" s="7"/>
      <c r="K706" s="7"/>
    </row>
    <row r="707" spans="1:11" ht="12.75">
      <c r="A707">
        <v>727.79003999999998</v>
      </c>
      <c r="B707">
        <v>5.0655484</v>
      </c>
      <c r="C707">
        <v>0.81588280000000002</v>
      </c>
      <c r="D707">
        <v>352.20690999999999</v>
      </c>
      <c r="E707">
        <v>14.335394000000001</v>
      </c>
      <c r="H707" s="1"/>
      <c r="I707" s="7"/>
      <c r="J707" s="7"/>
      <c r="K707" s="7"/>
    </row>
    <row r="708" spans="1:11" ht="12.75">
      <c r="A708">
        <v>727.79395</v>
      </c>
      <c r="B708">
        <v>5.0684509000000002</v>
      </c>
      <c r="C708">
        <v>-5.7838836000000002</v>
      </c>
      <c r="D708">
        <v>351.81396000000001</v>
      </c>
      <c r="E708">
        <v>1.5753961999999999</v>
      </c>
      <c r="H708" s="1"/>
      <c r="I708" s="7"/>
      <c r="J708" s="7"/>
      <c r="K708" s="7"/>
    </row>
    <row r="709" spans="1:11" ht="12.75">
      <c r="A709">
        <v>727.79785000000004</v>
      </c>
      <c r="B709">
        <v>5.0714135000000002</v>
      </c>
      <c r="C709">
        <v>2.8314791000000001</v>
      </c>
      <c r="D709">
        <v>352.96048000000002</v>
      </c>
      <c r="E709">
        <v>-4.1279887999999998</v>
      </c>
      <c r="H709" s="1"/>
      <c r="I709" s="7"/>
      <c r="J709" s="7"/>
      <c r="K709" s="7"/>
    </row>
    <row r="710" spans="1:11" ht="12.75">
      <c r="A710">
        <v>727.80175999999994</v>
      </c>
      <c r="B710">
        <v>5.0764322000000002</v>
      </c>
      <c r="C710">
        <v>-8.0898398999999994</v>
      </c>
      <c r="D710">
        <v>354.06527999999997</v>
      </c>
      <c r="E710">
        <v>-22.185815999999999</v>
      </c>
      <c r="H710" s="1"/>
      <c r="I710" s="7"/>
      <c r="J710" s="7"/>
      <c r="K710" s="7"/>
    </row>
    <row r="711" spans="1:11" ht="12.75">
      <c r="A711">
        <v>727.80565999999999</v>
      </c>
      <c r="B711">
        <v>5.0783991999999998</v>
      </c>
      <c r="C711">
        <v>2.7295644000000001</v>
      </c>
      <c r="D711">
        <v>353.96420000000001</v>
      </c>
      <c r="E711">
        <v>4.4978571000000001</v>
      </c>
      <c r="H711" s="1"/>
      <c r="I711" s="7"/>
      <c r="J711" s="7"/>
      <c r="K711" s="7"/>
    </row>
    <row r="712" spans="1:11" ht="12.75">
      <c r="A712">
        <v>727.80957000000001</v>
      </c>
      <c r="B712">
        <v>5.0812663999999996</v>
      </c>
      <c r="C712">
        <v>-4.8526563999999999</v>
      </c>
      <c r="D712">
        <v>353.15206999999998</v>
      </c>
      <c r="E712">
        <v>7.6234922000000003</v>
      </c>
      <c r="H712" s="1"/>
      <c r="I712" s="7"/>
      <c r="J712" s="7"/>
      <c r="K712" s="7"/>
    </row>
    <row r="713" spans="1:11" ht="12.75">
      <c r="A713">
        <v>727.81348000000003</v>
      </c>
      <c r="B713">
        <v>5.0851287999999997</v>
      </c>
      <c r="C713">
        <v>0.16461127</v>
      </c>
      <c r="D713">
        <v>352.26778999999999</v>
      </c>
      <c r="E713">
        <v>10.86886</v>
      </c>
      <c r="H713" s="1"/>
      <c r="I713" s="7"/>
      <c r="J713" s="7"/>
      <c r="K713" s="7"/>
    </row>
    <row r="714" spans="1:11" ht="12.75">
      <c r="A714">
        <v>727.81737999999996</v>
      </c>
      <c r="B714">
        <v>5.0888480999999999</v>
      </c>
      <c r="C714">
        <v>-2.1063651999999999</v>
      </c>
      <c r="D714">
        <v>352.20751999999999</v>
      </c>
      <c r="E714">
        <v>-9.2297325000000008</v>
      </c>
      <c r="H714" s="1"/>
      <c r="I714" s="7"/>
      <c r="J714" s="7"/>
      <c r="K714" s="7"/>
    </row>
    <row r="715" spans="1:11" ht="12.75">
      <c r="A715">
        <v>727.82128999999998</v>
      </c>
      <c r="B715">
        <v>5.0906124000000004</v>
      </c>
      <c r="C715">
        <v>-4.7721014000000004</v>
      </c>
      <c r="D715">
        <v>353.47951999999998</v>
      </c>
      <c r="E715">
        <v>-16.409427999999998</v>
      </c>
      <c r="H715" s="1"/>
      <c r="I715" s="7"/>
      <c r="J715" s="7"/>
      <c r="K715" s="7"/>
    </row>
    <row r="716" spans="1:11" ht="12.75">
      <c r="A716">
        <v>727.8252</v>
      </c>
      <c r="B716">
        <v>5.0944270999999999</v>
      </c>
      <c r="C716">
        <v>2.0903885</v>
      </c>
      <c r="D716">
        <v>354.36944999999997</v>
      </c>
      <c r="E716">
        <v>2.5204966</v>
      </c>
      <c r="H716" s="1"/>
      <c r="I716" s="7"/>
      <c r="J716" s="7"/>
      <c r="K716" s="7"/>
    </row>
    <row r="717" spans="1:11" ht="12.75">
      <c r="A717">
        <v>727.82910000000004</v>
      </c>
      <c r="B717">
        <v>5.0981282999999999</v>
      </c>
      <c r="C717">
        <v>-6.1844754000000002</v>
      </c>
      <c r="D717">
        <v>354.08551</v>
      </c>
      <c r="E717">
        <v>5.1783165999999996</v>
      </c>
      <c r="H717" s="1"/>
      <c r="I717" s="7"/>
      <c r="J717" s="7"/>
      <c r="K717" s="7"/>
    </row>
    <row r="718" spans="1:11" ht="12.75">
      <c r="A718">
        <v>727.83300999999994</v>
      </c>
      <c r="B718">
        <v>5.0993738000000004</v>
      </c>
      <c r="C718">
        <v>3.5414588</v>
      </c>
      <c r="D718">
        <v>353.24477999999999</v>
      </c>
      <c r="E718">
        <v>12.580712999999999</v>
      </c>
      <c r="H718" s="1"/>
      <c r="I718" s="7"/>
      <c r="J718" s="7"/>
      <c r="K718" s="7"/>
    </row>
    <row r="719" spans="1:11" ht="12.75">
      <c r="A719">
        <v>727.83690999999999</v>
      </c>
      <c r="B719">
        <v>5.1034154999999997</v>
      </c>
      <c r="C719">
        <v>-7.1875939000000004</v>
      </c>
      <c r="D719">
        <v>352.31988999999999</v>
      </c>
      <c r="E719">
        <v>-13.985915</v>
      </c>
      <c r="H719" s="1"/>
      <c r="I719" s="7"/>
      <c r="J719" s="7"/>
      <c r="K719" s="7"/>
    </row>
    <row r="720" spans="1:11" ht="12.75">
      <c r="A720">
        <v>727.84082000000001</v>
      </c>
      <c r="B720">
        <v>5.1070508999999999</v>
      </c>
      <c r="C720">
        <v>0.99682713000000001</v>
      </c>
      <c r="D720">
        <v>352.39693999999997</v>
      </c>
      <c r="E720">
        <v>-8.9374141999999992</v>
      </c>
      <c r="H720" s="1"/>
      <c r="I720" s="7"/>
      <c r="J720" s="7"/>
      <c r="K720" s="7"/>
    </row>
    <row r="721" spans="1:11" ht="12.75">
      <c r="A721">
        <v>727.84473000000003</v>
      </c>
      <c r="B721">
        <v>5.1098404000000004</v>
      </c>
      <c r="C721">
        <v>-4.0035787000000003</v>
      </c>
      <c r="D721">
        <v>353.63916</v>
      </c>
      <c r="E721">
        <v>-6.8386668999999998</v>
      </c>
      <c r="H721" s="1"/>
      <c r="I721" s="7"/>
      <c r="J721" s="7"/>
      <c r="K721" s="7"/>
    </row>
    <row r="722" spans="1:11" ht="12.75">
      <c r="A722">
        <v>727.84862999999996</v>
      </c>
      <c r="B722">
        <v>5.1117001000000002</v>
      </c>
      <c r="C722">
        <v>-1.6805344</v>
      </c>
      <c r="D722">
        <v>354.21591000000001</v>
      </c>
      <c r="E722">
        <v>9.7650279999999992</v>
      </c>
      <c r="H722" s="1"/>
      <c r="I722" s="7"/>
      <c r="J722" s="7"/>
      <c r="K722" s="7"/>
    </row>
    <row r="723" spans="1:11" ht="12.75">
      <c r="A723">
        <v>727.85253999999998</v>
      </c>
      <c r="B723">
        <v>5.1168022000000004</v>
      </c>
      <c r="C723">
        <v>0.48390823999999999</v>
      </c>
      <c r="D723">
        <v>353.69378999999998</v>
      </c>
      <c r="E723">
        <v>11.523656000000001</v>
      </c>
      <c r="H723" s="1"/>
      <c r="I723" s="7"/>
      <c r="J723" s="7"/>
      <c r="K723" s="7"/>
    </row>
    <row r="724" spans="1:11" ht="12.75">
      <c r="A724">
        <v>727.85645</v>
      </c>
      <c r="B724">
        <v>5.1188172999999999</v>
      </c>
      <c r="C724">
        <v>-5.8608526999999997</v>
      </c>
      <c r="D724">
        <v>352.82852000000003</v>
      </c>
      <c r="E724">
        <v>-10.647195</v>
      </c>
      <c r="H724" s="1"/>
      <c r="I724" s="7"/>
      <c r="J724" s="7"/>
      <c r="K724" s="7"/>
    </row>
    <row r="725" spans="1:11" ht="12.75">
      <c r="A725">
        <v>727.86035000000004</v>
      </c>
      <c r="B725">
        <v>5.1215229000000004</v>
      </c>
      <c r="C725">
        <v>2.5572278000000002</v>
      </c>
      <c r="D725">
        <v>354.51137999999997</v>
      </c>
      <c r="E725">
        <v>-8.6199721999999994</v>
      </c>
      <c r="H725" s="1"/>
      <c r="I725" s="7"/>
      <c r="J725" s="7"/>
      <c r="K725" s="7"/>
    </row>
    <row r="726" spans="1:11" ht="12.75">
      <c r="A726">
        <v>727.86425999999994</v>
      </c>
      <c r="B726">
        <v>5.1239967000000002</v>
      </c>
      <c r="C726">
        <v>-7.4975842999999998</v>
      </c>
      <c r="D726">
        <v>355.40390000000002</v>
      </c>
      <c r="E726">
        <v>-13.205864</v>
      </c>
      <c r="H726" s="1"/>
      <c r="I726" s="7"/>
      <c r="J726" s="7"/>
      <c r="K726" s="7"/>
    </row>
    <row r="727" spans="1:11" ht="12.75">
      <c r="A727">
        <v>727.86815999999999</v>
      </c>
      <c r="B727">
        <v>5.1274958000000002</v>
      </c>
      <c r="C727">
        <v>2.8988347000000001</v>
      </c>
      <c r="D727">
        <v>355.27321999999998</v>
      </c>
      <c r="E727">
        <v>14.508514999999999</v>
      </c>
      <c r="H727" s="1"/>
      <c r="I727" s="7"/>
      <c r="J727" s="7"/>
      <c r="K727" s="7"/>
    </row>
    <row r="728" spans="1:11" ht="12.75">
      <c r="A728">
        <v>727.87207000000001</v>
      </c>
      <c r="B728">
        <v>5.1309404000000001</v>
      </c>
      <c r="C728">
        <v>-5.1236176000000002</v>
      </c>
      <c r="D728">
        <v>354.39861999999999</v>
      </c>
      <c r="E728">
        <v>8.2264595000000007</v>
      </c>
      <c r="H728" s="1"/>
      <c r="I728" s="7"/>
      <c r="J728" s="7"/>
      <c r="K728" s="7"/>
    </row>
    <row r="729" spans="1:11" ht="12.75">
      <c r="A729">
        <v>727.87598000000003</v>
      </c>
      <c r="B729">
        <v>5.1343322000000002</v>
      </c>
      <c r="C729">
        <v>-0.16122125000000001</v>
      </c>
      <c r="D729">
        <v>353.49673000000001</v>
      </c>
      <c r="E729">
        <v>-0.12996024000000001</v>
      </c>
      <c r="H729" s="1"/>
      <c r="I729" s="7"/>
      <c r="J729" s="7"/>
      <c r="K729" s="7"/>
    </row>
    <row r="730" spans="1:11" ht="12.75">
      <c r="A730">
        <v>727.87987999999996</v>
      </c>
      <c r="B730">
        <v>5.1371393000000003</v>
      </c>
      <c r="C730">
        <v>-2.3141503000000001</v>
      </c>
      <c r="D730">
        <v>353.29489000000001</v>
      </c>
      <c r="E730">
        <v>-15.435787</v>
      </c>
      <c r="H730" s="1"/>
      <c r="I730" s="7"/>
      <c r="J730" s="7"/>
      <c r="K730" s="7"/>
    </row>
    <row r="731" spans="1:11" ht="12.75">
      <c r="A731">
        <v>727.88378999999998</v>
      </c>
      <c r="B731">
        <v>5.1408886999999996</v>
      </c>
      <c r="C731">
        <v>-4.4544578000000001</v>
      </c>
      <c r="D731">
        <v>354.40262000000001</v>
      </c>
      <c r="E731">
        <v>-11.210912</v>
      </c>
      <c r="H731" s="1"/>
      <c r="I731" s="7"/>
      <c r="J731" s="7"/>
      <c r="K731" s="7"/>
    </row>
    <row r="732" spans="1:11" ht="12.75">
      <c r="A732">
        <v>727.8877</v>
      </c>
      <c r="B732">
        <v>5.1436128999999999</v>
      </c>
      <c r="C732">
        <v>2.3520040999999998</v>
      </c>
      <c r="D732">
        <v>355.22009000000003</v>
      </c>
      <c r="E732">
        <v>12.636063</v>
      </c>
      <c r="H732" s="1"/>
      <c r="I732" s="7"/>
      <c r="J732" s="7"/>
      <c r="K732" s="7"/>
    </row>
    <row r="733" spans="1:11" ht="12.75">
      <c r="A733">
        <v>727.89160000000004</v>
      </c>
      <c r="B733">
        <v>5.1473674999999997</v>
      </c>
      <c r="C733">
        <v>-6.179081</v>
      </c>
      <c r="D733">
        <v>354.87795999999997</v>
      </c>
      <c r="E733">
        <v>5.4646338999999999</v>
      </c>
      <c r="H733" s="1"/>
      <c r="I733" s="7"/>
      <c r="J733" s="7"/>
      <c r="K733" s="7"/>
    </row>
    <row r="734" spans="1:11" ht="12.75">
      <c r="A734">
        <v>727.89550999999994</v>
      </c>
      <c r="B734">
        <v>5.1508244999999997</v>
      </c>
      <c r="C734">
        <v>3.2797456</v>
      </c>
      <c r="D734">
        <v>353.95242000000002</v>
      </c>
      <c r="E734">
        <v>4.6881499</v>
      </c>
      <c r="H734" s="1"/>
      <c r="I734" s="7"/>
      <c r="J734" s="7"/>
      <c r="K734" s="7"/>
    </row>
    <row r="735" spans="1:11" ht="12.75">
      <c r="A735">
        <v>727.89940999999999</v>
      </c>
      <c r="B735">
        <v>5.1533756000000004</v>
      </c>
      <c r="C735">
        <v>-7.2460855999999998</v>
      </c>
      <c r="D735">
        <v>353.07346000000001</v>
      </c>
      <c r="E735">
        <v>-19.459612</v>
      </c>
      <c r="H735" s="1"/>
      <c r="I735" s="7"/>
      <c r="J735" s="7"/>
      <c r="K735" s="7"/>
    </row>
    <row r="736" spans="1:11" ht="12.75">
      <c r="A736">
        <v>727.90332000000001</v>
      </c>
      <c r="B736">
        <v>5.1563920999999997</v>
      </c>
      <c r="C736">
        <v>1.3512187</v>
      </c>
      <c r="D736">
        <v>353.15042</v>
      </c>
      <c r="E736">
        <v>-6.1741681000000002</v>
      </c>
      <c r="H736" s="1"/>
      <c r="I736" s="7"/>
      <c r="J736" s="7"/>
      <c r="K736" s="7"/>
    </row>
    <row r="737" spans="1:11" ht="12.75">
      <c r="A737">
        <v>727.90723000000003</v>
      </c>
      <c r="B737">
        <v>5.1594315000000002</v>
      </c>
      <c r="C737">
        <v>-3.4257746</v>
      </c>
      <c r="D737">
        <v>354.48883000000001</v>
      </c>
      <c r="E737">
        <v>4.7226257</v>
      </c>
      <c r="H737" s="1"/>
      <c r="I737" s="7"/>
      <c r="J737" s="7"/>
      <c r="K737" s="7"/>
    </row>
    <row r="738" spans="1:11" ht="12.75">
      <c r="A738">
        <v>727.91112999999996</v>
      </c>
      <c r="B738">
        <v>5.1611066000000001</v>
      </c>
      <c r="C738">
        <v>-1.8844707000000001</v>
      </c>
      <c r="D738">
        <v>355.15836000000002</v>
      </c>
      <c r="E738">
        <v>10.534836</v>
      </c>
      <c r="H738" s="1"/>
      <c r="I738" s="7"/>
      <c r="J738" s="7"/>
      <c r="K738" s="7"/>
    </row>
    <row r="739" spans="1:11" ht="12.75">
      <c r="A739">
        <v>727.91503999999998</v>
      </c>
      <c r="B739">
        <v>5.1643314</v>
      </c>
      <c r="C739">
        <v>0.20505860000000001</v>
      </c>
      <c r="D739">
        <v>354.74029999999999</v>
      </c>
      <c r="E739">
        <v>3.6499171000000001</v>
      </c>
      <c r="H739" s="1"/>
      <c r="I739" s="7"/>
      <c r="J739" s="7"/>
      <c r="K739" s="7"/>
    </row>
    <row r="740" spans="1:11" ht="12.75">
      <c r="A740">
        <v>727.91895</v>
      </c>
      <c r="B740">
        <v>5.1649275000000001</v>
      </c>
      <c r="C740">
        <v>-5.8117137000000003</v>
      </c>
      <c r="D740">
        <v>353.85226</v>
      </c>
      <c r="E740">
        <v>-16.641196999999998</v>
      </c>
      <c r="H740" s="1"/>
      <c r="I740" s="7"/>
      <c r="J740" s="7"/>
      <c r="K740" s="7"/>
    </row>
    <row r="741" spans="1:11" ht="12.75">
      <c r="A741">
        <v>727.92285000000004</v>
      </c>
      <c r="B741">
        <v>5.165565</v>
      </c>
      <c r="C741">
        <v>2.3358034999999999</v>
      </c>
      <c r="D741">
        <v>353.00143000000003</v>
      </c>
      <c r="E741">
        <v>-6.4371562000000004</v>
      </c>
      <c r="H741" s="1"/>
      <c r="I741" s="7"/>
      <c r="J741" s="7"/>
      <c r="K741" s="7"/>
    </row>
    <row r="742" spans="1:11" ht="12.75">
      <c r="A742">
        <v>727.92675999999994</v>
      </c>
      <c r="B742">
        <v>5.1674423000000003</v>
      </c>
      <c r="C742">
        <v>-6.1698236</v>
      </c>
      <c r="D742">
        <v>353.33285999999998</v>
      </c>
      <c r="E742">
        <v>0.097381413</v>
      </c>
      <c r="H742" s="1"/>
      <c r="I742" s="7"/>
      <c r="J742" s="7"/>
      <c r="K742" s="7"/>
    </row>
    <row r="743" spans="1:11" ht="12.75">
      <c r="A743">
        <v>727.93065999999999</v>
      </c>
      <c r="B743">
        <v>5.1669178000000002</v>
      </c>
      <c r="C743">
        <v>2.1611106000000002</v>
      </c>
      <c r="D743">
        <v>354.65445</v>
      </c>
      <c r="E743">
        <v>16.205756999999998</v>
      </c>
      <c r="H743" s="1"/>
      <c r="I743" s="7"/>
      <c r="J743" s="7"/>
      <c r="K743" s="7"/>
    </row>
    <row r="744" spans="1:11" ht="12.75">
      <c r="A744">
        <v>727.93457000000001</v>
      </c>
      <c r="B744">
        <v>5.1679316000000002</v>
      </c>
      <c r="C744">
        <v>-4.6130127999999999</v>
      </c>
      <c r="D744">
        <v>355.12711000000002</v>
      </c>
      <c r="E744">
        <v>-1.2841366999999999</v>
      </c>
      <c r="H744" s="1"/>
      <c r="I744" s="7"/>
      <c r="J744" s="7"/>
      <c r="K744" s="7"/>
    </row>
    <row r="745" spans="1:11" ht="12.75">
      <c r="A745">
        <v>727.93848000000003</v>
      </c>
      <c r="B745">
        <v>5.1683368999999999</v>
      </c>
      <c r="C745">
        <v>-1.3928394</v>
      </c>
      <c r="D745">
        <v>354.50751000000002</v>
      </c>
      <c r="E745">
        <v>-11.346221</v>
      </c>
      <c r="H745" s="1"/>
      <c r="I745" s="7"/>
      <c r="J745" s="7"/>
      <c r="K745" s="7"/>
    </row>
    <row r="746" spans="1:11" ht="12.75">
      <c r="A746">
        <v>727.94237999999996</v>
      </c>
      <c r="B746">
        <v>5.1675978000000002</v>
      </c>
      <c r="C746">
        <v>-1.8241000000000001</v>
      </c>
      <c r="D746">
        <v>353.48656999999997</v>
      </c>
      <c r="E746">
        <v>-12.885092</v>
      </c>
      <c r="H746" s="1"/>
      <c r="I746" s="7"/>
      <c r="J746" s="7"/>
      <c r="K746" s="7"/>
    </row>
    <row r="747" spans="1:11" ht="12.75">
      <c r="A747">
        <v>727.94628999999998</v>
      </c>
      <c r="B747">
        <v>5.1692128000000004</v>
      </c>
      <c r="C747">
        <v>-4.3927436000000002</v>
      </c>
      <c r="D747">
        <v>352.64812999999998</v>
      </c>
      <c r="E747">
        <v>0.012252713</v>
      </c>
      <c r="H747" s="1"/>
      <c r="I747" s="7"/>
      <c r="J747" s="7"/>
      <c r="K747" s="7"/>
    </row>
    <row r="748" spans="1:11" ht="12.75">
      <c r="A748">
        <v>727.9502</v>
      </c>
      <c r="B748">
        <v>5.1694689</v>
      </c>
      <c r="C748">
        <v>1.792789</v>
      </c>
      <c r="D748">
        <v>353.20925999999997</v>
      </c>
      <c r="E748">
        <v>14.866645</v>
      </c>
      <c r="H748" s="1"/>
      <c r="I748" s="7"/>
      <c r="J748" s="7"/>
      <c r="K748" s="7"/>
    </row>
    <row r="749" spans="1:11" ht="12.75">
      <c r="A749">
        <v>727.95410000000004</v>
      </c>
      <c r="B749">
        <v>5.1708460000000001</v>
      </c>
      <c r="C749">
        <v>-5.7407865999999999</v>
      </c>
      <c r="D749">
        <v>354.51166000000001</v>
      </c>
      <c r="E749">
        <v>0.72345722000000001</v>
      </c>
      <c r="H749" s="1"/>
      <c r="I749" s="7"/>
      <c r="J749" s="7"/>
      <c r="K749" s="7"/>
    </row>
    <row r="750" spans="1:11" ht="12.75">
      <c r="A750">
        <v>727.95800999999994</v>
      </c>
      <c r="B750">
        <v>5.1701902999999998</v>
      </c>
      <c r="C750">
        <v>1.7366022999999999</v>
      </c>
      <c r="D750">
        <v>354.84890999999999</v>
      </c>
      <c r="E750">
        <v>-5.1813897999999998</v>
      </c>
      <c r="H750" s="1"/>
      <c r="I750" s="7"/>
      <c r="J750" s="7"/>
      <c r="K750" s="7"/>
    </row>
    <row r="751" spans="1:11" ht="12.75">
      <c r="A751">
        <v>727.96190999999999</v>
      </c>
      <c r="B751">
        <v>5.1693734999999998</v>
      </c>
      <c r="C751">
        <v>-5.6619010000000003</v>
      </c>
      <c r="D751">
        <v>354.09097000000003</v>
      </c>
      <c r="E751">
        <v>-17.279572999999999</v>
      </c>
      <c r="H751" s="1"/>
      <c r="I751" s="7"/>
      <c r="J751" s="7"/>
      <c r="K751" s="7"/>
    </row>
    <row r="752" spans="1:11" ht="12.75">
      <c r="A752">
        <v>727.96582000000001</v>
      </c>
      <c r="B752">
        <v>5.1679316000000002</v>
      </c>
      <c r="C752">
        <v>0.087968073999999993</v>
      </c>
      <c r="D752">
        <v>353.03375</v>
      </c>
      <c r="E752">
        <v>3.0878755999999998</v>
      </c>
      <c r="H752" s="1"/>
      <c r="I752" s="7"/>
      <c r="J752" s="7"/>
      <c r="K752" s="7"/>
    </row>
    <row r="753" spans="1:11" ht="12.75">
      <c r="A753">
        <v>727.96973000000003</v>
      </c>
      <c r="B753">
        <v>5.168539</v>
      </c>
      <c r="C753">
        <v>-2.1940214999999998</v>
      </c>
      <c r="D753">
        <v>352.35955999999999</v>
      </c>
      <c r="E753">
        <v>12.287986999999999</v>
      </c>
      <c r="H753" s="1"/>
      <c r="I753" s="7"/>
      <c r="J753" s="7"/>
      <c r="K753" s="7"/>
    </row>
    <row r="754" spans="1:11" ht="12.75">
      <c r="A754">
        <v>727.97362999999996</v>
      </c>
      <c r="B754">
        <v>5.1699042000000004</v>
      </c>
      <c r="C754">
        <v>-2.2421566999999998</v>
      </c>
      <c r="D754">
        <v>353.15991000000002</v>
      </c>
      <c r="E754">
        <v>6.3566842000000001</v>
      </c>
      <c r="H754" s="1"/>
      <c r="I754" s="7"/>
      <c r="J754" s="7"/>
      <c r="K754" s="7"/>
    </row>
    <row r="755" spans="1:11" ht="12.75">
      <c r="A755">
        <v>727.97753999999998</v>
      </c>
      <c r="B755">
        <v>5.1691351000000001</v>
      </c>
      <c r="C755">
        <v>-0.28938985</v>
      </c>
      <c r="D755">
        <v>354.35543999999999</v>
      </c>
      <c r="E755">
        <v>-6.7287536000000001</v>
      </c>
      <c r="H755" s="1"/>
      <c r="I755" s="7"/>
      <c r="J755" s="7"/>
      <c r="K755" s="7"/>
    </row>
    <row r="756" spans="1:11" ht="12.75">
      <c r="A756">
        <v>727.98145</v>
      </c>
      <c r="B756">
        <v>5.1693916</v>
      </c>
      <c r="C756">
        <v>-5.8366170000000004</v>
      </c>
      <c r="D756">
        <v>354.36779999999999</v>
      </c>
      <c r="E756">
        <v>-18.816953999999999</v>
      </c>
      <c r="H756" s="1"/>
      <c r="I756" s="7"/>
      <c r="J756" s="7"/>
      <c r="K756" s="7"/>
    </row>
    <row r="757" spans="1:11" ht="12.75">
      <c r="A757">
        <v>727.98535000000004</v>
      </c>
      <c r="B757">
        <v>5.1693916</v>
      </c>
      <c r="C757">
        <v>1.8436835</v>
      </c>
      <c r="D757">
        <v>353.51400999999998</v>
      </c>
      <c r="E757">
        <v>3.6620069000000002</v>
      </c>
      <c r="H757" s="1"/>
      <c r="I757" s="7"/>
      <c r="J757" s="7"/>
      <c r="K757" s="7"/>
    </row>
    <row r="758" spans="1:11" ht="12.75">
      <c r="A758">
        <v>727.98925999999994</v>
      </c>
      <c r="B758">
        <v>5.1689682000000001</v>
      </c>
      <c r="C758">
        <v>-5.3187714000000001</v>
      </c>
      <c r="D758">
        <v>352.57819000000001</v>
      </c>
      <c r="E758">
        <v>6.0185789999999999</v>
      </c>
      <c r="H758" s="1"/>
      <c r="I758" s="7"/>
      <c r="J758" s="7"/>
      <c r="K758" s="7"/>
    </row>
    <row r="759" spans="1:11" ht="12.75">
      <c r="A759">
        <v>727.99315999999999</v>
      </c>
      <c r="B759">
        <v>5.1682353000000001</v>
      </c>
      <c r="C759">
        <v>1.6282871000000001</v>
      </c>
      <c r="D759">
        <v>352.23914000000002</v>
      </c>
      <c r="E759">
        <v>11.548830000000001</v>
      </c>
      <c r="H759" s="1"/>
      <c r="I759" s="7"/>
      <c r="J759" s="7"/>
      <c r="K759" s="7"/>
    </row>
    <row r="760" spans="1:11" ht="12.75">
      <c r="A760">
        <v>727.99707000000001</v>
      </c>
      <c r="B760">
        <v>5.1677999000000003</v>
      </c>
      <c r="C760">
        <v>-4.6187243000000002</v>
      </c>
      <c r="D760">
        <v>353.37682999999998</v>
      </c>
      <c r="E760">
        <v>-11.022387999999999</v>
      </c>
      <c r="H760" s="1"/>
      <c r="I760" s="7"/>
      <c r="J760" s="7"/>
      <c r="K760" s="7"/>
    </row>
    <row r="761" spans="1:11" ht="12.75">
      <c r="A761">
        <v>728.00098000000003</v>
      </c>
      <c r="B761">
        <v>5.1697611999999999</v>
      </c>
      <c r="C761">
        <v>-1.8629874</v>
      </c>
      <c r="D761">
        <v>354.48593</v>
      </c>
      <c r="E761">
        <v>-13.267167000000001</v>
      </c>
      <c r="H761" s="1"/>
      <c r="I761" s="7"/>
      <c r="J761" s="7"/>
      <c r="K761" s="7"/>
    </row>
    <row r="762" spans="1:11" ht="12.75">
      <c r="A762">
        <v>728.00487999999996</v>
      </c>
      <c r="B762">
        <v>5.1710963000000003</v>
      </c>
      <c r="C762">
        <v>-0.94707589999999997</v>
      </c>
      <c r="D762">
        <v>354.38260000000002</v>
      </c>
      <c r="E762">
        <v>-2.9551039000000001</v>
      </c>
      <c r="H762" s="1"/>
      <c r="I762" s="7"/>
      <c r="J762" s="7"/>
      <c r="K762" s="7"/>
    </row>
    <row r="763" spans="1:11" ht="12.75">
      <c r="A763">
        <v>728.00878999999998</v>
      </c>
      <c r="B763">
        <v>5.1699104</v>
      </c>
      <c r="C763">
        <v>-4.0982498999999999</v>
      </c>
      <c r="D763">
        <v>353.57031000000001</v>
      </c>
      <c r="E763">
        <v>6.9847444999999997</v>
      </c>
      <c r="H763" s="1"/>
      <c r="I763" s="7"/>
      <c r="J763" s="7"/>
      <c r="K763" s="7"/>
    </row>
    <row r="764" spans="1:11" ht="12.75">
      <c r="A764">
        <v>728.0127</v>
      </c>
      <c r="B764">
        <v>5.1694573999999998</v>
      </c>
      <c r="C764">
        <v>1.5274831</v>
      </c>
      <c r="D764">
        <v>352.57387999999997</v>
      </c>
      <c r="E764">
        <v>14.094206</v>
      </c>
      <c r="H764" s="1"/>
      <c r="I764" s="7"/>
      <c r="J764" s="7"/>
      <c r="K764" s="7"/>
    </row>
    <row r="765" spans="1:11" ht="12.75">
      <c r="A765">
        <v>728.01660000000004</v>
      </c>
      <c r="B765">
        <v>5.1694813000000002</v>
      </c>
      <c r="C765">
        <v>-5.5875443999999996</v>
      </c>
      <c r="D765">
        <v>352.39456000000001</v>
      </c>
      <c r="E765">
        <v>-10.656961000000001</v>
      </c>
      <c r="H765" s="1"/>
      <c r="I765" s="7"/>
      <c r="J765" s="7"/>
      <c r="K765" s="7"/>
    </row>
    <row r="766" spans="1:11" ht="12.75">
      <c r="A766">
        <v>728.02050999999994</v>
      </c>
      <c r="B766">
        <v>5.1683846000000004</v>
      </c>
      <c r="C766">
        <v>1.1595944</v>
      </c>
      <c r="D766">
        <v>353.55282999999997</v>
      </c>
      <c r="E766">
        <v>-9.7510633000000002</v>
      </c>
      <c r="H766" s="1"/>
      <c r="I766" s="7"/>
      <c r="J766" s="7"/>
      <c r="K766" s="7"/>
    </row>
    <row r="767" spans="1:11" ht="12.75">
      <c r="A767">
        <v>728.02440999999999</v>
      </c>
      <c r="B767">
        <v>5.1702142000000002</v>
      </c>
      <c r="C767">
        <v>-5.1607913999999999</v>
      </c>
      <c r="D767">
        <v>354.35660000000001</v>
      </c>
      <c r="E767">
        <v>-9.9259538999999997</v>
      </c>
      <c r="H767" s="1"/>
      <c r="I767" s="7"/>
      <c r="J767" s="7"/>
      <c r="K767" s="7"/>
    </row>
    <row r="768" spans="1:11" ht="12.75">
      <c r="A768">
        <v>728.02832000000001</v>
      </c>
      <c r="B768">
        <v>5.1697787999999996</v>
      </c>
      <c r="C768">
        <v>0.48374990000000001</v>
      </c>
      <c r="D768">
        <v>354.05392000000001</v>
      </c>
      <c r="E768">
        <v>11.404260000000001</v>
      </c>
      <c r="H768" s="1"/>
      <c r="I768" s="7"/>
      <c r="J768" s="7"/>
      <c r="K768" s="7"/>
    </row>
    <row r="769" spans="1:11" ht="12.75">
      <c r="A769">
        <v>728.03223000000003</v>
      </c>
      <c r="B769">
        <v>5.1687002</v>
      </c>
      <c r="C769">
        <v>-2.317771</v>
      </c>
      <c r="D769">
        <v>353.21325999999999</v>
      </c>
      <c r="E769">
        <v>11.053687</v>
      </c>
      <c r="H769" s="1"/>
      <c r="I769" s="7"/>
      <c r="J769" s="7"/>
      <c r="K769" s="7"/>
    </row>
    <row r="770" spans="1:11" ht="12.75">
      <c r="A770">
        <v>728.03612999999996</v>
      </c>
      <c r="B770">
        <v>5.1694335999999996</v>
      </c>
      <c r="C770">
        <v>-2.6408535999999998</v>
      </c>
      <c r="D770">
        <v>352.37227999999999</v>
      </c>
      <c r="E770">
        <v>-4.8730868999999997</v>
      </c>
      <c r="H770" s="1"/>
      <c r="I770" s="7"/>
      <c r="J770" s="7"/>
      <c r="K770" s="7"/>
    </row>
    <row r="771" spans="1:11" ht="12.75">
      <c r="A771">
        <v>728.04003999999998</v>
      </c>
      <c r="B771">
        <v>5.1699042000000004</v>
      </c>
      <c r="C771">
        <v>-0.26498221999999999</v>
      </c>
      <c r="D771">
        <v>352.46667000000002</v>
      </c>
      <c r="E771">
        <v>-12.938876000000001</v>
      </c>
      <c r="H771" s="1"/>
      <c r="I771" s="7"/>
      <c r="J771" s="7"/>
      <c r="K771" s="7"/>
    </row>
    <row r="772" spans="1:11" ht="12.75">
      <c r="A772">
        <v>728.04395</v>
      </c>
      <c r="B772">
        <v>5.1679430000000002</v>
      </c>
      <c r="C772">
        <v>-5.5707082999999997</v>
      </c>
      <c r="D772">
        <v>353.80435</v>
      </c>
      <c r="E772">
        <v>-13.110554000000001</v>
      </c>
      <c r="H772" s="1"/>
      <c r="I772" s="7"/>
      <c r="J772" s="7"/>
      <c r="K772" s="7"/>
    </row>
    <row r="773" spans="1:11" ht="12.75">
      <c r="A773">
        <v>728.04785000000004</v>
      </c>
      <c r="B773">
        <v>5.1683846000000004</v>
      </c>
      <c r="C773">
        <v>2.2610416</v>
      </c>
      <c r="D773">
        <v>354.53530999999998</v>
      </c>
      <c r="E773">
        <v>12.129137</v>
      </c>
      <c r="H773" s="1"/>
      <c r="I773" s="7"/>
      <c r="J773" s="7"/>
      <c r="K773" s="7"/>
    </row>
    <row r="774" spans="1:11" ht="12.75">
      <c r="A774">
        <v>728.05175999999994</v>
      </c>
      <c r="B774">
        <v>5.1692843000000002</v>
      </c>
      <c r="C774">
        <v>-5.4544072000000003</v>
      </c>
      <c r="D774">
        <v>354.15134</v>
      </c>
      <c r="E774">
        <v>6.6059060000000001</v>
      </c>
      <c r="H774" s="1"/>
      <c r="I774" s="7"/>
      <c r="J774" s="7"/>
      <c r="K774" s="7"/>
    </row>
    <row r="775" spans="1:11" ht="12.75">
      <c r="A775">
        <v>728.05565999999999</v>
      </c>
      <c r="B775">
        <v>5.1677523000000001</v>
      </c>
      <c r="C775">
        <v>1.0085431</v>
      </c>
      <c r="D775">
        <v>353.28271000000001</v>
      </c>
      <c r="E775">
        <v>0.022986204999999999</v>
      </c>
      <c r="H775" s="1"/>
      <c r="I775" s="7"/>
      <c r="J775" s="7"/>
      <c r="K775" s="7"/>
    </row>
    <row r="776" spans="1:11" ht="12.75">
      <c r="A776">
        <v>728.05957000000001</v>
      </c>
      <c r="B776">
        <v>5.1706433000000001</v>
      </c>
      <c r="C776">
        <v>-4.5957207999999996</v>
      </c>
      <c r="D776">
        <v>352.47320999999999</v>
      </c>
      <c r="E776">
        <v>-16.964621999999999</v>
      </c>
      <c r="H776" s="1"/>
      <c r="I776" s="7"/>
      <c r="J776" s="7"/>
      <c r="K776" s="7"/>
    </row>
    <row r="777" spans="1:11" ht="12.75">
      <c r="A777">
        <v>728.06348000000003</v>
      </c>
      <c r="B777">
        <v>5.1683006000000002</v>
      </c>
      <c r="C777">
        <v>-1.6855519000000001</v>
      </c>
      <c r="D777">
        <v>352.74094000000002</v>
      </c>
      <c r="E777">
        <v>-9.5845555999999998</v>
      </c>
      <c r="H777" s="1"/>
      <c r="I777" s="7"/>
      <c r="J777" s="7"/>
      <c r="K777" s="7"/>
    </row>
    <row r="778" spans="1:11" ht="12.75">
      <c r="A778">
        <v>728.06737999999996</v>
      </c>
      <c r="B778">
        <v>5.1693974000000003</v>
      </c>
      <c r="C778">
        <v>-1.0563014</v>
      </c>
      <c r="D778">
        <v>353.99277000000001</v>
      </c>
      <c r="E778">
        <v>7.5875607</v>
      </c>
      <c r="H778" s="1"/>
      <c r="I778" s="7"/>
      <c r="J778" s="7"/>
      <c r="K778" s="7"/>
    </row>
    <row r="779" spans="1:11" ht="12.75">
      <c r="A779">
        <v>728.07128999999998</v>
      </c>
      <c r="B779">
        <v>5.1681876000000004</v>
      </c>
      <c r="C779">
        <v>-3.8272328</v>
      </c>
      <c r="D779">
        <v>354.38229000000001</v>
      </c>
      <c r="E779">
        <v>7.7307633999999998</v>
      </c>
      <c r="H779" s="1"/>
      <c r="I779" s="7"/>
      <c r="J779" s="7"/>
      <c r="K779" s="7"/>
    </row>
    <row r="780" spans="1:11" ht="12.75">
      <c r="A780">
        <v>728.0752</v>
      </c>
      <c r="B780">
        <v>5.1689863000000003</v>
      </c>
      <c r="C780">
        <v>1.3807067</v>
      </c>
      <c r="D780">
        <v>353.74777</v>
      </c>
      <c r="E780">
        <v>4.1139425999999997</v>
      </c>
      <c r="H780" s="1"/>
      <c r="I780" s="7"/>
      <c r="J780" s="7"/>
      <c r="K780" s="7"/>
    </row>
    <row r="781" spans="1:11" ht="12.75">
      <c r="A781">
        <v>728.07910000000004</v>
      </c>
      <c r="B781">
        <v>5.1687059</v>
      </c>
      <c r="C781">
        <v>-6.2051553999999998</v>
      </c>
      <c r="D781">
        <v>352.81801999999999</v>
      </c>
      <c r="E781">
        <v>-16.642723</v>
      </c>
      <c r="H781" s="1"/>
      <c r="I781" s="7"/>
      <c r="J781" s="7"/>
      <c r="K781" s="7"/>
    </row>
    <row r="782" spans="1:11" ht="12.75">
      <c r="A782">
        <v>728.08300999999994</v>
      </c>
      <c r="B782">
        <v>5.1683482999999999</v>
      </c>
      <c r="C782">
        <v>1.4964305</v>
      </c>
      <c r="D782">
        <v>352.02321999999998</v>
      </c>
      <c r="E782">
        <v>-4.9973197000000003</v>
      </c>
      <c r="H782" s="1"/>
      <c r="I782" s="7"/>
      <c r="J782" s="7"/>
      <c r="K782" s="7"/>
    </row>
    <row r="783" spans="1:11" ht="12.75">
      <c r="A783">
        <v>728.08690999999999</v>
      </c>
      <c r="B783">
        <v>5.1695228000000002</v>
      </c>
      <c r="C783">
        <v>-5.1945519000000004</v>
      </c>
      <c r="D783">
        <v>352.64621</v>
      </c>
      <c r="E783">
        <v>1.9896543</v>
      </c>
      <c r="H783" s="1"/>
      <c r="I783" s="7"/>
      <c r="J783" s="7"/>
      <c r="K783" s="7"/>
    </row>
    <row r="784" spans="1:11" ht="12.75">
      <c r="A784">
        <v>728.09082000000001</v>
      </c>
      <c r="B784">
        <v>5.1687659999999997</v>
      </c>
      <c r="C784">
        <v>0.5860976</v>
      </c>
      <c r="D784">
        <v>353.94022000000001</v>
      </c>
      <c r="E784">
        <v>12.296846</v>
      </c>
      <c r="H784" s="1"/>
      <c r="I784" s="7"/>
      <c r="J784" s="7"/>
      <c r="K784" s="7"/>
    </row>
    <row r="785" spans="1:11" ht="12.75">
      <c r="A785">
        <v>728.09473000000003</v>
      </c>
      <c r="B785">
        <v>5.1686645000000002</v>
      </c>
      <c r="C785">
        <v>-2.7474506000000001</v>
      </c>
      <c r="D785">
        <v>354.19083000000001</v>
      </c>
      <c r="E785">
        <v>1.0967545999999999</v>
      </c>
      <c r="H785" s="1"/>
      <c r="I785" s="7"/>
      <c r="J785" s="7"/>
      <c r="K785" s="7"/>
    </row>
    <row r="786" spans="1:11" ht="12.75">
      <c r="A786">
        <v>728.09862999999996</v>
      </c>
      <c r="B786">
        <v>5.1684736999999998</v>
      </c>
      <c r="C786">
        <v>-3.2168906000000002</v>
      </c>
      <c r="D786">
        <v>353.48322000000002</v>
      </c>
      <c r="E786">
        <v>-12.157322000000001</v>
      </c>
      <c r="H786" s="1"/>
      <c r="I786" s="7"/>
      <c r="J786" s="7"/>
      <c r="K786" s="7"/>
    </row>
    <row r="787" spans="1:11" ht="12.75">
      <c r="A787">
        <v>728.10253999999998</v>
      </c>
      <c r="B787">
        <v>5.1689267000000001</v>
      </c>
      <c r="C787">
        <v>0.0066263601</v>
      </c>
      <c r="D787">
        <v>352.53726</v>
      </c>
      <c r="E787">
        <v>-11.033693</v>
      </c>
      <c r="H787" s="1"/>
      <c r="I787" s="7"/>
      <c r="J787" s="7"/>
      <c r="K787" s="7"/>
    </row>
    <row r="788" spans="1:11" ht="12.75">
      <c r="A788">
        <v>728.10645</v>
      </c>
      <c r="B788">
        <v>5.1680206999999996</v>
      </c>
      <c r="C788">
        <v>-5.0662947000000003</v>
      </c>
      <c r="D788">
        <v>351.89431999999999</v>
      </c>
      <c r="E788">
        <v>-0.94897693000000005</v>
      </c>
      <c r="H788" s="1"/>
      <c r="I788" s="7"/>
      <c r="J788" s="7"/>
      <c r="K788" s="7"/>
    </row>
    <row r="789" spans="1:11" ht="12.75">
      <c r="A789">
        <v>728.11035000000004</v>
      </c>
      <c r="B789">
        <v>5.1683903000000004</v>
      </c>
      <c r="C789">
        <v>2.2383733000000001</v>
      </c>
      <c r="D789">
        <v>352.733</v>
      </c>
      <c r="E789">
        <v>15.585305</v>
      </c>
      <c r="H789" s="1"/>
      <c r="I789" s="7"/>
      <c r="J789" s="7"/>
      <c r="K789" s="7"/>
    </row>
    <row r="790" spans="1:11" ht="12.75">
      <c r="A790">
        <v>728.11425999999994</v>
      </c>
      <c r="B790">
        <v>5.1690578</v>
      </c>
      <c r="C790">
        <v>-5.3594727999999998</v>
      </c>
      <c r="D790">
        <v>354.03093999999999</v>
      </c>
      <c r="E790">
        <v>-0.37961873000000002</v>
      </c>
      <c r="H790" s="1"/>
      <c r="I790" s="7"/>
      <c r="J790" s="7"/>
      <c r="K790" s="7"/>
    </row>
    <row r="791" spans="1:11" ht="12.75">
      <c r="A791">
        <v>728.11815999999999</v>
      </c>
      <c r="B791">
        <v>5.1702442</v>
      </c>
      <c r="C791">
        <v>0.77973353999999995</v>
      </c>
      <c r="D791">
        <v>354.16672</v>
      </c>
      <c r="E791">
        <v>-8.3982887000000002</v>
      </c>
      <c r="H791" s="1"/>
      <c r="I791" s="7"/>
      <c r="J791" s="7"/>
      <c r="K791" s="7"/>
    </row>
    <row r="792" spans="1:11" ht="12.75">
      <c r="A792">
        <v>728.12207000000001</v>
      </c>
      <c r="B792">
        <v>5.168736</v>
      </c>
      <c r="C792">
        <v>-4.6872463</v>
      </c>
      <c r="D792">
        <v>353.41412000000003</v>
      </c>
      <c r="E792">
        <v>-16.488903000000001</v>
      </c>
      <c r="H792" s="1"/>
      <c r="I792" s="7"/>
      <c r="J792" s="7"/>
      <c r="K792" s="7"/>
    </row>
    <row r="793" spans="1:11" ht="12.75">
      <c r="A793">
        <v>728.12598000000003</v>
      </c>
      <c r="B793">
        <v>5.1706791000000001</v>
      </c>
      <c r="C793">
        <v>-1.1012378</v>
      </c>
      <c r="D793">
        <v>352.45438000000001</v>
      </c>
      <c r="E793">
        <v>1.5304424000000001</v>
      </c>
      <c r="H793" s="1"/>
      <c r="I793" s="7"/>
      <c r="J793" s="7"/>
      <c r="K793" s="7"/>
    </row>
    <row r="794" spans="1:11" ht="12.75">
      <c r="A794">
        <v>728.12987999999996</v>
      </c>
      <c r="B794">
        <v>5.1684736999999998</v>
      </c>
      <c r="C794">
        <v>-0.66318083000000005</v>
      </c>
      <c r="D794">
        <v>352.12430000000001</v>
      </c>
      <c r="E794">
        <v>14.944182</v>
      </c>
      <c r="H794" s="1"/>
      <c r="I794" s="7"/>
      <c r="J794" s="7"/>
      <c r="K794" s="7"/>
    </row>
    <row r="795" spans="1:11" ht="12.75">
      <c r="A795">
        <v>728.13378999999998</v>
      </c>
      <c r="B795">
        <v>5.1679969000000003</v>
      </c>
      <c r="C795">
        <v>-4.0760145000000003</v>
      </c>
      <c r="D795">
        <v>353.23581000000001</v>
      </c>
      <c r="E795">
        <v>2.4146168000000001</v>
      </c>
      <c r="H795" s="1"/>
      <c r="I795" s="7"/>
      <c r="J795" s="7"/>
      <c r="K795" s="7"/>
    </row>
    <row r="796" spans="1:11" ht="12.75">
      <c r="A796">
        <v>728.1377</v>
      </c>
      <c r="B796">
        <v>5.1683664</v>
      </c>
      <c r="C796">
        <v>1.0814797</v>
      </c>
      <c r="D796">
        <v>354.25774999999999</v>
      </c>
      <c r="E796">
        <v>-6.0513095999999997</v>
      </c>
      <c r="H796" s="1"/>
      <c r="I796" s="7"/>
      <c r="J796" s="7"/>
      <c r="K796" s="7"/>
    </row>
    <row r="797" spans="1:11" ht="12.75">
      <c r="A797">
        <v>728.14160000000004</v>
      </c>
      <c r="B797">
        <v>5.1694573999999998</v>
      </c>
      <c r="C797">
        <v>-5.8309502999999996</v>
      </c>
      <c r="D797">
        <v>354.06225999999998</v>
      </c>
      <c r="E797">
        <v>-18.698384999999998</v>
      </c>
      <c r="H797" s="1"/>
      <c r="I797" s="7"/>
      <c r="J797" s="7"/>
      <c r="K797" s="7"/>
    </row>
    <row r="798" spans="1:11" ht="12.75">
      <c r="A798">
        <v>728.14550999999994</v>
      </c>
      <c r="B798">
        <v>5.1692904999999998</v>
      </c>
      <c r="C798">
        <v>1.7848284999999999</v>
      </c>
      <c r="D798">
        <v>353.12677000000002</v>
      </c>
      <c r="E798">
        <v>3.6207492000000001</v>
      </c>
      <c r="H798" s="1"/>
      <c r="I798" s="7"/>
      <c r="J798" s="7"/>
      <c r="K798" s="7"/>
    </row>
    <row r="799" spans="1:11" ht="12.75">
      <c r="A799">
        <v>728.14940999999999</v>
      </c>
      <c r="B799">
        <v>5.1692843000000002</v>
      </c>
      <c r="C799">
        <v>-4.6089944999999997</v>
      </c>
      <c r="D799">
        <v>352.13324</v>
      </c>
      <c r="E799">
        <v>8.2478218000000005</v>
      </c>
      <c r="H799" s="1"/>
      <c r="I799" s="7"/>
      <c r="J799" s="7"/>
      <c r="K799" s="7"/>
    </row>
    <row r="800" spans="1:11" ht="12.75">
      <c r="A800">
        <v>728.15332000000001</v>
      </c>
      <c r="B800">
        <v>5.1688013000000002</v>
      </c>
      <c r="C800">
        <v>0.50510281000000001</v>
      </c>
      <c r="D800">
        <v>351.99130000000002</v>
      </c>
      <c r="E800">
        <v>10.063843</v>
      </c>
      <c r="H800" s="1"/>
      <c r="I800" s="7"/>
      <c r="J800" s="7"/>
      <c r="K800" s="7"/>
    </row>
    <row r="801" spans="1:11" ht="12.75">
      <c r="A801">
        <v>728.15723000000003</v>
      </c>
      <c r="B801">
        <v>5.1677523000000001</v>
      </c>
      <c r="C801">
        <v>-2.9640621999999999</v>
      </c>
      <c r="D801">
        <v>353.30511000000001</v>
      </c>
      <c r="E801">
        <v>-9.3360786000000004</v>
      </c>
      <c r="H801" s="1"/>
      <c r="I801" s="7"/>
      <c r="J801" s="7"/>
      <c r="K801" s="7"/>
    </row>
    <row r="802" spans="1:11" ht="12.75">
      <c r="A802">
        <v>728.16112999999996</v>
      </c>
      <c r="B802">
        <v>5.1684022000000001</v>
      </c>
      <c r="C802">
        <v>-3.3286562000000002</v>
      </c>
      <c r="D802">
        <v>354.21938999999998</v>
      </c>
      <c r="E802">
        <v>-14.530284999999999</v>
      </c>
      <c r="H802" s="1"/>
      <c r="I802" s="7"/>
      <c r="J802" s="7"/>
      <c r="K802" s="7"/>
    </row>
    <row r="803" spans="1:11" ht="12.75">
      <c r="A803">
        <v>728.16503999999998</v>
      </c>
      <c r="B803">
        <v>5.1677108</v>
      </c>
      <c r="C803">
        <v>0.11899509</v>
      </c>
      <c r="D803">
        <v>353.89965999999998</v>
      </c>
      <c r="E803">
        <v>-0.54112749999999998</v>
      </c>
      <c r="H803" s="1"/>
      <c r="I803" s="7"/>
      <c r="J803" s="7"/>
      <c r="K803" s="7"/>
    </row>
    <row r="804" spans="1:11" ht="12.75">
      <c r="A804">
        <v>728.16895</v>
      </c>
      <c r="B804">
        <v>5.1681042000000001</v>
      </c>
      <c r="C804">
        <v>-4.9576162999999998</v>
      </c>
      <c r="D804">
        <v>353.02474999999998</v>
      </c>
      <c r="E804">
        <v>5.6433023999999996</v>
      </c>
      <c r="H804" s="1"/>
      <c r="I804" s="7"/>
      <c r="J804" s="7"/>
      <c r="K804" s="7"/>
    </row>
    <row r="805" spans="1:11" ht="12.75">
      <c r="A805">
        <v>728.17285000000004</v>
      </c>
      <c r="B805">
        <v>5.1683545000000004</v>
      </c>
      <c r="C805">
        <v>2.1308240999999999</v>
      </c>
      <c r="D805">
        <v>352.19067000000001</v>
      </c>
      <c r="E805">
        <v>13.083429000000001</v>
      </c>
      <c r="H805" s="1"/>
      <c r="I805" s="7"/>
      <c r="J805" s="7"/>
      <c r="K805" s="7"/>
    </row>
    <row r="806" spans="1:11" ht="12.75">
      <c r="A806">
        <v>728.17675999999994</v>
      </c>
      <c r="B806">
        <v>5.1681461000000004</v>
      </c>
      <c r="C806">
        <v>-6.1446427999999997</v>
      </c>
      <c r="D806">
        <v>352.37427000000002</v>
      </c>
      <c r="E806">
        <v>-10.972668000000001</v>
      </c>
      <c r="H806" s="1"/>
      <c r="I806" s="7"/>
      <c r="J806" s="7"/>
      <c r="K806" s="7"/>
    </row>
    <row r="807" spans="1:11" ht="12.75">
      <c r="A807">
        <v>728.18065999999999</v>
      </c>
      <c r="B807">
        <v>5.1680621999999996</v>
      </c>
      <c r="C807">
        <v>0.52868157999999998</v>
      </c>
      <c r="D807">
        <v>353.65363000000002</v>
      </c>
      <c r="E807">
        <v>-11.050049</v>
      </c>
      <c r="H807" s="1"/>
      <c r="I807" s="7"/>
      <c r="J807" s="7"/>
      <c r="K807" s="7"/>
    </row>
    <row r="808" spans="1:11" ht="12.75">
      <c r="A808">
        <v>728.18457000000001</v>
      </c>
      <c r="B808">
        <v>5.1684675000000002</v>
      </c>
      <c r="C808">
        <v>-4.4004130000000004</v>
      </c>
      <c r="D808">
        <v>354.26819</v>
      </c>
      <c r="E808">
        <v>-8.2647486000000008</v>
      </c>
      <c r="H808" s="1"/>
      <c r="I808" s="7"/>
      <c r="J808" s="7"/>
      <c r="K808" s="7"/>
    </row>
    <row r="809" spans="1:11" ht="12.75">
      <c r="A809">
        <v>728.18848000000003</v>
      </c>
      <c r="B809">
        <v>5.1686405999999998</v>
      </c>
      <c r="C809">
        <v>-1.0077981</v>
      </c>
      <c r="D809">
        <v>353.73721</v>
      </c>
      <c r="E809">
        <v>8.9990091000000003</v>
      </c>
      <c r="H809" s="1"/>
      <c r="I809" s="7"/>
      <c r="J809" s="7"/>
      <c r="K809" s="7"/>
    </row>
    <row r="810" spans="1:11" ht="12.75">
      <c r="A810">
        <v>728.19237999999996</v>
      </c>
      <c r="B810">
        <v>5.1692065999999999</v>
      </c>
      <c r="C810">
        <v>-0.53858852000000002</v>
      </c>
      <c r="D810">
        <v>352.77829000000003</v>
      </c>
      <c r="E810">
        <v>11.417147999999999</v>
      </c>
      <c r="H810" s="1"/>
      <c r="I810" s="7"/>
      <c r="J810" s="7"/>
      <c r="K810" s="7"/>
    </row>
    <row r="811" spans="1:11" ht="12.75">
      <c r="A811">
        <v>728.19628999999998</v>
      </c>
      <c r="B811">
        <v>5.1678237999999999</v>
      </c>
      <c r="C811">
        <v>-4.2708101000000003</v>
      </c>
      <c r="D811">
        <v>351.94348000000002</v>
      </c>
      <c r="E811">
        <v>-6.8284221</v>
      </c>
      <c r="H811" s="1"/>
      <c r="I811" s="7"/>
      <c r="J811" s="7"/>
      <c r="K811" s="7"/>
    </row>
    <row r="812" spans="1:11" ht="12.75">
      <c r="A812">
        <v>728.2002</v>
      </c>
      <c r="B812">
        <v>5.1684083999999997</v>
      </c>
      <c r="C812">
        <v>0.94420046000000002</v>
      </c>
      <c r="D812">
        <v>352.39206000000001</v>
      </c>
      <c r="E812">
        <v>-9.7379665000000006</v>
      </c>
      <c r="H812" s="1"/>
      <c r="I812" s="7"/>
      <c r="J812" s="7"/>
      <c r="K812" s="7"/>
    </row>
    <row r="813" spans="1:11" ht="12.75">
      <c r="A813">
        <v>728.20410000000004</v>
      </c>
      <c r="B813">
        <v>5.1686645000000002</v>
      </c>
      <c r="C813">
        <v>-6.149127</v>
      </c>
      <c r="D813">
        <v>353.74283000000003</v>
      </c>
      <c r="E813">
        <v>-10.82311</v>
      </c>
      <c r="H813" s="1"/>
      <c r="I813" s="7"/>
      <c r="J813" s="7"/>
      <c r="K813" s="7"/>
    </row>
    <row r="814" spans="1:11" ht="12.75">
      <c r="A814">
        <v>728.20800999999994</v>
      </c>
      <c r="B814">
        <v>5.168736</v>
      </c>
      <c r="C814">
        <v>2.1715114</v>
      </c>
      <c r="D814">
        <v>354.23642000000001</v>
      </c>
      <c r="E814">
        <v>14.001696000000001</v>
      </c>
      <c r="H814" s="1"/>
      <c r="I814" s="7"/>
      <c r="J814" s="7"/>
      <c r="K814" s="7"/>
    </row>
    <row r="815" spans="1:11" ht="12.75">
      <c r="A815">
        <v>728.21190999999999</v>
      </c>
      <c r="B815">
        <v>5.1697968999999997</v>
      </c>
      <c r="C815">
        <v>-4.5809683999999997</v>
      </c>
      <c r="D815">
        <v>353.60944000000001</v>
      </c>
      <c r="E815">
        <v>7.4259820000000003</v>
      </c>
      <c r="H815" s="1"/>
      <c r="I815" s="7"/>
      <c r="J815" s="7"/>
      <c r="K815" s="7"/>
    </row>
    <row r="816" spans="1:11" ht="12.75">
      <c r="A816">
        <v>728.21582000000001</v>
      </c>
      <c r="B816">
        <v>5.1688670999999999</v>
      </c>
      <c r="C816">
        <v>0.094191641000000006</v>
      </c>
      <c r="D816">
        <v>352.63303000000002</v>
      </c>
      <c r="E816">
        <v>-0.062049367000000001</v>
      </c>
      <c r="H816" s="1"/>
      <c r="I816" s="7"/>
      <c r="J816" s="7"/>
      <c r="K816" s="7"/>
    </row>
    <row r="817" spans="1:11" ht="12.75">
      <c r="A817">
        <v>728.21973000000003</v>
      </c>
      <c r="B817">
        <v>5.1665840000000003</v>
      </c>
      <c r="C817">
        <v>-3.0924659000000001</v>
      </c>
      <c r="D817">
        <v>351.86121000000003</v>
      </c>
      <c r="E817">
        <v>-15.007657999999999</v>
      </c>
      <c r="H817" s="1"/>
      <c r="I817" s="7"/>
      <c r="J817" s="7"/>
      <c r="K817" s="7"/>
    </row>
    <row r="818" spans="1:11" ht="12.75">
      <c r="A818">
        <v>728.22362999999996</v>
      </c>
      <c r="B818">
        <v>5.1680922999999996</v>
      </c>
      <c r="C818">
        <v>-3.0341255999999999</v>
      </c>
      <c r="D818">
        <v>352.40413999999998</v>
      </c>
      <c r="E818">
        <v>-11.157513</v>
      </c>
      <c r="H818" s="1"/>
      <c r="I818" s="7"/>
      <c r="J818" s="7"/>
      <c r="K818" s="7"/>
    </row>
    <row r="819" spans="1:11" ht="12.75">
      <c r="A819">
        <v>728.22753999999998</v>
      </c>
      <c r="B819">
        <v>5.1690339999999999</v>
      </c>
      <c r="C819">
        <v>0.62455422000000005</v>
      </c>
      <c r="D819">
        <v>353.63580000000002</v>
      </c>
      <c r="E819">
        <v>10.11354</v>
      </c>
      <c r="H819" s="1"/>
      <c r="I819" s="7"/>
      <c r="J819" s="7"/>
      <c r="K819" s="7"/>
    </row>
    <row r="820" spans="1:11" ht="12.75">
      <c r="A820">
        <v>728.23145</v>
      </c>
      <c r="B820">
        <v>5.1684913999999997</v>
      </c>
      <c r="C820">
        <v>-5.1031775000000001</v>
      </c>
      <c r="D820">
        <v>353.93340999999998</v>
      </c>
      <c r="E820">
        <v>6.7749176000000002</v>
      </c>
      <c r="H820" s="1"/>
      <c r="I820" s="7"/>
      <c r="J820" s="7"/>
      <c r="K820" s="7"/>
    </row>
    <row r="821" spans="1:11" ht="12.75">
      <c r="A821">
        <v>728.23535000000004</v>
      </c>
      <c r="B821">
        <v>5.1689267000000001</v>
      </c>
      <c r="C821">
        <v>1.9874843</v>
      </c>
      <c r="D821">
        <v>353.31414999999998</v>
      </c>
      <c r="E821">
        <v>5.0445266000000002</v>
      </c>
      <c r="H821" s="1"/>
      <c r="I821" s="7"/>
      <c r="J821" s="7"/>
      <c r="K821" s="7"/>
    </row>
    <row r="822" spans="1:11" ht="12.75">
      <c r="A822">
        <v>728.23925999999994</v>
      </c>
      <c r="B822">
        <v>5.1683425999999999</v>
      </c>
      <c r="C822">
        <v>-5.8962263999999998</v>
      </c>
      <c r="D822">
        <v>352.3974</v>
      </c>
      <c r="E822">
        <v>-16.863365000000002</v>
      </c>
      <c r="H822" s="1"/>
      <c r="I822" s="7"/>
      <c r="J822" s="7"/>
      <c r="K822" s="7"/>
    </row>
    <row r="823" spans="1:11" ht="12.75">
      <c r="A823">
        <v>728.24315999999999</v>
      </c>
      <c r="B823">
        <v>5.1683783999999999</v>
      </c>
      <c r="C823">
        <v>0.99407506000000001</v>
      </c>
      <c r="D823">
        <v>351.85998999999998</v>
      </c>
      <c r="E823">
        <v>-5.7411323000000003</v>
      </c>
      <c r="H823" s="1"/>
      <c r="I823" s="7"/>
      <c r="J823" s="7"/>
      <c r="K823" s="7"/>
    </row>
    <row r="824" spans="1:11" ht="12.75">
      <c r="A824">
        <v>728.24707000000001</v>
      </c>
      <c r="B824">
        <v>5.1678237999999999</v>
      </c>
      <c r="C824">
        <v>-3.8484460999999999</v>
      </c>
      <c r="D824">
        <v>352.77283</v>
      </c>
      <c r="E824">
        <v>2.6712544</v>
      </c>
      <c r="H824" s="1"/>
      <c r="I824" s="7"/>
      <c r="J824" s="7"/>
      <c r="K824" s="7"/>
    </row>
    <row r="825" spans="1:11" ht="12.75">
      <c r="A825">
        <v>728.25098000000003</v>
      </c>
      <c r="B825">
        <v>5.1681398999999999</v>
      </c>
      <c r="C825">
        <v>-1.1204346000000001</v>
      </c>
      <c r="D825">
        <v>354.03942999999998</v>
      </c>
      <c r="E825">
        <v>13.119441999999999</v>
      </c>
      <c r="H825" s="1"/>
      <c r="I825" s="7"/>
      <c r="J825" s="7"/>
      <c r="K825" s="7"/>
    </row>
    <row r="826" spans="1:11" ht="12.75">
      <c r="A826">
        <v>728.25487999999996</v>
      </c>
      <c r="B826">
        <v>5.1666917999999997</v>
      </c>
      <c r="C826">
        <v>-1.0501337</v>
      </c>
      <c r="D826">
        <v>354.15656000000001</v>
      </c>
      <c r="E826">
        <v>2.7522619000000001</v>
      </c>
      <c r="H826" s="1"/>
      <c r="I826" s="7"/>
      <c r="J826" s="7"/>
      <c r="K826" s="7"/>
    </row>
    <row r="827" spans="1:11" ht="12.75">
      <c r="A827">
        <v>728.25878999999998</v>
      </c>
      <c r="B827">
        <v>5.1687183000000001</v>
      </c>
      <c r="C827">
        <v>-4.5785146000000001</v>
      </c>
      <c r="D827">
        <v>353.42203000000001</v>
      </c>
      <c r="E827">
        <v>-13.773272</v>
      </c>
      <c r="H827" s="1"/>
      <c r="I827" s="7"/>
      <c r="J827" s="7"/>
      <c r="K827" s="7"/>
    </row>
    <row r="828" spans="1:11" ht="12.75">
      <c r="A828">
        <v>728.2627</v>
      </c>
      <c r="B828">
        <v>5.1681813999999999</v>
      </c>
      <c r="C828">
        <v>0.76762635000000001</v>
      </c>
      <c r="D828">
        <v>352.47546</v>
      </c>
      <c r="E828">
        <v>-7.2145891000000004</v>
      </c>
      <c r="H828" s="1"/>
      <c r="I828" s="7"/>
      <c r="J828" s="7"/>
      <c r="K828" s="7"/>
    </row>
    <row r="829" spans="1:11" ht="12.75">
      <c r="A829">
        <v>728.26660000000004</v>
      </c>
      <c r="B829">
        <v>5.1682115</v>
      </c>
      <c r="C829">
        <v>-5.7659229999999999</v>
      </c>
      <c r="D829">
        <v>352.04723999999999</v>
      </c>
      <c r="E829">
        <v>-0.68430674000000002</v>
      </c>
      <c r="H829" s="1"/>
      <c r="I829" s="7"/>
      <c r="J829" s="7"/>
      <c r="K829" s="7"/>
    </row>
    <row r="830" spans="1:11" ht="12.75">
      <c r="A830">
        <v>728.27050999999994</v>
      </c>
      <c r="B830">
        <v>5.1679849999999998</v>
      </c>
      <c r="C830">
        <v>2.3219756999999999</v>
      </c>
      <c r="D830">
        <v>353.08792</v>
      </c>
      <c r="E830">
        <v>14.944100000000001</v>
      </c>
      <c r="H830" s="1"/>
      <c r="I830" s="7"/>
      <c r="J830" s="7"/>
      <c r="K830" s="7"/>
    </row>
    <row r="831" spans="1:11" ht="12.75">
      <c r="A831">
        <v>728.27440999999999</v>
      </c>
      <c r="B831">
        <v>5.1679133999999998</v>
      </c>
      <c r="C831">
        <v>-5.0051603</v>
      </c>
      <c r="D831">
        <v>354.11111</v>
      </c>
      <c r="E831">
        <v>-1.042994</v>
      </c>
      <c r="H831" s="1"/>
      <c r="I831" s="7"/>
      <c r="J831" s="7"/>
      <c r="K831" s="7"/>
    </row>
    <row r="832" spans="1:11" ht="12.75">
      <c r="A832">
        <v>728.27832000000001</v>
      </c>
      <c r="B832">
        <v>5.1681938000000001</v>
      </c>
      <c r="C832">
        <v>-0.25076093999999999</v>
      </c>
      <c r="D832">
        <v>353.90181999999999</v>
      </c>
      <c r="E832">
        <v>-7.3497127999999998</v>
      </c>
      <c r="H832" s="1"/>
      <c r="I832" s="7"/>
      <c r="J832" s="7"/>
      <c r="K832" s="7"/>
    </row>
    <row r="833" spans="1:11" ht="12.75">
      <c r="A833">
        <v>728.28223000000003</v>
      </c>
      <c r="B833">
        <v>5.1675978000000002</v>
      </c>
      <c r="C833">
        <v>-3.3343234000000002</v>
      </c>
      <c r="D833">
        <v>353.06292999999999</v>
      </c>
      <c r="E833">
        <v>-13.823517000000001</v>
      </c>
      <c r="H833" s="1"/>
      <c r="I833" s="7"/>
      <c r="J833" s="7"/>
      <c r="K833" s="7"/>
    </row>
    <row r="834" spans="1:11" ht="12.75">
      <c r="A834">
        <v>728.28612999999996</v>
      </c>
      <c r="B834">
        <v>5.1684437000000001</v>
      </c>
      <c r="C834">
        <v>-2.5272603</v>
      </c>
      <c r="D834">
        <v>352.12857000000002</v>
      </c>
      <c r="E834">
        <v>0.68921946999999995</v>
      </c>
      <c r="H834" s="1"/>
      <c r="I834" s="7"/>
      <c r="J834" s="7"/>
      <c r="K834" s="7"/>
    </row>
    <row r="835" spans="1:11" ht="12.75">
      <c r="A835">
        <v>728.29003999999998</v>
      </c>
      <c r="B835">
        <v>5.1671208999999996</v>
      </c>
      <c r="C835">
        <v>0.80753350000000002</v>
      </c>
      <c r="D835">
        <v>352.01967999999999</v>
      </c>
      <c r="E835">
        <v>16.196380999999999</v>
      </c>
      <c r="H835" s="1"/>
      <c r="I835" s="7"/>
      <c r="J835" s="7"/>
      <c r="K835" s="7"/>
    </row>
    <row r="836" spans="1:11" ht="12.75">
      <c r="A836">
        <v>728.29395</v>
      </c>
      <c r="B836">
        <v>5.1687659999999997</v>
      </c>
      <c r="C836">
        <v>-5.3954219999999999</v>
      </c>
      <c r="D836">
        <v>353.25997999999998</v>
      </c>
      <c r="E836">
        <v>2.1011392999999998</v>
      </c>
      <c r="H836" s="1"/>
      <c r="I836" s="7"/>
      <c r="J836" s="7"/>
      <c r="K836" s="7"/>
    </row>
    <row r="837" spans="1:11" ht="12.75">
      <c r="A837">
        <v>728.29785000000004</v>
      </c>
      <c r="B837">
        <v>5.1678476</v>
      </c>
      <c r="C837">
        <v>1.5849038</v>
      </c>
      <c r="D837">
        <v>354.22152999999997</v>
      </c>
      <c r="E837">
        <v>-3.5079777000000001</v>
      </c>
      <c r="H837" s="1"/>
      <c r="I837" s="7"/>
      <c r="J837" s="7"/>
      <c r="K837" s="7"/>
    </row>
    <row r="838" spans="1:11" ht="12.75">
      <c r="A838">
        <v>728.30175999999994</v>
      </c>
      <c r="B838">
        <v>5.1687059</v>
      </c>
      <c r="C838">
        <v>-6.1257181000000003</v>
      </c>
      <c r="D838">
        <v>353.91406000000001</v>
      </c>
      <c r="E838">
        <v>-18.388767000000001</v>
      </c>
      <c r="H838" s="1"/>
      <c r="I838" s="7"/>
      <c r="J838" s="7"/>
      <c r="K838" s="7"/>
    </row>
    <row r="839" spans="1:11" ht="12.75">
      <c r="A839">
        <v>728.30565999999999</v>
      </c>
      <c r="B839">
        <v>5.1685333</v>
      </c>
      <c r="C839">
        <v>1.6704038000000001</v>
      </c>
      <c r="D839">
        <v>353.03307999999998</v>
      </c>
      <c r="E839">
        <v>6.0104474999999997</v>
      </c>
      <c r="H839" s="1"/>
      <c r="I839" s="7"/>
      <c r="J839" s="7"/>
      <c r="K839" s="7"/>
    </row>
    <row r="840" spans="1:11" ht="12.75">
      <c r="A840">
        <v>728.30957000000001</v>
      </c>
      <c r="B840">
        <v>5.1689863000000003</v>
      </c>
      <c r="C840">
        <v>-3.8107297</v>
      </c>
      <c r="D840">
        <v>352.17205999999999</v>
      </c>
      <c r="E840">
        <v>9.8264779999999998</v>
      </c>
      <c r="H840" s="1"/>
      <c r="I840" s="7"/>
      <c r="J840" s="7"/>
      <c r="K840" s="7"/>
    </row>
    <row r="841" spans="1:11" ht="12.75">
      <c r="A841">
        <v>728.31348000000003</v>
      </c>
      <c r="B841">
        <v>5.1686525000000003</v>
      </c>
      <c r="C841">
        <v>-1.1484371</v>
      </c>
      <c r="D841">
        <v>352.26587000000001</v>
      </c>
      <c r="E841">
        <v>8.6163577999999994</v>
      </c>
      <c r="H841" s="1"/>
      <c r="I841" s="7"/>
      <c r="J841" s="7"/>
      <c r="K841" s="7"/>
    </row>
    <row r="842" spans="1:11" ht="12.75">
      <c r="A842">
        <v>728.31737999999996</v>
      </c>
      <c r="B842">
        <v>5.1683187000000004</v>
      </c>
      <c r="C842">
        <v>-1.3481942</v>
      </c>
      <c r="D842">
        <v>353.5675</v>
      </c>
      <c r="E842">
        <v>-7.9773312000000001</v>
      </c>
      <c r="H842" s="1"/>
      <c r="I842" s="7"/>
      <c r="J842" s="7"/>
      <c r="K842" s="7"/>
    </row>
    <row r="843" spans="1:11" ht="12.75">
      <c r="A843">
        <v>728.32128999999998</v>
      </c>
      <c r="B843">
        <v>5.1685752999999997</v>
      </c>
      <c r="C843">
        <v>-4.5701837999999997</v>
      </c>
      <c r="D843">
        <v>354.14708999999999</v>
      </c>
      <c r="E843">
        <v>-16.727228</v>
      </c>
      <c r="H843" s="1"/>
      <c r="I843" s="7"/>
      <c r="J843" s="7"/>
      <c r="K843" s="7"/>
    </row>
    <row r="844" spans="1:11" ht="12.75">
      <c r="A844">
        <v>728.3252</v>
      </c>
      <c r="B844">
        <v>5.1690521</v>
      </c>
      <c r="C844">
        <v>1.1301600000000001</v>
      </c>
      <c r="D844">
        <v>353.58963</v>
      </c>
      <c r="E844">
        <v>1.2650155000000001</v>
      </c>
      <c r="H844" s="1"/>
      <c r="I844" s="7"/>
      <c r="J844" s="7"/>
      <c r="K844" s="7"/>
    </row>
    <row r="845" spans="1:11" ht="12.75">
      <c r="A845">
        <v>728.32910000000004</v>
      </c>
      <c r="B845">
        <v>5.1669597999999999</v>
      </c>
      <c r="C845">
        <v>-5.2244611000000001</v>
      </c>
      <c r="D845">
        <v>352.60226</v>
      </c>
      <c r="E845">
        <v>5.5940355999999998</v>
      </c>
      <c r="H845" s="1"/>
      <c r="I845" s="7"/>
      <c r="J845" s="7"/>
      <c r="K845" s="7"/>
    </row>
    <row r="846" spans="1:11" ht="12.75">
      <c r="A846">
        <v>728.33300999999994</v>
      </c>
      <c r="B846">
        <v>5.1681575999999998</v>
      </c>
      <c r="C846">
        <v>2.2132508999999998</v>
      </c>
      <c r="D846">
        <v>351.85827999999998</v>
      </c>
      <c r="E846">
        <v>12.583187000000001</v>
      </c>
      <c r="H846" s="1"/>
      <c r="I846" s="7"/>
      <c r="J846" s="7"/>
      <c r="K846" s="7"/>
    </row>
    <row r="847" spans="1:11" ht="12.75">
      <c r="A847">
        <v>728.33690999999999</v>
      </c>
      <c r="B847">
        <v>5.1671863</v>
      </c>
      <c r="C847">
        <v>-5.4697762000000001</v>
      </c>
      <c r="D847">
        <v>352.24254999999999</v>
      </c>
      <c r="E847">
        <v>-11.280354000000001</v>
      </c>
      <c r="H847" s="1"/>
      <c r="I847" s="7"/>
      <c r="J847" s="7"/>
      <c r="K847" s="7"/>
    </row>
    <row r="848" spans="1:11" ht="12.75">
      <c r="A848">
        <v>728.34082000000001</v>
      </c>
      <c r="B848">
        <v>5.1676807</v>
      </c>
      <c r="C848">
        <v>-0.25785530000000001</v>
      </c>
      <c r="D848">
        <v>353.52920999999998</v>
      </c>
      <c r="E848">
        <v>-10.998175</v>
      </c>
      <c r="H848" s="1"/>
      <c r="I848" s="7"/>
      <c r="J848" s="7"/>
      <c r="K848" s="7"/>
    </row>
    <row r="849" spans="1:11" ht="12.75">
      <c r="A849">
        <v>728.34473000000003</v>
      </c>
      <c r="B849">
        <v>5.1683846000000004</v>
      </c>
      <c r="C849">
        <v>-2.8334324</v>
      </c>
      <c r="D849">
        <v>353.87991</v>
      </c>
      <c r="E849">
        <v>-6.0109830000000004</v>
      </c>
      <c r="H849" s="1"/>
      <c r="I849" s="7"/>
      <c r="J849" s="7"/>
      <c r="K849" s="7"/>
    </row>
    <row r="850" spans="1:11" ht="12.75">
      <c r="A850">
        <v>728.34862999999996</v>
      </c>
      <c r="B850">
        <v>5.1688375000000004</v>
      </c>
      <c r="C850">
        <v>-2.3708982000000001</v>
      </c>
      <c r="D850">
        <v>353.19607999999999</v>
      </c>
      <c r="E850">
        <v>6.4105901999999997</v>
      </c>
      <c r="H850" s="1"/>
      <c r="I850" s="7"/>
      <c r="J850" s="7"/>
      <c r="K850" s="7"/>
    </row>
    <row r="851" spans="1:11" ht="12.75">
      <c r="A851">
        <v>728.35253999999998</v>
      </c>
      <c r="B851">
        <v>5.1677761000000002</v>
      </c>
      <c r="C851">
        <v>0.66719019000000002</v>
      </c>
      <c r="D851">
        <v>352.22</v>
      </c>
      <c r="E851">
        <v>11.791568</v>
      </c>
      <c r="H851" s="1"/>
      <c r="I851" s="7"/>
      <c r="J851" s="7"/>
      <c r="K851" s="7"/>
    </row>
    <row r="852" spans="1:11" ht="12.75">
      <c r="A852">
        <v>728.35645</v>
      </c>
      <c r="B852">
        <v>5.1662803000000004</v>
      </c>
      <c r="C852">
        <v>-5.4624958000000001</v>
      </c>
      <c r="D852">
        <v>351.40282999999999</v>
      </c>
      <c r="E852">
        <v>-9.4399557000000005</v>
      </c>
      <c r="H852" s="1"/>
      <c r="I852" s="7"/>
      <c r="J852" s="7"/>
      <c r="K852" s="7"/>
    </row>
    <row r="853" spans="1:11" ht="12.75">
      <c r="A853">
        <v>728.36035000000004</v>
      </c>
      <c r="B853">
        <v>5.1660298999999998</v>
      </c>
      <c r="C853">
        <v>1.1651939</v>
      </c>
      <c r="D853">
        <v>351.87664999999998</v>
      </c>
      <c r="E853">
        <v>-8.9222918</v>
      </c>
      <c r="H853" s="1"/>
      <c r="I853" s="7"/>
      <c r="J853" s="7"/>
      <c r="K853" s="7"/>
    </row>
    <row r="854" spans="1:11" ht="12.75">
      <c r="A854">
        <v>728.36425999999994</v>
      </c>
      <c r="B854">
        <v>5.1662087000000003</v>
      </c>
      <c r="C854">
        <v>-6.0619158999999998</v>
      </c>
      <c r="D854">
        <v>353.25427000000002</v>
      </c>
      <c r="E854">
        <v>-10.321766</v>
      </c>
      <c r="H854" s="1"/>
      <c r="I854" s="7"/>
      <c r="J854" s="7"/>
      <c r="K854" s="7"/>
    </row>
    <row r="855" spans="1:11" ht="12.75">
      <c r="A855">
        <v>728.36815999999999</v>
      </c>
      <c r="B855">
        <v>5.1684561000000002</v>
      </c>
      <c r="C855">
        <v>1.6576122</v>
      </c>
      <c r="D855">
        <v>353.73052999999999</v>
      </c>
      <c r="E855">
        <v>11.286867000000001</v>
      </c>
      <c r="H855" s="1"/>
      <c r="I855" s="7"/>
      <c r="J855" s="7"/>
      <c r="K855" s="7"/>
    </row>
    <row r="856" spans="1:11" ht="12.75">
      <c r="A856">
        <v>728.37207000000001</v>
      </c>
      <c r="B856">
        <v>5.1667633000000004</v>
      </c>
      <c r="C856">
        <v>-3.7356628999999999</v>
      </c>
      <c r="D856">
        <v>353.18945000000002</v>
      </c>
      <c r="E856">
        <v>8.1514062999999997</v>
      </c>
      <c r="H856" s="1"/>
      <c r="I856" s="7"/>
      <c r="J856" s="7"/>
      <c r="K856" s="7"/>
    </row>
    <row r="857" spans="1:11" ht="12.75">
      <c r="A857">
        <v>728.37598000000003</v>
      </c>
      <c r="B857">
        <v>5.1673888999999997</v>
      </c>
      <c r="C857">
        <v>-1.3981131</v>
      </c>
      <c r="D857">
        <v>352.31833</v>
      </c>
      <c r="E857">
        <v>-1.4825898</v>
      </c>
      <c r="H857" s="1"/>
      <c r="I857" s="7"/>
      <c r="J857" s="7"/>
      <c r="K857" s="7"/>
    </row>
    <row r="858" spans="1:11" ht="12.75">
      <c r="A858">
        <v>728.37987999999996</v>
      </c>
      <c r="B858">
        <v>5.1670312999999997</v>
      </c>
      <c r="C858">
        <v>-1.7488142</v>
      </c>
      <c r="D858">
        <v>351.57288</v>
      </c>
      <c r="E858">
        <v>-13.1501</v>
      </c>
      <c r="H858" s="1"/>
      <c r="I858" s="7"/>
      <c r="J858" s="7"/>
      <c r="K858" s="7"/>
    </row>
    <row r="859" spans="1:11" ht="12.75">
      <c r="A859">
        <v>728.38378999999998</v>
      </c>
      <c r="B859">
        <v>5.1676153999999999</v>
      </c>
      <c r="C859">
        <v>-4.3738308000000004</v>
      </c>
      <c r="D859">
        <v>352.20154000000002</v>
      </c>
      <c r="E859">
        <v>-11.432765</v>
      </c>
      <c r="H859" s="1"/>
      <c r="I859" s="7"/>
      <c r="J859" s="7"/>
      <c r="K859" s="7"/>
    </row>
    <row r="860" spans="1:11" ht="12.75">
      <c r="A860">
        <v>728.3877</v>
      </c>
      <c r="B860">
        <v>5.1680326000000001</v>
      </c>
      <c r="C860">
        <v>1.788449</v>
      </c>
      <c r="D860">
        <v>353.41314999999997</v>
      </c>
      <c r="E860">
        <v>12.494572</v>
      </c>
      <c r="H860" s="1"/>
      <c r="I860" s="7"/>
      <c r="J860" s="7"/>
      <c r="K860" s="7"/>
    </row>
    <row r="861" spans="1:11" ht="12.75">
      <c r="A861">
        <v>728.39160000000004</v>
      </c>
      <c r="B861">
        <v>5.1678362</v>
      </c>
      <c r="C861">
        <v>-5.5264707</v>
      </c>
      <c r="D861">
        <v>353.59188999999998</v>
      </c>
      <c r="E861">
        <v>4.6494184000000001</v>
      </c>
      <c r="H861" s="1"/>
      <c r="I861" s="7"/>
      <c r="J861" s="7"/>
      <c r="K861" s="7"/>
    </row>
    <row r="862" spans="1:11" ht="12.75">
      <c r="A862">
        <v>728.39550999999994</v>
      </c>
      <c r="B862">
        <v>5.1672162999999998</v>
      </c>
      <c r="C862">
        <v>1.9214184999999999</v>
      </c>
      <c r="D862">
        <v>352.86246</v>
      </c>
      <c r="E862">
        <v>2.9596673999999998</v>
      </c>
      <c r="H862" s="1"/>
      <c r="I862" s="7"/>
      <c r="J862" s="7"/>
      <c r="K862" s="7"/>
    </row>
    <row r="863" spans="1:11" ht="12.75">
      <c r="A863">
        <v>728.39940999999999</v>
      </c>
      <c r="B863">
        <v>5.1673173999999999</v>
      </c>
      <c r="C863">
        <v>-5.4192429000000004</v>
      </c>
      <c r="D863">
        <v>351.94213999999999</v>
      </c>
      <c r="E863">
        <v>-15.364564</v>
      </c>
      <c r="H863" s="1"/>
      <c r="I863" s="7"/>
      <c r="J863" s="7"/>
      <c r="K863" s="7"/>
    </row>
    <row r="864" spans="1:11" ht="12.75">
      <c r="A864">
        <v>728.40332000000001</v>
      </c>
      <c r="B864">
        <v>5.1669836</v>
      </c>
      <c r="C864">
        <v>-0.29376942</v>
      </c>
      <c r="D864">
        <v>351.35055999999997</v>
      </c>
      <c r="E864">
        <v>-7.2880124999999998</v>
      </c>
      <c r="H864" s="1"/>
      <c r="I864" s="7"/>
      <c r="J864" s="7"/>
      <c r="K864" s="7"/>
    </row>
    <row r="865" spans="1:11" ht="12.75">
      <c r="A865">
        <v>728.40723000000003</v>
      </c>
      <c r="B865">
        <v>5.1662922</v>
      </c>
      <c r="C865">
        <v>-2.2230926000000002</v>
      </c>
      <c r="D865">
        <v>352.24112000000002</v>
      </c>
      <c r="E865">
        <v>4.8665972000000002</v>
      </c>
      <c r="H865" s="1"/>
      <c r="I865" s="7"/>
      <c r="J865" s="7"/>
      <c r="K865" s="7"/>
    </row>
    <row r="866" spans="1:11" ht="12.75">
      <c r="A866">
        <v>728.41112999999996</v>
      </c>
      <c r="B866">
        <v>5.1664709999999996</v>
      </c>
      <c r="C866">
        <v>-2.3882300999999999</v>
      </c>
      <c r="D866">
        <v>353.38321000000002</v>
      </c>
      <c r="E866">
        <v>8.9909829999999999</v>
      </c>
      <c r="H866" s="1"/>
      <c r="I866" s="7"/>
      <c r="J866" s="7"/>
      <c r="K866" s="7"/>
    </row>
    <row r="867" spans="8:11" ht="12.75">
      <c r="H867" s="1"/>
      <c r="I867" s="7"/>
      <c r="J867" s="7"/>
      <c r="K867" s="7"/>
    </row>
    <row r="868" spans="8:11" ht="12.75">
      <c r="H868" s="1"/>
      <c r="I868" s="7"/>
      <c r="J868" s="7"/>
      <c r="K868" s="7"/>
    </row>
    <row r="869" spans="8:11" ht="12.75">
      <c r="H869" s="1"/>
      <c r="I869" s="7"/>
      <c r="J869" s="7"/>
      <c r="K869" s="7"/>
    </row>
    <row r="870" spans="8:11" ht="12.75">
      <c r="H870" s="1"/>
      <c r="I870" s="7"/>
      <c r="J870" s="7"/>
      <c r="K870" s="7"/>
    </row>
    <row r="871" spans="8:11" ht="12.75">
      <c r="H871" s="1"/>
      <c r="I871" s="7"/>
      <c r="J871" s="7"/>
      <c r="K871" s="7"/>
    </row>
    <row r="872" spans="8:11" ht="12.75">
      <c r="H872" s="1"/>
      <c r="I872" s="7"/>
      <c r="J872" s="7"/>
      <c r="K872" s="7"/>
    </row>
    <row r="873" spans="8:11" ht="12.75">
      <c r="H873" s="1"/>
      <c r="I873" s="7"/>
      <c r="J873" s="7"/>
      <c r="K873" s="7"/>
    </row>
    <row r="874" spans="8:11" ht="12.75">
      <c r="H874" s="1"/>
      <c r="I874" s="7"/>
      <c r="J874" s="7"/>
      <c r="K874" s="7"/>
    </row>
    <row r="875" spans="8:11" ht="12.75">
      <c r="H875" s="1"/>
      <c r="I875" s="7"/>
      <c r="J875" s="7"/>
      <c r="K875" s="7"/>
    </row>
    <row r="876" spans="8:11" ht="12.75">
      <c r="H876" s="1"/>
      <c r="I876" s="7"/>
      <c r="J876" s="7"/>
      <c r="K876" s="7"/>
    </row>
    <row r="877" spans="8:11" ht="12.75">
      <c r="H877" s="1"/>
      <c r="I877" s="7"/>
      <c r="J877" s="7"/>
      <c r="K877" s="7"/>
    </row>
    <row r="878" spans="8:11" ht="12.75">
      <c r="H878" s="1"/>
      <c r="I878" s="7"/>
      <c r="J878" s="7"/>
      <c r="K878" s="7"/>
    </row>
    <row r="879" spans="8:11" ht="12.75">
      <c r="H879" s="1"/>
      <c r="I879" s="7"/>
      <c r="J879" s="7"/>
      <c r="K879" s="7"/>
    </row>
    <row r="880" spans="8:11" ht="12.75">
      <c r="H880" s="1"/>
      <c r="I880" s="7"/>
      <c r="J880" s="7"/>
      <c r="K880" s="7"/>
    </row>
    <row r="881" spans="8:11" ht="12.75">
      <c r="H881" s="1"/>
      <c r="I881" s="7"/>
      <c r="J881" s="7"/>
      <c r="K881" s="7"/>
    </row>
    <row r="882" spans="8:11" ht="12.75">
      <c r="H882" s="1"/>
      <c r="I882" s="7"/>
      <c r="J882" s="7"/>
      <c r="K882" s="7"/>
    </row>
    <row r="883" spans="8:11" ht="12.75">
      <c r="H883" s="1"/>
      <c r="I883" s="7"/>
      <c r="J883" s="7"/>
      <c r="K883" s="7"/>
    </row>
    <row r="884" spans="8:11" ht="12.75">
      <c r="H884" s="1"/>
      <c r="I884" s="7"/>
      <c r="J884" s="7"/>
      <c r="K884" s="7"/>
    </row>
    <row r="885" spans="8:11" ht="12.75">
      <c r="H885" s="1"/>
      <c r="I885" s="7"/>
      <c r="J885" s="7"/>
      <c r="K885" s="7"/>
    </row>
    <row r="886" spans="8:11" ht="12.75">
      <c r="H886" s="1"/>
      <c r="I886" s="7"/>
      <c r="J886" s="7"/>
      <c r="K886" s="7"/>
    </row>
    <row r="887" spans="8:11" ht="12.75">
      <c r="H887" s="1"/>
      <c r="I887" s="7"/>
      <c r="J887" s="7"/>
      <c r="K887" s="7"/>
    </row>
    <row r="888" spans="8:11" ht="12.75">
      <c r="H888" s="1"/>
      <c r="I888" s="7"/>
      <c r="J888" s="7"/>
      <c r="K888" s="7"/>
    </row>
    <row r="889" spans="8:11" ht="12.75">
      <c r="H889" s="1"/>
      <c r="I889" s="7"/>
      <c r="J889" s="7"/>
      <c r="K889" s="7"/>
    </row>
    <row r="890" spans="8:11" ht="12.75">
      <c r="H890" s="1"/>
      <c r="I890" s="7"/>
      <c r="J890" s="7"/>
      <c r="K890" s="7"/>
    </row>
    <row r="891" spans="8:11" ht="12.75">
      <c r="H891" s="1"/>
      <c r="I891" s="7"/>
      <c r="J891" s="7"/>
      <c r="K891" s="7"/>
    </row>
    <row r="892" spans="8:11" ht="12.75">
      <c r="H892" s="1"/>
      <c r="I892" s="7"/>
      <c r="J892" s="7"/>
      <c r="K892" s="7"/>
    </row>
    <row r="893" spans="8:11" ht="12.75">
      <c r="H893" s="1"/>
      <c r="I893" s="7"/>
      <c r="J893" s="7"/>
      <c r="K893" s="7"/>
    </row>
    <row r="894" spans="8:11" ht="12.75">
      <c r="H894" s="1"/>
      <c r="I894" s="7"/>
      <c r="J894" s="7"/>
      <c r="K894" s="7"/>
    </row>
    <row r="895" spans="8:11" ht="12.75">
      <c r="H895" s="1"/>
      <c r="I895" s="7"/>
      <c r="J895" s="7"/>
      <c r="K895" s="7"/>
    </row>
    <row r="896" spans="8:11" ht="12.75">
      <c r="H896" s="1"/>
      <c r="I896" s="7"/>
      <c r="J896" s="7"/>
      <c r="K896" s="7"/>
    </row>
    <row r="897" spans="8:11" ht="12.75">
      <c r="H897" s="1"/>
      <c r="I897" s="7"/>
      <c r="J897" s="7"/>
      <c r="K897" s="7"/>
    </row>
    <row r="898" spans="8:11" ht="12.75">
      <c r="H898" s="1"/>
      <c r="I898" s="7"/>
      <c r="J898" s="7"/>
      <c r="K898" s="7"/>
    </row>
    <row r="899" spans="8:11" ht="12.75">
      <c r="H899" s="1"/>
      <c r="I899" s="7"/>
      <c r="J899" s="7"/>
      <c r="K899" s="7"/>
    </row>
    <row r="900" spans="8:11" ht="12.75">
      <c r="H900" s="1"/>
      <c r="I900" s="7"/>
      <c r="J900" s="7"/>
      <c r="K900" s="7"/>
    </row>
    <row r="901" spans="8:11" ht="12.75">
      <c r="H901" s="1"/>
      <c r="I901" s="7"/>
      <c r="J901" s="7"/>
      <c r="K901" s="7"/>
    </row>
    <row r="902" spans="8:11" ht="12.75">
      <c r="H902" s="1"/>
      <c r="I902" s="7"/>
      <c r="J902" s="7"/>
      <c r="K902" s="7"/>
    </row>
    <row r="903" spans="8:11" ht="12.75">
      <c r="H903" s="1"/>
      <c r="I903" s="7"/>
      <c r="J903" s="7"/>
      <c r="K903" s="7"/>
    </row>
    <row r="904" spans="8:11" ht="12.75">
      <c r="H904" s="1"/>
      <c r="I904" s="7"/>
      <c r="J904" s="7"/>
      <c r="K904" s="7"/>
    </row>
    <row r="905" spans="8:11" ht="12.75">
      <c r="H905" s="1"/>
      <c r="I905" s="7"/>
      <c r="J905" s="7"/>
      <c r="K905" s="7"/>
    </row>
    <row r="906" spans="8:11" ht="12.75">
      <c r="H906" s="1"/>
      <c r="I906" s="7"/>
      <c r="J906" s="7"/>
      <c r="K906" s="7"/>
    </row>
    <row r="907" spans="8:11" ht="12.75">
      <c r="H907" s="1"/>
      <c r="I907" s="7"/>
      <c r="J907" s="7"/>
      <c r="K907" s="7"/>
    </row>
    <row r="908" spans="8:11" ht="12.75">
      <c r="H908" s="1"/>
      <c r="I908" s="7"/>
      <c r="J908" s="7"/>
      <c r="K908" s="7"/>
    </row>
    <row r="909" spans="8:11" ht="12.75">
      <c r="H909" s="1"/>
      <c r="I909" s="7"/>
      <c r="J909" s="7"/>
      <c r="K909" s="7"/>
    </row>
    <row r="910" spans="8:11" ht="12.75">
      <c r="H910" s="1"/>
      <c r="I910" s="7"/>
      <c r="J910" s="7"/>
      <c r="K910" s="7"/>
    </row>
    <row r="911" spans="8:11" ht="12.75">
      <c r="H911" s="1"/>
      <c r="I911" s="7"/>
      <c r="J911" s="7"/>
      <c r="K911" s="7"/>
    </row>
    <row r="912" spans="8:11" ht="12.75">
      <c r="H912" s="1"/>
      <c r="I912" s="7"/>
      <c r="J912" s="7"/>
      <c r="K912" s="7"/>
    </row>
    <row r="913" spans="8:11" ht="12.75">
      <c r="H913" s="1"/>
      <c r="I913" s="7"/>
      <c r="J913" s="7"/>
      <c r="K913" s="7"/>
    </row>
    <row r="914" spans="8:11" ht="12.75">
      <c r="H914" s="1"/>
      <c r="I914" s="7"/>
      <c r="J914" s="7"/>
      <c r="K914" s="7"/>
    </row>
    <row r="915" spans="8:11" ht="12.75">
      <c r="H915" s="1"/>
      <c r="I915" s="7"/>
      <c r="J915" s="7"/>
      <c r="K915" s="7"/>
    </row>
    <row r="916" spans="8:11" ht="12.75">
      <c r="H916" s="1"/>
      <c r="I916" s="7"/>
      <c r="J916" s="7"/>
      <c r="K916" s="7"/>
    </row>
    <row r="917" spans="8:11" ht="12.75">
      <c r="H917" s="1"/>
      <c r="I917" s="7"/>
      <c r="J917" s="7"/>
      <c r="K917" s="7"/>
    </row>
    <row r="918" spans="8:11" ht="12.75">
      <c r="H918" s="1"/>
      <c r="I918" s="7"/>
      <c r="J918" s="7"/>
      <c r="K918" s="7"/>
    </row>
    <row r="919" spans="8:11" ht="12.75">
      <c r="H919" s="1"/>
      <c r="I919" s="7"/>
      <c r="J919" s="7"/>
      <c r="K919" s="7"/>
    </row>
    <row r="920" spans="8:11" ht="12.75">
      <c r="H920" s="1"/>
      <c r="I920" s="7"/>
      <c r="J920" s="7"/>
      <c r="K920" s="7"/>
    </row>
    <row r="921" spans="8:11" ht="12.75">
      <c r="H921" s="1"/>
      <c r="I921" s="7"/>
      <c r="J921" s="7"/>
      <c r="K921" s="7"/>
    </row>
    <row r="922" spans="8:11" ht="12.75">
      <c r="H922" s="1"/>
      <c r="I922" s="7"/>
      <c r="J922" s="7"/>
      <c r="K922" s="7"/>
    </row>
    <row r="923" spans="8:11" ht="12.75">
      <c r="H923" s="1"/>
      <c r="I923" s="7"/>
      <c r="J923" s="7"/>
      <c r="K923" s="7"/>
    </row>
    <row r="924" spans="8:11" ht="12.75">
      <c r="H924" s="1"/>
      <c r="I924" s="7"/>
      <c r="J924" s="7"/>
      <c r="K924" s="7"/>
    </row>
    <row r="925" spans="8:11" ht="12.75">
      <c r="H925" s="1"/>
      <c r="I925" s="7"/>
      <c r="J925" s="7"/>
      <c r="K925" s="7"/>
    </row>
    <row r="926" spans="8:11" ht="12.75">
      <c r="H926" s="1"/>
      <c r="I926" s="7"/>
      <c r="J926" s="7"/>
      <c r="K926" s="7"/>
    </row>
    <row r="927" spans="8:11" ht="12.75">
      <c r="H927" s="1"/>
      <c r="I927" s="7"/>
      <c r="J927" s="7"/>
      <c r="K927" s="7"/>
    </row>
    <row r="928" spans="8:11" ht="12.75">
      <c r="H928" s="1"/>
      <c r="I928" s="7"/>
      <c r="J928" s="7"/>
      <c r="K928" s="7"/>
    </row>
    <row r="929" spans="8:11" ht="12.75">
      <c r="H929" s="1"/>
      <c r="I929" s="7"/>
      <c r="J929" s="7"/>
      <c r="K929" s="7"/>
    </row>
    <row r="930" spans="8:11" ht="12.75">
      <c r="H930" s="1"/>
      <c r="I930" s="7"/>
      <c r="J930" s="7"/>
      <c r="K930" s="7"/>
    </row>
    <row r="931" spans="8:11" ht="12.75">
      <c r="H931" s="1"/>
      <c r="I931" s="7"/>
      <c r="J931" s="7"/>
      <c r="K931" s="7"/>
    </row>
    <row r="932" spans="8:11" ht="12.75">
      <c r="H932" s="1"/>
      <c r="I932" s="7"/>
      <c r="J932" s="7"/>
      <c r="K932" s="7"/>
    </row>
    <row r="933" spans="8:11" ht="12.75">
      <c r="H933" s="1"/>
      <c r="I933" s="7"/>
      <c r="J933" s="7"/>
      <c r="K933" s="7"/>
    </row>
    <row r="934" spans="8:11" ht="12.75">
      <c r="H934" s="1"/>
      <c r="I934" s="7"/>
      <c r="J934" s="7"/>
      <c r="K934" s="7"/>
    </row>
    <row r="935" spans="8:11" ht="12.75">
      <c r="H935" s="1"/>
      <c r="I935" s="7"/>
      <c r="J935" s="7"/>
      <c r="K935" s="7"/>
    </row>
    <row r="936" spans="8:11" ht="12.75">
      <c r="H936" s="1"/>
      <c r="I936" s="7"/>
      <c r="J936" s="7"/>
      <c r="K936" s="7"/>
    </row>
    <row r="937" spans="8:11" ht="12.75">
      <c r="H937" s="1"/>
      <c r="I937" s="7"/>
      <c r="J937" s="7"/>
      <c r="K937" s="7"/>
    </row>
    <row r="938" spans="8:11" ht="12.75">
      <c r="H938" s="1"/>
      <c r="I938" s="7"/>
      <c r="J938" s="7"/>
      <c r="K938" s="7"/>
    </row>
    <row r="939" spans="8:11" ht="12.75">
      <c r="H939" s="1"/>
      <c r="I939" s="7"/>
      <c r="J939" s="7"/>
      <c r="K939" s="7"/>
    </row>
    <row r="940" spans="8:11" ht="12.75">
      <c r="H940" s="1"/>
      <c r="I940" s="7"/>
      <c r="J940" s="7"/>
      <c r="K940" s="7"/>
    </row>
    <row r="941" spans="8:11" ht="12.75">
      <c r="H941" s="1"/>
      <c r="I941" s="7"/>
      <c r="J941" s="7"/>
      <c r="K941" s="7"/>
    </row>
    <row r="942" spans="8:11" ht="12.75">
      <c r="H942" s="1"/>
      <c r="I942" s="7"/>
      <c r="J942" s="7"/>
      <c r="K942" s="7"/>
    </row>
    <row r="943" spans="8:11" ht="12.75">
      <c r="H943" s="1"/>
      <c r="I943" s="7"/>
      <c r="J943" s="7"/>
      <c r="K943" s="7"/>
    </row>
    <row r="944" spans="8:11" ht="12.75">
      <c r="H944" s="1"/>
      <c r="I944" s="7"/>
      <c r="J944" s="7"/>
      <c r="K944" s="7"/>
    </row>
    <row r="945" spans="8:11" ht="12.75">
      <c r="H945" s="1"/>
      <c r="I945" s="7"/>
      <c r="J945" s="7"/>
      <c r="K945" s="7"/>
    </row>
    <row r="946" spans="8:11" ht="12.75">
      <c r="H946" s="1"/>
      <c r="I946" s="7"/>
      <c r="J946" s="7"/>
      <c r="K946" s="7"/>
    </row>
    <row r="947" spans="8:11" ht="12.75">
      <c r="H947" s="1"/>
      <c r="I947" s="7"/>
      <c r="J947" s="7"/>
      <c r="K947" s="7"/>
    </row>
    <row r="948" spans="8:11" ht="12.75">
      <c r="H948" s="1"/>
      <c r="I948" s="7"/>
      <c r="J948" s="7"/>
      <c r="K948" s="7"/>
    </row>
    <row r="949" spans="8:11" ht="12.75">
      <c r="H949" s="1"/>
      <c r="I949" s="7"/>
      <c r="J949" s="7"/>
      <c r="K949" s="7"/>
    </row>
    <row r="950" spans="8:11" ht="12.75">
      <c r="H950" s="1"/>
      <c r="I950" s="7"/>
      <c r="J950" s="7"/>
      <c r="K950" s="7"/>
    </row>
    <row r="951" spans="8:11" ht="12.75">
      <c r="H951" s="1"/>
      <c r="I951" s="7"/>
      <c r="J951" s="7"/>
      <c r="K951" s="7"/>
    </row>
    <row r="952" spans="8:11" ht="12.75">
      <c r="H952" s="1"/>
      <c r="I952" s="7"/>
      <c r="J952" s="7"/>
      <c r="K952" s="7"/>
    </row>
    <row r="953" spans="8:11" ht="12.75">
      <c r="H953" s="1"/>
      <c r="I953" s="7"/>
      <c r="J953" s="7"/>
      <c r="K953" s="7"/>
    </row>
    <row r="954" spans="8:11" ht="12.75">
      <c r="H954" s="1"/>
      <c r="I954" s="7"/>
      <c r="J954" s="7"/>
      <c r="K954" s="7"/>
    </row>
    <row r="955" spans="8:11" ht="12.75">
      <c r="H955" s="1"/>
      <c r="I955" s="7"/>
      <c r="J955" s="7"/>
      <c r="K955" s="7"/>
    </row>
    <row r="956" spans="8:11" ht="12.75">
      <c r="H956" s="1"/>
      <c r="I956" s="7"/>
      <c r="J956" s="7"/>
      <c r="K956" s="7"/>
    </row>
    <row r="957" spans="8:11" ht="12.75">
      <c r="H957" s="1"/>
      <c r="I957" s="7"/>
      <c r="J957" s="7"/>
      <c r="K957" s="7"/>
    </row>
    <row r="958" spans="8:11" ht="12.75">
      <c r="H958" s="1"/>
      <c r="I958" s="7"/>
      <c r="J958" s="7"/>
      <c r="K958" s="7"/>
    </row>
    <row r="959" spans="8:11" ht="12.75">
      <c r="H959" s="1"/>
      <c r="I959" s="7"/>
      <c r="J959" s="7"/>
      <c r="K959" s="7"/>
    </row>
    <row r="960" spans="8:11" ht="12.75">
      <c r="H960" s="1"/>
      <c r="I960" s="7"/>
      <c r="J960" s="7"/>
      <c r="K960" s="7"/>
    </row>
    <row r="961" spans="8:11" ht="12.75">
      <c r="H961" s="1"/>
      <c r="I961" s="7"/>
      <c r="J961" s="7"/>
      <c r="K961" s="7"/>
    </row>
    <row r="962" spans="8:11" ht="12.75">
      <c r="H962" s="1"/>
      <c r="I962" s="7"/>
      <c r="J962" s="7"/>
      <c r="K962" s="7"/>
    </row>
    <row r="963" spans="8:11" ht="12.75">
      <c r="H963" s="1"/>
      <c r="I963" s="7"/>
      <c r="J963" s="7"/>
      <c r="K963" s="7"/>
    </row>
    <row r="964" spans="8:11" ht="12.75">
      <c r="H964" s="1"/>
      <c r="I964" s="7"/>
      <c r="J964" s="7"/>
      <c r="K964" s="7"/>
    </row>
    <row r="965" spans="8:11" ht="12.75">
      <c r="H965" s="1"/>
      <c r="I965" s="7"/>
      <c r="J965" s="7"/>
      <c r="K965" s="7"/>
    </row>
    <row r="966" spans="8:11" ht="12.75">
      <c r="H966" s="1"/>
      <c r="I966" s="7"/>
      <c r="J966" s="7"/>
      <c r="K966" s="7"/>
    </row>
    <row r="967" spans="8:11" ht="12.75">
      <c r="H967" s="1"/>
      <c r="I967" s="7"/>
      <c r="J967" s="7"/>
      <c r="K967" s="7"/>
    </row>
    <row r="968" spans="8:11" ht="12.75">
      <c r="H968" s="1"/>
      <c r="I968" s="7"/>
      <c r="J968" s="7"/>
      <c r="K968" s="7"/>
    </row>
    <row r="969" spans="8:11" ht="12.75">
      <c r="H969" s="1"/>
      <c r="I969" s="7"/>
      <c r="J969" s="7"/>
      <c r="K969" s="7"/>
    </row>
    <row r="970" spans="8:11" ht="12.75">
      <c r="H970" s="1"/>
      <c r="I970" s="7"/>
      <c r="J970" s="7"/>
      <c r="K970" s="7"/>
    </row>
    <row r="971" spans="8:11" ht="12.75">
      <c r="H971" s="1"/>
      <c r="I971" s="7"/>
      <c r="J971" s="7"/>
      <c r="K971" s="7"/>
    </row>
    <row r="972" spans="8:11" ht="12.75">
      <c r="H972" s="1"/>
      <c r="I972" s="7"/>
      <c r="J972" s="7"/>
      <c r="K972" s="7"/>
    </row>
    <row r="973" spans="8:11" ht="12.75">
      <c r="H973" s="1"/>
      <c r="I973" s="7"/>
      <c r="J973" s="7"/>
      <c r="K973" s="7"/>
    </row>
    <row r="974" spans="8:11" ht="12.75">
      <c r="H974" s="1"/>
      <c r="I974" s="7"/>
      <c r="J974" s="7"/>
      <c r="K974" s="7"/>
    </row>
    <row r="975" spans="8:11" ht="12.75">
      <c r="H975" s="1"/>
      <c r="I975" s="7"/>
      <c r="J975" s="7"/>
      <c r="K975" s="7"/>
    </row>
    <row r="976" spans="8:11" ht="12.75">
      <c r="H976" s="1"/>
      <c r="I976" s="7"/>
      <c r="J976" s="7"/>
      <c r="K976" s="7"/>
    </row>
    <row r="977" spans="8:11" ht="12.75">
      <c r="H977" s="1"/>
      <c r="I977" s="7"/>
      <c r="J977" s="7"/>
      <c r="K977" s="7"/>
    </row>
    <row r="978" spans="8:11" ht="12.75">
      <c r="H978" s="1"/>
      <c r="I978" s="7"/>
      <c r="J978" s="7"/>
      <c r="K978" s="7"/>
    </row>
    <row r="979" spans="8:11" ht="12.75">
      <c r="H979" s="1"/>
      <c r="I979" s="7"/>
      <c r="J979" s="7"/>
      <c r="K979" s="7"/>
    </row>
    <row r="980" spans="8:11" ht="12.75">
      <c r="H980" s="1"/>
      <c r="I980" s="7"/>
      <c r="J980" s="7"/>
      <c r="K980" s="7"/>
    </row>
    <row r="981" spans="8:11" ht="12.75">
      <c r="H981" s="1"/>
      <c r="I981" s="7"/>
      <c r="J981" s="7"/>
      <c r="K981" s="7"/>
    </row>
    <row r="982" spans="8:11" ht="12.75">
      <c r="H982" s="1"/>
      <c r="I982" s="7"/>
      <c r="J982" s="7"/>
      <c r="K982" s="7"/>
    </row>
    <row r="983" spans="8:11" ht="12.75">
      <c r="H983" s="1"/>
      <c r="I983" s="7"/>
      <c r="J983" s="7"/>
      <c r="K983" s="7"/>
    </row>
    <row r="984" spans="8:11" ht="12.75">
      <c r="H984" s="1"/>
      <c r="I984" s="7"/>
      <c r="J984" s="7"/>
      <c r="K984" s="7"/>
    </row>
    <row r="985" spans="8:11" ht="12.75">
      <c r="H985" s="1"/>
      <c r="I985" s="7"/>
      <c r="J985" s="7"/>
      <c r="K985" s="7"/>
    </row>
    <row r="986" spans="8:11" ht="12.75">
      <c r="H986" s="1"/>
      <c r="I986" s="7"/>
      <c r="J986" s="7"/>
      <c r="K986" s="7"/>
    </row>
    <row r="987" spans="8:11" ht="12.75">
      <c r="H987" s="1"/>
      <c r="I987" s="7"/>
      <c r="J987" s="7"/>
      <c r="K987" s="7"/>
    </row>
    <row r="988" spans="8:11" ht="12.75">
      <c r="H988" s="1"/>
      <c r="I988" s="7"/>
      <c r="J988" s="7"/>
      <c r="K988" s="7"/>
    </row>
    <row r="989" spans="8:11" ht="12.75">
      <c r="H989" s="1"/>
      <c r="I989" s="7"/>
      <c r="J989" s="7"/>
      <c r="K989" s="7"/>
    </row>
    <row r="990" spans="8:11" ht="12.75">
      <c r="H990" s="1"/>
      <c r="I990" s="7"/>
      <c r="J990" s="7"/>
      <c r="K990" s="7"/>
    </row>
    <row r="991" spans="8:11" ht="12.75">
      <c r="H991" s="1"/>
      <c r="I991" s="7"/>
      <c r="J991" s="7"/>
      <c r="K991" s="7"/>
    </row>
    <row r="992" spans="8:11" ht="12.75">
      <c r="H992" s="1"/>
      <c r="I992" s="7"/>
      <c r="J992" s="7"/>
      <c r="K992" s="7"/>
    </row>
    <row r="993" spans="8:11" ht="12.75">
      <c r="H993" s="1"/>
      <c r="I993" s="7"/>
      <c r="J993" s="7"/>
      <c r="K993" s="7"/>
    </row>
    <row r="994" spans="8:11" ht="12.75">
      <c r="H994" s="1"/>
      <c r="I994" s="7"/>
      <c r="J994" s="7"/>
      <c r="K994" s="7"/>
    </row>
    <row r="995" spans="8:11" ht="12.75">
      <c r="H995" s="1"/>
      <c r="I995" s="7"/>
      <c r="J995" s="7"/>
      <c r="K995" s="7"/>
    </row>
    <row r="996" spans="8:11" ht="12.75">
      <c r="H996" s="1"/>
      <c r="I996" s="7"/>
      <c r="J996" s="7"/>
      <c r="K996" s="7"/>
    </row>
    <row r="997" spans="8:11" ht="12.75">
      <c r="H997" s="1"/>
      <c r="I997" s="7"/>
      <c r="J997" s="7"/>
      <c r="K997" s="7"/>
    </row>
    <row r="998" spans="8:11" ht="12.75">
      <c r="H998" s="1"/>
      <c r="I998" s="7"/>
      <c r="J998" s="7"/>
      <c r="K998" s="7"/>
    </row>
    <row r="999" spans="8:11" ht="12.75">
      <c r="H999" s="1"/>
      <c r="I999" s="7"/>
      <c r="J999" s="7"/>
      <c r="K999" s="7"/>
    </row>
    <row r="1000" spans="8:11" ht="12.75">
      <c r="H1000" s="1"/>
      <c r="I1000" s="7"/>
      <c r="J1000" s="7"/>
      <c r="K1000" s="7"/>
    </row>
    <row r="1001" spans="8:11" ht="12.75">
      <c r="H1001" s="1"/>
      <c r="I1001" s="7"/>
      <c r="J1001" s="7"/>
      <c r="K1001" s="7"/>
    </row>
    <row r="1002" spans="8:11" ht="12.75">
      <c r="H1002" s="1"/>
      <c r="I1002" s="7"/>
      <c r="J1002" s="7"/>
      <c r="K1002" s="7"/>
    </row>
    <row r="1003" spans="8:11" ht="12.75">
      <c r="H1003" s="1"/>
      <c r="I1003" s="7"/>
      <c r="J1003" s="7"/>
      <c r="K1003" s="7"/>
    </row>
    <row r="1004" spans="8:11" ht="12.75">
      <c r="H1004" s="1"/>
      <c r="I1004" s="7"/>
      <c r="J1004" s="7"/>
      <c r="K1004" s="7"/>
    </row>
    <row r="1005" spans="8:11" ht="12.75">
      <c r="H1005" s="1"/>
      <c r="I1005" s="7"/>
      <c r="J1005" s="7"/>
      <c r="K1005" s="7"/>
    </row>
    <row r="1006" spans="8:11" ht="12.75">
      <c r="H1006" s="1"/>
      <c r="I1006" s="7"/>
      <c r="J1006" s="7"/>
      <c r="K1006" s="7"/>
    </row>
    <row r="1007" spans="8:11" ht="12.75">
      <c r="H1007" s="1"/>
      <c r="I1007" s="7"/>
      <c r="J1007" s="7"/>
      <c r="K1007" s="7"/>
    </row>
    <row r="1008" spans="8:11" ht="12.75">
      <c r="H1008" s="1"/>
      <c r="I1008" s="7"/>
      <c r="J1008" s="7"/>
      <c r="K1008" s="7"/>
    </row>
    <row r="1009" spans="8:11" ht="12.75">
      <c r="H1009" s="1"/>
      <c r="I1009" s="7"/>
      <c r="J1009" s="7"/>
      <c r="K1009" s="7"/>
    </row>
    <row r="1010" spans="8:11" ht="12.75">
      <c r="H1010" s="1"/>
      <c r="I1010" s="7"/>
      <c r="J1010" s="7"/>
      <c r="K1010" s="7"/>
    </row>
    <row r="1011" spans="8:11" ht="12.75">
      <c r="H1011" s="1"/>
      <c r="I1011" s="7"/>
      <c r="J1011" s="7"/>
      <c r="K1011" s="7"/>
    </row>
    <row r="1012" spans="8:11" ht="12.75">
      <c r="H1012" s="1"/>
      <c r="I1012" s="7"/>
      <c r="J1012" s="7"/>
      <c r="K1012" s="7"/>
    </row>
    <row r="1013" spans="8:11" ht="12.75">
      <c r="H1013" s="1"/>
      <c r="I1013" s="7"/>
      <c r="J1013" s="7"/>
      <c r="K1013" s="7"/>
    </row>
    <row r="1014" spans="8:11" ht="12.75">
      <c r="H1014" s="1"/>
      <c r="I1014" s="7"/>
      <c r="J1014" s="7"/>
      <c r="K1014" s="7"/>
    </row>
    <row r="1015" spans="8:11" ht="12.75">
      <c r="H1015" s="1"/>
      <c r="I1015" s="7"/>
      <c r="J1015" s="7"/>
      <c r="K1015" s="7"/>
    </row>
    <row r="1016" spans="8:11" ht="12.75">
      <c r="H1016" s="1"/>
      <c r="I1016" s="7"/>
      <c r="J1016" s="7"/>
      <c r="K1016" s="7"/>
    </row>
    <row r="1017" spans="8:11" ht="12.75">
      <c r="H1017" s="1"/>
      <c r="I1017" s="7"/>
      <c r="J1017" s="7"/>
      <c r="K1017" s="7"/>
    </row>
    <row r="1018" spans="8:11" ht="12.75">
      <c r="H1018" s="1"/>
      <c r="I1018" s="7"/>
      <c r="J1018" s="7"/>
      <c r="K1018" s="7"/>
    </row>
    <row r="1019" spans="8:11" ht="12.75">
      <c r="H1019" s="1"/>
      <c r="I1019" s="7"/>
      <c r="J1019" s="7"/>
      <c r="K1019" s="7"/>
    </row>
    <row r="1020" spans="8:11" ht="12.75">
      <c r="H1020" s="1"/>
      <c r="I1020" s="7"/>
      <c r="J1020" s="7"/>
      <c r="K1020" s="7"/>
    </row>
    <row r="1021" spans="8:11" ht="12.75">
      <c r="H1021" s="1"/>
      <c r="I1021" s="7"/>
      <c r="J1021" s="7"/>
      <c r="K1021" s="7"/>
    </row>
    <row r="1022" spans="8:11" ht="12.75">
      <c r="H1022" s="1"/>
      <c r="I1022" s="7"/>
      <c r="J1022" s="7"/>
      <c r="K1022" s="7"/>
    </row>
    <row r="1023" spans="8:11" ht="12.75">
      <c r="H1023" s="1"/>
      <c r="I1023" s="7"/>
      <c r="J1023" s="7"/>
      <c r="K1023" s="7"/>
    </row>
    <row r="1024" spans="8:11" ht="12.75">
      <c r="H1024" s="1"/>
      <c r="I1024" s="7"/>
      <c r="J1024" s="7"/>
      <c r="K1024" s="7"/>
    </row>
    <row r="1025" spans="8:11" ht="12.75">
      <c r="H1025" s="1"/>
      <c r="I1025" s="7"/>
      <c r="J1025" s="7"/>
      <c r="K1025" s="7"/>
    </row>
    <row r="1026" spans="8:11" ht="12.75">
      <c r="H1026" s="1"/>
      <c r="I1026" s="7"/>
      <c r="J1026" s="7"/>
      <c r="K1026" s="7"/>
    </row>
    <row r="1027" spans="8:11" ht="12.75">
      <c r="H1027" s="1"/>
      <c r="I1027" s="7"/>
      <c r="J1027" s="7"/>
      <c r="K1027" s="7"/>
    </row>
    <row r="1028" spans="8:11" ht="12.75">
      <c r="H1028" s="1"/>
      <c r="I1028" s="7"/>
      <c r="J1028" s="7"/>
      <c r="K1028" s="7"/>
    </row>
    <row r="1029" spans="8:11" ht="12.75">
      <c r="H1029" s="1"/>
      <c r="I1029" s="7"/>
      <c r="J1029" s="7"/>
      <c r="K1029" s="7"/>
    </row>
    <row r="1030" spans="8:11" ht="12.75">
      <c r="H1030" s="1"/>
      <c r="I1030" s="7"/>
      <c r="J1030" s="7"/>
      <c r="K1030" s="7"/>
    </row>
    <row r="1031" spans="8:11" ht="12.75">
      <c r="H1031" s="1"/>
      <c r="I1031" s="7"/>
      <c r="J1031" s="7"/>
      <c r="K1031" s="7"/>
    </row>
    <row r="1032" spans="8:11" ht="12.75">
      <c r="H1032" s="1"/>
      <c r="I1032" s="7"/>
      <c r="J1032" s="7"/>
      <c r="K1032" s="7"/>
    </row>
    <row r="1033" spans="8:11" ht="12.75">
      <c r="H1033" s="1"/>
      <c r="I1033" s="7"/>
      <c r="J1033" s="7"/>
      <c r="K1033" s="7"/>
    </row>
    <row r="1034" spans="8:11" ht="12.75">
      <c r="H1034" s="1"/>
      <c r="I1034" s="7"/>
      <c r="J1034" s="7"/>
      <c r="K1034" s="7"/>
    </row>
    <row r="1035" spans="8:11" ht="12.75">
      <c r="H1035" s="1"/>
      <c r="I1035" s="7"/>
      <c r="J1035" s="7"/>
      <c r="K1035" s="7"/>
    </row>
    <row r="1036" spans="8:11" ht="12.75">
      <c r="H1036" s="1"/>
      <c r="I1036" s="7"/>
      <c r="J1036" s="7"/>
      <c r="K1036" s="7"/>
    </row>
    <row r="1037" spans="8:11" ht="12.75">
      <c r="H1037" s="1"/>
      <c r="I1037" s="7"/>
      <c r="J1037" s="7"/>
      <c r="K1037" s="7"/>
    </row>
    <row r="1038" spans="8:11" ht="12.75">
      <c r="H1038" s="1"/>
      <c r="I1038" s="7"/>
      <c r="J1038" s="7"/>
      <c r="K1038" s="7"/>
    </row>
    <row r="1039" spans="8:11" ht="12.75">
      <c r="H1039" s="1"/>
      <c r="I1039" s="7"/>
      <c r="J1039" s="7"/>
      <c r="K1039" s="7"/>
    </row>
    <row r="1040" spans="8:11" ht="12.75">
      <c r="H1040" s="1"/>
      <c r="I1040" s="7"/>
      <c r="J1040" s="7"/>
      <c r="K1040" s="7"/>
    </row>
    <row r="1041" spans="8:11" ht="12.75">
      <c r="H1041" s="1"/>
      <c r="I1041" s="7"/>
      <c r="J1041" s="7"/>
      <c r="K1041" s="7"/>
    </row>
    <row r="1042" spans="8:11" ht="12.75">
      <c r="H1042" s="1"/>
      <c r="I1042" s="7"/>
      <c r="J1042" s="7"/>
      <c r="K1042" s="7"/>
    </row>
    <row r="1043" spans="8:11" ht="12.75">
      <c r="H1043" s="1"/>
      <c r="I1043" s="7"/>
      <c r="J1043" s="7"/>
      <c r="K1043" s="7"/>
    </row>
    <row r="1044" spans="8:11" ht="12.75">
      <c r="H1044" s="1"/>
      <c r="I1044" s="7"/>
      <c r="J1044" s="7"/>
      <c r="K1044" s="7"/>
    </row>
    <row r="1045" spans="8:11" ht="12.75">
      <c r="H1045" s="1"/>
      <c r="I1045" s="7"/>
      <c r="J1045" s="7"/>
      <c r="K1045" s="7"/>
    </row>
    <row r="1046" spans="8:11" ht="12.75">
      <c r="H1046" s="1"/>
      <c r="I1046" s="7"/>
      <c r="J1046" s="7"/>
      <c r="K1046" s="7"/>
    </row>
    <row r="1047" spans="8:11" ht="12.75">
      <c r="H1047" s="1"/>
      <c r="I1047" s="7"/>
      <c r="J1047" s="7"/>
      <c r="K1047" s="7"/>
    </row>
    <row r="1048" spans="8:11" ht="12.75">
      <c r="H1048" s="1"/>
      <c r="I1048" s="7"/>
      <c r="J1048" s="7"/>
      <c r="K1048" s="7"/>
    </row>
    <row r="1049" spans="8:11" ht="12.75">
      <c r="H1049" s="1"/>
      <c r="I1049" s="7"/>
      <c r="J1049" s="7"/>
      <c r="K1049" s="7"/>
    </row>
    <row r="1050" spans="8:11" ht="12.75">
      <c r="H1050" s="1"/>
      <c r="I1050" s="7"/>
      <c r="J1050" s="7"/>
      <c r="K1050" s="7"/>
    </row>
    <row r="1051" spans="8:11" ht="12.75">
      <c r="H1051" s="1"/>
      <c r="I1051" s="7"/>
      <c r="J1051" s="7"/>
      <c r="K1051" s="7"/>
    </row>
    <row r="1052" spans="8:11" ht="12.75">
      <c r="H1052" s="1"/>
      <c r="I1052" s="7"/>
      <c r="J1052" s="7"/>
      <c r="K1052" s="7"/>
    </row>
    <row r="1053" spans="8:11" ht="12.75">
      <c r="H1053" s="1"/>
      <c r="I1053" s="7"/>
      <c r="J1053" s="7"/>
      <c r="K1053" s="7"/>
    </row>
    <row r="1054" spans="8:11" ht="12.75">
      <c r="H1054" s="1"/>
      <c r="I1054" s="7"/>
      <c r="J1054" s="7"/>
      <c r="K1054" s="7"/>
    </row>
    <row r="1055" spans="8:11" ht="12.75">
      <c r="H1055" s="1"/>
      <c r="I1055" s="7"/>
      <c r="J1055" s="7"/>
      <c r="K1055" s="7"/>
    </row>
    <row r="1056" spans="8:11" ht="12.75">
      <c r="H1056" s="1"/>
      <c r="I1056" s="7"/>
      <c r="J1056" s="7"/>
      <c r="K1056" s="7"/>
    </row>
    <row r="1057" spans="8:11" ht="12.75">
      <c r="H1057" s="1"/>
      <c r="I1057" s="7"/>
      <c r="J1057" s="7"/>
      <c r="K1057" s="7"/>
    </row>
    <row r="1058" spans="8:11" ht="12.75">
      <c r="H1058" s="1"/>
      <c r="I1058" s="7"/>
      <c r="J1058" s="7"/>
      <c r="K1058" s="7"/>
    </row>
    <row r="1059" spans="8:11" ht="12.75">
      <c r="H1059" s="1"/>
      <c r="I1059" s="7"/>
      <c r="J1059" s="7"/>
      <c r="K1059" s="7"/>
    </row>
    <row r="1060" spans="8:11" ht="12.75">
      <c r="H1060" s="1"/>
      <c r="I1060" s="7"/>
      <c r="J1060" s="7"/>
      <c r="K1060" s="7"/>
    </row>
    <row r="1061" spans="8:11" ht="12.75">
      <c r="H1061" s="1"/>
      <c r="I1061" s="7"/>
      <c r="J1061" s="7"/>
      <c r="K1061" s="7"/>
    </row>
    <row r="1062" spans="8:11" ht="12.75">
      <c r="H1062" s="1"/>
      <c r="I1062" s="7"/>
      <c r="J1062" s="7"/>
      <c r="K1062" s="7"/>
    </row>
    <row r="1063" spans="8:11" ht="12.75">
      <c r="H1063" s="1"/>
      <c r="I1063" s="7"/>
      <c r="J1063" s="7"/>
      <c r="K1063" s="7"/>
    </row>
    <row r="1064" spans="8:11" ht="12.75">
      <c r="H1064" s="1"/>
      <c r="I1064" s="7"/>
      <c r="J1064" s="7"/>
      <c r="K1064" s="7"/>
    </row>
    <row r="1065" spans="8:11" ht="12.75">
      <c r="H1065" s="1"/>
      <c r="I1065" s="7"/>
      <c r="J1065" s="7"/>
      <c r="K1065" s="7"/>
    </row>
    <row r="1066" spans="8:11" ht="12.75">
      <c r="H1066" s="1"/>
      <c r="I1066" s="7"/>
      <c r="J1066" s="7"/>
      <c r="K1066" s="7"/>
    </row>
    <row r="1067" spans="8:11" ht="12.75">
      <c r="H1067" s="1"/>
      <c r="I1067" s="7"/>
      <c r="J1067" s="7"/>
      <c r="K1067" s="7"/>
    </row>
    <row r="1068" spans="8:11" ht="12.75">
      <c r="H1068" s="1"/>
      <c r="I1068" s="7"/>
      <c r="J1068" s="7"/>
      <c r="K1068" s="7"/>
    </row>
    <row r="1069" spans="8:11" ht="12.75">
      <c r="H1069" s="1"/>
      <c r="I1069" s="7"/>
      <c r="J1069" s="7"/>
      <c r="K1069" s="7"/>
    </row>
    <row r="1070" spans="8:11" ht="12.75">
      <c r="H1070" s="1"/>
      <c r="I1070" s="7"/>
      <c r="J1070" s="7"/>
      <c r="K1070" s="7"/>
    </row>
    <row r="1071" spans="8:11" ht="12.75">
      <c r="H1071" s="1"/>
      <c r="I1071" s="7"/>
      <c r="J1071" s="7"/>
      <c r="K1071" s="7"/>
    </row>
    <row r="1072" spans="8:11" ht="12.75">
      <c r="H1072" s="1"/>
      <c r="I1072" s="7"/>
      <c r="J1072" s="7"/>
      <c r="K1072" s="7"/>
    </row>
    <row r="1073" spans="8:11" ht="12.75">
      <c r="H1073" s="1"/>
      <c r="I1073" s="7"/>
      <c r="J1073" s="7"/>
      <c r="K1073" s="7"/>
    </row>
    <row r="1074" spans="8:11" ht="12.75">
      <c r="H1074" s="1"/>
      <c r="I1074" s="7"/>
      <c r="J1074" s="7"/>
      <c r="K1074" s="7"/>
    </row>
    <row r="1075" spans="8:11" ht="12.75">
      <c r="H1075" s="1"/>
      <c r="I1075" s="7"/>
      <c r="J1075" s="7"/>
      <c r="K1075" s="7"/>
    </row>
    <row r="1076" spans="8:11" ht="12.75">
      <c r="H1076" s="1"/>
      <c r="I1076" s="7"/>
      <c r="J1076" s="7"/>
      <c r="K1076" s="7"/>
    </row>
    <row r="1077" spans="8:11" ht="12.75">
      <c r="H1077" s="1"/>
      <c r="I1077" s="7"/>
      <c r="J1077" s="7"/>
      <c r="K1077" s="7"/>
    </row>
    <row r="1078" spans="8:11" ht="12.75">
      <c r="H1078" s="1"/>
      <c r="I1078" s="7"/>
      <c r="J1078" s="7"/>
      <c r="K1078" s="7"/>
    </row>
    <row r="1079" spans="8:11" ht="12.75">
      <c r="H1079" s="1"/>
      <c r="I1079" s="7"/>
      <c r="J1079" s="7"/>
      <c r="K1079" s="7"/>
    </row>
    <row r="1080" spans="8:11" ht="12.75">
      <c r="H1080" s="1"/>
      <c r="I1080" s="7"/>
      <c r="J1080" s="7"/>
      <c r="K1080" s="7"/>
    </row>
    <row r="1081" spans="8:11" ht="12.75">
      <c r="H1081" s="1"/>
      <c r="I1081" s="7"/>
      <c r="J1081" s="7"/>
      <c r="K1081" s="7"/>
    </row>
    <row r="1082" spans="8:11" ht="12.75">
      <c r="H1082" s="1"/>
      <c r="I1082" s="7"/>
      <c r="J1082" s="7"/>
      <c r="K1082" s="7"/>
    </row>
    <row r="1083" spans="8:11" ht="12.75">
      <c r="H1083" s="1"/>
      <c r="I1083" s="7"/>
      <c r="J1083" s="7"/>
      <c r="K1083" s="7"/>
    </row>
    <row r="1084" spans="8:11" ht="12.75">
      <c r="H1084" s="1"/>
      <c r="I1084" s="7"/>
      <c r="J1084" s="7"/>
      <c r="K1084" s="7"/>
    </row>
    <row r="1085" spans="8:11" ht="12.75">
      <c r="H1085" s="1"/>
      <c r="I1085" s="7"/>
      <c r="J1085" s="7"/>
      <c r="K1085" s="7"/>
    </row>
    <row r="1086" spans="8:11" ht="12.75">
      <c r="H1086" s="1"/>
      <c r="I1086" s="7"/>
      <c r="J1086" s="7"/>
      <c r="K1086" s="7"/>
    </row>
    <row r="1087" spans="8:11" ht="12.75">
      <c r="H1087" s="1"/>
      <c r="I1087" s="7"/>
      <c r="J1087" s="7"/>
      <c r="K1087" s="7"/>
    </row>
    <row r="1088" spans="8:11" ht="12.75">
      <c r="H1088" s="1"/>
      <c r="I1088" s="7"/>
      <c r="J1088" s="7"/>
      <c r="K1088" s="7"/>
    </row>
    <row r="1089" spans="8:11" ht="12.75">
      <c r="H1089" s="1"/>
      <c r="I1089" s="7"/>
      <c r="J1089" s="7"/>
      <c r="K1089" s="7"/>
    </row>
    <row r="1090" spans="8:11" ht="12.75">
      <c r="H1090" s="1"/>
      <c r="I1090" s="7"/>
      <c r="J1090" s="7"/>
      <c r="K1090" s="7"/>
    </row>
    <row r="1091" spans="8:11" ht="12.75">
      <c r="H1091" s="1"/>
      <c r="I1091" s="7"/>
      <c r="J1091" s="7"/>
      <c r="K1091" s="7"/>
    </row>
    <row r="1092" spans="8:11" ht="12.75">
      <c r="H1092" s="1"/>
      <c r="I1092" s="7"/>
      <c r="J1092" s="7"/>
      <c r="K1092" s="7"/>
    </row>
    <row r="1093" spans="8:11" ht="12.75">
      <c r="H1093" s="1"/>
      <c r="I1093" s="7"/>
      <c r="J1093" s="7"/>
      <c r="K1093" s="7"/>
    </row>
    <row r="1094" spans="8:11" ht="12.75">
      <c r="H1094" s="1"/>
      <c r="I1094" s="7"/>
      <c r="J1094" s="7"/>
      <c r="K1094" s="7"/>
    </row>
    <row r="1095" spans="8:11" ht="12.75">
      <c r="H1095" s="1"/>
      <c r="I1095" s="7"/>
      <c r="J1095" s="7"/>
      <c r="K1095" s="7"/>
    </row>
    <row r="1096" spans="8:11" ht="12.75">
      <c r="H1096" s="1"/>
      <c r="I1096" s="7"/>
      <c r="J1096" s="7"/>
      <c r="K1096" s="7"/>
    </row>
    <row r="1097" spans="8:11" ht="12.75">
      <c r="H1097" s="1"/>
      <c r="I1097" s="7"/>
      <c r="J1097" s="7"/>
      <c r="K1097" s="7"/>
    </row>
    <row r="1098" spans="8:11" ht="12.75">
      <c r="H1098" s="1"/>
      <c r="I1098" s="7"/>
      <c r="J1098" s="7"/>
      <c r="K1098" s="7"/>
    </row>
    <row r="1099" spans="8:11" ht="12.75">
      <c r="H1099" s="1"/>
      <c r="I1099" s="7"/>
      <c r="J1099" s="7"/>
      <c r="K1099" s="7"/>
    </row>
    <row r="1100" spans="8:11" ht="12.75">
      <c r="H1100" s="1"/>
      <c r="I1100" s="7"/>
      <c r="J1100" s="7"/>
      <c r="K1100" s="7"/>
    </row>
    <row r="1101" spans="8:11" ht="12.75">
      <c r="H1101" s="1"/>
      <c r="I1101" s="7"/>
      <c r="J1101" s="7"/>
      <c r="K1101" s="7"/>
    </row>
    <row r="1102" spans="8:11" ht="12.75">
      <c r="H1102" s="1"/>
      <c r="I1102" s="7"/>
      <c r="J1102" s="7"/>
      <c r="K1102" s="7"/>
    </row>
    <row r="1103" spans="8:11" ht="12.75">
      <c r="H1103" s="1"/>
      <c r="I1103" s="7"/>
      <c r="J1103" s="7"/>
      <c r="K1103" s="7"/>
    </row>
    <row r="1104" spans="8:11" ht="12.75">
      <c r="H1104" s="1"/>
      <c r="I1104" s="7"/>
      <c r="J1104" s="7"/>
      <c r="K1104" s="7"/>
    </row>
    <row r="1105" spans="8:11" ht="12.75">
      <c r="H1105" s="1"/>
      <c r="I1105" s="7"/>
      <c r="J1105" s="7"/>
      <c r="K1105" s="7"/>
    </row>
    <row r="1106" spans="8:11" ht="12.75">
      <c r="H1106" s="1"/>
      <c r="I1106" s="7"/>
      <c r="J1106" s="7"/>
      <c r="K1106" s="7"/>
    </row>
    <row r="1107" spans="8:11" ht="12.75">
      <c r="H1107" s="1"/>
      <c r="I1107" s="7"/>
      <c r="J1107" s="7"/>
      <c r="K1107" s="7"/>
    </row>
    <row r="1108" spans="8:11" ht="12.75">
      <c r="H1108" s="1"/>
      <c r="I1108" s="7"/>
      <c r="J1108" s="7"/>
      <c r="K1108" s="7"/>
    </row>
    <row r="1109" spans="8:11" ht="12.75">
      <c r="H1109" s="1"/>
      <c r="I1109" s="7"/>
      <c r="J1109" s="7"/>
      <c r="K1109" s="7"/>
    </row>
    <row r="1110" spans="8:11" ht="12.75">
      <c r="H1110" s="1"/>
      <c r="I1110" s="7"/>
      <c r="J1110" s="7"/>
      <c r="K1110" s="7"/>
    </row>
    <row r="1111" spans="8:11" ht="12.75">
      <c r="H1111" s="1"/>
      <c r="I1111" s="7"/>
      <c r="J1111" s="7"/>
      <c r="K1111" s="7"/>
    </row>
    <row r="1112" spans="8:11" ht="12.75">
      <c r="H1112" s="1"/>
      <c r="I1112" s="7"/>
      <c r="J1112" s="7"/>
      <c r="K1112" s="7"/>
    </row>
    <row r="1113" spans="8:11" ht="12.75">
      <c r="H1113" s="1"/>
      <c r="I1113" s="7"/>
      <c r="J1113" s="7"/>
      <c r="K1113" s="7"/>
    </row>
    <row r="1114" spans="8:11" ht="12.75">
      <c r="H1114" s="1"/>
      <c r="I1114" s="7"/>
      <c r="J1114" s="7"/>
      <c r="K1114" s="7"/>
    </row>
    <row r="1115" spans="8:11" ht="12.75">
      <c r="H1115" s="1"/>
      <c r="I1115" s="7"/>
      <c r="J1115" s="7"/>
      <c r="K1115" s="7"/>
    </row>
    <row r="1116" spans="8:11" ht="12.75">
      <c r="H1116" s="1"/>
      <c r="I1116" s="7"/>
      <c r="J1116" s="7"/>
      <c r="K1116" s="7"/>
    </row>
    <row r="1117" spans="8:11" ht="12.75">
      <c r="H1117" s="1"/>
      <c r="I1117" s="7"/>
      <c r="J1117" s="7"/>
      <c r="K1117" s="7"/>
    </row>
    <row r="1118" spans="8:11" ht="12.75">
      <c r="H1118" s="1"/>
      <c r="I1118" s="7"/>
      <c r="J1118" s="7"/>
      <c r="K1118" s="7"/>
    </row>
    <row r="1119" spans="8:11" ht="12.75">
      <c r="H1119" s="1"/>
      <c r="I1119" s="7"/>
      <c r="J1119" s="7"/>
      <c r="K1119" s="7"/>
    </row>
    <row r="1120" spans="8:11" ht="12.75">
      <c r="H1120" s="1"/>
      <c r="I1120" s="7"/>
      <c r="J1120" s="7"/>
      <c r="K1120" s="7"/>
    </row>
    <row r="1121" spans="8:11" ht="12.75">
      <c r="H1121" s="1"/>
      <c r="I1121" s="7"/>
      <c r="J1121" s="7"/>
      <c r="K1121" s="7"/>
    </row>
    <row r="1122" spans="8:11" ht="12.75">
      <c r="H1122" s="1"/>
      <c r="I1122" s="7"/>
      <c r="J1122" s="7"/>
      <c r="K1122" s="7"/>
    </row>
    <row r="1123" spans="8:11" ht="12.75">
      <c r="H1123" s="1"/>
      <c r="I1123" s="7"/>
      <c r="J1123" s="7"/>
      <c r="K1123" s="7"/>
    </row>
    <row r="1124" spans="8:11" ht="12.75">
      <c r="H1124" s="1"/>
      <c r="I1124" s="7"/>
      <c r="J1124" s="7"/>
      <c r="K1124" s="7"/>
    </row>
    <row r="1125" spans="8:11" ht="12.75">
      <c r="H1125" s="1"/>
      <c r="I1125" s="7"/>
      <c r="J1125" s="7"/>
      <c r="K1125" s="7"/>
    </row>
    <row r="1126" spans="8:11" ht="12.75">
      <c r="H1126" s="1"/>
      <c r="I1126" s="7"/>
      <c r="J1126" s="7"/>
      <c r="K1126" s="7"/>
    </row>
    <row r="1127" spans="8:11" ht="12.75">
      <c r="H1127" s="1"/>
      <c r="I1127" s="7"/>
      <c r="J1127" s="7"/>
      <c r="K1127" s="7"/>
    </row>
    <row r="1128" spans="8:11" ht="12.75">
      <c r="H1128" s="1"/>
      <c r="I1128" s="7"/>
      <c r="J1128" s="7"/>
      <c r="K1128" s="7"/>
    </row>
    <row r="1129" spans="8:11" ht="12.75">
      <c r="H1129" s="1"/>
      <c r="I1129" s="7"/>
      <c r="J1129" s="7"/>
      <c r="K1129" s="7"/>
    </row>
    <row r="1130" spans="8:11" ht="12.75">
      <c r="H1130" s="1"/>
      <c r="I1130" s="7"/>
      <c r="J1130" s="7"/>
      <c r="K1130" s="7"/>
    </row>
    <row r="1131" spans="8:11" ht="12.75">
      <c r="H1131" s="1"/>
      <c r="I1131" s="7"/>
      <c r="J1131" s="7"/>
      <c r="K1131" s="7"/>
    </row>
    <row r="1132" spans="8:11" ht="12.75">
      <c r="H1132" s="1"/>
      <c r="I1132" s="7"/>
      <c r="J1132" s="7"/>
      <c r="K1132" s="7"/>
    </row>
    <row r="1133" spans="8:11" ht="12.75">
      <c r="H1133" s="1"/>
      <c r="I1133" s="7"/>
      <c r="J1133" s="7"/>
      <c r="K1133" s="7"/>
    </row>
    <row r="1134" spans="8:11" ht="12.75">
      <c r="H1134" s="1"/>
      <c r="I1134" s="7"/>
      <c r="J1134" s="7"/>
      <c r="K1134" s="7"/>
    </row>
    <row r="1135" spans="8:11" ht="12.75">
      <c r="H1135" s="1"/>
      <c r="I1135" s="7"/>
      <c r="J1135" s="7"/>
      <c r="K1135" s="7"/>
    </row>
    <row r="1136" spans="8:11" ht="12.75">
      <c r="H1136" s="1"/>
      <c r="I1136" s="7"/>
      <c r="J1136" s="7"/>
      <c r="K1136" s="7"/>
    </row>
    <row r="1137" spans="8:11" ht="12.75">
      <c r="H1137" s="1"/>
      <c r="I1137" s="7"/>
      <c r="J1137" s="7"/>
      <c r="K1137" s="7"/>
    </row>
    <row r="1138" spans="8:11" ht="12.75">
      <c r="H1138" s="1"/>
      <c r="I1138" s="7"/>
      <c r="J1138" s="7"/>
      <c r="K1138" s="7"/>
    </row>
    <row r="1139" spans="8:11" ht="12.75">
      <c r="H1139" s="1"/>
      <c r="I1139" s="7"/>
      <c r="J1139" s="7"/>
      <c r="K1139" s="7"/>
    </row>
    <row r="1140" spans="8:11" ht="12.75">
      <c r="H1140" s="1"/>
      <c r="I1140" s="7"/>
      <c r="J1140" s="7"/>
      <c r="K1140" s="7"/>
    </row>
    <row r="1141" spans="8:11" ht="12.75">
      <c r="H1141" s="1"/>
      <c r="I1141" s="7"/>
      <c r="J1141" s="7"/>
      <c r="K1141" s="7"/>
    </row>
    <row r="1142" spans="8:11" ht="12.75">
      <c r="H1142" s="1"/>
      <c r="I1142" s="7"/>
      <c r="J1142" s="7"/>
      <c r="K1142" s="7"/>
    </row>
    <row r="1143" spans="8:11" ht="12.75">
      <c r="H1143" s="1"/>
      <c r="I1143" s="7"/>
      <c r="J1143" s="7"/>
      <c r="K1143" s="7"/>
    </row>
    <row r="1144" spans="8:11" ht="12.75">
      <c r="H1144" s="1"/>
      <c r="I1144" s="7"/>
      <c r="J1144" s="7"/>
      <c r="K1144" s="7"/>
    </row>
    <row r="1145" spans="8:11" ht="12.75">
      <c r="H1145" s="1"/>
      <c r="I1145" s="7"/>
      <c r="J1145" s="7"/>
      <c r="K1145" s="7"/>
    </row>
    <row r="1146" spans="8:11" ht="12.75">
      <c r="H1146" s="1"/>
      <c r="I1146" s="7"/>
      <c r="J1146" s="7"/>
      <c r="K1146" s="7"/>
    </row>
    <row r="1147" spans="8:11" ht="12.75">
      <c r="H1147" s="1"/>
      <c r="I1147" s="7"/>
      <c r="J1147" s="7"/>
      <c r="K1147" s="7"/>
    </row>
    <row r="1148" spans="8:11" ht="12.75">
      <c r="H1148" s="1"/>
      <c r="I1148" s="7"/>
      <c r="J1148" s="7"/>
      <c r="K1148" s="7"/>
    </row>
    <row r="1149" spans="8:11" ht="12.75">
      <c r="H1149" s="1"/>
      <c r="I1149" s="7"/>
      <c r="J1149" s="7"/>
      <c r="K1149" s="7"/>
    </row>
    <row r="1150" spans="8:11" ht="12.75">
      <c r="H1150" s="1"/>
      <c r="I1150" s="7"/>
      <c r="J1150" s="7"/>
      <c r="K1150" s="7"/>
    </row>
    <row r="1151" spans="8:11" ht="12.75">
      <c r="H1151" s="1"/>
      <c r="I1151" s="7"/>
      <c r="J1151" s="7"/>
      <c r="K1151" s="7"/>
    </row>
    <row r="1152" spans="8:11" ht="12.75">
      <c r="H1152" s="1"/>
      <c r="I1152" s="7"/>
      <c r="J1152" s="7"/>
      <c r="K1152" s="7"/>
    </row>
    <row r="1153" spans="8:11" ht="12.75">
      <c r="H1153" s="1"/>
      <c r="I1153" s="7"/>
      <c r="J1153" s="7"/>
      <c r="K1153" s="7"/>
    </row>
    <row r="1154" spans="8:11" ht="12.75">
      <c r="H1154" s="1"/>
      <c r="I1154" s="7"/>
      <c r="J1154" s="7"/>
      <c r="K1154" s="7"/>
    </row>
    <row r="1155" spans="8:11" ht="12.75">
      <c r="H1155" s="1"/>
      <c r="I1155" s="7"/>
      <c r="J1155" s="7"/>
      <c r="K1155" s="7"/>
    </row>
    <row r="1156" spans="8:11" ht="12.75">
      <c r="H1156" s="1"/>
      <c r="I1156" s="7"/>
      <c r="J1156" s="7"/>
      <c r="K1156" s="7"/>
    </row>
    <row r="1157" spans="8:11" ht="12.75">
      <c r="H1157" s="1"/>
      <c r="I1157" s="7"/>
      <c r="J1157" s="7"/>
      <c r="K1157" s="7"/>
    </row>
    <row r="1158" spans="8:11" ht="12.75">
      <c r="H1158" s="1"/>
      <c r="I1158" s="7"/>
      <c r="J1158" s="7"/>
      <c r="K1158" s="7"/>
    </row>
    <row r="1159" spans="8:11" ht="12.75">
      <c r="H1159" s="1"/>
      <c r="I1159" s="7"/>
      <c r="J1159" s="7"/>
      <c r="K1159" s="7"/>
    </row>
    <row r="1160" spans="8:11" ht="12.75">
      <c r="H1160" s="1"/>
      <c r="I1160" s="7"/>
      <c r="J1160" s="7"/>
      <c r="K1160" s="7"/>
    </row>
    <row r="1161" spans="8:11" ht="12.75">
      <c r="H1161" s="1"/>
      <c r="I1161" s="7"/>
      <c r="J1161" s="7"/>
      <c r="K1161" s="7"/>
    </row>
    <row r="1162" spans="8:11" ht="12.75">
      <c r="H1162" s="1"/>
      <c r="I1162" s="7"/>
      <c r="J1162" s="7"/>
      <c r="K1162" s="7"/>
    </row>
    <row r="1163" spans="8:11" ht="12.75">
      <c r="H1163" s="1"/>
      <c r="I1163" s="7"/>
      <c r="J1163" s="7"/>
      <c r="K1163" s="7"/>
    </row>
    <row r="1164" spans="8:11" ht="12.75">
      <c r="H1164" s="1"/>
      <c r="I1164" s="7"/>
      <c r="J1164" s="7"/>
      <c r="K1164" s="7"/>
    </row>
    <row r="1165" spans="8:11" ht="12.75">
      <c r="H1165" s="1"/>
      <c r="I1165" s="7"/>
      <c r="J1165" s="7"/>
      <c r="K1165" s="7"/>
    </row>
    <row r="1166" spans="8:11" ht="12.75">
      <c r="H1166" s="1"/>
      <c r="I1166" s="7"/>
      <c r="J1166" s="7"/>
      <c r="K1166" s="7"/>
    </row>
    <row r="1167" spans="8:11" ht="12.75">
      <c r="H1167" s="1"/>
      <c r="I1167" s="7"/>
      <c r="J1167" s="7"/>
      <c r="K1167" s="7"/>
    </row>
    <row r="1168" spans="8:11" ht="12.75">
      <c r="H1168" s="1"/>
      <c r="I1168" s="7"/>
      <c r="J1168" s="7"/>
      <c r="K1168" s="7"/>
    </row>
    <row r="1169" spans="8:11" ht="12.75">
      <c r="H1169" s="1"/>
      <c r="I1169" s="7"/>
      <c r="J1169" s="7"/>
      <c r="K1169" s="7"/>
    </row>
    <row r="1170" spans="8:11" ht="12.75">
      <c r="H1170" s="1"/>
      <c r="I1170" s="7"/>
      <c r="J1170" s="7"/>
      <c r="K1170" s="7"/>
    </row>
    <row r="1171" spans="8:11" ht="12.75">
      <c r="H1171" s="1"/>
      <c r="I1171" s="7"/>
      <c r="J1171" s="7"/>
      <c r="K1171" s="7"/>
    </row>
    <row r="1172" spans="8:11" ht="12.75">
      <c r="H1172" s="1"/>
      <c r="I1172" s="7"/>
      <c r="J1172" s="7"/>
      <c r="K1172" s="7"/>
    </row>
    <row r="1173" spans="8:11" ht="12.75">
      <c r="H1173" s="1"/>
      <c r="I1173" s="7"/>
      <c r="J1173" s="7"/>
      <c r="K1173" s="7"/>
    </row>
    <row r="1174" spans="8:11" ht="12.75">
      <c r="H1174" s="1"/>
      <c r="I1174" s="7"/>
      <c r="J1174" s="7"/>
      <c r="K1174" s="7"/>
    </row>
    <row r="1175" spans="8:11" ht="12.75">
      <c r="H1175" s="1"/>
      <c r="I1175" s="7"/>
      <c r="J1175" s="7"/>
      <c r="K1175" s="7"/>
    </row>
    <row r="1176" spans="8:11" ht="12.75">
      <c r="H1176" s="1"/>
      <c r="I1176" s="7"/>
      <c r="J1176" s="7"/>
      <c r="K1176" s="7"/>
    </row>
    <row r="1177" spans="8:11" ht="12.75">
      <c r="H1177" s="1"/>
      <c r="I1177" s="7"/>
      <c r="J1177" s="7"/>
      <c r="K1177" s="7"/>
    </row>
    <row r="1178" spans="8:11" ht="12.75">
      <c r="H1178" s="1"/>
      <c r="I1178" s="7"/>
      <c r="J1178" s="7"/>
      <c r="K1178" s="7"/>
    </row>
    <row r="1179" spans="8:11" ht="12.75">
      <c r="H1179" s="1"/>
      <c r="I1179" s="7"/>
      <c r="J1179" s="7"/>
      <c r="K1179" s="7"/>
    </row>
    <row r="1180" spans="8:11" ht="12.75">
      <c r="H1180" s="1"/>
      <c r="I1180" s="7"/>
      <c r="J1180" s="7"/>
      <c r="K1180" s="7"/>
    </row>
    <row r="1181" spans="8:11" ht="12.75">
      <c r="H1181" s="1"/>
      <c r="I1181" s="7"/>
      <c r="J1181" s="7"/>
      <c r="K1181" s="7"/>
    </row>
    <row r="1182" spans="8:11" ht="12.75">
      <c r="H1182" s="1"/>
      <c r="I1182" s="7"/>
      <c r="J1182" s="7"/>
      <c r="K1182" s="7"/>
    </row>
    <row r="1183" spans="8:11" ht="12.75">
      <c r="H1183" s="1"/>
      <c r="I1183" s="7"/>
      <c r="J1183" s="7"/>
      <c r="K1183" s="7"/>
    </row>
    <row r="1184" spans="8:11" ht="12.75">
      <c r="H1184" s="1"/>
      <c r="I1184" s="7"/>
      <c r="J1184" s="7"/>
      <c r="K1184" s="7"/>
    </row>
    <row r="1185" spans="8:11" ht="12.75">
      <c r="H1185" s="1"/>
      <c r="I1185" s="7"/>
      <c r="J1185" s="7"/>
      <c r="K1185" s="7"/>
    </row>
    <row r="1186" spans="8:11" ht="12.75">
      <c r="H1186" s="1"/>
      <c r="I1186" s="7"/>
      <c r="J1186" s="7"/>
      <c r="K1186" s="7"/>
    </row>
    <row r="1187" spans="8:11" ht="12.75">
      <c r="H1187" s="1"/>
      <c r="I1187" s="7"/>
      <c r="J1187" s="7"/>
      <c r="K1187" s="7"/>
    </row>
    <row r="1188" spans="8:11" ht="12.75">
      <c r="H1188" s="1"/>
      <c r="I1188" s="7"/>
      <c r="J1188" s="7"/>
      <c r="K1188" s="7"/>
    </row>
    <row r="1189" spans="8:11" ht="12.75">
      <c r="H1189" s="1"/>
      <c r="I1189" s="7"/>
      <c r="J1189" s="7"/>
      <c r="K1189" s="7"/>
    </row>
    <row r="1190" spans="8:11" ht="12.75">
      <c r="H1190" s="1"/>
      <c r="I1190" s="7"/>
      <c r="J1190" s="7"/>
      <c r="K1190" s="7"/>
    </row>
    <row r="1191" spans="8:11" ht="12.75">
      <c r="H1191" s="1"/>
      <c r="I1191" s="7"/>
      <c r="J1191" s="7"/>
      <c r="K1191" s="7"/>
    </row>
    <row r="1192" spans="8:11" ht="12.75">
      <c r="H1192" s="1"/>
      <c r="I1192" s="7"/>
      <c r="J1192" s="7"/>
      <c r="K1192" s="7"/>
    </row>
    <row r="1193" spans="8:11" ht="12.75">
      <c r="H1193" s="1"/>
      <c r="I1193" s="7"/>
      <c r="J1193" s="7"/>
      <c r="K1193" s="7"/>
    </row>
    <row r="1194" spans="8:11" ht="12.75">
      <c r="H1194" s="1"/>
      <c r="I1194" s="7"/>
      <c r="J1194" s="7"/>
      <c r="K1194" s="7"/>
    </row>
    <row r="1195" spans="8:11" ht="12.75">
      <c r="H1195" s="1"/>
      <c r="I1195" s="7"/>
      <c r="J1195" s="7"/>
      <c r="K1195" s="7"/>
    </row>
    <row r="1196" spans="8:11" ht="12.75">
      <c r="H1196" s="1"/>
      <c r="I1196" s="7"/>
      <c r="J1196" s="7"/>
      <c r="K1196" s="7"/>
    </row>
    <row r="1197" spans="8:11" ht="12.75">
      <c r="H1197" s="1"/>
      <c r="I1197" s="7"/>
      <c r="J1197" s="7"/>
      <c r="K1197" s="7"/>
    </row>
    <row r="1198" spans="8:11" ht="12.75">
      <c r="H1198" s="1"/>
      <c r="I1198" s="7"/>
      <c r="J1198" s="7"/>
      <c r="K1198" s="7"/>
    </row>
    <row r="1199" spans="8:11" ht="12.75">
      <c r="H1199" s="1"/>
      <c r="I1199" s="7"/>
      <c r="J1199" s="7"/>
      <c r="K1199" s="7"/>
    </row>
    <row r="1200" spans="8:11" ht="12.75">
      <c r="H1200" s="1"/>
      <c r="I1200" s="7"/>
      <c r="J1200" s="7"/>
      <c r="K1200" s="7"/>
    </row>
    <row r="1201" spans="8:11" ht="12.75">
      <c r="H1201" s="1"/>
      <c r="I1201" s="7"/>
      <c r="J1201" s="7"/>
      <c r="K1201" s="7"/>
    </row>
    <row r="1202" spans="8:11" ht="12.75">
      <c r="H1202" s="1"/>
      <c r="I1202" s="7"/>
      <c r="J1202" s="7"/>
      <c r="K1202" s="7"/>
    </row>
    <row r="1203" spans="8:11" ht="12.75">
      <c r="H1203" s="1"/>
      <c r="I1203" s="7"/>
      <c r="J1203" s="7"/>
      <c r="K1203" s="7"/>
    </row>
    <row r="1204" spans="8:11" ht="12.75">
      <c r="H1204" s="1"/>
      <c r="I1204" s="7"/>
      <c r="J1204" s="7"/>
      <c r="K1204" s="7"/>
    </row>
    <row r="1205" spans="8:11" ht="12.75">
      <c r="H1205" s="1"/>
      <c r="I1205" s="7"/>
      <c r="J1205" s="7"/>
      <c r="K1205" s="7"/>
    </row>
    <row r="1206" spans="8:11" ht="12.75">
      <c r="H1206" s="1"/>
      <c r="I1206" s="7"/>
      <c r="J1206" s="7"/>
      <c r="K1206" s="7"/>
    </row>
    <row r="1207" spans="8:11" ht="12.75">
      <c r="H1207" s="1"/>
      <c r="I1207" s="7"/>
      <c r="J1207" s="7"/>
      <c r="K1207" s="7"/>
    </row>
    <row r="1208" spans="8:11" ht="12.75">
      <c r="H1208" s="1"/>
      <c r="I1208" s="7"/>
      <c r="J1208" s="7"/>
      <c r="K1208" s="7"/>
    </row>
    <row r="1209" spans="8:11" ht="12.75">
      <c r="H1209" s="1"/>
      <c r="I1209" s="7"/>
      <c r="J1209" s="7"/>
      <c r="K1209" s="7"/>
    </row>
    <row r="1210" spans="8:11" ht="12.75">
      <c r="H1210" s="1"/>
      <c r="I1210" s="7"/>
      <c r="J1210" s="7"/>
      <c r="K1210" s="7"/>
    </row>
    <row r="1211" spans="8:11" ht="12.75">
      <c r="H1211" s="1"/>
      <c r="I1211" s="7"/>
      <c r="J1211" s="7"/>
      <c r="K1211" s="7"/>
    </row>
    <row r="1212" spans="8:11" ht="12.75">
      <c r="H1212" s="1"/>
      <c r="I1212" s="7"/>
      <c r="J1212" s="7"/>
      <c r="K1212" s="7"/>
    </row>
    <row r="1213" spans="8:11" ht="12.75">
      <c r="H1213" s="1"/>
      <c r="I1213" s="7"/>
      <c r="J1213" s="7"/>
      <c r="K1213" s="7"/>
    </row>
    <row r="1214" spans="8:11" ht="12.75">
      <c r="H1214" s="1"/>
      <c r="I1214" s="7"/>
      <c r="J1214" s="7"/>
      <c r="K1214" s="7"/>
    </row>
    <row r="1215" spans="8:11" ht="12.75">
      <c r="H1215" s="1"/>
      <c r="I1215" s="7"/>
      <c r="J1215" s="7"/>
      <c r="K1215" s="7"/>
    </row>
    <row r="1216" spans="8:11" ht="12.75">
      <c r="H1216" s="1"/>
      <c r="I1216" s="7"/>
      <c r="J1216" s="7"/>
      <c r="K1216" s="7"/>
    </row>
    <row r="1217" spans="8:11" ht="12.75">
      <c r="H1217" s="1"/>
      <c r="I1217" s="7"/>
      <c r="J1217" s="7"/>
      <c r="K1217" s="7"/>
    </row>
    <row r="1218" spans="8:11" ht="12.75">
      <c r="H1218" s="1"/>
      <c r="I1218" s="7"/>
      <c r="J1218" s="7"/>
      <c r="K1218" s="7"/>
    </row>
    <row r="1219" spans="8:11" ht="12.75">
      <c r="H1219" s="1"/>
      <c r="I1219" s="7"/>
      <c r="J1219" s="7"/>
      <c r="K1219" s="7"/>
    </row>
    <row r="1220" spans="8:11" ht="12.75">
      <c r="H1220" s="1"/>
      <c r="I1220" s="7"/>
      <c r="J1220" s="7"/>
      <c r="K1220" s="7"/>
    </row>
    <row r="1221" spans="8:11" ht="12.75">
      <c r="H1221" s="1"/>
      <c r="I1221" s="7"/>
      <c r="J1221" s="7"/>
      <c r="K1221" s="7"/>
    </row>
    <row r="1222" spans="8:11" ht="12.75">
      <c r="H1222" s="1"/>
      <c r="I1222" s="7"/>
      <c r="J1222" s="7"/>
      <c r="K1222" s="7"/>
    </row>
    <row r="1223" spans="8:11" ht="12.75">
      <c r="H1223" s="1"/>
      <c r="I1223" s="7"/>
      <c r="J1223" s="7"/>
      <c r="K1223" s="7"/>
    </row>
    <row r="1224" spans="8:11" ht="12.75">
      <c r="H1224" s="1"/>
      <c r="I1224" s="7"/>
      <c r="J1224" s="7"/>
      <c r="K1224" s="7"/>
    </row>
    <row r="1225" spans="8:11" ht="12.75">
      <c r="H1225" s="1"/>
      <c r="I1225" s="7"/>
      <c r="J1225" s="7"/>
      <c r="K1225" s="7"/>
    </row>
    <row r="1226" spans="8:11" ht="12.75">
      <c r="H1226" s="1"/>
      <c r="I1226" s="7"/>
      <c r="J1226" s="7"/>
      <c r="K1226" s="7"/>
    </row>
    <row r="1227" spans="8:11" ht="12.75">
      <c r="H1227" s="1"/>
      <c r="I1227" s="7"/>
      <c r="J1227" s="7"/>
      <c r="K1227" s="7"/>
    </row>
    <row r="1228" spans="8:11" ht="12.75">
      <c r="H1228" s="1"/>
      <c r="I1228" s="7"/>
      <c r="J1228" s="7"/>
      <c r="K1228" s="7"/>
    </row>
    <row r="1229" spans="8:11" ht="12.75">
      <c r="H1229" s="1"/>
      <c r="I1229" s="7"/>
      <c r="J1229" s="7"/>
      <c r="K1229" s="7"/>
    </row>
    <row r="1230" spans="8:11" ht="12.75">
      <c r="H1230" s="1"/>
      <c r="I1230" s="7"/>
      <c r="J1230" s="7"/>
      <c r="K1230" s="7"/>
    </row>
    <row r="1231" spans="8:11" ht="12.75">
      <c r="H1231" s="1"/>
      <c r="I1231" s="7"/>
      <c r="J1231" s="7"/>
      <c r="K1231" s="7"/>
    </row>
    <row r="1232" spans="8:11" ht="12.75">
      <c r="H1232" s="1"/>
      <c r="I1232" s="7"/>
      <c r="J1232" s="7"/>
      <c r="K1232" s="7"/>
    </row>
    <row r="1233" spans="8:11" ht="12.75">
      <c r="H1233" s="1"/>
      <c r="I1233" s="7"/>
      <c r="J1233" s="7"/>
      <c r="K1233" s="7"/>
    </row>
    <row r="1234" spans="8:11" ht="12.75">
      <c r="H1234" s="1"/>
      <c r="I1234" s="7"/>
      <c r="J1234" s="7"/>
      <c r="K1234" s="7"/>
    </row>
    <row r="1235" spans="8:11" ht="12.75">
      <c r="H1235" s="1"/>
      <c r="I1235" s="7"/>
      <c r="J1235" s="7"/>
      <c r="K1235" s="7"/>
    </row>
    <row r="1236" spans="8:11" ht="12.75">
      <c r="H1236" s="1"/>
      <c r="I1236" s="7"/>
      <c r="J1236" s="7"/>
      <c r="K1236" s="7"/>
    </row>
    <row r="1237" spans="8:11" ht="12.75">
      <c r="H1237" s="1"/>
      <c r="I1237" s="7"/>
      <c r="J1237" s="7"/>
      <c r="K1237" s="7"/>
    </row>
    <row r="1238" spans="8:11" ht="12.75">
      <c r="H1238" s="1"/>
      <c r="I1238" s="7"/>
      <c r="J1238" s="7"/>
      <c r="K1238" s="7"/>
    </row>
    <row r="1239" spans="8:11" ht="12.75">
      <c r="H1239" s="1"/>
      <c r="I1239" s="7"/>
      <c r="J1239" s="7"/>
      <c r="K1239" s="7"/>
    </row>
    <row r="1240" spans="8:11" ht="12.75">
      <c r="H1240" s="1"/>
      <c r="I1240" s="7"/>
      <c r="J1240" s="7"/>
      <c r="K1240" s="7"/>
    </row>
    <row r="1241" spans="8:11" ht="12.75">
      <c r="H1241" s="1"/>
      <c r="I1241" s="7"/>
      <c r="J1241" s="7"/>
      <c r="K1241" s="7"/>
    </row>
    <row r="1242" spans="8:11" ht="12.75">
      <c r="H1242" s="1"/>
      <c r="I1242" s="7"/>
      <c r="J1242" s="7"/>
      <c r="K1242" s="7"/>
    </row>
    <row r="1243" spans="8:11" ht="12.75">
      <c r="H1243" s="1"/>
      <c r="I1243" s="7"/>
      <c r="J1243" s="7"/>
      <c r="K1243" s="7"/>
    </row>
    <row r="1244" spans="8:11" ht="12.75">
      <c r="H1244" s="1"/>
      <c r="I1244" s="7"/>
      <c r="J1244" s="7"/>
      <c r="K1244" s="7"/>
    </row>
    <row r="1245" spans="8:11" ht="12.75">
      <c r="H1245" s="1"/>
      <c r="I1245" s="7"/>
      <c r="J1245" s="7"/>
      <c r="K1245" s="7"/>
    </row>
    <row r="1246" spans="8:11" ht="12.75">
      <c r="H1246" s="1"/>
      <c r="I1246" s="7"/>
      <c r="J1246" s="7"/>
      <c r="K1246" s="7"/>
    </row>
    <row r="1247" spans="8:11" ht="12.75">
      <c r="H1247" s="1"/>
      <c r="I1247" s="7"/>
      <c r="J1247" s="7"/>
      <c r="K1247" s="7"/>
    </row>
    <row r="1248" spans="8:11" ht="12.75">
      <c r="H1248" s="1"/>
      <c r="I1248" s="7"/>
      <c r="J1248" s="7"/>
      <c r="K1248" s="7"/>
    </row>
    <row r="1249" spans="8:11" ht="12.75">
      <c r="H1249" s="1"/>
      <c r="I1249" s="7"/>
      <c r="J1249" s="7"/>
      <c r="K1249" s="7"/>
    </row>
    <row r="1250" spans="8:11" ht="12.75">
      <c r="H1250" s="1"/>
      <c r="I1250" s="7"/>
      <c r="J1250" s="7"/>
      <c r="K1250" s="7"/>
    </row>
    <row r="1251" spans="8:11" ht="12.75">
      <c r="H1251" s="1"/>
      <c r="I1251" s="7"/>
      <c r="J1251" s="7"/>
      <c r="K1251" s="7"/>
    </row>
    <row r="1252" spans="8:11" ht="12.75">
      <c r="H1252" s="1"/>
      <c r="I1252" s="7"/>
      <c r="J1252" s="7"/>
      <c r="K1252" s="7"/>
    </row>
    <row r="1253" spans="8:11" ht="12.75">
      <c r="H1253" s="1"/>
      <c r="I1253" s="7"/>
      <c r="J1253" s="7"/>
      <c r="K1253" s="7"/>
    </row>
    <row r="1254" spans="8:11" ht="12.75">
      <c r="H1254" s="1"/>
      <c r="I1254" s="7"/>
      <c r="J1254" s="7"/>
      <c r="K1254" s="7"/>
    </row>
    <row r="1255" spans="8:11" ht="12.75">
      <c r="H1255" s="1"/>
      <c r="I1255" s="7"/>
      <c r="J1255" s="7"/>
      <c r="K1255" s="7"/>
    </row>
    <row r="1256" spans="8:11" ht="12.75">
      <c r="H1256" s="1"/>
      <c r="I1256" s="7"/>
      <c r="J1256" s="7"/>
      <c r="K1256" s="7"/>
    </row>
    <row r="1257" spans="8:11" ht="12.75">
      <c r="H1257" s="1"/>
      <c r="I1257" s="7"/>
      <c r="J1257" s="7"/>
      <c r="K1257" s="7"/>
    </row>
    <row r="1258" spans="8:11" ht="12.75">
      <c r="H1258" s="1"/>
      <c r="I1258" s="7"/>
      <c r="J1258" s="7"/>
      <c r="K1258" s="7"/>
    </row>
    <row r="1259" spans="8:11" ht="12.75">
      <c r="H1259" s="1"/>
      <c r="I1259" s="7"/>
      <c r="J1259" s="7"/>
      <c r="K1259" s="7"/>
    </row>
    <row r="1260" spans="8:11" ht="12.75">
      <c r="H1260" s="1"/>
      <c r="I1260" s="7"/>
      <c r="J1260" s="7"/>
      <c r="K1260" s="7"/>
    </row>
    <row r="1261" spans="8:11" ht="12.75">
      <c r="H1261" s="1"/>
      <c r="I1261" s="7"/>
      <c r="J1261" s="7"/>
      <c r="K1261" s="7"/>
    </row>
    <row r="1262" spans="8:11" ht="12.75">
      <c r="H1262" s="1"/>
      <c r="I1262" s="7"/>
      <c r="J1262" s="7"/>
      <c r="K1262" s="7"/>
    </row>
    <row r="1263" spans="8:11" ht="12.75">
      <c r="H1263" s="1"/>
      <c r="I1263" s="7"/>
      <c r="J1263" s="7"/>
      <c r="K1263" s="7"/>
    </row>
    <row r="1264" spans="8:11" ht="12.75">
      <c r="H1264" s="1"/>
      <c r="I1264" s="7"/>
      <c r="J1264" s="7"/>
      <c r="K1264" s="7"/>
    </row>
    <row r="1265" spans="8:11" ht="12.75">
      <c r="H1265" s="1"/>
      <c r="I1265" s="7"/>
      <c r="J1265" s="7"/>
      <c r="K1265" s="7"/>
    </row>
    <row r="1266" spans="8:11" ht="12.75">
      <c r="H1266" s="1"/>
      <c r="I1266" s="7"/>
      <c r="J1266" s="7"/>
      <c r="K1266" s="7"/>
    </row>
    <row r="1267" spans="8:11" ht="12.75">
      <c r="H1267" s="1"/>
      <c r="I1267" s="7"/>
      <c r="J1267" s="7"/>
      <c r="K1267" s="7"/>
    </row>
    <row r="1268" spans="8:11" ht="12.75">
      <c r="H1268" s="1"/>
      <c r="I1268" s="7"/>
      <c r="J1268" s="7"/>
      <c r="K1268" s="7"/>
    </row>
    <row r="1269" spans="8:11" ht="12.75">
      <c r="H1269" s="1"/>
      <c r="I1269" s="7"/>
      <c r="J1269" s="7"/>
      <c r="K1269" s="7"/>
    </row>
    <row r="1270" spans="8:11" ht="12.75">
      <c r="H1270" s="1"/>
      <c r="I1270" s="7"/>
      <c r="J1270" s="7"/>
      <c r="K1270" s="7"/>
    </row>
    <row r="1271" spans="8:11" ht="12.75">
      <c r="H1271" s="1"/>
      <c r="I1271" s="7"/>
      <c r="J1271" s="7"/>
      <c r="K1271" s="7"/>
    </row>
    <row r="1272" spans="8:11" ht="12.75">
      <c r="H1272" s="1"/>
      <c r="I1272" s="7"/>
      <c r="J1272" s="7"/>
      <c r="K1272" s="7"/>
    </row>
    <row r="1273" spans="8:11" ht="12.75">
      <c r="H1273" s="1"/>
      <c r="I1273" s="7"/>
      <c r="J1273" s="7"/>
      <c r="K1273" s="7"/>
    </row>
    <row r="1274" spans="8:11" ht="12.75">
      <c r="H1274" s="1"/>
      <c r="I1274" s="7"/>
      <c r="J1274" s="7"/>
      <c r="K1274" s="7"/>
    </row>
    <row r="1275" spans="8:11" ht="12.75">
      <c r="H1275" s="1"/>
      <c r="I1275" s="7"/>
      <c r="J1275" s="7"/>
      <c r="K1275" s="7"/>
    </row>
    <row r="1276" spans="8:11" ht="12.75">
      <c r="H1276" s="1"/>
      <c r="I1276" s="7"/>
      <c r="J1276" s="7"/>
      <c r="K1276" s="7"/>
    </row>
    <row r="1277" spans="8:11" ht="12.75">
      <c r="H1277" s="1"/>
      <c r="I1277" s="7"/>
      <c r="J1277" s="7"/>
      <c r="K1277" s="7"/>
    </row>
    <row r="1278" spans="8:11" ht="12.75">
      <c r="H1278" s="1"/>
      <c r="I1278" s="7"/>
      <c r="J1278" s="7"/>
      <c r="K1278" s="7"/>
    </row>
    <row r="1279" spans="8:11" ht="12.75">
      <c r="H1279" s="1"/>
      <c r="I1279" s="7"/>
      <c r="J1279" s="7"/>
      <c r="K1279" s="7"/>
    </row>
    <row r="1280" spans="8:11" ht="12.75">
      <c r="H1280" s="1"/>
      <c r="I1280" s="7"/>
      <c r="J1280" s="7"/>
      <c r="K1280" s="7"/>
    </row>
    <row r="1281" spans="8:11" ht="12.75">
      <c r="H1281" s="1"/>
      <c r="I1281" s="7"/>
      <c r="J1281" s="7"/>
      <c r="K1281" s="7"/>
    </row>
    <row r="1282" spans="8:11" ht="12.75">
      <c r="H1282" s="1"/>
      <c r="I1282" s="7"/>
      <c r="J1282" s="7"/>
      <c r="K1282" s="7"/>
    </row>
    <row r="1283" spans="8:11" ht="12.75">
      <c r="H1283" s="1"/>
      <c r="I1283" s="7"/>
      <c r="J1283" s="7"/>
      <c r="K1283" s="7"/>
    </row>
    <row r="1284" spans="8:11" ht="12.75">
      <c r="H1284" s="1"/>
      <c r="I1284" s="7"/>
      <c r="J1284" s="7"/>
      <c r="K1284" s="7"/>
    </row>
    <row r="1285" spans="8:11" ht="12.75">
      <c r="H1285" s="1"/>
      <c r="I1285" s="7"/>
      <c r="J1285" s="7"/>
      <c r="K1285" s="7"/>
    </row>
    <row r="1286" spans="8:11" ht="12.75">
      <c r="H1286" s="1"/>
      <c r="I1286" s="7"/>
      <c r="J1286" s="7"/>
      <c r="K1286" s="7"/>
    </row>
    <row r="1287" spans="8:11" ht="12.75">
      <c r="H1287" s="1"/>
      <c r="I1287" s="7"/>
      <c r="J1287" s="7"/>
      <c r="K1287" s="7"/>
    </row>
    <row r="1288" spans="8:11" ht="12.75">
      <c r="H1288" s="1"/>
      <c r="I1288" s="7"/>
      <c r="J1288" s="7"/>
      <c r="K1288" s="7"/>
    </row>
    <row r="1289" spans="8:11" ht="12.75">
      <c r="H1289" s="1"/>
      <c r="I1289" s="7"/>
      <c r="J1289" s="7"/>
      <c r="K1289" s="7"/>
    </row>
    <row r="1290" spans="8:11" ht="12.75">
      <c r="H1290" s="1"/>
      <c r="I1290" s="7"/>
      <c r="J1290" s="7"/>
      <c r="K1290" s="7"/>
    </row>
    <row r="1291" spans="8:11" ht="12.75">
      <c r="H1291" s="1"/>
      <c r="I1291" s="7"/>
      <c r="J1291" s="7"/>
      <c r="K1291" s="7"/>
    </row>
    <row r="1292" spans="8:11" ht="12.75">
      <c r="H1292" s="1"/>
      <c r="I1292" s="7"/>
      <c r="J1292" s="7"/>
      <c r="K1292" s="7"/>
    </row>
    <row r="1293" spans="8:11" ht="12.75">
      <c r="H1293" s="1"/>
      <c r="I1293" s="7"/>
      <c r="J1293" s="7"/>
      <c r="K1293" s="7"/>
    </row>
    <row r="1294" spans="8:11" ht="12.75">
      <c r="H1294" s="1"/>
      <c r="I1294" s="7"/>
      <c r="J1294" s="7"/>
      <c r="K1294" s="7"/>
    </row>
    <row r="1295" spans="8:11" ht="12.75">
      <c r="H1295" s="1"/>
      <c r="I1295" s="7"/>
      <c r="J1295" s="7"/>
      <c r="K1295" s="7"/>
    </row>
    <row r="1296" spans="8:11" ht="12.75">
      <c r="H1296" s="1"/>
      <c r="I1296" s="7"/>
      <c r="J1296" s="7"/>
      <c r="K1296" s="7"/>
    </row>
    <row r="1297" spans="8:11" ht="12.75">
      <c r="H1297" s="1"/>
      <c r="I1297" s="7"/>
      <c r="J1297" s="7"/>
      <c r="K1297" s="7"/>
    </row>
    <row r="1298" spans="8:11" ht="12.75">
      <c r="H1298" s="1"/>
      <c r="I1298" s="7"/>
      <c r="J1298" s="7"/>
      <c r="K1298" s="7"/>
    </row>
    <row r="1299" spans="8:11" ht="12.75">
      <c r="H1299" s="1"/>
      <c r="I1299" s="7"/>
      <c r="J1299" s="7"/>
      <c r="K1299" s="7"/>
    </row>
    <row r="1300" spans="8:11" ht="12.75">
      <c r="H1300" s="1"/>
      <c r="I1300" s="7"/>
      <c r="J1300" s="7"/>
      <c r="K1300" s="7"/>
    </row>
    <row r="1301" spans="8:11" ht="12.75">
      <c r="H1301" s="1"/>
      <c r="I1301" s="7"/>
      <c r="J1301" s="7"/>
      <c r="K1301" s="7"/>
    </row>
    <row r="1302" spans="8:11" ht="12.75">
      <c r="H1302" s="1"/>
      <c r="I1302" s="7"/>
      <c r="J1302" s="7"/>
      <c r="K1302" s="7"/>
    </row>
    <row r="1303" spans="8:11" ht="12.75">
      <c r="H1303" s="1"/>
      <c r="I1303" s="7"/>
      <c r="J1303" s="7"/>
      <c r="K1303" s="7"/>
    </row>
    <row r="1304" spans="8:11" ht="12.75">
      <c r="H1304" s="1"/>
      <c r="I1304" s="7"/>
      <c r="J1304" s="7"/>
      <c r="K1304" s="7"/>
    </row>
    <row r="1305" spans="8:11" ht="12.75">
      <c r="H1305" s="1"/>
      <c r="I1305" s="7"/>
      <c r="J1305" s="7"/>
      <c r="K1305" s="7"/>
    </row>
    <row r="1306" spans="8:11" ht="12.75">
      <c r="H1306" s="1"/>
      <c r="I1306" s="7"/>
      <c r="J1306" s="7"/>
      <c r="K1306" s="7"/>
    </row>
    <row r="1307" spans="8:11" ht="12.75">
      <c r="H1307" s="1"/>
      <c r="I1307" s="7"/>
      <c r="J1307" s="7"/>
      <c r="K1307" s="7"/>
    </row>
    <row r="1308" spans="8:11" ht="12.75">
      <c r="H1308" s="1"/>
      <c r="I1308" s="7"/>
      <c r="J1308" s="7"/>
      <c r="K1308" s="7"/>
    </row>
    <row r="1309" spans="8:11" ht="12.75">
      <c r="H1309" s="1"/>
      <c r="I1309" s="7"/>
      <c r="J1309" s="7"/>
      <c r="K1309" s="7"/>
    </row>
    <row r="1310" spans="8:11" ht="12.75">
      <c r="H1310" s="1"/>
      <c r="I1310" s="7"/>
      <c r="J1310" s="7"/>
      <c r="K1310" s="7"/>
    </row>
    <row r="1311" spans="8:11" ht="12.75">
      <c r="H1311" s="1"/>
      <c r="I1311" s="7"/>
      <c r="J1311" s="7"/>
      <c r="K1311" s="7"/>
    </row>
    <row r="1312" spans="8:11" ht="12.75">
      <c r="H1312" s="1"/>
      <c r="I1312" s="7"/>
      <c r="J1312" s="7"/>
      <c r="K1312" s="7"/>
    </row>
    <row r="1313" spans="8:11" ht="12.75">
      <c r="H1313" s="1"/>
      <c r="I1313" s="7"/>
      <c r="J1313" s="7"/>
      <c r="K1313" s="7"/>
    </row>
    <row r="1314" spans="8:11" ht="12.75">
      <c r="H1314" s="1"/>
      <c r="I1314" s="7"/>
      <c r="J1314" s="7"/>
      <c r="K1314" s="7"/>
    </row>
    <row r="1315" spans="8:11" ht="12.75">
      <c r="H1315" s="1"/>
      <c r="I1315" s="7"/>
      <c r="J1315" s="7"/>
      <c r="K1315" s="7"/>
    </row>
    <row r="1316" spans="8:11" ht="12.75">
      <c r="H1316" s="1"/>
      <c r="I1316" s="7"/>
      <c r="J1316" s="7"/>
      <c r="K1316" s="7"/>
    </row>
    <row r="1317" spans="8:11" ht="12.75">
      <c r="H1317" s="1"/>
      <c r="I1317" s="7"/>
      <c r="J1317" s="7"/>
      <c r="K1317" s="7"/>
    </row>
    <row r="1318" spans="8:11" ht="12.75">
      <c r="H1318" s="1"/>
      <c r="I1318" s="7"/>
      <c r="J1318" s="7"/>
      <c r="K1318" s="7"/>
    </row>
    <row r="1319" spans="8:11" ht="12.75">
      <c r="H1319" s="1"/>
      <c r="I1319" s="7"/>
      <c r="J1319" s="7"/>
      <c r="K1319" s="7"/>
    </row>
    <row r="1320" spans="8:11" ht="12.75">
      <c r="H1320" s="1"/>
      <c r="I1320" s="7"/>
      <c r="J1320" s="7"/>
      <c r="K1320" s="7"/>
    </row>
    <row r="1321" spans="8:11" ht="12.75">
      <c r="H1321" s="1"/>
      <c r="I1321" s="7"/>
      <c r="J1321" s="7"/>
      <c r="K1321" s="7"/>
    </row>
    <row r="1322" spans="8:11" ht="12.75">
      <c r="H1322" s="1"/>
      <c r="I1322" s="7"/>
      <c r="J1322" s="7"/>
      <c r="K1322" s="7"/>
    </row>
    <row r="1323" spans="8:11" ht="12.75">
      <c r="H1323" s="1"/>
      <c r="I1323" s="7"/>
      <c r="J1323" s="7"/>
      <c r="K1323" s="7"/>
    </row>
    <row r="1324" spans="8:11" ht="12.75">
      <c r="H1324" s="1"/>
      <c r="I1324" s="7"/>
      <c r="J1324" s="7"/>
      <c r="K1324" s="7"/>
    </row>
    <row r="1325" spans="8:11" ht="12.75">
      <c r="H1325" s="1"/>
      <c r="I1325" s="7"/>
      <c r="J1325" s="7"/>
      <c r="K1325" s="7"/>
    </row>
    <row r="1326" spans="8:11" ht="12.75">
      <c r="H1326" s="1"/>
      <c r="I1326" s="7"/>
      <c r="J1326" s="7"/>
      <c r="K1326" s="7"/>
    </row>
    <row r="1327" spans="8:11" ht="12.75">
      <c r="H1327" s="1"/>
      <c r="I1327" s="7"/>
      <c r="J1327" s="7"/>
      <c r="K1327" s="7"/>
    </row>
    <row r="1328" spans="8:11" ht="12.75">
      <c r="H1328" s="1"/>
      <c r="I1328" s="7"/>
      <c r="J1328" s="7"/>
      <c r="K1328" s="7"/>
    </row>
    <row r="1329" spans="8:11" ht="12.75">
      <c r="H1329" s="1"/>
      <c r="I1329" s="7"/>
      <c r="J1329" s="7"/>
      <c r="K1329" s="7"/>
    </row>
    <row r="1330" spans="8:11" ht="12.75">
      <c r="H1330" s="1"/>
      <c r="I1330" s="7"/>
      <c r="J1330" s="7"/>
      <c r="K1330" s="7"/>
    </row>
    <row r="1331" spans="8:11" ht="12.75">
      <c r="H1331" s="1"/>
      <c r="I1331" s="7"/>
      <c r="J1331" s="7"/>
      <c r="K1331" s="7"/>
    </row>
    <row r="1332" spans="8:11" ht="12.75">
      <c r="H1332" s="1"/>
      <c r="I1332" s="7"/>
      <c r="J1332" s="7"/>
      <c r="K1332" s="7"/>
    </row>
    <row r="1333" spans="8:11" ht="12.75">
      <c r="H1333" s="1"/>
      <c r="I1333" s="7"/>
      <c r="J1333" s="7"/>
      <c r="K1333" s="7"/>
    </row>
    <row r="1334" spans="8:11" ht="12.75">
      <c r="H1334" s="1"/>
      <c r="I1334" s="7"/>
      <c r="J1334" s="7"/>
      <c r="K1334" s="7"/>
    </row>
    <row r="1335" spans="8:11" ht="12.75">
      <c r="H1335" s="1"/>
      <c r="I1335" s="7"/>
      <c r="J1335" s="7"/>
      <c r="K1335" s="7"/>
    </row>
    <row r="1336" spans="8:11" ht="12.75">
      <c r="H1336" s="1"/>
      <c r="I1336" s="7"/>
      <c r="J1336" s="7"/>
      <c r="K1336" s="7"/>
    </row>
    <row r="1337" spans="8:11" ht="12.75">
      <c r="H1337" s="1"/>
      <c r="I1337" s="7"/>
      <c r="J1337" s="7"/>
      <c r="K1337" s="7"/>
    </row>
    <row r="1338" spans="8:11" ht="12.75">
      <c r="H1338" s="1"/>
      <c r="I1338" s="7"/>
      <c r="J1338" s="7"/>
      <c r="K1338" s="7"/>
    </row>
    <row r="1339" spans="8:11" ht="12.75">
      <c r="H1339" s="1"/>
      <c r="I1339" s="7"/>
      <c r="J1339" s="7"/>
      <c r="K1339" s="7"/>
    </row>
    <row r="1340" spans="8:11" ht="12.75">
      <c r="H1340" s="1"/>
      <c r="I1340" s="7"/>
      <c r="J1340" s="7"/>
      <c r="K1340" s="7"/>
    </row>
    <row r="1341" spans="8:11" ht="12.75">
      <c r="H1341" s="1"/>
      <c r="I1341" s="7"/>
      <c r="J1341" s="7"/>
      <c r="K1341" s="7"/>
    </row>
    <row r="1342" spans="8:11" ht="12.75">
      <c r="H1342" s="1"/>
      <c r="I1342" s="7"/>
      <c r="J1342" s="7"/>
      <c r="K1342" s="7"/>
    </row>
    <row r="1343" spans="8:11" ht="12.75">
      <c r="H1343" s="1"/>
      <c r="I1343" s="7"/>
      <c r="J1343" s="7"/>
      <c r="K1343" s="7"/>
    </row>
    <row r="1344" spans="8:11" ht="12.75">
      <c r="H1344" s="1"/>
      <c r="I1344" s="7"/>
      <c r="J1344" s="7"/>
      <c r="K1344" s="7"/>
    </row>
    <row r="1345" spans="8:11" ht="12.75">
      <c r="H1345" s="1"/>
      <c r="I1345" s="7"/>
      <c r="J1345" s="7"/>
      <c r="K1345" s="7"/>
    </row>
    <row r="1346" spans="8:11" ht="12.75">
      <c r="H1346" s="1"/>
      <c r="I1346" s="7"/>
      <c r="J1346" s="7"/>
      <c r="K1346" s="7"/>
    </row>
    <row r="1347" spans="8:11" ht="12.75">
      <c r="H1347" s="1"/>
      <c r="I1347" s="7"/>
      <c r="J1347" s="7"/>
      <c r="K1347" s="7"/>
    </row>
    <row r="1348" spans="8:11" ht="12.75">
      <c r="H1348" s="1"/>
      <c r="I1348" s="7"/>
      <c r="J1348" s="7"/>
      <c r="K1348" s="7"/>
    </row>
    <row r="1349" spans="8:11" ht="12.75">
      <c r="H1349" s="1"/>
      <c r="I1349" s="7"/>
      <c r="J1349" s="7"/>
      <c r="K1349" s="7"/>
    </row>
    <row r="1350" spans="8:11" ht="12.75">
      <c r="H1350" s="1"/>
      <c r="I1350" s="7"/>
      <c r="J1350" s="7"/>
      <c r="K1350" s="7"/>
    </row>
    <row r="1351" spans="8:11" ht="12.75">
      <c r="H1351" s="1"/>
      <c r="I1351" s="7"/>
      <c r="J1351" s="7"/>
      <c r="K1351" s="7"/>
    </row>
    <row r="1352" spans="8:11" ht="12.75">
      <c r="H1352" s="1"/>
      <c r="I1352" s="7"/>
      <c r="J1352" s="7"/>
      <c r="K1352" s="7"/>
    </row>
    <row r="1353" spans="8:11" ht="12.75">
      <c r="H1353" s="1"/>
      <c r="I1353" s="7"/>
      <c r="J1353" s="7"/>
      <c r="K1353" s="7"/>
    </row>
    <row r="1354" spans="8:11" ht="12.75">
      <c r="H1354" s="1"/>
      <c r="I1354" s="7"/>
      <c r="J1354" s="7"/>
      <c r="K1354" s="7"/>
    </row>
    <row r="1355" spans="8:11" ht="12.75">
      <c r="H1355" s="1"/>
      <c r="I1355" s="7"/>
      <c r="J1355" s="7"/>
      <c r="K1355" s="7"/>
    </row>
    <row r="1356" spans="8:11" ht="12.75">
      <c r="H1356" s="1"/>
      <c r="I1356" s="7"/>
      <c r="J1356" s="7"/>
      <c r="K1356" s="7"/>
    </row>
    <row r="1357" spans="8:11" ht="12.75">
      <c r="H1357" s="1"/>
      <c r="I1357" s="7"/>
      <c r="J1357" s="7"/>
      <c r="K1357" s="7"/>
    </row>
    <row r="1358" spans="8:11" ht="12.75">
      <c r="H1358" s="1"/>
      <c r="I1358" s="7"/>
      <c r="J1358" s="7"/>
      <c r="K1358" s="7"/>
    </row>
    <row r="1359" spans="8:11" ht="12.75">
      <c r="H1359" s="1"/>
      <c r="I1359" s="7"/>
      <c r="J1359" s="7"/>
      <c r="K1359" s="7"/>
    </row>
    <row r="1360" spans="8:11" ht="12.75">
      <c r="H1360" s="1"/>
      <c r="I1360" s="7"/>
      <c r="J1360" s="7"/>
      <c r="K1360" s="7"/>
    </row>
    <row r="1361" spans="8:11" ht="12.75">
      <c r="H1361" s="1"/>
      <c r="I1361" s="7"/>
      <c r="J1361" s="7"/>
      <c r="K1361" s="7"/>
    </row>
    <row r="1362" spans="8:11" ht="12.75">
      <c r="H1362" s="1"/>
      <c r="I1362" s="7"/>
      <c r="J1362" s="7"/>
      <c r="K1362" s="7"/>
    </row>
    <row r="1363" spans="8:11" ht="12.75">
      <c r="H1363" s="1"/>
      <c r="I1363" s="7"/>
      <c r="J1363" s="7"/>
      <c r="K1363" s="7"/>
    </row>
    <row r="1364" spans="8:11" ht="12.75">
      <c r="H1364" s="1"/>
      <c r="I1364" s="7"/>
      <c r="J1364" s="7"/>
      <c r="K1364" s="7"/>
    </row>
    <row r="1365" spans="8:11" ht="12.75">
      <c r="H1365" s="1"/>
      <c r="I1365" s="7"/>
      <c r="J1365" s="7"/>
      <c r="K1365" s="7"/>
    </row>
    <row r="1366" spans="8:11" ht="12.75">
      <c r="H1366" s="1"/>
      <c r="I1366" s="7"/>
      <c r="J1366" s="7"/>
      <c r="K1366" s="7"/>
    </row>
    <row r="1367" spans="8:11" ht="12.75">
      <c r="H1367" s="1"/>
      <c r="I1367" s="7"/>
      <c r="J1367" s="7"/>
      <c r="K1367" s="7"/>
    </row>
    <row r="1368" spans="8:11" ht="12.75">
      <c r="H1368" s="1"/>
      <c r="I1368" s="7"/>
      <c r="J1368" s="7"/>
      <c r="K1368" s="7"/>
    </row>
    <row r="1369" spans="8:11" ht="12.75">
      <c r="H1369" s="1"/>
      <c r="I1369" s="7"/>
      <c r="J1369" s="7"/>
      <c r="K1369" s="7"/>
    </row>
    <row r="1370" spans="8:11" ht="12.75">
      <c r="H1370" s="1"/>
      <c r="I1370" s="7"/>
      <c r="J1370" s="7"/>
      <c r="K1370" s="7"/>
    </row>
    <row r="1371" spans="8:11" ht="12.75">
      <c r="H1371" s="1"/>
      <c r="I1371" s="7"/>
      <c r="J1371" s="7"/>
      <c r="K1371" s="7"/>
    </row>
    <row r="1372" spans="8:11" ht="12.75">
      <c r="H1372" s="1"/>
      <c r="I1372" s="7"/>
      <c r="J1372" s="7"/>
      <c r="K1372" s="7"/>
    </row>
    <row r="1373" spans="8:11" ht="12.75">
      <c r="H1373" s="1"/>
      <c r="I1373" s="7"/>
      <c r="J1373" s="7"/>
      <c r="K1373" s="7"/>
    </row>
    <row r="1374" spans="8:11" ht="12.75">
      <c r="H1374" s="1"/>
      <c r="I1374" s="7"/>
      <c r="J1374" s="7"/>
      <c r="K1374" s="7"/>
    </row>
    <row r="1375" spans="8:11" ht="12.75">
      <c r="H1375" s="1"/>
      <c r="I1375" s="7"/>
      <c r="J1375" s="7"/>
      <c r="K1375" s="7"/>
    </row>
    <row r="1376" spans="8:11" ht="12.75">
      <c r="H1376" s="1"/>
      <c r="I1376" s="7"/>
      <c r="J1376" s="7"/>
      <c r="K1376" s="7"/>
    </row>
    <row r="1377" spans="8:11" ht="12.75">
      <c r="H1377" s="1"/>
      <c r="I1377" s="7"/>
      <c r="J1377" s="7"/>
      <c r="K1377" s="7"/>
    </row>
    <row r="1378" spans="8:11" ht="12.75">
      <c r="H1378" s="1"/>
      <c r="I1378" s="7"/>
      <c r="J1378" s="7"/>
      <c r="K1378" s="7"/>
    </row>
    <row r="1379" spans="8:11" ht="12.75">
      <c r="H1379" s="1"/>
      <c r="I1379" s="7"/>
      <c r="J1379" s="7"/>
      <c r="K1379" s="7"/>
    </row>
    <row r="1380" spans="8:11" ht="12.75">
      <c r="H1380" s="1"/>
      <c r="I1380" s="7"/>
      <c r="J1380" s="7"/>
      <c r="K1380" s="7"/>
    </row>
    <row r="1381" spans="8:11" ht="12.75">
      <c r="H1381" s="1"/>
      <c r="I1381" s="7"/>
      <c r="J1381" s="7"/>
      <c r="K1381" s="7"/>
    </row>
    <row r="1382" spans="8:11" ht="12.75">
      <c r="H1382" s="1"/>
      <c r="I1382" s="7"/>
      <c r="J1382" s="7"/>
      <c r="K1382" s="7"/>
    </row>
    <row r="1383" spans="8:11" ht="12.75">
      <c r="H1383" s="1"/>
      <c r="I1383" s="7"/>
      <c r="J1383" s="7"/>
      <c r="K1383" s="7"/>
    </row>
    <row r="1384" spans="8:11" ht="12.75">
      <c r="H1384" s="1"/>
      <c r="I1384" s="7"/>
      <c r="J1384" s="7"/>
      <c r="K1384" s="7"/>
    </row>
    <row r="1385" spans="8:11" ht="12.75">
      <c r="H1385" s="1"/>
      <c r="I1385" s="7"/>
      <c r="J1385" s="7"/>
      <c r="K1385" s="7"/>
    </row>
    <row r="1386" spans="8:11" ht="12.75">
      <c r="H1386" s="1"/>
      <c r="I1386" s="7"/>
      <c r="J1386" s="7"/>
      <c r="K1386" s="7"/>
    </row>
    <row r="1387" spans="8:11" ht="12.75">
      <c r="H1387" s="1"/>
      <c r="I1387" s="7"/>
      <c r="J1387" s="7"/>
      <c r="K1387" s="7"/>
    </row>
    <row r="1388" spans="8:11" ht="12.75">
      <c r="H1388" s="1"/>
      <c r="I1388" s="7"/>
      <c r="J1388" s="7"/>
      <c r="K1388" s="7"/>
    </row>
    <row r="1389" spans="8:11" ht="12.75">
      <c r="H1389" s="1"/>
      <c r="I1389" s="7"/>
      <c r="J1389" s="7"/>
      <c r="K1389" s="7"/>
    </row>
    <row r="1390" spans="8:11" ht="12.75">
      <c r="H1390" s="1"/>
      <c r="I1390" s="7"/>
      <c r="J1390" s="7"/>
      <c r="K1390" s="7"/>
    </row>
    <row r="1391" spans="8:11" ht="12.75">
      <c r="H1391" s="1"/>
      <c r="I1391" s="7"/>
      <c r="J1391" s="7"/>
      <c r="K1391" s="7"/>
    </row>
    <row r="1392" spans="8:11" ht="12.75">
      <c r="H1392" s="1"/>
      <c r="I1392" s="7"/>
      <c r="J1392" s="7"/>
      <c r="K1392" s="7"/>
    </row>
    <row r="1393" spans="8:11" ht="12.75">
      <c r="H1393" s="1"/>
      <c r="I1393" s="7"/>
      <c r="J1393" s="7"/>
      <c r="K1393" s="7"/>
    </row>
    <row r="1394" spans="8:11" ht="12.75">
      <c r="H1394" s="1"/>
      <c r="I1394" s="7"/>
      <c r="J1394" s="7"/>
      <c r="K1394" s="7"/>
    </row>
    <row r="1395" spans="8:11" ht="12.75">
      <c r="H1395" s="1"/>
      <c r="I1395" s="7"/>
      <c r="J1395" s="7"/>
      <c r="K1395" s="7"/>
    </row>
    <row r="1396" spans="8:11" ht="12.75">
      <c r="H1396" s="1"/>
      <c r="I1396" s="7"/>
      <c r="J1396" s="7"/>
      <c r="K1396" s="7"/>
    </row>
    <row r="1397" spans="8:11" ht="12.75">
      <c r="H1397" s="1"/>
      <c r="I1397" s="7"/>
      <c r="J1397" s="7"/>
      <c r="K1397" s="7"/>
    </row>
    <row r="1398" spans="8:11" ht="12.75">
      <c r="H1398" s="1"/>
      <c r="I1398" s="7"/>
      <c r="J1398" s="7"/>
      <c r="K1398" s="7"/>
    </row>
    <row r="1399" spans="8:11" ht="12.75">
      <c r="H1399" s="1"/>
      <c r="I1399" s="7"/>
      <c r="J1399" s="7"/>
      <c r="K1399" s="7"/>
    </row>
    <row r="1400" spans="8:11" ht="12.75">
      <c r="H1400" s="1"/>
      <c r="I1400" s="7"/>
      <c r="J1400" s="7"/>
      <c r="K1400" s="7"/>
    </row>
    <row r="1401" spans="8:11" ht="12.75">
      <c r="H1401" s="1"/>
      <c r="I1401" s="7"/>
      <c r="J1401" s="7"/>
      <c r="K1401" s="7"/>
    </row>
    <row r="1402" spans="8:11" ht="12.75">
      <c r="H1402" s="1"/>
      <c r="I1402" s="7"/>
      <c r="J1402" s="7"/>
      <c r="K1402" s="7"/>
    </row>
    <row r="1403" spans="8:11" ht="12.75">
      <c r="H1403" s="1"/>
      <c r="I1403" s="7"/>
      <c r="J1403" s="7"/>
      <c r="K1403" s="7"/>
    </row>
    <row r="1404" spans="8:11" ht="12.75">
      <c r="H1404" s="1"/>
      <c r="I1404" s="7"/>
      <c r="J1404" s="7"/>
      <c r="K1404" s="7"/>
    </row>
    <row r="1405" spans="8:11" ht="12.75">
      <c r="H1405" s="1"/>
      <c r="I1405" s="7"/>
      <c r="J1405" s="7"/>
      <c r="K1405" s="7"/>
    </row>
    <row r="1406" spans="8:11" ht="12.75">
      <c r="H1406" s="1"/>
      <c r="I1406" s="7"/>
      <c r="J1406" s="7"/>
      <c r="K1406" s="7"/>
    </row>
    <row r="1407" spans="8:11" ht="12.75">
      <c r="H1407" s="1"/>
      <c r="I1407" s="7"/>
      <c r="J1407" s="7"/>
      <c r="K1407" s="7"/>
    </row>
    <row r="1408" spans="8:11" ht="12.75">
      <c r="H1408" s="1"/>
      <c r="I1408" s="7"/>
      <c r="J1408" s="7"/>
      <c r="K1408" s="7"/>
    </row>
    <row r="1409" spans="8:11" ht="12.75">
      <c r="H1409" s="1"/>
      <c r="I1409" s="7"/>
      <c r="J1409" s="7"/>
      <c r="K1409" s="7"/>
    </row>
    <row r="1410" spans="8:11" ht="12.75">
      <c r="H1410" s="1"/>
      <c r="I1410" s="7"/>
      <c r="J1410" s="7"/>
      <c r="K1410" s="7"/>
    </row>
    <row r="1411" spans="8:11" ht="12.75">
      <c r="H1411" s="1"/>
      <c r="I1411" s="7"/>
      <c r="J1411" s="7"/>
      <c r="K1411" s="7"/>
    </row>
    <row r="1412" spans="8:11" ht="12.75">
      <c r="H1412" s="1"/>
      <c r="I1412" s="7"/>
      <c r="J1412" s="7"/>
      <c r="K1412" s="7"/>
    </row>
    <row r="1413" spans="8:11" ht="12.75">
      <c r="H1413" s="1"/>
      <c r="I1413" s="7"/>
      <c r="J1413" s="7"/>
      <c r="K1413" s="7"/>
    </row>
    <row r="1414" spans="8:11" ht="12.75">
      <c r="H1414" s="1"/>
      <c r="I1414" s="7"/>
      <c r="J1414" s="7"/>
      <c r="K1414" s="7"/>
    </row>
    <row r="1415" spans="8:11" ht="12.75">
      <c r="H1415" s="1"/>
      <c r="I1415" s="7"/>
      <c r="J1415" s="7"/>
      <c r="K1415" s="7"/>
    </row>
    <row r="1416" spans="8:11" ht="12.75">
      <c r="H1416" s="1"/>
      <c r="I1416" s="7"/>
      <c r="J1416" s="7"/>
      <c r="K1416" s="7"/>
    </row>
    <row r="1417" spans="8:11" ht="12.75">
      <c r="H1417" s="1"/>
      <c r="I1417" s="7"/>
      <c r="J1417" s="7"/>
      <c r="K1417" s="7"/>
    </row>
    <row r="1418" spans="8:11" ht="12.75">
      <c r="H1418" s="1"/>
      <c r="I1418" s="7"/>
      <c r="J1418" s="7"/>
      <c r="K1418" s="7"/>
    </row>
    <row r="1419" spans="8:11" ht="12.75">
      <c r="H1419" s="1"/>
      <c r="I1419" s="7"/>
      <c r="J1419" s="7"/>
      <c r="K1419" s="7"/>
    </row>
    <row r="1420" spans="8:11" ht="12.75">
      <c r="H1420" s="1"/>
      <c r="I1420" s="7"/>
      <c r="J1420" s="7"/>
      <c r="K1420" s="7"/>
    </row>
    <row r="1421" spans="8:11" ht="12.75">
      <c r="H1421" s="1"/>
      <c r="I1421" s="7"/>
      <c r="J1421" s="7"/>
      <c r="K1421" s="7"/>
    </row>
    <row r="1422" spans="8:11" ht="12.75">
      <c r="H1422" s="1"/>
      <c r="I1422" s="7"/>
      <c r="J1422" s="7"/>
      <c r="K1422" s="7"/>
    </row>
    <row r="1423" spans="8:11" ht="12.75">
      <c r="H1423" s="1"/>
      <c r="I1423" s="7"/>
      <c r="J1423" s="7"/>
      <c r="K1423" s="7"/>
    </row>
    <row r="1424" spans="8:11" ht="12.75">
      <c r="H1424" s="1"/>
      <c r="I1424" s="7"/>
      <c r="J1424" s="7"/>
      <c r="K1424" s="7"/>
    </row>
    <row r="1425" spans="8:11" ht="12.75">
      <c r="H1425" s="1"/>
      <c r="I1425" s="7"/>
      <c r="J1425" s="7"/>
      <c r="K1425" s="7"/>
    </row>
    <row r="1426" spans="8:11" ht="12.75">
      <c r="H1426" s="1"/>
      <c r="I1426" s="7"/>
      <c r="J1426" s="7"/>
      <c r="K1426" s="7"/>
    </row>
    <row r="1427" spans="8:11" ht="12.75">
      <c r="H1427" s="1"/>
      <c r="I1427" s="7"/>
      <c r="J1427" s="7"/>
      <c r="K1427" s="7"/>
    </row>
    <row r="1428" spans="8:11" ht="12.75">
      <c r="H1428" s="1"/>
      <c r="I1428" s="7"/>
      <c r="J1428" s="7"/>
      <c r="K1428" s="7"/>
    </row>
    <row r="1429" spans="8:11" ht="12.75">
      <c r="H1429" s="1"/>
      <c r="I1429" s="7"/>
      <c r="J1429" s="7"/>
      <c r="K1429" s="7"/>
    </row>
    <row r="1430" spans="8:11" ht="12.75">
      <c r="H1430" s="1"/>
      <c r="I1430" s="7"/>
      <c r="J1430" s="7"/>
      <c r="K1430" s="7"/>
    </row>
    <row r="1431" spans="8:11" ht="12.75">
      <c r="H1431" s="1"/>
      <c r="I1431" s="7"/>
      <c r="J1431" s="7"/>
      <c r="K1431" s="7"/>
    </row>
    <row r="1432" spans="8:11" ht="12.75">
      <c r="H1432" s="1"/>
      <c r="I1432" s="7"/>
      <c r="J1432" s="7"/>
      <c r="K1432" s="7"/>
    </row>
    <row r="1433" spans="8:11" ht="12.75">
      <c r="H1433" s="1"/>
      <c r="I1433" s="7"/>
      <c r="J1433" s="7"/>
      <c r="K1433" s="7"/>
    </row>
    <row r="1434" spans="8:11" ht="12.75">
      <c r="H1434" s="1"/>
      <c r="I1434" s="7"/>
      <c r="J1434" s="7"/>
      <c r="K1434" s="7"/>
    </row>
    <row r="1435" spans="8:11" ht="12.75">
      <c r="H1435" s="1"/>
      <c r="I1435" s="7"/>
      <c r="J1435" s="7"/>
      <c r="K1435" s="7"/>
    </row>
    <row r="1436" spans="8:11" ht="12.75">
      <c r="H1436" s="1"/>
      <c r="I1436" s="7"/>
      <c r="J1436" s="7"/>
      <c r="K1436" s="7"/>
    </row>
    <row r="1437" spans="8:11" ht="12.75">
      <c r="H1437" s="1"/>
      <c r="I1437" s="7"/>
      <c r="J1437" s="7"/>
      <c r="K1437" s="7"/>
    </row>
    <row r="1438" spans="8:11" ht="12.75">
      <c r="H1438" s="1"/>
      <c r="I1438" s="7"/>
      <c r="J1438" s="7"/>
      <c r="K1438" s="7"/>
    </row>
    <row r="1439" spans="8:11" ht="12.75">
      <c r="H1439" s="1"/>
      <c r="I1439" s="7"/>
      <c r="J1439" s="7"/>
      <c r="K1439" s="7"/>
    </row>
    <row r="1440" spans="8:11" ht="12.75">
      <c r="H1440" s="1"/>
      <c r="I1440" s="7"/>
      <c r="J1440" s="7"/>
      <c r="K1440" s="7"/>
    </row>
    <row r="1441" spans="8:11" ht="12.75">
      <c r="H1441" s="1"/>
      <c r="I1441" s="7"/>
      <c r="J1441" s="7"/>
      <c r="K1441" s="7"/>
    </row>
    <row r="1442" spans="8:11" ht="12.75">
      <c r="H1442" s="1"/>
      <c r="I1442" s="7"/>
      <c r="J1442" s="7"/>
      <c r="K1442" s="7"/>
    </row>
    <row r="1443" spans="8:11" ht="12.75">
      <c r="H1443" s="1"/>
      <c r="I1443" s="7"/>
      <c r="J1443" s="7"/>
      <c r="K1443" s="7"/>
    </row>
    <row r="1444" spans="8:11" ht="12.75">
      <c r="H1444" s="1"/>
      <c r="I1444" s="7"/>
      <c r="J1444" s="7"/>
      <c r="K1444" s="7"/>
    </row>
    <row r="1445" spans="8:11" ht="12.75">
      <c r="H1445" s="1"/>
      <c r="I1445" s="7"/>
      <c r="J1445" s="7"/>
      <c r="K1445" s="7"/>
    </row>
    <row r="1446" spans="8:11" ht="12.75">
      <c r="H1446" s="1"/>
      <c r="I1446" s="7"/>
      <c r="J1446" s="7"/>
      <c r="K1446" s="7"/>
    </row>
    <row r="1447" spans="8:11" ht="12.75">
      <c r="H1447" s="1"/>
      <c r="I1447" s="7"/>
      <c r="J1447" s="7"/>
      <c r="K1447" s="7"/>
    </row>
    <row r="1448" spans="8:11" ht="12.75">
      <c r="H1448" s="1"/>
      <c r="I1448" s="7"/>
      <c r="J1448" s="7"/>
      <c r="K1448" s="7"/>
    </row>
    <row r="1449" spans="8:11" ht="12.75">
      <c r="H1449" s="1"/>
      <c r="I1449" s="7"/>
      <c r="J1449" s="7"/>
      <c r="K1449" s="7"/>
    </row>
    <row r="1450" spans="8:11" ht="12.75">
      <c r="H1450" s="1"/>
      <c r="I1450" s="7"/>
      <c r="J1450" s="7"/>
      <c r="K1450" s="7"/>
    </row>
    <row r="1451" spans="8:11" ht="12.75">
      <c r="H1451" s="1"/>
      <c r="I1451" s="7"/>
      <c r="J1451" s="7"/>
      <c r="K1451" s="7"/>
    </row>
    <row r="1452" spans="8:11" ht="12.75">
      <c r="H1452" s="1"/>
      <c r="I1452" s="7"/>
      <c r="J1452" s="7"/>
      <c r="K1452" s="7"/>
    </row>
    <row r="1453" spans="8:11" ht="12.75">
      <c r="H1453" s="1"/>
      <c r="I1453" s="7"/>
      <c r="J1453" s="7"/>
      <c r="K1453" s="7"/>
    </row>
    <row r="1454" spans="8:11" ht="12.75">
      <c r="H1454" s="1"/>
      <c r="I1454" s="7"/>
      <c r="J1454" s="7"/>
      <c r="K1454" s="7"/>
    </row>
    <row r="1455" spans="8:11" ht="12.75">
      <c r="H1455" s="1"/>
      <c r="I1455" s="7"/>
      <c r="J1455" s="7"/>
      <c r="K1455" s="7"/>
    </row>
    <row r="1456" spans="8:11" ht="12.75">
      <c r="H1456" s="1"/>
      <c r="I1456" s="7"/>
      <c r="J1456" s="7"/>
      <c r="K1456" s="7"/>
    </row>
    <row r="1457" spans="8:11" ht="12.75">
      <c r="H1457" s="1"/>
      <c r="I1457" s="7"/>
      <c r="J1457" s="7"/>
      <c r="K1457" s="7"/>
    </row>
    <row r="1458" spans="8:11" ht="12.75">
      <c r="H1458" s="1"/>
      <c r="I1458" s="7"/>
      <c r="J1458" s="7"/>
      <c r="K1458" s="7"/>
    </row>
    <row r="1459" spans="8:11" ht="12.75">
      <c r="H1459" s="1"/>
      <c r="I1459" s="7"/>
      <c r="J1459" s="7"/>
      <c r="K1459" s="7"/>
    </row>
    <row r="1460" spans="8:11" ht="12.75">
      <c r="H1460" s="1"/>
      <c r="I1460" s="7"/>
      <c r="J1460" s="7"/>
      <c r="K1460" s="7"/>
    </row>
    <row r="1461" spans="8:11" ht="12.75">
      <c r="H1461" s="1"/>
      <c r="I1461" s="7"/>
      <c r="J1461" s="7"/>
      <c r="K1461" s="7"/>
    </row>
    <row r="1462" spans="8:11" ht="12.75">
      <c r="H1462" s="1"/>
      <c r="I1462" s="7"/>
      <c r="J1462" s="7"/>
      <c r="K1462" s="7"/>
    </row>
    <row r="1463" spans="8:11" ht="12.75">
      <c r="H1463" s="1"/>
      <c r="I1463" s="7"/>
      <c r="J1463" s="7"/>
      <c r="K1463" s="7"/>
    </row>
    <row r="1464" spans="8:11" ht="12.75">
      <c r="H1464" s="1"/>
      <c r="I1464" s="7"/>
      <c r="J1464" s="7"/>
      <c r="K1464" s="7"/>
    </row>
    <row r="1465" spans="8:11" ht="12.75">
      <c r="H1465" s="1"/>
      <c r="I1465" s="7"/>
      <c r="J1465" s="7"/>
      <c r="K1465" s="7"/>
    </row>
    <row r="1466" spans="8:11" ht="12.75">
      <c r="H1466" s="1"/>
      <c r="I1466" s="7"/>
      <c r="J1466" s="7"/>
      <c r="K1466" s="7"/>
    </row>
    <row r="1467" spans="8:11" ht="12.75">
      <c r="H1467" s="1"/>
      <c r="I1467" s="7"/>
      <c r="J1467" s="7"/>
      <c r="K1467" s="7"/>
    </row>
    <row r="1468" spans="8:11" ht="12.75">
      <c r="H1468" s="1"/>
      <c r="I1468" s="7"/>
      <c r="J1468" s="7"/>
      <c r="K1468" s="7"/>
    </row>
    <row r="1469" spans="8:11" ht="12.75">
      <c r="H1469" s="1"/>
      <c r="I1469" s="7"/>
      <c r="J1469" s="7"/>
      <c r="K1469" s="7"/>
    </row>
    <row r="1470" spans="8:11" ht="12.75">
      <c r="H1470" s="1"/>
      <c r="I1470" s="7"/>
      <c r="J1470" s="7"/>
      <c r="K1470" s="7"/>
    </row>
    <row r="1471" spans="8:11" ht="12.75">
      <c r="H1471" s="1"/>
      <c r="I1471" s="7"/>
      <c r="J1471" s="7"/>
      <c r="K1471" s="7"/>
    </row>
    <row r="1472" spans="8:11" ht="12.75">
      <c r="H1472" s="1"/>
      <c r="I1472" s="7"/>
      <c r="J1472" s="7"/>
      <c r="K1472" s="7"/>
    </row>
    <row r="1473" spans="8:11" ht="12.75">
      <c r="H1473" s="1"/>
      <c r="I1473" s="7"/>
      <c r="J1473" s="7"/>
      <c r="K1473" s="7"/>
    </row>
    <row r="1474" spans="8:11" ht="12.75">
      <c r="H1474" s="1"/>
      <c r="I1474" s="7"/>
      <c r="J1474" s="7"/>
      <c r="K1474" s="7"/>
    </row>
    <row r="1475" spans="8:11" ht="12.75">
      <c r="H1475" s="1"/>
      <c r="I1475" s="7"/>
      <c r="J1475" s="7"/>
      <c r="K1475" s="7"/>
    </row>
    <row r="1476" spans="8:11" ht="12.75">
      <c r="H1476" s="1"/>
      <c r="I1476" s="7"/>
      <c r="J1476" s="7"/>
      <c r="K1476" s="7"/>
    </row>
    <row r="1477" spans="8:11" ht="12.75">
      <c r="H1477" s="1"/>
      <c r="I1477" s="7"/>
      <c r="J1477" s="7"/>
      <c r="K1477" s="7"/>
    </row>
    <row r="1478" spans="8:11" ht="12.75">
      <c r="H1478" s="1"/>
      <c r="I1478" s="7"/>
      <c r="J1478" s="7"/>
      <c r="K1478" s="7"/>
    </row>
    <row r="1479" spans="8:11" ht="12.75">
      <c r="H1479" s="1"/>
      <c r="I1479" s="7"/>
      <c r="J1479" s="7"/>
      <c r="K1479" s="7"/>
    </row>
    <row r="1480" spans="8:11" ht="12.75">
      <c r="H1480" s="1"/>
      <c r="I1480" s="7"/>
      <c r="J1480" s="7"/>
      <c r="K1480" s="7"/>
    </row>
    <row r="1481" spans="8:11" ht="12.75">
      <c r="H1481" s="1"/>
      <c r="I1481" s="7"/>
      <c r="J1481" s="7"/>
      <c r="K1481" s="7"/>
    </row>
    <row r="1482" spans="8:11" ht="12.75">
      <c r="H1482" s="1"/>
      <c r="I1482" s="7"/>
      <c r="J1482" s="7"/>
      <c r="K1482" s="7"/>
    </row>
    <row r="1483" spans="8:11" ht="12.75">
      <c r="H1483" s="1"/>
      <c r="I1483" s="7"/>
      <c r="J1483" s="7"/>
      <c r="K1483" s="7"/>
    </row>
    <row r="1484" spans="8:11" ht="12.75">
      <c r="H1484" s="1"/>
      <c r="I1484" s="7"/>
      <c r="J1484" s="7"/>
      <c r="K1484" s="7"/>
    </row>
    <row r="1485" spans="8:11" ht="12.75">
      <c r="H1485" s="1"/>
      <c r="I1485" s="7"/>
      <c r="J1485" s="7"/>
      <c r="K1485" s="7"/>
    </row>
    <row r="1486" spans="8:11" ht="12.75">
      <c r="H1486" s="1"/>
      <c r="I1486" s="7"/>
      <c r="J1486" s="7"/>
      <c r="K1486" s="7"/>
    </row>
    <row r="1487" spans="8:11" ht="12.75">
      <c r="H1487" s="1"/>
      <c r="I1487" s="7"/>
      <c r="J1487" s="7"/>
      <c r="K1487" s="7"/>
    </row>
    <row r="1488" spans="8:11" ht="12.75">
      <c r="H1488" s="1"/>
      <c r="I1488" s="7"/>
      <c r="J1488" s="7"/>
      <c r="K1488" s="7"/>
    </row>
    <row r="1489" spans="8:11" ht="12.75">
      <c r="H1489" s="1"/>
      <c r="I1489" s="7"/>
      <c r="J1489" s="7"/>
      <c r="K1489" s="7"/>
    </row>
    <row r="1490" spans="8:11" ht="12.75">
      <c r="H1490" s="1"/>
      <c r="I1490" s="7"/>
      <c r="J1490" s="7"/>
      <c r="K1490" s="7"/>
    </row>
    <row r="1491" spans="8:11" ht="12.75">
      <c r="H1491" s="1"/>
      <c r="I1491" s="7"/>
      <c r="J1491" s="7"/>
      <c r="K1491" s="7"/>
    </row>
    <row r="1492" spans="8:11" ht="12.75">
      <c r="H1492" s="1"/>
      <c r="I1492" s="7"/>
      <c r="J1492" s="7"/>
      <c r="K1492" s="7"/>
    </row>
    <row r="1493" spans="8:11" ht="12.75">
      <c r="H1493" s="1"/>
      <c r="I1493" s="7"/>
      <c r="J1493" s="7"/>
      <c r="K1493" s="7"/>
    </row>
    <row r="1494" spans="8:11" ht="12.75">
      <c r="H1494" s="1"/>
      <c r="I1494" s="7"/>
      <c r="J1494" s="7"/>
      <c r="K1494" s="7"/>
    </row>
    <row r="1495" spans="8:11" ht="12.75">
      <c r="H1495" s="1"/>
      <c r="I1495" s="7"/>
      <c r="J1495" s="7"/>
      <c r="K1495" s="7"/>
    </row>
    <row r="1496" spans="8:11" ht="12.75">
      <c r="H1496" s="1"/>
      <c r="I1496" s="7"/>
      <c r="J1496" s="7"/>
      <c r="K1496" s="7"/>
    </row>
    <row r="1497" spans="8:11" ht="12.75">
      <c r="H1497" s="1"/>
      <c r="I1497" s="7"/>
      <c r="J1497" s="7"/>
      <c r="K1497" s="7"/>
    </row>
    <row r="1498" spans="8:11" ht="12.75">
      <c r="H1498" s="1"/>
      <c r="I1498" s="7"/>
      <c r="J1498" s="7"/>
      <c r="K1498" s="7"/>
    </row>
    <row r="1499" spans="8:11" ht="12.75">
      <c r="H1499" s="1"/>
      <c r="I1499" s="7"/>
      <c r="J1499" s="7"/>
      <c r="K1499" s="7"/>
    </row>
    <row r="1500" spans="8:11" ht="12.75">
      <c r="H1500" s="1"/>
      <c r="I1500" s="7"/>
      <c r="J1500" s="7"/>
      <c r="K1500" s="7"/>
    </row>
    <row r="1501" spans="8:11" ht="12.75">
      <c r="H1501" s="1"/>
      <c r="I1501" s="7"/>
      <c r="J1501" s="7"/>
      <c r="K1501" s="7"/>
    </row>
    <row r="1502" spans="8:11" ht="12.75">
      <c r="H1502" s="1"/>
      <c r="I1502" s="7"/>
      <c r="J1502" s="7"/>
      <c r="K1502" s="7"/>
    </row>
    <row r="1503" spans="8:11" ht="12.75">
      <c r="H1503" s="1"/>
      <c r="I1503" s="7"/>
      <c r="J1503" s="7"/>
      <c r="K1503" s="7"/>
    </row>
    <row r="1504" spans="8:11" ht="12.75">
      <c r="H1504" s="1"/>
      <c r="I1504" s="7"/>
      <c r="J1504" s="7"/>
      <c r="K1504" s="7"/>
    </row>
    <row r="1505" spans="8:11" ht="12.75">
      <c r="H1505" s="1"/>
      <c r="I1505" s="7"/>
      <c r="J1505" s="7"/>
      <c r="K1505" s="7"/>
    </row>
    <row r="1506" spans="8:11" ht="12.75">
      <c r="H1506" s="1"/>
      <c r="I1506" s="7"/>
      <c r="J1506" s="7"/>
      <c r="K1506" s="7"/>
    </row>
    <row r="1507" spans="8:11" ht="12.75">
      <c r="H1507" s="1"/>
      <c r="I1507" s="7"/>
      <c r="J1507" s="7"/>
      <c r="K1507" s="7"/>
    </row>
    <row r="1508" spans="8:11" ht="12.75">
      <c r="H1508" s="1"/>
      <c r="I1508" s="7"/>
      <c r="J1508" s="7"/>
      <c r="K1508" s="7"/>
    </row>
    <row r="1509" spans="8:11" ht="12.75">
      <c r="H1509" s="1"/>
      <c r="I1509" s="7"/>
      <c r="J1509" s="7"/>
      <c r="K1509" s="7"/>
    </row>
    <row r="1510" spans="8:11" ht="12.75">
      <c r="H1510" s="1"/>
      <c r="I1510" s="7"/>
      <c r="J1510" s="7"/>
      <c r="K1510" s="7"/>
    </row>
    <row r="1511" spans="8:11" ht="12.75">
      <c r="H1511" s="1"/>
      <c r="I1511" s="7"/>
      <c r="J1511" s="7"/>
      <c r="K1511" s="7"/>
    </row>
    <row r="1512" spans="8:11" ht="12.75">
      <c r="H1512" s="1"/>
      <c r="I1512" s="7"/>
      <c r="J1512" s="7"/>
      <c r="K1512" s="7"/>
    </row>
    <row r="1513" spans="8:11" ht="12.75">
      <c r="H1513" s="1"/>
      <c r="I1513" s="7"/>
      <c r="J1513" s="7"/>
      <c r="K1513" s="7"/>
    </row>
    <row r="1514" spans="8:11" ht="12.75">
      <c r="H1514" s="1"/>
      <c r="I1514" s="7"/>
      <c r="J1514" s="7"/>
      <c r="K1514" s="7"/>
    </row>
    <row r="1515" spans="8:11" ht="12.75">
      <c r="H1515" s="1"/>
      <c r="I1515" s="7"/>
      <c r="J1515" s="7"/>
      <c r="K1515" s="7"/>
    </row>
    <row r="1516" spans="8:11" ht="12.75">
      <c r="H1516" s="1"/>
      <c r="I1516" s="7"/>
      <c r="J1516" s="7"/>
      <c r="K1516" s="7"/>
    </row>
    <row r="1517" spans="8:11" ht="12.75">
      <c r="H1517" s="1"/>
      <c r="I1517" s="7"/>
      <c r="J1517" s="7"/>
      <c r="K1517" s="7"/>
    </row>
    <row r="1518" spans="8:11" ht="12.75">
      <c r="H1518" s="1"/>
      <c r="I1518" s="7"/>
      <c r="J1518" s="7"/>
      <c r="K1518" s="7"/>
    </row>
    <row r="1519" spans="8:11" ht="12.75">
      <c r="H1519" s="1"/>
      <c r="I1519" s="7"/>
      <c r="J1519" s="7"/>
      <c r="K1519" s="7"/>
    </row>
    <row r="1520" spans="8:11" ht="12.75">
      <c r="H1520" s="1"/>
      <c r="I1520" s="7"/>
      <c r="J1520" s="7"/>
      <c r="K1520" s="7"/>
    </row>
    <row r="1521" spans="8:11" ht="12.75">
      <c r="H1521" s="1"/>
      <c r="I1521" s="7"/>
      <c r="J1521" s="7"/>
      <c r="K1521" s="7"/>
    </row>
    <row r="1522" spans="8:11" ht="12.75">
      <c r="H1522" s="1"/>
      <c r="I1522" s="7"/>
      <c r="J1522" s="7"/>
      <c r="K1522" s="7"/>
    </row>
    <row r="1523" spans="8:11" ht="12.75">
      <c r="H1523" s="1"/>
      <c r="I1523" s="7"/>
      <c r="J1523" s="7"/>
      <c r="K1523" s="7"/>
    </row>
    <row r="1524" spans="8:11" ht="12.75">
      <c r="H1524" s="1"/>
      <c r="I1524" s="7"/>
      <c r="J1524" s="7"/>
      <c r="K1524" s="7"/>
    </row>
    <row r="1525" spans="8:11" ht="12.75">
      <c r="H1525" s="1"/>
      <c r="I1525" s="7"/>
      <c r="J1525" s="7"/>
      <c r="K1525" s="7"/>
    </row>
    <row r="1526" spans="8:11" ht="12.75">
      <c r="H1526" s="1"/>
      <c r="I1526" s="7"/>
      <c r="J1526" s="7"/>
      <c r="K1526" s="7"/>
    </row>
    <row r="1527" spans="8:11" ht="12.75">
      <c r="H1527" s="1"/>
      <c r="I1527" s="7"/>
      <c r="J1527" s="7"/>
      <c r="K1527" s="7"/>
    </row>
    <row r="1528" spans="8:11" ht="12.75">
      <c r="H1528" s="1"/>
      <c r="I1528" s="7"/>
      <c r="J1528" s="7"/>
      <c r="K1528" s="7"/>
    </row>
    <row r="1529" spans="8:11" ht="12.75">
      <c r="H1529" s="1"/>
      <c r="I1529" s="7"/>
      <c r="J1529" s="7"/>
      <c r="K1529" s="7"/>
    </row>
    <row r="1530" spans="8:11" ht="12.75">
      <c r="H1530" s="1"/>
      <c r="I1530" s="7"/>
      <c r="J1530" s="7"/>
      <c r="K1530" s="7"/>
    </row>
    <row r="1531" spans="8:11" ht="12.75">
      <c r="H1531" s="1"/>
      <c r="I1531" s="7"/>
      <c r="J1531" s="7"/>
      <c r="K1531" s="7"/>
    </row>
    <row r="1532" spans="8:11" ht="12.75">
      <c r="H1532" s="1"/>
      <c r="I1532" s="7"/>
      <c r="J1532" s="7"/>
      <c r="K1532" s="7"/>
    </row>
    <row r="1533" spans="8:11" ht="12.75">
      <c r="H1533" s="1"/>
      <c r="I1533" s="7"/>
      <c r="J1533" s="7"/>
      <c r="K1533" s="7"/>
    </row>
    <row r="1534" spans="8:11" ht="12.75">
      <c r="H1534" s="1"/>
      <c r="I1534" s="7"/>
      <c r="J1534" s="7"/>
      <c r="K1534" s="7"/>
    </row>
    <row r="1535" spans="8:11" ht="12.75">
      <c r="H1535" s="1"/>
      <c r="I1535" s="7"/>
      <c r="J1535" s="7"/>
      <c r="K1535" s="7"/>
    </row>
    <row r="1536" spans="8:11" ht="12.75">
      <c r="H1536" s="1"/>
      <c r="I1536" s="7"/>
      <c r="J1536" s="7"/>
      <c r="K1536" s="7"/>
    </row>
    <row r="1537" spans="8:11" ht="12.75">
      <c r="H1537" s="1"/>
      <c r="I1537" s="7"/>
      <c r="J1537" s="7"/>
      <c r="K1537" s="7"/>
    </row>
    <row r="1538" spans="8:11" ht="12.75">
      <c r="H1538" s="1"/>
      <c r="I1538" s="7"/>
      <c r="J1538" s="7"/>
      <c r="K1538" s="7"/>
    </row>
    <row r="1539" spans="8:11" ht="12.75">
      <c r="H1539" s="1"/>
      <c r="I1539" s="7"/>
      <c r="J1539" s="7"/>
      <c r="K1539" s="7"/>
    </row>
    <row r="1540" spans="8:11" ht="12.75">
      <c r="H1540" s="1"/>
      <c r="I1540" s="7"/>
      <c r="J1540" s="7"/>
      <c r="K1540" s="7"/>
    </row>
    <row r="1541" spans="8:11" ht="12.75">
      <c r="H1541" s="1"/>
      <c r="I1541" s="7"/>
      <c r="J1541" s="7"/>
      <c r="K1541" s="7"/>
    </row>
    <row r="1542" spans="8:11" ht="12.75">
      <c r="H1542" s="1"/>
      <c r="I1542" s="7"/>
      <c r="J1542" s="7"/>
      <c r="K1542" s="7"/>
    </row>
    <row r="1543" spans="8:11" ht="12.75">
      <c r="H1543" s="1"/>
      <c r="I1543" s="7"/>
      <c r="J1543" s="7"/>
      <c r="K1543" s="7"/>
    </row>
    <row r="1544" spans="8:11" ht="12.75">
      <c r="H1544" s="1"/>
      <c r="I1544" s="7"/>
      <c r="J1544" s="7"/>
      <c r="K1544" s="7"/>
    </row>
    <row r="1545" spans="8:11" ht="12.75">
      <c r="H1545" s="1"/>
      <c r="I1545" s="7"/>
      <c r="J1545" s="7"/>
      <c r="K1545" s="7"/>
    </row>
    <row r="1546" spans="8:11" ht="12.75">
      <c r="H1546" s="1"/>
      <c r="I1546" s="7"/>
      <c r="J1546" s="7"/>
      <c r="K1546" s="7"/>
    </row>
    <row r="1547" spans="8:11" ht="12.75">
      <c r="H1547" s="1"/>
      <c r="I1547" s="7"/>
      <c r="J1547" s="7"/>
      <c r="K1547" s="7"/>
    </row>
    <row r="1548" spans="8:11" ht="12.75">
      <c r="H1548" s="1"/>
      <c r="I1548" s="7"/>
      <c r="J1548" s="7"/>
      <c r="K1548" s="7"/>
    </row>
    <row r="1549" spans="8:11" ht="12.75">
      <c r="H1549" s="1"/>
      <c r="I1549" s="7"/>
      <c r="J1549" s="7"/>
      <c r="K1549" s="7"/>
    </row>
    <row r="1550" spans="8:11" ht="12.75">
      <c r="H1550" s="1"/>
      <c r="I1550" s="7"/>
      <c r="J1550" s="7"/>
      <c r="K1550" s="7"/>
    </row>
    <row r="1551" spans="8:11" ht="12.75">
      <c r="H1551" s="1"/>
      <c r="I1551" s="7"/>
      <c r="J1551" s="7"/>
      <c r="K1551" s="7"/>
    </row>
    <row r="1552" spans="8:11" ht="12.75">
      <c r="H1552" s="1"/>
      <c r="I1552" s="7"/>
      <c r="J1552" s="7"/>
      <c r="K1552" s="7"/>
    </row>
    <row r="1553" spans="8:11" ht="12.75">
      <c r="H1553" s="1"/>
      <c r="I1553" s="7"/>
      <c r="J1553" s="7"/>
      <c r="K1553" s="7"/>
    </row>
    <row r="1554" spans="8:11" ht="12.75">
      <c r="H1554" s="1"/>
      <c r="I1554" s="7"/>
      <c r="J1554" s="7"/>
      <c r="K1554" s="7"/>
    </row>
    <row r="1555" spans="8:11" ht="12.75">
      <c r="H1555" s="1"/>
      <c r="I1555" s="7"/>
      <c r="J1555" s="7"/>
      <c r="K1555" s="7"/>
    </row>
    <row r="1556" spans="8:11" ht="12.75">
      <c r="H1556" s="1"/>
      <c r="I1556" s="7"/>
      <c r="J1556" s="7"/>
      <c r="K1556" s="7"/>
    </row>
    <row r="1557" spans="8:11" ht="12.75">
      <c r="H1557" s="1"/>
      <c r="I1557" s="7"/>
      <c r="J1557" s="7"/>
      <c r="K1557" s="7"/>
    </row>
    <row r="1558" spans="8:11" ht="12.75">
      <c r="H1558" s="1"/>
      <c r="I1558" s="7"/>
      <c r="J1558" s="7"/>
      <c r="K1558" s="7"/>
    </row>
    <row r="1559" spans="8:11" ht="12.75">
      <c r="H1559" s="1"/>
      <c r="I1559" s="7"/>
      <c r="J1559" s="7"/>
      <c r="K1559" s="7"/>
    </row>
    <row r="1560" spans="8:11" ht="12.75">
      <c r="H1560" s="1"/>
      <c r="I1560" s="7"/>
      <c r="J1560" s="7"/>
      <c r="K1560" s="7"/>
    </row>
    <row r="1561" spans="8:11" ht="12.75">
      <c r="H1561" s="1"/>
      <c r="I1561" s="7"/>
      <c r="J1561" s="7"/>
      <c r="K1561" s="7"/>
    </row>
    <row r="1562" spans="8:11" ht="12.75">
      <c r="H1562" s="1"/>
      <c r="I1562" s="7"/>
      <c r="J1562" s="7"/>
      <c r="K1562" s="7"/>
    </row>
    <row r="1563" spans="8:11" ht="12.75">
      <c r="H1563" s="1"/>
      <c r="I1563" s="7"/>
      <c r="J1563" s="7"/>
      <c r="K1563" s="7"/>
    </row>
    <row r="1564" spans="8:11" ht="12.75">
      <c r="H1564" s="1"/>
      <c r="I1564" s="7"/>
      <c r="J1564" s="7"/>
      <c r="K1564" s="7"/>
    </row>
    <row r="1565" spans="8:11" ht="12.75">
      <c r="H1565" s="1"/>
      <c r="I1565" s="7"/>
      <c r="J1565" s="7"/>
      <c r="K1565" s="7"/>
    </row>
    <row r="1566" spans="8:11" ht="12.75">
      <c r="H1566" s="1"/>
      <c r="I1566" s="7"/>
      <c r="J1566" s="7"/>
      <c r="K1566" s="7"/>
    </row>
    <row r="1567" spans="8:11" ht="12.75">
      <c r="H1567" s="1"/>
      <c r="I1567" s="7"/>
      <c r="J1567" s="7"/>
      <c r="K1567" s="7"/>
    </row>
    <row r="1568" spans="8:11" ht="12.75">
      <c r="H1568" s="1"/>
      <c r="I1568" s="7"/>
      <c r="J1568" s="7"/>
      <c r="K1568" s="7"/>
    </row>
    <row r="1569" spans="8:11" ht="12.75">
      <c r="H1569" s="1"/>
      <c r="I1569" s="7"/>
      <c r="J1569" s="7"/>
      <c r="K1569" s="7"/>
    </row>
    <row r="1570" spans="8:11" ht="12.75">
      <c r="H1570" s="1"/>
      <c r="I1570" s="7"/>
      <c r="J1570" s="7"/>
      <c r="K1570" s="7"/>
    </row>
    <row r="1571" spans="8:11" ht="12.75">
      <c r="H1571" s="1"/>
      <c r="I1571" s="7"/>
      <c r="J1571" s="7"/>
      <c r="K1571" s="7"/>
    </row>
    <row r="1572" spans="8:11" ht="12.75">
      <c r="H1572" s="1"/>
      <c r="I1572" s="7"/>
      <c r="J1572" s="7"/>
      <c r="K1572" s="7"/>
    </row>
    <row r="1573" spans="8:11" ht="12.75">
      <c r="H1573" s="1"/>
      <c r="I1573" s="7"/>
      <c r="J1573" s="7"/>
      <c r="K1573" s="7"/>
    </row>
    <row r="1574" spans="8:11" ht="12.75">
      <c r="H1574" s="1"/>
      <c r="I1574" s="7"/>
      <c r="J1574" s="7"/>
      <c r="K1574" s="7"/>
    </row>
    <row r="1575" spans="8:11" ht="12.75">
      <c r="H1575" s="1"/>
      <c r="I1575" s="7"/>
      <c r="J1575" s="7"/>
      <c r="K1575" s="7"/>
    </row>
    <row r="1576" spans="8:11" ht="12.75">
      <c r="H1576" s="1"/>
      <c r="I1576" s="7"/>
      <c r="J1576" s="7"/>
      <c r="K1576" s="7"/>
    </row>
    <row r="1577" spans="8:11" ht="12.75">
      <c r="H1577" s="1"/>
      <c r="I1577" s="7"/>
      <c r="J1577" s="7"/>
      <c r="K1577" s="7"/>
    </row>
    <row r="1578" spans="8:11" ht="12.75">
      <c r="H1578" s="1"/>
      <c r="I1578" s="7"/>
      <c r="J1578" s="7"/>
      <c r="K1578" s="7"/>
    </row>
    <row r="1579" spans="8:11" ht="12.75">
      <c r="H1579" s="1"/>
      <c r="I1579" s="7"/>
      <c r="J1579" s="7"/>
      <c r="K1579" s="7"/>
    </row>
    <row r="1580" spans="8:11" ht="12.75">
      <c r="H1580" s="1"/>
      <c r="I1580" s="7"/>
      <c r="J1580" s="7"/>
      <c r="K1580" s="7"/>
    </row>
    <row r="1581" spans="8:11" ht="12.75">
      <c r="H1581" s="1"/>
      <c r="I1581" s="7"/>
      <c r="J1581" s="7"/>
      <c r="K1581" s="7"/>
    </row>
    <row r="1582" spans="8:11" ht="12.75">
      <c r="H1582" s="1"/>
      <c r="I1582" s="7"/>
      <c r="J1582" s="7"/>
      <c r="K1582" s="7"/>
    </row>
    <row r="1583" spans="8:11" ht="12.75">
      <c r="H1583" s="1"/>
      <c r="I1583" s="7"/>
      <c r="J1583" s="7"/>
      <c r="K1583" s="7"/>
    </row>
    <row r="1584" spans="8:11" ht="12.75">
      <c r="H1584" s="1"/>
      <c r="I1584" s="7"/>
      <c r="J1584" s="7"/>
      <c r="K1584" s="7"/>
    </row>
    <row r="1585" spans="8:11" ht="12.75">
      <c r="H1585" s="1"/>
      <c r="I1585" s="7"/>
      <c r="J1585" s="7"/>
      <c r="K1585" s="7"/>
    </row>
    <row r="1586" spans="8:11" ht="12.75">
      <c r="H1586" s="1"/>
      <c r="I1586" s="7"/>
      <c r="J1586" s="7"/>
      <c r="K1586" s="7"/>
    </row>
    <row r="1587" spans="8:11" ht="12.75">
      <c r="H1587" s="1"/>
      <c r="I1587" s="7"/>
      <c r="J1587" s="7"/>
      <c r="K1587" s="7"/>
    </row>
    <row r="1588" spans="8:11" ht="12.75">
      <c r="H1588" s="1"/>
      <c r="I1588" s="7"/>
      <c r="J1588" s="7"/>
      <c r="K1588" s="7"/>
    </row>
    <row r="1589" spans="8:11" ht="12.75">
      <c r="H1589" s="1"/>
      <c r="I1589" s="7"/>
      <c r="J1589" s="7"/>
      <c r="K1589" s="7"/>
    </row>
    <row r="1590" spans="8:11" ht="12.75">
      <c r="H1590" s="1"/>
      <c r="I1590" s="7"/>
      <c r="J1590" s="7"/>
      <c r="K1590" s="7"/>
    </row>
    <row r="1591" spans="8:11" ht="12.75">
      <c r="H1591" s="1"/>
      <c r="I1591" s="7"/>
      <c r="J1591" s="7"/>
      <c r="K1591" s="7"/>
    </row>
    <row r="1592" spans="8:11" ht="12.75">
      <c r="H1592" s="1"/>
      <c r="I1592" s="7"/>
      <c r="J1592" s="7"/>
      <c r="K1592" s="7"/>
    </row>
    <row r="1593" spans="8:11" ht="12.75">
      <c r="H1593" s="1"/>
      <c r="I1593" s="7"/>
      <c r="J1593" s="7"/>
      <c r="K1593" s="7"/>
    </row>
    <row r="1594" spans="8:11" ht="12.75">
      <c r="H1594" s="1"/>
      <c r="I1594" s="7"/>
      <c r="J1594" s="7"/>
      <c r="K1594" s="7"/>
    </row>
    <row r="1595" spans="8:11" ht="12.75">
      <c r="H1595" s="1"/>
      <c r="I1595" s="7"/>
      <c r="J1595" s="7"/>
      <c r="K1595" s="7"/>
    </row>
    <row r="1596" spans="8:11" ht="12.75">
      <c r="H1596" s="1"/>
      <c r="I1596" s="7"/>
      <c r="J1596" s="7"/>
      <c r="K1596" s="7"/>
    </row>
    <row r="1597" spans="8:11" ht="12.75">
      <c r="H1597" s="1"/>
      <c r="I1597" s="7"/>
      <c r="J1597" s="7"/>
      <c r="K1597" s="7"/>
    </row>
    <row r="1598" spans="8:11" ht="12.75">
      <c r="H1598" s="1"/>
      <c r="I1598" s="7"/>
      <c r="J1598" s="7"/>
      <c r="K1598" s="7"/>
    </row>
    <row r="1599" spans="8:11" ht="12.75">
      <c r="H1599" s="1"/>
      <c r="I1599" s="7"/>
      <c r="J1599" s="7"/>
      <c r="K1599" s="7"/>
    </row>
    <row r="1600" spans="8:11" ht="12.75">
      <c r="H1600" s="1"/>
      <c r="I1600" s="7"/>
      <c r="J1600" s="7"/>
      <c r="K1600" s="7"/>
    </row>
    <row r="1601" spans="8:11" ht="12.75">
      <c r="H1601" s="1"/>
      <c r="I1601" s="7"/>
      <c r="J1601" s="7"/>
      <c r="K1601" s="7"/>
    </row>
    <row r="1602" spans="8:11" ht="12.75">
      <c r="H1602" s="1"/>
      <c r="I1602" s="7"/>
      <c r="J1602" s="7"/>
      <c r="K1602" s="7"/>
    </row>
    <row r="1603" spans="8:11" ht="12.75">
      <c r="H1603" s="1"/>
      <c r="I1603" s="7"/>
      <c r="J1603" s="7"/>
      <c r="K1603" s="7"/>
    </row>
    <row r="1604" spans="8:11" ht="12.75">
      <c r="H1604" s="1"/>
      <c r="I1604" s="7"/>
      <c r="J1604" s="7"/>
      <c r="K1604" s="7"/>
    </row>
    <row r="1605" spans="8:11" ht="12.75">
      <c r="H1605" s="1"/>
      <c r="I1605" s="7"/>
      <c r="J1605" s="7"/>
      <c r="K1605" s="7"/>
    </row>
    <row r="1606" spans="8:11" ht="12.75">
      <c r="H1606" s="1"/>
      <c r="I1606" s="7"/>
      <c r="J1606" s="7"/>
      <c r="K1606" s="7"/>
    </row>
    <row r="1607" spans="8:11" ht="12.75">
      <c r="H1607" s="1"/>
      <c r="I1607" s="7"/>
      <c r="J1607" s="7"/>
      <c r="K1607" s="7"/>
    </row>
    <row r="1608" spans="8:11" ht="12.75">
      <c r="H1608" s="1"/>
      <c r="I1608" s="7"/>
      <c r="J1608" s="7"/>
      <c r="K1608" s="7"/>
    </row>
    <row r="1609" spans="8:11" ht="12.75">
      <c r="H1609" s="1"/>
      <c r="I1609" s="7"/>
      <c r="J1609" s="7"/>
      <c r="K1609" s="7"/>
    </row>
    <row r="1610" spans="8:11" ht="12.75">
      <c r="H1610" s="1"/>
      <c r="I1610" s="7"/>
      <c r="J1610" s="7"/>
      <c r="K1610" s="7"/>
    </row>
    <row r="1611" spans="8:11" ht="12.75">
      <c r="H1611" s="1"/>
      <c r="I1611" s="7"/>
      <c r="J1611" s="7"/>
      <c r="K1611" s="7"/>
    </row>
    <row r="1612" spans="8:11" ht="12.75">
      <c r="H1612" s="1"/>
      <c r="I1612" s="7"/>
      <c r="J1612" s="7"/>
      <c r="K1612" s="7"/>
    </row>
    <row r="1613" spans="8:11" ht="12.75">
      <c r="H1613" s="1"/>
      <c r="I1613" s="7"/>
      <c r="J1613" s="7"/>
      <c r="K1613" s="7"/>
    </row>
    <row r="1614" spans="8:11" ht="12.75">
      <c r="H1614" s="1"/>
      <c r="I1614" s="7"/>
      <c r="J1614" s="7"/>
      <c r="K1614" s="7"/>
    </row>
    <row r="1615" spans="8:11" ht="12.75">
      <c r="H1615" s="1"/>
      <c r="I1615" s="7"/>
      <c r="J1615" s="7"/>
      <c r="K1615" s="7"/>
    </row>
    <row r="1616" spans="8:11" ht="12.75">
      <c r="H1616" s="1"/>
      <c r="I1616" s="7"/>
      <c r="J1616" s="7"/>
      <c r="K1616" s="7"/>
    </row>
    <row r="1617" spans="8:11" ht="12.75">
      <c r="H1617" s="1"/>
      <c r="I1617" s="7"/>
      <c r="J1617" s="7"/>
      <c r="K1617" s="7"/>
    </row>
    <row r="1618" spans="8:11" ht="12.75">
      <c r="H1618" s="1"/>
      <c r="I1618" s="7"/>
      <c r="J1618" s="7"/>
      <c r="K1618" s="7"/>
    </row>
    <row r="1619" spans="8:11" ht="12.75">
      <c r="H1619" s="1"/>
      <c r="I1619" s="7"/>
      <c r="J1619" s="7"/>
      <c r="K1619" s="7"/>
    </row>
    <row r="1620" spans="8:11" ht="12.75">
      <c r="H1620" s="1"/>
      <c r="I1620" s="7"/>
      <c r="J1620" s="7"/>
      <c r="K1620" s="7"/>
    </row>
    <row r="1621" spans="8:11" ht="12.75">
      <c r="H1621" s="1"/>
      <c r="I1621" s="7"/>
      <c r="J1621" s="7"/>
      <c r="K1621" s="7"/>
    </row>
    <row r="1622" spans="8:11" ht="12.75">
      <c r="H1622" s="1"/>
      <c r="I1622" s="7"/>
      <c r="J1622" s="7"/>
      <c r="K1622" s="7"/>
    </row>
    <row r="1623" spans="8:11" ht="12.75">
      <c r="H1623" s="1"/>
      <c r="I1623" s="7"/>
      <c r="J1623" s="7"/>
      <c r="K1623" s="7"/>
    </row>
    <row r="1624" spans="8:11" ht="12.75">
      <c r="H1624" s="1"/>
      <c r="I1624" s="7"/>
      <c r="J1624" s="7"/>
      <c r="K1624" s="7"/>
    </row>
    <row r="1625" spans="8:11" ht="12.75">
      <c r="H1625" s="1"/>
      <c r="I1625" s="7"/>
      <c r="J1625" s="7"/>
      <c r="K1625" s="7"/>
    </row>
    <row r="1626" spans="8:11" ht="12.75">
      <c r="H1626" s="1"/>
      <c r="I1626" s="7"/>
      <c r="J1626" s="7"/>
      <c r="K1626" s="7"/>
    </row>
    <row r="1627" spans="8:11" ht="12.75">
      <c r="H1627" s="1"/>
      <c r="I1627" s="7"/>
      <c r="J1627" s="7"/>
      <c r="K1627" s="7"/>
    </row>
    <row r="1628" spans="8:11" ht="12.75">
      <c r="H1628" s="1"/>
      <c r="I1628" s="7"/>
      <c r="J1628" s="7"/>
      <c r="K1628" s="7"/>
    </row>
    <row r="1629" spans="8:11" ht="12.75">
      <c r="H1629" s="1"/>
      <c r="I1629" s="7"/>
      <c r="J1629" s="7"/>
      <c r="K1629" s="7"/>
    </row>
    <row r="1630" spans="8:11" ht="12.75">
      <c r="H1630" s="1"/>
      <c r="I1630" s="7"/>
      <c r="J1630" s="7"/>
      <c r="K1630" s="7"/>
    </row>
    <row r="1631" spans="8:11" ht="12.75">
      <c r="H1631" s="1"/>
      <c r="I1631" s="7"/>
      <c r="J1631" s="7"/>
      <c r="K1631" s="7"/>
    </row>
    <row r="1632" spans="8:11" ht="12.75">
      <c r="H1632" s="1"/>
      <c r="I1632" s="7"/>
      <c r="J1632" s="7"/>
      <c r="K1632" s="7"/>
    </row>
    <row r="1633" spans="8:11" ht="12.75">
      <c r="H1633" s="1"/>
      <c r="I1633" s="7"/>
      <c r="J1633" s="7"/>
      <c r="K1633" s="7"/>
    </row>
    <row r="1634" spans="8:11" ht="12.75">
      <c r="H1634" s="1"/>
      <c r="I1634" s="7"/>
      <c r="J1634" s="7"/>
      <c r="K1634" s="7"/>
    </row>
    <row r="1635" spans="8:11" ht="12.75">
      <c r="H1635" s="1"/>
      <c r="I1635" s="7"/>
      <c r="J1635" s="7"/>
      <c r="K1635" s="7"/>
    </row>
    <row r="1636" spans="8:11" ht="12.75">
      <c r="H1636" s="1"/>
      <c r="I1636" s="7"/>
      <c r="J1636" s="7"/>
      <c r="K1636" s="7"/>
    </row>
    <row r="1637" spans="8:11" ht="12.75">
      <c r="H1637" s="1"/>
      <c r="I1637" s="7"/>
      <c r="J1637" s="7"/>
      <c r="K1637" s="7"/>
    </row>
    <row r="1638" spans="8:11" ht="12.75">
      <c r="H1638" s="1"/>
      <c r="I1638" s="7"/>
      <c r="J1638" s="7"/>
      <c r="K1638" s="7"/>
    </row>
    <row r="1639" spans="8:11" ht="12.75">
      <c r="H1639" s="1"/>
      <c r="I1639" s="7"/>
      <c r="J1639" s="7"/>
      <c r="K1639" s="7"/>
    </row>
    <row r="1640" spans="8:11" ht="12.75">
      <c r="H1640" s="1"/>
      <c r="I1640" s="7"/>
      <c r="J1640" s="7"/>
      <c r="K1640" s="7"/>
    </row>
    <row r="1641" spans="8:11" ht="12.75">
      <c r="H1641" s="1"/>
      <c r="I1641" s="7"/>
      <c r="J1641" s="7"/>
      <c r="K1641" s="7"/>
    </row>
    <row r="1642" spans="8:11" ht="12.75">
      <c r="H1642" s="1"/>
      <c r="I1642" s="7"/>
      <c r="J1642" s="7"/>
      <c r="K1642" s="7"/>
    </row>
    <row r="1643" spans="8:11" ht="12.75">
      <c r="H1643" s="1"/>
      <c r="I1643" s="7"/>
      <c r="J1643" s="7"/>
      <c r="K1643" s="7"/>
    </row>
    <row r="1644" spans="8:11" ht="12.75">
      <c r="H1644" s="1"/>
      <c r="I1644" s="7"/>
      <c r="J1644" s="7"/>
      <c r="K1644" s="7"/>
    </row>
    <row r="1645" spans="8:11" ht="12.75">
      <c r="H1645" s="1"/>
      <c r="I1645" s="7"/>
      <c r="J1645" s="7"/>
      <c r="K1645" s="7"/>
    </row>
    <row r="1646" spans="8:11" ht="12.75">
      <c r="H1646" s="1"/>
      <c r="I1646" s="7"/>
      <c r="J1646" s="7"/>
      <c r="K1646" s="7"/>
    </row>
    <row r="1647" spans="8:11" ht="12.75">
      <c r="H1647" s="1"/>
      <c r="I1647" s="7"/>
      <c r="J1647" s="7"/>
      <c r="K1647" s="7"/>
    </row>
    <row r="1648" spans="8:11" ht="12.75">
      <c r="H1648" s="1"/>
      <c r="I1648" s="7"/>
      <c r="J1648" s="7"/>
      <c r="K1648" s="7"/>
    </row>
    <row r="1649" spans="8:11" ht="12.75">
      <c r="H1649" s="1"/>
      <c r="I1649" s="7"/>
      <c r="J1649" s="7"/>
      <c r="K1649" s="7"/>
    </row>
    <row r="1650" spans="8:11" ht="12.75">
      <c r="H1650" s="1"/>
      <c r="I1650" s="7"/>
      <c r="J1650" s="7"/>
      <c r="K1650" s="7"/>
    </row>
    <row r="1651" spans="8:11" ht="12.75">
      <c r="H1651" s="1"/>
      <c r="I1651" s="7"/>
      <c r="J1651" s="7"/>
      <c r="K1651" s="7"/>
    </row>
    <row r="1652" spans="8:11" ht="12.75">
      <c r="H1652" s="1"/>
      <c r="I1652" s="7"/>
      <c r="J1652" s="7"/>
      <c r="K1652" s="7"/>
    </row>
    <row r="1653" spans="8:11" ht="12.75">
      <c r="H1653" s="1"/>
      <c r="I1653" s="7"/>
      <c r="J1653" s="7"/>
      <c r="K1653" s="7"/>
    </row>
    <row r="1654" spans="8:11" ht="12.75">
      <c r="H1654" s="1"/>
      <c r="I1654" s="7"/>
      <c r="J1654" s="7"/>
      <c r="K1654" s="7"/>
    </row>
    <row r="1655" spans="8:11" ht="12.75">
      <c r="H1655" s="1"/>
      <c r="I1655" s="7"/>
      <c r="J1655" s="7"/>
      <c r="K1655" s="7"/>
    </row>
    <row r="1656" spans="8:11" ht="12.75">
      <c r="H1656" s="1"/>
      <c r="I1656" s="7"/>
      <c r="J1656" s="7"/>
      <c r="K1656" s="7"/>
    </row>
    <row r="1657" spans="8:11" ht="12.75">
      <c r="H1657" s="1"/>
      <c r="I1657" s="7"/>
      <c r="J1657" s="7"/>
      <c r="K1657" s="7"/>
    </row>
    <row r="1658" spans="8:11" ht="12.75">
      <c r="H1658" s="1"/>
      <c r="I1658" s="7"/>
      <c r="J1658" s="7"/>
      <c r="K1658" s="7"/>
    </row>
    <row r="1659" spans="8:11" ht="12.75">
      <c r="H1659" s="1"/>
      <c r="I1659" s="7"/>
      <c r="J1659" s="7"/>
      <c r="K1659" s="7"/>
    </row>
    <row r="1660" spans="8:11" ht="12.75">
      <c r="H1660" s="1"/>
      <c r="I1660" s="7"/>
      <c r="J1660" s="7"/>
      <c r="K1660" s="7"/>
    </row>
    <row r="1661" spans="8:11" ht="12.75">
      <c r="H1661" s="1"/>
      <c r="I1661" s="7"/>
      <c r="J1661" s="7"/>
      <c r="K1661" s="7"/>
    </row>
    <row r="1662" spans="8:11" ht="12.75">
      <c r="H1662" s="1"/>
      <c r="I1662" s="7"/>
      <c r="J1662" s="7"/>
      <c r="K1662" s="7"/>
    </row>
    <row r="1663" spans="8:11" ht="12.75">
      <c r="H1663" s="1"/>
      <c r="I1663" s="7"/>
      <c r="J1663" s="7"/>
      <c r="K1663" s="7"/>
    </row>
    <row r="1664" spans="8:11" ht="12.75">
      <c r="H1664" s="1"/>
      <c r="I1664" s="7"/>
      <c r="J1664" s="7"/>
      <c r="K1664" s="7"/>
    </row>
    <row r="1665" spans="8:11" ht="12.75">
      <c r="H1665" s="1"/>
      <c r="I1665" s="7"/>
      <c r="J1665" s="7"/>
      <c r="K1665" s="7"/>
    </row>
    <row r="1666" spans="8:11" ht="12.75">
      <c r="H1666" s="1"/>
      <c r="I1666" s="7"/>
      <c r="J1666" s="7"/>
      <c r="K1666" s="7"/>
    </row>
    <row r="1667" spans="8:11" ht="12.75">
      <c r="H1667" s="1"/>
      <c r="I1667" s="7"/>
      <c r="J1667" s="7"/>
      <c r="K1667" s="7"/>
    </row>
    <row r="1668" spans="8:11" ht="12.75">
      <c r="H1668" s="1"/>
      <c r="I1668" s="7"/>
      <c r="J1668" s="7"/>
      <c r="K1668" s="7"/>
    </row>
    <row r="1669" spans="8:11" ht="12.75">
      <c r="H1669" s="1"/>
      <c r="I1669" s="7"/>
      <c r="J1669" s="7"/>
      <c r="K1669" s="7"/>
    </row>
    <row r="1670" spans="8:11" ht="12.75">
      <c r="H1670" s="1"/>
      <c r="I1670" s="7"/>
      <c r="J1670" s="7"/>
      <c r="K1670" s="7"/>
    </row>
    <row r="1671" spans="8:11" ht="12.75">
      <c r="H1671" s="1"/>
      <c r="I1671" s="7"/>
      <c r="J1671" s="7"/>
      <c r="K1671" s="7"/>
    </row>
    <row r="1672" spans="8:11" ht="12.75">
      <c r="H1672" s="1"/>
      <c r="I1672" s="7"/>
      <c r="J1672" s="7"/>
      <c r="K1672" s="7"/>
    </row>
    <row r="1673" spans="8:11" ht="12.75">
      <c r="H1673" s="1"/>
      <c r="I1673" s="7"/>
      <c r="J1673" s="7"/>
      <c r="K1673" s="7"/>
    </row>
    <row r="1674" spans="8:11" ht="12.75">
      <c r="H1674" s="1"/>
      <c r="I1674" s="7"/>
      <c r="J1674" s="7"/>
      <c r="K1674" s="7"/>
    </row>
    <row r="1675" spans="8:11" ht="12.75">
      <c r="H1675" s="1"/>
      <c r="I1675" s="7"/>
      <c r="J1675" s="7"/>
      <c r="K1675" s="7"/>
    </row>
    <row r="1676" spans="8:11" ht="12.75">
      <c r="H1676" s="1"/>
      <c r="I1676" s="7"/>
      <c r="J1676" s="7"/>
      <c r="K1676" s="7"/>
    </row>
    <row r="1677" spans="8:11" ht="12.75">
      <c r="H1677" s="1"/>
      <c r="I1677" s="7"/>
      <c r="J1677" s="7"/>
      <c r="K1677" s="7"/>
    </row>
    <row r="1678" spans="8:11" ht="12.75">
      <c r="H1678" s="1"/>
      <c r="I1678" s="7"/>
      <c r="J1678" s="7"/>
      <c r="K1678" s="7"/>
    </row>
    <row r="1679" spans="8:11" ht="12.75">
      <c r="H1679" s="1"/>
      <c r="I1679" s="7"/>
      <c r="J1679" s="7"/>
      <c r="K1679" s="7"/>
    </row>
    <row r="1680" spans="8:11" ht="12.75">
      <c r="H1680" s="1"/>
      <c r="I1680" s="7"/>
      <c r="J1680" s="7"/>
      <c r="K1680" s="7"/>
    </row>
    <row r="1681" spans="8:11" ht="12.75">
      <c r="H1681" s="1"/>
      <c r="I1681" s="7"/>
      <c r="J1681" s="7"/>
      <c r="K1681" s="7"/>
    </row>
    <row r="1682" spans="8:11" ht="12.75">
      <c r="H1682" s="1"/>
      <c r="I1682" s="7"/>
      <c r="J1682" s="7"/>
      <c r="K1682" s="7"/>
    </row>
    <row r="1683" spans="8:11" ht="12.75">
      <c r="H1683" s="1"/>
      <c r="I1683" s="7"/>
      <c r="J1683" s="7"/>
      <c r="K1683" s="7"/>
    </row>
    <row r="1684" spans="8:11" ht="12.75">
      <c r="H1684" s="1"/>
      <c r="I1684" s="7"/>
      <c r="J1684" s="7"/>
      <c r="K1684" s="7"/>
    </row>
    <row r="1685" spans="8:11" ht="12.75">
      <c r="H1685" s="1"/>
      <c r="I1685" s="7"/>
      <c r="J1685" s="7"/>
      <c r="K1685" s="7"/>
    </row>
    <row r="1686" spans="8:11" ht="12.75">
      <c r="H1686" s="1"/>
      <c r="I1686" s="7"/>
      <c r="J1686" s="7"/>
      <c r="K1686" s="7"/>
    </row>
    <row r="1687" spans="8:11" ht="12.75">
      <c r="H1687" s="1"/>
      <c r="I1687" s="7"/>
      <c r="J1687" s="7"/>
      <c r="K1687" s="7"/>
    </row>
    <row r="1688" spans="8:11" ht="12.75">
      <c r="H1688" s="1"/>
      <c r="I1688" s="7"/>
      <c r="J1688" s="7"/>
      <c r="K1688" s="7"/>
    </row>
    <row r="1689" spans="8:11" ht="12.75">
      <c r="H1689" s="1"/>
      <c r="I1689" s="7"/>
      <c r="J1689" s="7"/>
      <c r="K1689" s="7"/>
    </row>
    <row r="1690" spans="8:11" ht="12.75">
      <c r="H1690" s="1"/>
      <c r="I1690" s="7"/>
      <c r="J1690" s="7"/>
      <c r="K1690" s="7"/>
    </row>
    <row r="1691" spans="8:11" ht="12.75">
      <c r="H1691" s="1"/>
      <c r="I1691" s="7"/>
      <c r="J1691" s="7"/>
      <c r="K1691" s="7"/>
    </row>
    <row r="1692" spans="8:11" ht="12.75">
      <c r="H1692" s="1"/>
      <c r="I1692" s="7"/>
      <c r="J1692" s="7"/>
      <c r="K1692" s="7"/>
    </row>
    <row r="1693" spans="8:11" ht="12.75">
      <c r="H1693" s="1"/>
      <c r="I1693" s="7"/>
      <c r="J1693" s="7"/>
      <c r="K1693" s="7"/>
    </row>
    <row r="1694" spans="8:11" ht="12.75">
      <c r="H1694" s="1"/>
      <c r="I1694" s="7"/>
      <c r="J1694" s="7"/>
      <c r="K1694" s="7"/>
    </row>
    <row r="1695" spans="8:11" ht="12.75">
      <c r="H1695" s="1"/>
      <c r="I1695" s="7"/>
      <c r="J1695" s="7"/>
      <c r="K1695" s="7"/>
    </row>
    <row r="1696" spans="8:11" ht="12.75">
      <c r="H1696" s="1"/>
      <c r="I1696" s="7"/>
      <c r="J1696" s="7"/>
      <c r="K1696" s="7"/>
    </row>
    <row r="1697" spans="8:11" ht="12.75">
      <c r="H1697" s="1"/>
      <c r="I1697" s="7"/>
      <c r="J1697" s="7"/>
      <c r="K1697" s="7"/>
    </row>
    <row r="1698" spans="8:11" ht="12.75">
      <c r="H1698" s="1"/>
      <c r="I1698" s="7"/>
      <c r="J1698" s="7"/>
      <c r="K1698" s="7"/>
    </row>
    <row r="1699" spans="8:11" ht="12.75">
      <c r="H1699" s="1"/>
      <c r="I1699" s="7"/>
      <c r="J1699" s="7"/>
      <c r="K1699" s="7"/>
    </row>
    <row r="1700" spans="8:11" ht="12.75">
      <c r="H1700" s="1"/>
      <c r="I1700" s="7"/>
      <c r="J1700" s="7"/>
      <c r="K1700" s="7"/>
    </row>
    <row r="1701" spans="8:11" ht="12.75">
      <c r="H1701" s="1"/>
      <c r="I1701" s="7"/>
      <c r="J1701" s="7"/>
      <c r="K1701" s="7"/>
    </row>
    <row r="1702" spans="8:11" ht="12.75">
      <c r="H1702" s="1"/>
      <c r="I1702" s="7"/>
      <c r="J1702" s="7"/>
      <c r="K1702" s="7"/>
    </row>
    <row r="1703" spans="8:11" ht="12.75">
      <c r="H1703" s="1"/>
      <c r="I1703" s="7"/>
      <c r="J1703" s="7"/>
      <c r="K1703" s="7"/>
    </row>
    <row r="1704" spans="8:11" ht="12.75">
      <c r="H1704" s="1"/>
      <c r="I1704" s="7"/>
      <c r="J1704" s="7"/>
      <c r="K1704" s="7"/>
    </row>
    <row r="1705" spans="8:11" ht="12.75">
      <c r="H1705" s="1"/>
      <c r="I1705" s="7"/>
      <c r="J1705" s="7"/>
      <c r="K1705" s="7"/>
    </row>
    <row r="1706" spans="8:11" ht="12.75">
      <c r="H1706" s="1"/>
      <c r="I1706" s="7"/>
      <c r="J1706" s="7"/>
      <c r="K1706" s="7"/>
    </row>
    <row r="1707" spans="8:11" ht="12.75">
      <c r="H1707" s="1"/>
      <c r="I1707" s="7"/>
      <c r="J1707" s="7"/>
      <c r="K1707" s="7"/>
    </row>
    <row r="1708" spans="8:11" ht="12.75">
      <c r="H1708" s="1"/>
      <c r="I1708" s="7"/>
      <c r="J1708" s="7"/>
      <c r="K1708" s="7"/>
    </row>
    <row r="1709" spans="8:11" ht="12.75">
      <c r="H1709" s="1"/>
      <c r="I1709" s="7"/>
      <c r="J1709" s="7"/>
      <c r="K1709" s="7"/>
    </row>
    <row r="1710" spans="8:11" ht="12.75">
      <c r="H1710" s="1"/>
      <c r="I1710" s="7"/>
      <c r="J1710" s="7"/>
      <c r="K1710" s="7"/>
    </row>
    <row r="1711" spans="8:11" ht="12.75">
      <c r="H1711" s="1"/>
      <c r="I1711" s="7"/>
      <c r="J1711" s="7"/>
      <c r="K1711" s="7"/>
    </row>
    <row r="1712" spans="8:11" ht="12.75">
      <c r="H1712" s="1"/>
      <c r="I1712" s="7"/>
      <c r="J1712" s="7"/>
      <c r="K1712" s="7"/>
    </row>
    <row r="1713" spans="8:11" ht="12.75">
      <c r="H1713" s="1"/>
      <c r="I1713" s="7"/>
      <c r="J1713" s="7"/>
      <c r="K1713" s="7"/>
    </row>
    <row r="1714" spans="8:11" ht="12.75">
      <c r="H1714" s="1"/>
      <c r="I1714" s="7"/>
      <c r="J1714" s="7"/>
      <c r="K1714" s="7"/>
    </row>
    <row r="1715" spans="8:11" ht="12.75">
      <c r="H1715" s="1"/>
      <c r="I1715" s="7"/>
      <c r="J1715" s="7"/>
      <c r="K1715" s="7"/>
    </row>
    <row r="1716" spans="8:11" ht="12.75">
      <c r="H1716" s="1"/>
      <c r="I1716" s="7"/>
      <c r="J1716" s="7"/>
      <c r="K1716" s="7"/>
    </row>
    <row r="1717" spans="8:11" ht="12.75">
      <c r="H1717" s="1"/>
      <c r="I1717" s="7"/>
      <c r="J1717" s="7"/>
      <c r="K1717" s="7"/>
    </row>
    <row r="1718" spans="8:11" ht="12.75">
      <c r="H1718" s="1"/>
      <c r="I1718" s="7"/>
      <c r="J1718" s="7"/>
      <c r="K1718" s="7"/>
    </row>
    <row r="1719" spans="8:11" ht="12.75">
      <c r="H1719" s="1"/>
      <c r="I1719" s="7"/>
      <c r="J1719" s="7"/>
      <c r="K1719" s="7"/>
    </row>
    <row r="1720" spans="8:11" ht="12.75">
      <c r="H1720" s="1"/>
      <c r="I1720" s="7"/>
      <c r="J1720" s="7"/>
      <c r="K1720" s="7"/>
    </row>
    <row r="1721" spans="8:11" ht="12.75">
      <c r="H1721" s="1"/>
      <c r="I1721" s="7"/>
      <c r="J1721" s="7"/>
      <c r="K1721" s="7"/>
    </row>
    <row r="1722" spans="8:11" ht="12.75">
      <c r="H1722" s="1"/>
      <c r="I1722" s="7"/>
      <c r="J1722" s="7"/>
      <c r="K1722" s="7"/>
    </row>
    <row r="1723" spans="8:11" ht="12.75">
      <c r="H1723" s="1"/>
      <c r="I1723" s="7"/>
      <c r="J1723" s="7"/>
      <c r="K1723" s="7"/>
    </row>
    <row r="1724" spans="8:11" ht="12.75">
      <c r="H1724" s="1"/>
      <c r="I1724" s="7"/>
      <c r="J1724" s="7"/>
      <c r="K1724" s="7"/>
    </row>
    <row r="1725" spans="8:11" ht="12.75">
      <c r="H1725" s="1"/>
      <c r="I1725" s="7"/>
      <c r="J1725" s="7"/>
      <c r="K1725" s="7"/>
    </row>
    <row r="1726" spans="8:11" ht="12.75">
      <c r="H1726" s="1"/>
      <c r="I1726" s="7"/>
      <c r="J1726" s="7"/>
      <c r="K1726" s="7"/>
    </row>
    <row r="1727" spans="8:11" ht="12.75">
      <c r="H1727" s="1"/>
      <c r="I1727" s="7"/>
      <c r="J1727" s="7"/>
      <c r="K1727" s="7"/>
    </row>
    <row r="1728" spans="8:11" ht="12.75">
      <c r="H1728" s="1"/>
      <c r="I1728" s="7"/>
      <c r="J1728" s="7"/>
      <c r="K1728" s="7"/>
    </row>
    <row r="1729" spans="8:11" ht="12.75">
      <c r="H1729" s="1"/>
      <c r="I1729" s="7"/>
      <c r="J1729" s="7"/>
      <c r="K1729" s="7"/>
    </row>
    <row r="1730" spans="8:11" ht="12.75">
      <c r="H1730" s="1"/>
      <c r="I1730" s="7"/>
      <c r="J1730" s="7"/>
      <c r="K1730" s="7"/>
    </row>
    <row r="1731" spans="8:11" ht="12.75">
      <c r="H1731" s="1"/>
      <c r="I1731" s="7"/>
      <c r="J1731" s="7"/>
      <c r="K1731" s="7"/>
    </row>
    <row r="1732" spans="8:11" ht="12.75">
      <c r="H1732" s="1"/>
      <c r="I1732" s="7"/>
      <c r="J1732" s="7"/>
      <c r="K1732" s="7"/>
    </row>
    <row r="1733" spans="8:11" ht="12.75">
      <c r="H1733" s="1"/>
      <c r="I1733" s="7"/>
      <c r="J1733" s="7"/>
      <c r="K1733" s="7"/>
    </row>
    <row r="1734" spans="8:11" ht="12.75">
      <c r="H1734" s="1"/>
      <c r="I1734" s="7"/>
      <c r="J1734" s="7"/>
      <c r="K1734" s="7"/>
    </row>
    <row r="1735" spans="8:11" ht="12.75">
      <c r="H1735" s="1"/>
      <c r="I1735" s="7"/>
      <c r="J1735" s="7"/>
      <c r="K1735" s="7"/>
    </row>
    <row r="1736" spans="8:11" ht="12.75">
      <c r="H1736" s="1"/>
      <c r="I1736" s="7"/>
      <c r="J1736" s="7"/>
      <c r="K1736" s="7"/>
    </row>
    <row r="1737" spans="8:11" ht="12.75">
      <c r="H1737" s="1"/>
      <c r="I1737" s="7"/>
      <c r="J1737" s="7"/>
      <c r="K1737" s="7"/>
    </row>
    <row r="1738" spans="8:11" ht="12.75">
      <c r="H1738" s="1"/>
      <c r="I1738" s="7"/>
      <c r="J1738" s="7"/>
      <c r="K1738" s="7"/>
    </row>
    <row r="1739" spans="8:11" ht="12.75">
      <c r="H1739" s="1"/>
      <c r="I1739" s="7"/>
      <c r="J1739" s="7"/>
      <c r="K1739" s="7"/>
    </row>
    <row r="1740" spans="8:11" ht="12.75">
      <c r="H1740" s="1"/>
      <c r="I1740" s="7"/>
      <c r="J1740" s="7"/>
      <c r="K1740" s="7"/>
    </row>
    <row r="1741" spans="8:11" ht="12.75">
      <c r="H1741" s="1"/>
      <c r="I1741" s="7"/>
      <c r="J1741" s="7"/>
      <c r="K1741" s="7"/>
    </row>
    <row r="1742" spans="8:11" ht="12.75">
      <c r="H1742" s="1"/>
      <c r="I1742" s="7"/>
      <c r="J1742" s="7"/>
      <c r="K1742" s="7"/>
    </row>
    <row r="1743" spans="8:11" ht="12.75">
      <c r="H1743" s="1"/>
      <c r="I1743" s="7"/>
      <c r="J1743" s="7"/>
      <c r="K1743" s="7"/>
    </row>
    <row r="1744" spans="8:11" ht="12.75">
      <c r="H1744" s="1"/>
      <c r="I1744" s="7"/>
      <c r="J1744" s="7"/>
      <c r="K1744" s="7"/>
    </row>
    <row r="1745" spans="8:11" ht="12.75">
      <c r="H1745" s="1"/>
      <c r="I1745" s="7"/>
      <c r="J1745" s="7"/>
      <c r="K1745" s="7"/>
    </row>
    <row r="1746" spans="8:11" ht="12.75">
      <c r="H1746" s="1"/>
      <c r="I1746" s="7"/>
      <c r="J1746" s="7"/>
      <c r="K1746" s="7"/>
    </row>
    <row r="1747" spans="8:11" ht="12.75">
      <c r="H1747" s="1"/>
      <c r="I1747" s="7"/>
      <c r="J1747" s="7"/>
      <c r="K1747" s="7"/>
    </row>
    <row r="1748" spans="8:11" ht="12.75">
      <c r="H1748" s="1"/>
      <c r="I1748" s="7"/>
      <c r="J1748" s="7"/>
      <c r="K1748" s="7"/>
    </row>
    <row r="1749" spans="8:11" ht="12.75">
      <c r="H1749" s="1"/>
      <c r="I1749" s="7"/>
      <c r="J1749" s="7"/>
      <c r="K1749" s="7"/>
    </row>
    <row r="1750" spans="8:11" ht="12.75">
      <c r="H1750" s="1"/>
      <c r="I1750" s="7"/>
      <c r="J1750" s="7"/>
      <c r="K1750" s="7"/>
    </row>
    <row r="1751" spans="8:11" ht="12.75">
      <c r="H1751" s="1"/>
      <c r="I1751" s="7"/>
      <c r="J1751" s="7"/>
      <c r="K1751" s="7"/>
    </row>
    <row r="1752" spans="8:11" ht="12.75">
      <c r="H1752" s="1"/>
      <c r="I1752" s="7"/>
      <c r="J1752" s="7"/>
      <c r="K1752" s="7"/>
    </row>
    <row r="1753" spans="8:11" ht="12.75">
      <c r="H1753" s="1"/>
      <c r="I1753" s="7"/>
      <c r="J1753" s="7"/>
      <c r="K1753" s="7"/>
    </row>
    <row r="1754" spans="8:11" ht="12.75">
      <c r="H1754" s="1"/>
      <c r="I1754" s="7"/>
      <c r="J1754" s="7"/>
      <c r="K1754" s="7"/>
    </row>
    <row r="1755" spans="8:11" ht="12.75">
      <c r="H1755" s="1"/>
      <c r="I1755" s="7"/>
      <c r="J1755" s="7"/>
      <c r="K1755" s="7"/>
    </row>
    <row r="1756" spans="8:11" ht="12.75">
      <c r="H1756" s="1"/>
      <c r="I1756" s="7"/>
      <c r="J1756" s="7"/>
      <c r="K1756" s="7"/>
    </row>
    <row r="1757" spans="8:11" ht="12.75">
      <c r="H1757" s="1"/>
      <c r="I1757" s="7"/>
      <c r="J1757" s="7"/>
      <c r="K1757" s="7"/>
    </row>
    <row r="1758" spans="8:11" ht="12.75">
      <c r="H1758" s="1"/>
      <c r="I1758" s="7"/>
      <c r="J1758" s="7"/>
      <c r="K1758" s="7"/>
    </row>
    <row r="1759" spans="8:11" ht="12.75">
      <c r="H1759" s="1"/>
      <c r="I1759" s="7"/>
      <c r="J1759" s="7"/>
      <c r="K1759" s="7"/>
    </row>
    <row r="1760" spans="8:11" ht="12.75">
      <c r="H1760" s="1"/>
      <c r="I1760" s="7"/>
      <c r="J1760" s="7"/>
      <c r="K1760" s="7"/>
    </row>
    <row r="1761" spans="8:11" ht="12.75">
      <c r="H1761" s="1"/>
      <c r="I1761" s="7"/>
      <c r="J1761" s="7"/>
      <c r="K1761" s="7"/>
    </row>
    <row r="1762" spans="8:11" ht="12.75">
      <c r="H1762" s="1"/>
      <c r="I1762" s="7"/>
      <c r="J1762" s="7"/>
      <c r="K1762" s="7"/>
    </row>
    <row r="1763" spans="8:11" ht="12.75">
      <c r="H1763" s="1"/>
      <c r="I1763" s="7"/>
      <c r="J1763" s="7"/>
      <c r="K1763" s="7"/>
    </row>
    <row r="1764" spans="8:11" ht="12.75">
      <c r="H1764" s="1"/>
      <c r="I1764" s="7"/>
      <c r="J1764" s="7"/>
      <c r="K1764" s="7"/>
    </row>
    <row r="1765" spans="8:11" ht="12.75">
      <c r="H1765" s="1"/>
      <c r="I1765" s="7"/>
      <c r="J1765" s="7"/>
      <c r="K1765" s="7"/>
    </row>
    <row r="1766" spans="8:11" ht="12.75">
      <c r="H1766" s="1"/>
      <c r="I1766" s="7"/>
      <c r="J1766" s="7"/>
      <c r="K1766" s="7"/>
    </row>
    <row r="1767" spans="8:11" ht="12.75">
      <c r="H1767" s="1"/>
      <c r="I1767" s="7"/>
      <c r="J1767" s="7"/>
      <c r="K1767" s="7"/>
    </row>
    <row r="1768" spans="8:11" ht="12.75">
      <c r="H1768" s="1"/>
      <c r="I1768" s="7"/>
      <c r="J1768" s="7"/>
      <c r="K1768" s="7"/>
    </row>
    <row r="1769" spans="8:11" ht="12.75">
      <c r="H1769" s="1"/>
      <c r="I1769" s="7"/>
      <c r="J1769" s="7"/>
      <c r="K1769" s="7"/>
    </row>
    <row r="1770" spans="8:11" ht="12.75">
      <c r="H1770" s="1"/>
      <c r="I1770" s="7"/>
      <c r="J1770" s="7"/>
      <c r="K1770" s="7"/>
    </row>
    <row r="1771" spans="8:11" ht="12.75">
      <c r="H1771" s="1"/>
      <c r="I1771" s="7"/>
      <c r="J1771" s="7"/>
      <c r="K1771" s="7"/>
    </row>
    <row r="1772" spans="8:11" ht="12.75">
      <c r="H1772" s="1"/>
      <c r="I1772" s="7"/>
      <c r="J1772" s="7"/>
      <c r="K1772" s="7"/>
    </row>
    <row r="1773" spans="8:11" ht="12.75">
      <c r="H1773" s="1"/>
      <c r="I1773" s="7"/>
      <c r="J1773" s="7"/>
      <c r="K1773" s="7"/>
    </row>
    <row r="1774" spans="8:11" ht="12.75">
      <c r="H1774" s="1"/>
      <c r="I1774" s="7"/>
      <c r="J1774" s="7"/>
      <c r="K1774" s="7"/>
    </row>
    <row r="1775" spans="8:11" ht="12.75">
      <c r="H1775" s="1"/>
      <c r="I1775" s="7"/>
      <c r="J1775" s="7"/>
      <c r="K1775" s="7"/>
    </row>
    <row r="1776" spans="8:11" ht="12.75">
      <c r="H1776" s="1"/>
      <c r="I1776" s="7"/>
      <c r="J1776" s="7"/>
      <c r="K1776" s="7"/>
    </row>
    <row r="1777" spans="8:11" ht="12.75">
      <c r="H1777" s="1"/>
      <c r="I1777" s="7"/>
      <c r="J1777" s="7"/>
      <c r="K1777" s="7"/>
    </row>
    <row r="1778" spans="8:11" ht="12.75">
      <c r="H1778" s="1"/>
      <c r="I1778" s="7"/>
      <c r="J1778" s="7"/>
      <c r="K1778" s="7"/>
    </row>
    <row r="1779" spans="8:11" ht="12.75">
      <c r="H1779" s="1"/>
      <c r="I1779" s="7"/>
      <c r="J1779" s="7"/>
      <c r="K1779" s="7"/>
    </row>
    <row r="1780" spans="8:11" ht="12.75">
      <c r="H1780" s="1"/>
      <c r="I1780" s="7"/>
      <c r="J1780" s="7"/>
      <c r="K1780" s="7"/>
    </row>
    <row r="1781" spans="8:11" ht="12.75">
      <c r="H1781" s="1"/>
      <c r="I1781" s="7"/>
      <c r="J1781" s="7"/>
      <c r="K1781" s="7"/>
    </row>
    <row r="1782" spans="8:11" ht="12.75">
      <c r="H1782" s="1"/>
      <c r="I1782" s="7"/>
      <c r="J1782" s="7"/>
      <c r="K1782" s="7"/>
    </row>
    <row r="1783" spans="8:11" ht="12.75">
      <c r="H1783" s="1"/>
      <c r="I1783" s="7"/>
      <c r="J1783" s="7"/>
      <c r="K1783" s="7"/>
    </row>
    <row r="1784" spans="8:11" ht="12.75">
      <c r="H1784" s="1"/>
      <c r="I1784" s="7"/>
      <c r="J1784" s="7"/>
      <c r="K1784" s="7"/>
    </row>
    <row r="1785" spans="8:11" ht="12.75">
      <c r="H1785" s="1"/>
      <c r="I1785" s="7"/>
      <c r="J1785" s="7"/>
      <c r="K1785" s="7"/>
    </row>
    <row r="1786" spans="8:11" ht="12.75">
      <c r="H1786" s="1"/>
      <c r="I1786" s="7"/>
      <c r="J1786" s="7"/>
      <c r="K1786" s="7"/>
    </row>
    <row r="1787" spans="8:11" ht="12.75">
      <c r="H1787" s="1"/>
      <c r="I1787" s="7"/>
      <c r="J1787" s="7"/>
      <c r="K1787" s="7"/>
    </row>
    <row r="1788" spans="8:11" ht="12.75">
      <c r="H1788" s="1"/>
      <c r="I1788" s="7"/>
      <c r="J1788" s="7"/>
      <c r="K1788" s="7"/>
    </row>
    <row r="1789" spans="8:11" ht="12.75">
      <c r="H1789" s="1"/>
      <c r="I1789" s="7"/>
      <c r="J1789" s="7"/>
      <c r="K1789" s="7"/>
    </row>
    <row r="1790" spans="8:11" ht="12.75">
      <c r="H1790" s="1"/>
      <c r="I1790" s="7"/>
      <c r="J1790" s="7"/>
      <c r="K1790" s="7"/>
    </row>
    <row r="1791" spans="8:11" ht="12.75">
      <c r="H1791" s="1"/>
      <c r="I1791" s="7"/>
      <c r="J1791" s="7"/>
      <c r="K1791" s="7"/>
    </row>
    <row r="1792" spans="8:11" ht="12.75">
      <c r="H1792" s="1"/>
      <c r="I1792" s="7"/>
      <c r="J1792" s="7"/>
      <c r="K1792" s="7"/>
    </row>
    <row r="1793" spans="8:11" ht="12.75">
      <c r="H1793" s="1"/>
      <c r="I1793" s="7"/>
      <c r="J1793" s="7"/>
      <c r="K1793" s="7"/>
    </row>
    <row r="1794" spans="8:11" ht="12.75">
      <c r="H1794" s="1"/>
      <c r="I1794" s="7"/>
      <c r="J1794" s="7"/>
      <c r="K1794" s="7"/>
    </row>
    <row r="1795" spans="8:11" ht="12.75">
      <c r="H1795" s="1"/>
      <c r="I1795" s="7"/>
      <c r="J1795" s="7"/>
      <c r="K1795" s="7"/>
    </row>
    <row r="1796" spans="8:11" ht="12.75">
      <c r="H1796" s="1"/>
      <c r="I1796" s="7"/>
      <c r="J1796" s="7"/>
      <c r="K1796" s="7"/>
    </row>
    <row r="1797" spans="8:11" ht="12.75">
      <c r="H1797" s="1"/>
      <c r="I1797" s="7"/>
      <c r="J1797" s="7"/>
      <c r="K1797" s="7"/>
    </row>
    <row r="1798" spans="8:11" ht="12.75">
      <c r="H1798" s="1"/>
      <c r="I1798" s="7"/>
      <c r="J1798" s="7"/>
      <c r="K1798" s="7"/>
    </row>
    <row r="1799" spans="8:11" ht="12.75">
      <c r="H1799" s="1"/>
      <c r="I1799" s="7"/>
      <c r="J1799" s="7"/>
      <c r="K1799" s="7"/>
    </row>
    <row r="1800" spans="8:11" ht="12.75">
      <c r="H1800" s="1"/>
      <c r="I1800" s="7"/>
      <c r="J1800" s="7"/>
      <c r="K1800" s="7"/>
    </row>
    <row r="1801" spans="8:11" ht="12.75">
      <c r="H1801" s="1"/>
      <c r="I1801" s="7"/>
      <c r="J1801" s="7"/>
      <c r="K1801" s="7"/>
    </row>
    <row r="1802" spans="8:11" ht="12.75">
      <c r="H1802" s="1"/>
      <c r="I1802" s="7"/>
      <c r="J1802" s="7"/>
      <c r="K1802" s="7"/>
    </row>
    <row r="1803" spans="8:11" ht="12.75">
      <c r="H1803" s="1"/>
      <c r="I1803" s="7"/>
      <c r="J1803" s="7"/>
      <c r="K1803" s="7"/>
    </row>
    <row r="1804" spans="8:11" ht="12.75">
      <c r="H1804" s="1"/>
      <c r="I1804" s="7"/>
      <c r="J1804" s="7"/>
      <c r="K1804" s="7"/>
    </row>
    <row r="1805" spans="8:11" ht="12.75">
      <c r="H1805" s="1"/>
      <c r="I1805" s="7"/>
      <c r="J1805" s="7"/>
      <c r="K1805" s="7"/>
    </row>
    <row r="1806" spans="8:11" ht="12.75">
      <c r="H1806" s="1"/>
      <c r="I1806" s="7"/>
      <c r="J1806" s="7"/>
      <c r="K1806" s="7"/>
    </row>
    <row r="1807" spans="8:11" ht="12.75">
      <c r="H1807" s="1"/>
      <c r="I1807" s="7"/>
      <c r="J1807" s="7"/>
      <c r="K1807" s="7"/>
    </row>
    <row r="1808" spans="8:11" ht="12.75">
      <c r="H1808" s="1"/>
      <c r="I1808" s="7"/>
      <c r="J1808" s="7"/>
      <c r="K1808" s="7"/>
    </row>
    <row r="1809" spans="8:11" ht="12.75">
      <c r="H1809" s="1"/>
      <c r="I1809" s="7"/>
      <c r="J1809" s="7"/>
      <c r="K1809" s="7"/>
    </row>
    <row r="1810" spans="8:11" ht="12.75">
      <c r="H1810" s="1"/>
      <c r="I1810" s="7"/>
      <c r="J1810" s="7"/>
      <c r="K1810" s="7"/>
    </row>
    <row r="1811" spans="8:11" ht="12.75">
      <c r="H1811" s="1"/>
      <c r="I1811" s="7"/>
      <c r="J1811" s="7"/>
      <c r="K1811" s="7"/>
    </row>
    <row r="1812" spans="8:11" ht="12.75">
      <c r="H1812" s="1"/>
      <c r="I1812" s="7"/>
      <c r="J1812" s="7"/>
      <c r="K1812" s="7"/>
    </row>
    <row r="1813" spans="8:11" ht="12.75">
      <c r="H1813" s="1"/>
      <c r="I1813" s="7"/>
      <c r="J1813" s="7"/>
      <c r="K1813" s="7"/>
    </row>
    <row r="1814" spans="8:11" ht="12.75">
      <c r="H1814" s="1"/>
      <c r="I1814" s="7"/>
      <c r="J1814" s="7"/>
      <c r="K1814" s="7"/>
    </row>
    <row r="1815" spans="8:11" ht="12.75">
      <c r="H1815" s="1"/>
      <c r="I1815" s="7"/>
      <c r="J1815" s="7"/>
      <c r="K1815" s="7"/>
    </row>
    <row r="1816" spans="8:11" ht="12.75">
      <c r="H1816" s="1"/>
      <c r="I1816" s="7"/>
      <c r="J1816" s="7"/>
      <c r="K1816" s="7"/>
    </row>
    <row r="1817" spans="8:11" ht="12.75">
      <c r="H1817" s="1"/>
      <c r="I1817" s="7"/>
      <c r="J1817" s="7"/>
      <c r="K1817" s="7"/>
    </row>
    <row r="1818" spans="8:11" ht="12.75">
      <c r="H1818" s="1"/>
      <c r="I1818" s="7"/>
      <c r="J1818" s="7"/>
      <c r="K1818" s="7"/>
    </row>
    <row r="1819" spans="8:11" ht="12.75">
      <c r="H1819" s="1"/>
      <c r="I1819" s="7"/>
      <c r="J1819" s="7"/>
      <c r="K1819" s="7"/>
    </row>
    <row r="1820" spans="8:11" ht="12.75">
      <c r="H1820" s="1"/>
      <c r="I1820" s="7"/>
      <c r="J1820" s="7"/>
      <c r="K1820" s="7"/>
    </row>
    <row r="1821" spans="8:11" ht="12.75">
      <c r="H1821" s="1"/>
      <c r="I1821" s="7"/>
      <c r="J1821" s="7"/>
      <c r="K1821" s="7"/>
    </row>
    <row r="1822" spans="8:11" ht="12.75">
      <c r="H1822" s="1"/>
      <c r="I1822" s="7"/>
      <c r="J1822" s="7"/>
      <c r="K1822" s="7"/>
    </row>
    <row r="1823" spans="8:11" ht="12.75">
      <c r="H1823" s="1"/>
      <c r="I1823" s="7"/>
      <c r="J1823" s="7"/>
      <c r="K1823" s="7"/>
    </row>
    <row r="1824" spans="8:11" ht="12.75">
      <c r="H1824" s="1"/>
      <c r="I1824" s="7"/>
      <c r="J1824" s="7"/>
      <c r="K1824" s="7"/>
    </row>
    <row r="1825" spans="8:11" ht="12.75">
      <c r="H1825" s="1"/>
      <c r="I1825" s="7"/>
      <c r="J1825" s="7"/>
      <c r="K1825" s="7"/>
    </row>
    <row r="1826" spans="8:11" ht="12.75">
      <c r="H1826" s="1"/>
      <c r="I1826" s="7"/>
      <c r="J1826" s="7"/>
      <c r="K1826" s="7"/>
    </row>
    <row r="1827" spans="8:11" ht="12.75">
      <c r="H1827" s="1"/>
      <c r="I1827" s="7"/>
      <c r="J1827" s="7"/>
      <c r="K1827" s="7"/>
    </row>
    <row r="1828" spans="8:11" ht="12.75">
      <c r="H1828" s="1"/>
      <c r="I1828" s="7"/>
      <c r="J1828" s="7"/>
      <c r="K1828" s="7"/>
    </row>
    <row r="1829" spans="8:11" ht="12.75">
      <c r="H1829" s="1"/>
      <c r="I1829" s="7"/>
      <c r="J1829" s="7"/>
      <c r="K1829" s="7"/>
    </row>
    <row r="1830" spans="8:11" ht="12.75">
      <c r="H1830" s="1"/>
      <c r="I1830" s="7"/>
      <c r="J1830" s="7"/>
      <c r="K1830" s="7"/>
    </row>
    <row r="1831" spans="8:11" ht="12.75">
      <c r="H1831" s="1"/>
      <c r="I1831" s="7"/>
      <c r="J1831" s="7"/>
      <c r="K1831" s="7"/>
    </row>
    <row r="1832" spans="8:11" ht="12.75">
      <c r="H1832" s="1"/>
      <c r="I1832" s="7"/>
      <c r="J1832" s="7"/>
      <c r="K1832" s="7"/>
    </row>
    <row r="1833" spans="8:11" ht="12.75">
      <c r="H1833" s="1"/>
      <c r="I1833" s="7"/>
      <c r="J1833" s="7"/>
      <c r="K1833" s="7"/>
    </row>
    <row r="1834" spans="8:11" ht="12.75">
      <c r="H1834" s="1"/>
      <c r="I1834" s="7"/>
      <c r="J1834" s="7"/>
      <c r="K1834" s="7"/>
    </row>
    <row r="1835" spans="8:11" ht="12.75">
      <c r="H1835" s="1"/>
      <c r="I1835" s="7"/>
      <c r="J1835" s="7"/>
      <c r="K1835" s="7"/>
    </row>
    <row r="1836" spans="8:11" ht="12.75">
      <c r="H1836" s="1"/>
      <c r="I1836" s="7"/>
      <c r="J1836" s="7"/>
      <c r="K1836" s="7"/>
    </row>
    <row r="1837" spans="8:11" ht="12.75">
      <c r="H1837" s="1"/>
      <c r="I1837" s="7"/>
      <c r="J1837" s="7"/>
      <c r="K1837" s="7"/>
    </row>
    <row r="1838" spans="8:11" ht="12.75">
      <c r="H1838" s="1"/>
      <c r="I1838" s="7"/>
      <c r="J1838" s="7"/>
      <c r="K1838" s="7"/>
    </row>
    <row r="1839" spans="8:11" ht="12.75">
      <c r="H1839" s="1"/>
      <c r="I1839" s="7"/>
      <c r="J1839" s="7"/>
      <c r="K1839" s="7"/>
    </row>
    <row r="1840" spans="8:11" ht="12.75">
      <c r="H1840" s="1"/>
      <c r="I1840" s="7"/>
      <c r="J1840" s="7"/>
      <c r="K1840" s="7"/>
    </row>
    <row r="1841" spans="8:11" ht="12.75">
      <c r="H1841" s="1"/>
      <c r="I1841" s="7"/>
      <c r="J1841" s="7"/>
      <c r="K1841" s="7"/>
    </row>
    <row r="1842" spans="8:11" ht="12.75">
      <c r="H1842" s="1"/>
      <c r="I1842" s="7"/>
      <c r="J1842" s="7"/>
      <c r="K1842" s="7"/>
    </row>
    <row r="1843" spans="8:11" ht="12.75">
      <c r="H1843" s="1"/>
      <c r="I1843" s="7"/>
      <c r="J1843" s="7"/>
      <c r="K1843" s="7"/>
    </row>
    <row r="1844" spans="8:11" ht="12.75">
      <c r="H1844" s="1"/>
      <c r="I1844" s="7"/>
      <c r="J1844" s="7"/>
      <c r="K1844" s="7"/>
    </row>
    <row r="1845" spans="8:11" ht="12.75">
      <c r="H1845" s="1"/>
      <c r="I1845" s="7"/>
      <c r="J1845" s="7"/>
      <c r="K1845" s="7"/>
    </row>
    <row r="1846" spans="8:11" ht="12.75">
      <c r="H1846" s="1"/>
      <c r="I1846" s="7"/>
      <c r="J1846" s="7"/>
      <c r="K1846" s="7"/>
    </row>
    <row r="1847" spans="8:11" ht="12.75">
      <c r="H1847" s="1"/>
      <c r="I1847" s="7"/>
      <c r="J1847" s="7"/>
      <c r="K1847" s="7"/>
    </row>
    <row r="1848" spans="8:11" ht="12.75">
      <c r="H1848" s="1"/>
      <c r="I1848" s="7"/>
      <c r="J1848" s="7"/>
      <c r="K1848" s="7"/>
    </row>
    <row r="1849" spans="8:11" ht="12.75">
      <c r="H1849" s="1"/>
      <c r="I1849" s="7"/>
      <c r="J1849" s="7"/>
      <c r="K1849" s="7"/>
    </row>
    <row r="1850" spans="8:11" ht="12.75">
      <c r="H1850" s="1"/>
      <c r="I1850" s="7"/>
      <c r="J1850" s="7"/>
      <c r="K1850" s="7"/>
    </row>
    <row r="1851" spans="8:11" ht="12.75">
      <c r="H1851" s="1"/>
      <c r="I1851" s="7"/>
      <c r="J1851" s="7"/>
      <c r="K1851" s="7"/>
    </row>
    <row r="1852" spans="8:11" ht="12.75">
      <c r="H1852" s="1"/>
      <c r="I1852" s="7"/>
      <c r="J1852" s="7"/>
      <c r="K1852" s="7"/>
    </row>
    <row r="1853" spans="8:11" ht="12.75">
      <c r="H1853" s="1"/>
      <c r="I1853" s="7"/>
      <c r="J1853" s="7"/>
      <c r="K1853" s="7"/>
    </row>
    <row r="1854" spans="8:11" ht="12.75">
      <c r="H1854" s="1"/>
      <c r="I1854" s="7"/>
      <c r="J1854" s="7"/>
      <c r="K1854" s="7"/>
    </row>
    <row r="1855" spans="8:11" ht="12.75">
      <c r="H1855" s="1"/>
      <c r="I1855" s="7"/>
      <c r="J1855" s="7"/>
      <c r="K1855" s="7"/>
    </row>
    <row r="1856" spans="8:11" ht="12.75">
      <c r="H1856" s="1"/>
      <c r="I1856" s="7"/>
      <c r="J1856" s="7"/>
      <c r="K1856" s="7"/>
    </row>
    <row r="1857" spans="8:11" ht="12.75">
      <c r="H1857" s="1"/>
      <c r="I1857" s="7"/>
      <c r="J1857" s="7"/>
      <c r="K1857" s="7"/>
    </row>
    <row r="1858" spans="8:11" ht="12.75">
      <c r="H1858" s="1"/>
      <c r="I1858" s="7"/>
      <c r="J1858" s="7"/>
      <c r="K1858" s="7"/>
    </row>
    <row r="1859" spans="8:11" ht="12.75">
      <c r="H1859" s="1"/>
      <c r="I1859" s="7"/>
      <c r="J1859" s="7"/>
      <c r="K1859" s="7"/>
    </row>
    <row r="1860" spans="8:11" ht="12.75">
      <c r="H1860" s="1"/>
      <c r="I1860" s="7"/>
      <c r="J1860" s="7"/>
      <c r="K1860" s="7"/>
    </row>
    <row r="1861" spans="8:11" ht="12.75">
      <c r="H1861" s="1"/>
      <c r="I1861" s="7"/>
      <c r="J1861" s="7"/>
      <c r="K1861" s="7"/>
    </row>
    <row r="1862" spans="8:11" ht="12.75">
      <c r="H1862" s="1"/>
      <c r="I1862" s="7"/>
      <c r="J1862" s="7"/>
      <c r="K1862" s="7"/>
    </row>
    <row r="1863" spans="8:11" ht="12.75">
      <c r="H1863" s="1"/>
      <c r="I1863" s="7"/>
      <c r="J1863" s="7"/>
      <c r="K1863" s="7"/>
    </row>
    <row r="1864" spans="8:11" ht="12.75">
      <c r="H1864" s="1"/>
      <c r="I1864" s="7"/>
      <c r="J1864" s="7"/>
      <c r="K1864" s="7"/>
    </row>
    <row r="1865" spans="8:11" ht="12.75">
      <c r="H1865" s="1"/>
      <c r="I1865" s="7"/>
      <c r="J1865" s="7"/>
      <c r="K1865" s="7"/>
    </row>
    <row r="1866" spans="8:11" ht="12.75">
      <c r="H1866" s="1"/>
      <c r="I1866" s="7"/>
      <c r="J1866" s="7"/>
      <c r="K1866" s="7"/>
    </row>
    <row r="1867" spans="8:11" ht="12.75">
      <c r="H1867" s="1"/>
      <c r="I1867" s="7"/>
      <c r="J1867" s="7"/>
      <c r="K1867" s="7"/>
    </row>
    <row r="1868" spans="8:11" ht="12.75">
      <c r="H1868" s="1"/>
      <c r="I1868" s="7"/>
      <c r="J1868" s="7"/>
      <c r="K1868" s="7"/>
    </row>
    <row r="1869" spans="8:11" ht="12.75">
      <c r="H1869" s="1"/>
      <c r="I1869" s="7"/>
      <c r="J1869" s="7"/>
      <c r="K1869" s="7"/>
    </row>
    <row r="1870" spans="8:11" ht="12.75">
      <c r="H1870" s="1"/>
      <c r="I1870" s="7"/>
      <c r="J1870" s="7"/>
      <c r="K1870" s="7"/>
    </row>
    <row r="1871" spans="8:11" ht="12.75">
      <c r="H1871" s="1"/>
      <c r="I1871" s="7"/>
      <c r="J1871" s="7"/>
      <c r="K1871" s="7"/>
    </row>
    <row r="1872" spans="8:11" ht="12.75">
      <c r="H1872" s="1"/>
      <c r="I1872" s="7"/>
      <c r="J1872" s="7"/>
      <c r="K1872" s="7"/>
    </row>
    <row r="1873" spans="8:11" ht="12.75">
      <c r="H1873" s="1"/>
      <c r="I1873" s="7"/>
      <c r="J1873" s="7"/>
      <c r="K1873" s="7"/>
    </row>
    <row r="1874" spans="8:11" ht="12.75">
      <c r="H1874" s="1"/>
      <c r="I1874" s="7"/>
      <c r="J1874" s="7"/>
      <c r="K1874" s="7"/>
    </row>
    <row r="1875" spans="8:11" ht="12.75">
      <c r="H1875" s="1"/>
      <c r="I1875" s="7"/>
      <c r="J1875" s="7"/>
      <c r="K1875" s="7"/>
    </row>
    <row r="1876" spans="8:11" ht="12.75">
      <c r="H1876" s="1"/>
      <c r="I1876" s="7"/>
      <c r="J1876" s="7"/>
      <c r="K1876" s="7"/>
    </row>
    <row r="1877" spans="8:11" ht="12.75">
      <c r="H1877" s="1"/>
      <c r="I1877" s="7"/>
      <c r="J1877" s="7"/>
      <c r="K1877" s="7"/>
    </row>
    <row r="1878" spans="8:11" ht="12.75">
      <c r="H1878" s="1"/>
      <c r="I1878" s="7"/>
      <c r="J1878" s="7"/>
      <c r="K1878" s="7"/>
    </row>
    <row r="1879" spans="8:11" ht="12.75">
      <c r="H1879" s="1"/>
      <c r="I1879" s="7"/>
      <c r="J1879" s="7"/>
      <c r="K1879" s="7"/>
    </row>
    <row r="1880" spans="8:11" ht="12.75">
      <c r="H1880" s="1"/>
      <c r="I1880" s="7"/>
      <c r="J1880" s="7"/>
      <c r="K1880" s="7"/>
    </row>
    <row r="1881" spans="8:11" ht="12.75">
      <c r="H1881" s="1"/>
      <c r="I1881" s="7"/>
      <c r="J1881" s="7"/>
      <c r="K1881" s="7"/>
    </row>
    <row r="1882" spans="8:11" ht="12.75">
      <c r="H1882" s="1"/>
      <c r="I1882" s="7"/>
      <c r="J1882" s="7"/>
      <c r="K1882" s="7"/>
    </row>
    <row r="1883" spans="8:11" ht="12.75">
      <c r="H1883" s="1"/>
      <c r="I1883" s="7"/>
      <c r="J1883" s="7"/>
      <c r="K1883" s="7"/>
    </row>
    <row r="1884" spans="8:11" ht="12.75">
      <c r="H1884" s="1"/>
      <c r="I1884" s="7"/>
      <c r="J1884" s="7"/>
      <c r="K1884" s="7"/>
    </row>
    <row r="1885" spans="8:11" ht="12.75">
      <c r="H1885" s="1"/>
      <c r="I1885" s="7"/>
      <c r="J1885" s="7"/>
      <c r="K1885" s="7"/>
    </row>
    <row r="1886" spans="8:11" ht="12.75">
      <c r="H1886" s="1"/>
      <c r="I1886" s="7"/>
      <c r="J1886" s="7"/>
      <c r="K1886" s="7"/>
    </row>
    <row r="1887" spans="8:11" ht="12.75">
      <c r="H1887" s="1"/>
      <c r="I1887" s="7"/>
      <c r="J1887" s="7"/>
      <c r="K1887" s="7"/>
    </row>
    <row r="1888" spans="8:11" ht="12.75">
      <c r="H1888" s="1"/>
      <c r="I1888" s="7"/>
      <c r="J1888" s="7"/>
      <c r="K1888" s="7"/>
    </row>
    <row r="1889" spans="8:11" ht="12.75">
      <c r="H1889" s="1"/>
      <c r="I1889" s="7"/>
      <c r="J1889" s="7"/>
      <c r="K1889" s="7"/>
    </row>
    <row r="1890" spans="8:11" ht="12.75">
      <c r="H1890" s="1"/>
      <c r="I1890" s="7"/>
      <c r="J1890" s="7"/>
      <c r="K1890" s="7"/>
    </row>
    <row r="1891" spans="8:11" ht="12.75">
      <c r="H1891" s="1"/>
      <c r="I1891" s="7"/>
      <c r="J1891" s="7"/>
      <c r="K1891" s="7"/>
    </row>
    <row r="1892" spans="8:11" ht="12.75">
      <c r="H1892" s="1"/>
      <c r="I1892" s="7"/>
      <c r="J1892" s="7"/>
      <c r="K1892" s="7"/>
    </row>
    <row r="1893" spans="8:11" ht="12.75">
      <c r="H1893" s="1"/>
      <c r="I1893" s="7"/>
      <c r="J1893" s="7"/>
      <c r="K1893" s="7"/>
    </row>
    <row r="1894" spans="8:11" ht="12.75">
      <c r="H1894" s="1"/>
      <c r="I1894" s="7"/>
      <c r="J1894" s="7"/>
      <c r="K1894" s="7"/>
    </row>
    <row r="1895" spans="8:11" ht="12.75">
      <c r="H1895" s="1"/>
      <c r="I1895" s="7"/>
      <c r="J1895" s="7"/>
      <c r="K1895" s="7"/>
    </row>
    <row r="1896" spans="8:11" ht="12.75">
      <c r="H1896" s="1"/>
      <c r="I1896" s="7"/>
      <c r="J1896" s="7"/>
      <c r="K1896" s="7"/>
    </row>
    <row r="1897" spans="8:11" ht="12.75">
      <c r="H1897" s="1"/>
      <c r="I1897" s="7"/>
      <c r="J1897" s="7"/>
      <c r="K1897" s="7"/>
    </row>
    <row r="1898" spans="8:11" ht="12.75">
      <c r="H1898" s="1"/>
      <c r="I1898" s="7"/>
      <c r="J1898" s="7"/>
      <c r="K1898" s="7"/>
    </row>
    <row r="1899" spans="8:11" ht="12.75">
      <c r="H1899" s="1"/>
      <c r="I1899" s="7"/>
      <c r="J1899" s="7"/>
      <c r="K1899" s="7"/>
    </row>
    <row r="1900" spans="8:11" ht="12.75">
      <c r="H1900" s="1"/>
      <c r="I1900" s="7"/>
      <c r="J1900" s="7"/>
      <c r="K1900" s="7"/>
    </row>
    <row r="1901" spans="8:11" ht="12.75">
      <c r="H1901" s="1"/>
      <c r="I1901" s="7"/>
      <c r="J1901" s="7"/>
      <c r="K1901" s="7"/>
    </row>
    <row r="1902" spans="8:11" ht="12.75">
      <c r="H1902" s="1"/>
      <c r="I1902" s="7"/>
      <c r="J1902" s="7"/>
      <c r="K1902" s="7"/>
    </row>
    <row r="1903" spans="8:11" ht="12.75">
      <c r="H1903" s="1"/>
      <c r="I1903" s="7"/>
      <c r="J1903" s="7"/>
      <c r="K1903" s="7"/>
    </row>
    <row r="1904" spans="8:11" ht="12.75">
      <c r="H1904" s="1"/>
      <c r="I1904" s="7"/>
      <c r="J1904" s="7"/>
      <c r="K1904" s="7"/>
    </row>
    <row r="1905" spans="8:11" ht="12.75">
      <c r="H1905" s="1"/>
      <c r="I1905" s="7"/>
      <c r="J1905" s="7"/>
      <c r="K1905" s="7"/>
    </row>
    <row r="1906" spans="8:11" ht="12.75">
      <c r="H1906" s="1"/>
      <c r="I1906" s="7"/>
      <c r="J1906" s="7"/>
      <c r="K1906" s="7"/>
    </row>
    <row r="1907" spans="8:11" ht="12.75">
      <c r="H1907" s="1"/>
      <c r="I1907" s="7"/>
      <c r="J1907" s="7"/>
      <c r="K1907" s="7"/>
    </row>
    <row r="1908" spans="8:11" ht="12.75">
      <c r="H1908" s="1"/>
      <c r="I1908" s="7"/>
      <c r="J1908" s="7"/>
      <c r="K1908" s="7"/>
    </row>
    <row r="1909" spans="8:11" ht="12.75">
      <c r="H1909" s="1"/>
      <c r="I1909" s="7"/>
      <c r="J1909" s="7"/>
      <c r="K1909" s="7"/>
    </row>
    <row r="1910" spans="8:11" ht="12.75">
      <c r="H1910" s="1"/>
      <c r="I1910" s="7"/>
      <c r="J1910" s="7"/>
      <c r="K1910" s="7"/>
    </row>
    <row r="1911" spans="8:11" ht="12.75">
      <c r="H1911" s="1"/>
      <c r="I1911" s="7"/>
      <c r="J1911" s="7"/>
      <c r="K1911" s="7"/>
    </row>
    <row r="1912" spans="8:11" ht="12.75">
      <c r="H1912" s="1"/>
      <c r="I1912" s="7"/>
      <c r="J1912" s="7"/>
      <c r="K1912" s="7"/>
    </row>
    <row r="1913" spans="8:11" ht="12.75">
      <c r="H1913" s="1"/>
      <c r="I1913" s="7"/>
      <c r="J1913" s="7"/>
      <c r="K1913" s="7"/>
    </row>
    <row r="1914" spans="8:11" ht="12.75">
      <c r="H1914" s="1"/>
      <c r="I1914" s="7"/>
      <c r="J1914" s="7"/>
      <c r="K1914" s="7"/>
    </row>
    <row r="1915" spans="8:11" ht="12.75">
      <c r="H1915" s="1"/>
      <c r="I1915" s="7"/>
      <c r="J1915" s="7"/>
      <c r="K1915" s="7"/>
    </row>
    <row r="1916" spans="8:11" ht="12.75">
      <c r="H1916" s="1"/>
      <c r="I1916" s="7"/>
      <c r="J1916" s="7"/>
      <c r="K1916" s="7"/>
    </row>
    <row r="1917" spans="8:11" ht="12.75">
      <c r="H1917" s="1"/>
      <c r="I1917" s="7"/>
      <c r="J1917" s="7"/>
      <c r="K1917" s="7"/>
    </row>
    <row r="1918" spans="8:11" ht="12.75">
      <c r="H1918" s="1"/>
      <c r="I1918" s="7"/>
      <c r="J1918" s="7"/>
      <c r="K1918" s="7"/>
    </row>
    <row r="1919" spans="8:11" ht="12.75">
      <c r="H1919" s="1"/>
      <c r="I1919" s="7"/>
      <c r="J1919" s="7"/>
      <c r="K1919" s="7"/>
    </row>
    <row r="1920" spans="8:11" ht="12.75">
      <c r="H1920" s="1"/>
      <c r="I1920" s="7"/>
      <c r="J1920" s="7"/>
      <c r="K1920" s="7"/>
    </row>
    <row r="1921" spans="8:11" ht="12.75">
      <c r="H1921" s="1"/>
      <c r="I1921" s="7"/>
      <c r="J1921" s="7"/>
      <c r="K1921" s="7"/>
    </row>
    <row r="1922" spans="8:11" ht="12.75">
      <c r="H1922" s="1"/>
      <c r="I1922" s="7"/>
      <c r="J1922" s="7"/>
      <c r="K1922" s="7"/>
    </row>
    <row r="1923" spans="8:11" ht="12.75">
      <c r="H1923" s="1"/>
      <c r="I1923" s="7"/>
      <c r="J1923" s="7"/>
      <c r="K1923" s="7"/>
    </row>
    <row r="1924" spans="8:11" ht="12.75">
      <c r="H1924" s="1"/>
      <c r="I1924" s="7"/>
      <c r="J1924" s="7"/>
      <c r="K1924" s="7"/>
    </row>
    <row r="1925" spans="8:11" ht="12.75">
      <c r="H1925" s="1"/>
      <c r="I1925" s="7"/>
      <c r="J1925" s="7"/>
      <c r="K1925" s="7"/>
    </row>
    <row r="1926" spans="8:11" ht="12.75">
      <c r="H1926" s="1"/>
      <c r="I1926" s="7"/>
      <c r="J1926" s="7"/>
      <c r="K1926" s="7"/>
    </row>
    <row r="1927" spans="8:11" ht="12.75">
      <c r="H1927" s="1"/>
      <c r="I1927" s="7"/>
      <c r="J1927" s="7"/>
      <c r="K1927" s="7"/>
    </row>
    <row r="1928" spans="8:11" ht="12.75">
      <c r="H1928" s="1"/>
      <c r="I1928" s="7"/>
      <c r="J1928" s="7"/>
      <c r="K1928" s="7"/>
    </row>
    <row r="1929" spans="8:11" ht="12.75">
      <c r="H1929" s="1"/>
      <c r="I1929" s="7"/>
      <c r="J1929" s="7"/>
      <c r="K1929" s="7"/>
    </row>
    <row r="1930" spans="8:11" ht="12.75">
      <c r="H1930" s="1"/>
      <c r="I1930" s="7"/>
      <c r="J1930" s="7"/>
      <c r="K1930" s="7"/>
    </row>
    <row r="1931" spans="8:11" ht="12.75">
      <c r="H1931" s="1"/>
      <c r="I1931" s="7"/>
      <c r="J1931" s="7"/>
      <c r="K1931" s="7"/>
    </row>
    <row r="1932" spans="8:11" ht="12.75">
      <c r="H1932" s="1"/>
      <c r="I1932" s="7"/>
      <c r="J1932" s="7"/>
      <c r="K1932" s="7"/>
    </row>
    <row r="1933" spans="8:11" ht="12.75">
      <c r="H1933" s="1"/>
      <c r="I1933" s="7"/>
      <c r="J1933" s="7"/>
      <c r="K1933" s="7"/>
    </row>
    <row r="1934" spans="8:11" ht="12.75">
      <c r="H1934" s="1"/>
      <c r="I1934" s="7"/>
      <c r="J1934" s="7"/>
      <c r="K1934" s="7"/>
    </row>
    <row r="1935" spans="8:11" ht="12.75">
      <c r="H1935" s="1"/>
      <c r="I1935" s="7"/>
      <c r="J1935" s="7"/>
      <c r="K1935" s="7"/>
    </row>
    <row r="1936" spans="8:11" ht="12.75">
      <c r="H1936" s="1"/>
      <c r="I1936" s="7"/>
      <c r="J1936" s="7"/>
      <c r="K1936" s="7"/>
    </row>
    <row r="1937" spans="8:11" ht="12.75">
      <c r="H1937" s="1"/>
      <c r="I1937" s="7"/>
      <c r="J1937" s="7"/>
      <c r="K1937" s="7"/>
    </row>
    <row r="1938" spans="8:11" ht="12.75">
      <c r="H1938" s="1"/>
      <c r="I1938" s="7"/>
      <c r="J1938" s="7"/>
      <c r="K1938" s="7"/>
    </row>
    <row r="1939" spans="8:11" ht="12.75">
      <c r="H1939" s="1"/>
      <c r="I1939" s="7"/>
      <c r="J1939" s="7"/>
      <c r="K1939" s="7"/>
    </row>
    <row r="1940" spans="8:11" ht="12.75">
      <c r="H1940" s="1"/>
      <c r="I1940" s="7"/>
      <c r="J1940" s="7"/>
      <c r="K1940" s="7"/>
    </row>
    <row r="1941" spans="8:11" ht="12.75">
      <c r="H1941" s="1"/>
      <c r="I1941" s="7"/>
      <c r="J1941" s="7"/>
      <c r="K1941" s="7"/>
    </row>
    <row r="1942" spans="8:11" ht="12.75">
      <c r="H1942" s="1"/>
      <c r="I1942" s="7"/>
      <c r="J1942" s="7"/>
      <c r="K1942" s="7"/>
    </row>
    <row r="1943" spans="8:11" ht="12.75">
      <c r="H1943" s="1"/>
      <c r="I1943" s="7"/>
      <c r="J1943" s="7"/>
      <c r="K1943" s="7"/>
    </row>
    <row r="1944" spans="8:11" ht="12.75">
      <c r="H1944" s="1"/>
      <c r="I1944" s="7"/>
      <c r="J1944" s="7"/>
      <c r="K1944" s="7"/>
    </row>
    <row r="1945" spans="8:11" ht="12.75">
      <c r="H1945" s="1"/>
      <c r="I1945" s="7"/>
      <c r="J1945" s="7"/>
      <c r="K1945" s="7"/>
    </row>
    <row r="1946" spans="8:11" ht="12.75">
      <c r="H1946" s="1"/>
      <c r="I1946" s="7"/>
      <c r="J1946" s="7"/>
      <c r="K1946" s="7"/>
    </row>
    <row r="1947" spans="8:11" ht="12.75">
      <c r="H1947" s="1"/>
      <c r="I1947" s="7"/>
      <c r="J1947" s="7"/>
      <c r="K1947" s="7"/>
    </row>
    <row r="1948" spans="8:11" ht="12.75">
      <c r="H1948" s="1"/>
      <c r="I1948" s="7"/>
      <c r="J1948" s="7"/>
      <c r="K1948" s="7"/>
    </row>
    <row r="1949" spans="8:11" ht="12.75">
      <c r="H1949" s="1"/>
      <c r="I1949" s="7"/>
      <c r="J1949" s="7"/>
      <c r="K1949" s="7"/>
    </row>
    <row r="1950" spans="8:11" ht="12.75">
      <c r="H1950" s="1"/>
      <c r="I1950" s="7"/>
      <c r="J1950" s="7"/>
      <c r="K1950" s="7"/>
    </row>
    <row r="1951" spans="8:11" ht="12.75">
      <c r="H1951" s="1"/>
      <c r="I1951" s="7"/>
      <c r="J1951" s="7"/>
      <c r="K1951" s="7"/>
    </row>
    <row r="1952" spans="8:11" ht="12.75">
      <c r="H1952" s="1"/>
      <c r="I1952" s="7"/>
      <c r="J1952" s="7"/>
      <c r="K1952" s="7"/>
    </row>
    <row r="1953" spans="8:11" ht="12.75">
      <c r="H1953" s="1"/>
      <c r="I1953" s="7"/>
      <c r="J1953" s="7"/>
      <c r="K1953" s="7"/>
    </row>
    <row r="1954" spans="8:11" ht="12.75">
      <c r="H1954" s="1"/>
      <c r="I1954" s="7"/>
      <c r="J1954" s="7"/>
      <c r="K1954" s="7"/>
    </row>
    <row r="1955" spans="8:11" ht="12.75">
      <c r="H1955" s="1"/>
      <c r="I1955" s="7"/>
      <c r="J1955" s="7"/>
      <c r="K1955" s="7"/>
    </row>
    <row r="1956" spans="8:11" ht="12.75">
      <c r="H1956" s="1"/>
      <c r="I1956" s="7"/>
      <c r="J1956" s="7"/>
      <c r="K1956" s="7"/>
    </row>
    <row r="1957" spans="8:11" ht="12.75">
      <c r="H1957" s="1"/>
      <c r="I1957" s="7"/>
      <c r="J1957" s="7"/>
      <c r="K1957" s="7"/>
    </row>
    <row r="1958" spans="8:11" ht="12.75">
      <c r="H1958" s="1"/>
      <c r="I1958" s="7"/>
      <c r="J1958" s="7"/>
      <c r="K1958" s="7"/>
    </row>
    <row r="1959" spans="8:11" ht="12.75">
      <c r="H1959" s="1"/>
      <c r="I1959" s="7"/>
      <c r="J1959" s="7"/>
      <c r="K1959" s="7"/>
    </row>
    <row r="1960" spans="8:11" ht="12.75">
      <c r="H1960" s="1"/>
      <c r="I1960" s="7"/>
      <c r="J1960" s="7"/>
      <c r="K1960" s="7"/>
    </row>
    <row r="1961" spans="8:11" ht="12.75">
      <c r="H1961" s="1"/>
      <c r="I1961" s="7"/>
      <c r="J1961" s="7"/>
      <c r="K1961" s="7"/>
    </row>
    <row r="1962" spans="8:11" ht="12.75">
      <c r="H1962" s="1"/>
      <c r="I1962" s="7"/>
      <c r="J1962" s="7"/>
      <c r="K1962" s="7"/>
    </row>
    <row r="1963" spans="8:11" ht="12.75">
      <c r="H1963" s="1"/>
      <c r="I1963" s="7"/>
      <c r="J1963" s="7"/>
      <c r="K1963" s="7"/>
    </row>
    <row r="1964" spans="8:11" ht="12.75">
      <c r="H1964" s="1"/>
      <c r="I1964" s="7"/>
      <c r="J1964" s="7"/>
      <c r="K1964" s="7"/>
    </row>
    <row r="1965" spans="8:11" ht="12.75">
      <c r="H1965" s="1"/>
      <c r="I1965" s="7"/>
      <c r="J1965" s="7"/>
      <c r="K1965" s="7"/>
    </row>
    <row r="1966" spans="8:11" ht="12.75">
      <c r="H1966" s="1"/>
      <c r="I1966" s="7"/>
      <c r="J1966" s="7"/>
      <c r="K1966" s="7"/>
    </row>
    <row r="1967" spans="8:11" ht="12.75">
      <c r="H1967" s="1"/>
      <c r="I1967" s="7"/>
      <c r="J1967" s="7"/>
      <c r="K1967" s="7"/>
    </row>
    <row r="1968" spans="8:11" ht="12.75">
      <c r="H1968" s="1"/>
      <c r="I1968" s="7"/>
      <c r="J1968" s="7"/>
      <c r="K1968" s="7"/>
    </row>
    <row r="1969" spans="8:11" ht="12.75">
      <c r="H1969" s="1"/>
      <c r="I1969" s="7"/>
      <c r="J1969" s="7"/>
      <c r="K1969" s="7"/>
    </row>
    <row r="1970" spans="8:11" ht="12.75">
      <c r="H1970" s="1"/>
      <c r="I1970" s="7"/>
      <c r="J1970" s="7"/>
      <c r="K1970" s="7"/>
    </row>
    <row r="1971" spans="8:11" ht="12.75">
      <c r="H1971" s="1"/>
      <c r="I1971" s="7"/>
      <c r="J1971" s="7"/>
      <c r="K1971" s="7"/>
    </row>
    <row r="1972" spans="8:11" ht="12.75">
      <c r="H1972" s="1"/>
      <c r="I1972" s="7"/>
      <c r="J1972" s="7"/>
      <c r="K1972" s="7"/>
    </row>
    <row r="1973" spans="8:11" ht="12.75">
      <c r="H1973" s="1"/>
      <c r="I1973" s="7"/>
      <c r="J1973" s="7"/>
      <c r="K1973" s="7"/>
    </row>
    <row r="1974" spans="8:11" ht="12.75">
      <c r="H1974" s="1"/>
      <c r="I1974" s="7"/>
      <c r="J1974" s="7"/>
      <c r="K1974" s="7"/>
    </row>
    <row r="1975" spans="8:11" ht="12.75">
      <c r="H1975" s="1"/>
      <c r="I1975" s="7"/>
      <c r="J1975" s="7"/>
      <c r="K1975" s="7"/>
    </row>
    <row r="1976" spans="8:11" ht="12.75">
      <c r="H1976" s="1"/>
      <c r="I1976" s="7"/>
      <c r="J1976" s="7"/>
      <c r="K1976" s="7"/>
    </row>
    <row r="1977" spans="8:11" ht="12.75">
      <c r="H1977" s="1"/>
      <c r="I1977" s="7"/>
      <c r="J1977" s="7"/>
      <c r="K1977" s="7"/>
    </row>
    <row r="1978" spans="8:11" ht="12.75">
      <c r="H1978" s="1"/>
      <c r="I1978" s="7"/>
      <c r="J1978" s="7"/>
      <c r="K1978" s="7"/>
    </row>
    <row r="1979" spans="8:11" ht="12.75">
      <c r="H1979" s="1"/>
      <c r="I1979" s="7"/>
      <c r="J1979" s="7"/>
      <c r="K1979" s="7"/>
    </row>
    <row r="1980" spans="8:11" ht="12.75">
      <c r="H1980" s="1"/>
      <c r="I1980" s="7"/>
      <c r="J1980" s="7"/>
      <c r="K1980" s="7"/>
    </row>
    <row r="1981" spans="8:11" ht="12.75">
      <c r="H1981" s="1"/>
      <c r="I1981" s="7"/>
      <c r="J1981" s="7"/>
      <c r="K1981" s="7"/>
    </row>
    <row r="1982" spans="8:11" ht="12.75">
      <c r="H1982" s="1"/>
      <c r="I1982" s="7"/>
      <c r="J1982" s="7"/>
      <c r="K1982" s="7"/>
    </row>
    <row r="1983" spans="8:11" ht="12.75">
      <c r="H1983" s="1"/>
      <c r="I1983" s="7"/>
      <c r="J1983" s="7"/>
      <c r="K1983" s="7"/>
    </row>
    <row r="1984" spans="8:11" ht="12.75">
      <c r="H1984" s="1"/>
      <c r="I1984" s="7"/>
      <c r="J1984" s="7"/>
      <c r="K1984" s="7"/>
    </row>
    <row r="1985" spans="8:11" ht="12.75">
      <c r="H1985" s="1"/>
      <c r="I1985" s="7"/>
      <c r="J1985" s="7"/>
      <c r="K1985" s="7"/>
    </row>
    <row r="1986" spans="8:11" ht="12.75">
      <c r="H1986" s="1"/>
      <c r="I1986" s="7"/>
      <c r="J1986" s="7"/>
      <c r="K1986" s="7"/>
    </row>
    <row r="1987" spans="8:11" ht="12.75">
      <c r="H1987" s="1"/>
      <c r="I1987" s="7"/>
      <c r="J1987" s="7"/>
      <c r="K1987" s="7"/>
    </row>
    <row r="1988" spans="8:11" ht="12.75">
      <c r="H1988" s="1"/>
      <c r="I1988" s="7"/>
      <c r="J1988" s="7"/>
      <c r="K1988" s="7"/>
    </row>
    <row r="1989" spans="8:11" ht="12.75">
      <c r="H1989" s="1"/>
      <c r="I1989" s="7"/>
      <c r="J1989" s="7"/>
      <c r="K1989" s="7"/>
    </row>
    <row r="1990" spans="8:11" ht="12.75">
      <c r="H1990" s="1"/>
      <c r="I1990" s="7"/>
      <c r="J1990" s="7"/>
      <c r="K1990" s="7"/>
    </row>
    <row r="1991" spans="8:11" ht="12.75">
      <c r="H1991" s="1"/>
      <c r="I1991" s="7"/>
      <c r="J1991" s="7"/>
      <c r="K1991" s="7"/>
    </row>
    <row r="1992" spans="8:11" ht="12.75">
      <c r="H1992" s="1"/>
      <c r="I1992" s="7"/>
      <c r="J1992" s="7"/>
      <c r="K1992" s="7"/>
    </row>
    <row r="1993" spans="8:11" ht="12.75">
      <c r="H1993" s="1"/>
      <c r="I1993" s="7"/>
      <c r="J1993" s="7"/>
      <c r="K1993" s="7"/>
    </row>
    <row r="1994" spans="8:11" ht="12.75">
      <c r="H1994" s="1"/>
      <c r="I1994" s="7"/>
      <c r="J1994" s="7"/>
      <c r="K1994" s="7"/>
    </row>
    <row r="1995" spans="8:11" ht="12.75">
      <c r="H1995" s="1"/>
      <c r="I1995" s="7"/>
      <c r="J1995" s="7"/>
      <c r="K1995" s="7"/>
    </row>
    <row r="1996" spans="8:11" ht="12.75">
      <c r="H1996" s="1"/>
      <c r="I1996" s="7"/>
      <c r="J1996" s="7"/>
      <c r="K1996" s="7"/>
    </row>
    <row r="1997" spans="8:11" ht="12.75">
      <c r="H1997" s="1"/>
      <c r="I1997" s="7"/>
      <c r="J1997" s="7"/>
      <c r="K1997" s="7"/>
    </row>
    <row r="1998" spans="8:11" ht="12.75">
      <c r="H1998" s="1"/>
      <c r="I1998" s="7"/>
      <c r="J1998" s="7"/>
      <c r="K1998" s="7"/>
    </row>
    <row r="1999" spans="8:11" ht="12.75">
      <c r="H1999" s="1"/>
      <c r="I1999" s="7"/>
      <c r="J1999" s="7"/>
      <c r="K1999" s="7"/>
    </row>
    <row r="2000" spans="8:11" ht="12.75">
      <c r="H2000" s="1"/>
      <c r="I2000" s="7"/>
      <c r="J2000" s="7"/>
      <c r="K2000" s="7"/>
    </row>
    <row r="2001" spans="8:11" ht="12.75">
      <c r="H2001" s="1"/>
      <c r="I2001" s="7"/>
      <c r="J2001" s="7"/>
      <c r="K2001" s="7"/>
    </row>
    <row r="2002" spans="8:11" ht="12.75">
      <c r="H2002" s="1"/>
      <c r="I2002" s="7"/>
      <c r="J2002" s="7"/>
      <c r="K2002" s="7"/>
    </row>
    <row r="2003" spans="8:11" ht="12.75">
      <c r="H2003" s="1"/>
      <c r="I2003" s="7"/>
      <c r="J2003" s="7"/>
      <c r="K2003" s="7"/>
    </row>
    <row r="2004" spans="8:11" ht="12.75">
      <c r="H2004" s="1"/>
      <c r="I2004" s="7"/>
      <c r="J2004" s="7"/>
      <c r="K2004" s="7"/>
    </row>
    <row r="2005" spans="8:11" ht="12.75">
      <c r="H2005" s="1"/>
      <c r="I2005" s="7"/>
      <c r="J2005" s="7"/>
      <c r="K2005" s="7"/>
    </row>
    <row r="2006" spans="8:11" ht="12.75">
      <c r="H2006" s="1"/>
      <c r="I2006" s="7"/>
      <c r="J2006" s="7"/>
      <c r="K2006" s="7"/>
    </row>
    <row r="2007" spans="8:11" ht="12.75">
      <c r="H2007" s="1"/>
      <c r="I2007" s="7"/>
      <c r="J2007" s="7"/>
      <c r="K2007" s="7"/>
    </row>
    <row r="2008" spans="8:11" ht="12.75">
      <c r="H2008" s="1"/>
      <c r="I2008" s="7"/>
      <c r="J2008" s="7"/>
      <c r="K2008" s="7"/>
    </row>
    <row r="2009" spans="8:11" ht="12.75">
      <c r="H2009" s="1"/>
      <c r="I2009" s="7"/>
      <c r="J2009" s="7"/>
      <c r="K2009" s="7"/>
    </row>
    <row r="2010" spans="8:11" ht="12.75">
      <c r="H2010" s="1"/>
      <c r="I2010" s="7"/>
      <c r="J2010" s="7"/>
      <c r="K2010" s="7"/>
    </row>
    <row r="2011" spans="8:11" ht="12.75">
      <c r="H2011" s="1"/>
      <c r="I2011" s="7"/>
      <c r="J2011" s="7"/>
      <c r="K2011" s="7"/>
    </row>
    <row r="2012" spans="8:11" ht="12.75">
      <c r="H2012" s="1"/>
      <c r="I2012" s="7"/>
      <c r="J2012" s="7"/>
      <c r="K2012" s="7"/>
    </row>
    <row r="2013" spans="8:11" ht="12.75">
      <c r="H2013" s="1"/>
      <c r="I2013" s="7"/>
      <c r="J2013" s="7"/>
      <c r="K2013" s="7"/>
    </row>
    <row r="2014" spans="8:11" ht="12.75">
      <c r="H2014" s="1"/>
      <c r="I2014" s="7"/>
      <c r="J2014" s="7"/>
      <c r="K2014" s="7"/>
    </row>
    <row r="2015" spans="8:11" ht="12.75">
      <c r="H2015" s="1"/>
      <c r="I2015" s="7"/>
      <c r="J2015" s="7"/>
      <c r="K2015" s="7"/>
    </row>
    <row r="2016" spans="8:11" ht="12.75">
      <c r="H2016" s="1"/>
      <c r="I2016" s="7"/>
      <c r="J2016" s="7"/>
      <c r="K2016" s="7"/>
    </row>
    <row r="2017" spans="8:11" ht="12.75">
      <c r="H2017" s="1"/>
      <c r="I2017" s="7"/>
      <c r="J2017" s="7"/>
      <c r="K2017" s="7"/>
    </row>
    <row r="2018" spans="8:11" ht="12.75">
      <c r="H2018" s="1"/>
      <c r="I2018" s="7"/>
      <c r="J2018" s="7"/>
      <c r="K2018" s="7"/>
    </row>
    <row r="2019" spans="8:11" ht="12.75">
      <c r="H2019" s="1"/>
      <c r="I2019" s="7"/>
      <c r="J2019" s="7"/>
      <c r="K2019" s="7"/>
    </row>
    <row r="2020" spans="8:11" ht="12.75">
      <c r="H2020" s="1"/>
      <c r="I2020" s="7"/>
      <c r="J2020" s="7"/>
      <c r="K2020" s="7"/>
    </row>
    <row r="2021" spans="8:11" ht="12.75">
      <c r="H2021" s="1"/>
      <c r="I2021" s="7"/>
      <c r="J2021" s="7"/>
      <c r="K2021" s="7"/>
    </row>
    <row r="2022" spans="8:11" ht="12.75">
      <c r="H2022" s="1"/>
      <c r="I2022" s="7"/>
      <c r="J2022" s="7"/>
      <c r="K2022" s="7"/>
    </row>
    <row r="2023" spans="8:11" ht="12.75">
      <c r="H2023" s="1"/>
      <c r="I2023" s="7"/>
      <c r="J2023" s="7"/>
      <c r="K2023" s="7"/>
    </row>
    <row r="2024" spans="8:11" ht="12.75">
      <c r="H2024" s="1"/>
      <c r="I2024" s="7"/>
      <c r="J2024" s="7"/>
      <c r="K2024" s="7"/>
    </row>
    <row r="2025" spans="8:11" ht="12.75">
      <c r="H2025" s="1"/>
      <c r="I2025" s="7"/>
      <c r="J2025" s="7"/>
      <c r="K2025" s="7"/>
    </row>
    <row r="2026" spans="8:11" ht="12.75">
      <c r="H2026" s="1"/>
      <c r="I2026" s="7"/>
      <c r="J2026" s="7"/>
      <c r="K2026" s="7"/>
    </row>
    <row r="2027" spans="8:11" ht="12.75">
      <c r="H2027" s="1"/>
      <c r="I2027" s="7"/>
      <c r="J2027" s="7"/>
      <c r="K2027" s="7"/>
    </row>
    <row r="2028" spans="8:11" ht="12.75">
      <c r="H2028" s="1"/>
      <c r="I2028" s="7"/>
      <c r="J2028" s="7"/>
      <c r="K2028" s="7"/>
    </row>
    <row r="2029" spans="8:11" ht="12.75">
      <c r="H2029" s="1"/>
      <c r="I2029" s="7"/>
      <c r="J2029" s="7"/>
      <c r="K2029" s="7"/>
    </row>
    <row r="2030" spans="8:11" ht="12.75">
      <c r="H2030" s="1"/>
      <c r="I2030" s="7"/>
      <c r="J2030" s="7"/>
      <c r="K2030" s="7"/>
    </row>
    <row r="2031" spans="8:11" ht="12.75">
      <c r="H2031" s="1"/>
      <c r="I2031" s="7"/>
      <c r="J2031" s="7"/>
      <c r="K2031" s="7"/>
    </row>
    <row r="2032" spans="8:11" ht="12.75">
      <c r="H2032" s="1"/>
      <c r="I2032" s="7"/>
      <c r="J2032" s="7"/>
      <c r="K2032" s="7"/>
    </row>
    <row r="2033" spans="8:11" ht="12.75">
      <c r="H2033" s="1"/>
      <c r="I2033" s="7"/>
      <c r="J2033" s="7"/>
      <c r="K2033" s="7"/>
    </row>
    <row r="2034" spans="8:11" ht="12.75">
      <c r="H2034" s="1"/>
      <c r="I2034" s="7"/>
      <c r="J2034" s="7"/>
      <c r="K2034" s="7"/>
    </row>
    <row r="2035" spans="8:11" ht="12.75">
      <c r="H2035" s="1"/>
      <c r="I2035" s="7"/>
      <c r="J2035" s="7"/>
      <c r="K2035" s="7"/>
    </row>
    <row r="2036" spans="8:11" ht="12.75">
      <c r="H2036" s="1"/>
      <c r="I2036" s="7"/>
      <c r="J2036" s="7"/>
      <c r="K2036" s="7"/>
    </row>
    <row r="2037" spans="8:11" ht="12.75">
      <c r="H2037" s="1"/>
      <c r="I2037" s="7"/>
      <c r="J2037" s="7"/>
      <c r="K2037" s="7"/>
    </row>
    <row r="2038" spans="8:11" ht="12.75">
      <c r="H2038" s="1"/>
      <c r="I2038" s="7"/>
      <c r="J2038" s="7"/>
      <c r="K2038" s="7"/>
    </row>
    <row r="2039" spans="8:11" ht="12.75">
      <c r="H2039" s="1"/>
      <c r="I2039" s="7"/>
      <c r="J2039" s="7"/>
      <c r="K2039" s="7"/>
    </row>
    <row r="2040" spans="8:11" ht="12.75">
      <c r="H2040" s="1"/>
      <c r="I2040" s="7"/>
      <c r="J2040" s="7"/>
      <c r="K2040" s="7"/>
    </row>
    <row r="2041" spans="8:11" ht="12.75">
      <c r="H2041" s="1"/>
      <c r="I2041" s="7"/>
      <c r="J2041" s="7"/>
      <c r="K2041" s="7"/>
    </row>
    <row r="2042" spans="8:11" ht="12.75">
      <c r="H2042" s="1"/>
      <c r="I2042" s="7"/>
      <c r="J2042" s="7"/>
      <c r="K2042" s="7"/>
    </row>
    <row r="2043" spans="8:11" ht="12.75">
      <c r="H2043" s="1"/>
      <c r="I2043" s="7"/>
      <c r="J2043" s="7"/>
      <c r="K2043" s="7"/>
    </row>
    <row r="2044" spans="8:11" ht="12.75">
      <c r="H2044" s="1"/>
      <c r="I2044" s="7"/>
      <c r="J2044" s="7"/>
      <c r="K2044" s="7"/>
    </row>
    <row r="2045" spans="8:11" ht="12.75">
      <c r="H2045" s="1"/>
      <c r="I2045" s="7"/>
      <c r="J2045" s="7"/>
      <c r="K2045" s="7"/>
    </row>
    <row r="2046" spans="8:11" ht="12.75">
      <c r="H2046" s="1"/>
      <c r="I2046" s="7"/>
      <c r="J2046" s="7"/>
      <c r="K2046" s="7"/>
    </row>
    <row r="2047" spans="8:11" ht="12.75">
      <c r="H2047" s="1"/>
      <c r="I2047" s="7"/>
      <c r="J2047" s="7"/>
      <c r="K2047" s="7"/>
    </row>
    <row r="2048" spans="8:11" ht="12.75">
      <c r="H2048" s="1"/>
      <c r="I2048" s="7"/>
      <c r="J2048" s="7"/>
      <c r="K2048" s="7"/>
    </row>
    <row r="2049" spans="8:11" ht="12.75">
      <c r="H2049" s="1"/>
      <c r="I2049" s="7"/>
      <c r="J2049" s="7"/>
      <c r="K2049" s="7"/>
    </row>
    <row r="2050" spans="8:11" ht="12.75">
      <c r="H2050" s="1"/>
      <c r="I2050" s="7"/>
      <c r="J2050" s="7"/>
      <c r="K2050" s="7"/>
    </row>
    <row r="2051" spans="8:11" ht="12.75">
      <c r="H2051" s="1"/>
      <c r="I2051" s="7"/>
      <c r="J2051" s="7"/>
      <c r="K2051" s="7"/>
    </row>
    <row r="2052" spans="8:11" ht="12.75">
      <c r="H2052" s="1"/>
      <c r="I2052" s="7"/>
      <c r="J2052" s="7"/>
      <c r="K2052" s="7"/>
    </row>
    <row r="2053" spans="8:11" ht="12.75">
      <c r="H2053" s="1"/>
      <c r="I2053" s="7"/>
      <c r="J2053" s="7"/>
      <c r="K2053" s="7"/>
    </row>
    <row r="2054" spans="8:11" ht="12.75">
      <c r="H2054" s="1"/>
      <c r="I2054" s="7"/>
      <c r="J2054" s="7"/>
      <c r="K2054" s="7"/>
    </row>
    <row r="2055" spans="8:11" ht="12.75">
      <c r="H2055" s="1"/>
      <c r="I2055" s="7"/>
      <c r="J2055" s="7"/>
      <c r="K2055" s="7"/>
    </row>
    <row r="2056" spans="8:11" ht="12.75">
      <c r="H2056" s="1"/>
      <c r="I2056" s="7"/>
      <c r="J2056" s="7"/>
      <c r="K2056" s="7"/>
    </row>
    <row r="2057" spans="8:11" ht="12.75">
      <c r="H2057" s="1"/>
      <c r="I2057" s="7"/>
      <c r="J2057" s="7"/>
      <c r="K2057" s="7"/>
    </row>
    <row r="2058" spans="8:11" ht="12.75">
      <c r="H2058" s="1"/>
      <c r="I2058" s="7"/>
      <c r="J2058" s="7"/>
      <c r="K2058" s="7"/>
    </row>
    <row r="2059" spans="8:11" ht="12.75">
      <c r="H2059" s="1"/>
      <c r="I2059" s="7"/>
      <c r="J2059" s="7"/>
      <c r="K2059" s="7"/>
    </row>
    <row r="2060" spans="8:11" ht="12.75">
      <c r="H2060" s="1"/>
      <c r="I2060" s="7"/>
      <c r="J2060" s="7"/>
      <c r="K2060" s="7"/>
    </row>
    <row r="2061" spans="8:11" ht="12.75">
      <c r="H2061" s="1"/>
      <c r="I2061" s="7"/>
      <c r="J2061" s="7"/>
      <c r="K2061" s="7"/>
    </row>
    <row r="2062" spans="8:11" ht="12.75">
      <c r="H2062" s="1"/>
      <c r="I2062" s="7"/>
      <c r="J2062" s="7"/>
      <c r="K2062" s="7"/>
    </row>
    <row r="2063" spans="8:11" ht="12.75">
      <c r="H2063" s="1"/>
      <c r="I2063" s="7"/>
      <c r="J2063" s="7"/>
      <c r="K2063" s="7"/>
    </row>
    <row r="2064" spans="8:11" ht="12.75">
      <c r="H2064" s="1"/>
      <c r="I2064" s="7"/>
      <c r="J2064" s="7"/>
      <c r="K2064" s="7"/>
    </row>
    <row r="2065" spans="8:11" ht="12.75">
      <c r="H2065" s="1"/>
      <c r="I2065" s="7"/>
      <c r="J2065" s="7"/>
      <c r="K2065" s="7"/>
    </row>
    <row r="2066" spans="8:11" ht="12.75">
      <c r="H2066" s="1"/>
      <c r="I2066" s="7"/>
      <c r="J2066" s="7"/>
      <c r="K2066" s="7"/>
    </row>
    <row r="2067" spans="8:11" ht="12.75">
      <c r="H2067" s="1"/>
      <c r="I2067" s="7"/>
      <c r="J2067" s="7"/>
      <c r="K2067" s="7"/>
    </row>
    <row r="2068" spans="8:11" ht="12.75">
      <c r="H2068" s="1"/>
      <c r="I2068" s="7"/>
      <c r="J2068" s="7"/>
      <c r="K2068" s="7"/>
    </row>
    <row r="2069" spans="8:11" ht="12.75">
      <c r="H2069" s="1"/>
      <c r="I2069" s="7"/>
      <c r="J2069" s="7"/>
      <c r="K2069" s="7"/>
    </row>
    <row r="2070" spans="8:11" ht="12.75">
      <c r="H2070" s="1"/>
      <c r="I2070" s="7"/>
      <c r="J2070" s="7"/>
      <c r="K2070" s="7"/>
    </row>
    <row r="2071" spans="8:11" ht="12.75">
      <c r="H2071" s="1"/>
      <c r="I2071" s="7"/>
      <c r="J2071" s="7"/>
      <c r="K2071" s="7"/>
    </row>
    <row r="2072" spans="8:11" ht="12.75">
      <c r="H2072" s="1"/>
      <c r="I2072" s="7"/>
      <c r="J2072" s="7"/>
      <c r="K2072" s="7"/>
    </row>
    <row r="2073" spans="8:11" ht="12.75">
      <c r="H2073" s="1"/>
      <c r="I2073" s="7"/>
      <c r="J2073" s="7"/>
      <c r="K2073" s="7"/>
    </row>
    <row r="2074" spans="8:11" ht="12.75">
      <c r="H2074" s="1"/>
      <c r="I2074" s="7"/>
      <c r="J2074" s="7"/>
      <c r="K2074" s="7"/>
    </row>
    <row r="2075" spans="8:11" ht="12.75">
      <c r="H2075" s="1"/>
      <c r="I2075" s="7"/>
      <c r="J2075" s="7"/>
      <c r="K2075" s="7"/>
    </row>
    <row r="2076" spans="8:11" ht="12.75">
      <c r="H2076" s="1"/>
      <c r="I2076" s="7"/>
      <c r="J2076" s="7"/>
      <c r="K2076" s="7"/>
    </row>
    <row r="2077" spans="8:11" ht="12.75">
      <c r="H2077" s="1"/>
      <c r="I2077" s="7"/>
      <c r="J2077" s="7"/>
      <c r="K2077" s="7"/>
    </row>
    <row r="2078" spans="8:11" ht="12.75">
      <c r="H2078" s="1"/>
      <c r="I2078" s="7"/>
      <c r="J2078" s="7"/>
      <c r="K2078" s="7"/>
    </row>
    <row r="2079" spans="8:11" ht="12.75">
      <c r="H2079" s="1"/>
      <c r="I2079" s="7"/>
      <c r="J2079" s="7"/>
      <c r="K2079" s="7"/>
    </row>
    <row r="2080" spans="8:11" ht="12.75">
      <c r="H2080" s="1"/>
      <c r="I2080" s="7"/>
      <c r="J2080" s="7"/>
      <c r="K2080" s="7"/>
    </row>
    <row r="2081" spans="8:11" ht="12.75">
      <c r="H2081" s="1"/>
      <c r="I2081" s="7"/>
      <c r="J2081" s="7"/>
      <c r="K2081" s="7"/>
    </row>
    <row r="2082" spans="8:11" ht="12.75">
      <c r="H2082" s="1"/>
      <c r="I2082" s="7"/>
      <c r="J2082" s="7"/>
      <c r="K2082" s="7"/>
    </row>
    <row r="2083" spans="8:11" ht="12.75">
      <c r="H2083" s="1"/>
      <c r="I2083" s="7"/>
      <c r="J2083" s="7"/>
      <c r="K2083" s="7"/>
    </row>
    <row r="2084" spans="8:11" ht="12.75">
      <c r="H2084" s="1"/>
      <c r="I2084" s="7"/>
      <c r="J2084" s="7"/>
      <c r="K2084" s="7"/>
    </row>
    <row r="2085" spans="8:11" ht="12.75">
      <c r="H2085" s="1"/>
      <c r="I2085" s="7"/>
      <c r="J2085" s="7"/>
      <c r="K2085" s="7"/>
    </row>
    <row r="2086" spans="8:11" ht="12.75">
      <c r="H2086" s="1"/>
      <c r="I2086" s="7"/>
      <c r="J2086" s="7"/>
      <c r="K2086" s="7"/>
    </row>
    <row r="2087" spans="8:11" ht="12.75">
      <c r="H2087" s="1"/>
      <c r="I2087" s="7"/>
      <c r="J2087" s="7"/>
      <c r="K2087" s="7"/>
    </row>
    <row r="2088" spans="8:11" ht="12.75">
      <c r="H2088" s="1"/>
      <c r="I2088" s="7"/>
      <c r="J2088" s="7"/>
      <c r="K2088" s="7"/>
    </row>
    <row r="2089" spans="8:11" ht="12.75">
      <c r="H2089" s="1"/>
      <c r="I2089" s="7"/>
      <c r="J2089" s="7"/>
      <c r="K2089" s="7"/>
    </row>
    <row r="2090" spans="8:11" ht="12.75">
      <c r="H2090" s="1"/>
      <c r="I2090" s="7"/>
      <c r="J2090" s="7"/>
      <c r="K2090" s="7"/>
    </row>
    <row r="2091" spans="8:11" ht="12.75">
      <c r="H2091" s="1"/>
      <c r="I2091" s="7"/>
      <c r="J2091" s="7"/>
      <c r="K2091" s="7"/>
    </row>
    <row r="2092" spans="8:11" ht="12.75">
      <c r="H2092" s="1"/>
      <c r="I2092" s="7"/>
      <c r="J2092" s="7"/>
      <c r="K2092" s="7"/>
    </row>
    <row r="2093" spans="8:11" ht="12.75">
      <c r="H2093" s="1"/>
      <c r="I2093" s="7"/>
      <c r="J2093" s="7"/>
      <c r="K2093" s="7"/>
    </row>
    <row r="2094" spans="8:11" ht="12.75">
      <c r="H2094" s="1"/>
      <c r="I2094" s="7"/>
      <c r="J2094" s="7"/>
      <c r="K2094" s="7"/>
    </row>
    <row r="2095" spans="8:11" ht="12.75">
      <c r="H2095" s="1"/>
      <c r="I2095" s="7"/>
      <c r="J2095" s="7"/>
      <c r="K2095" s="7"/>
    </row>
    <row r="2096" spans="8:11" ht="12.75">
      <c r="H2096" s="1"/>
      <c r="I2096" s="7"/>
      <c r="J2096" s="7"/>
      <c r="K2096" s="7"/>
    </row>
    <row r="2097" spans="8:11" ht="12.75">
      <c r="H2097" s="1"/>
      <c r="I2097" s="7"/>
      <c r="J2097" s="7"/>
      <c r="K2097" s="7"/>
    </row>
    <row r="2098" spans="8:11" ht="12.75">
      <c r="H2098" s="1"/>
      <c r="I2098" s="7"/>
      <c r="J2098" s="7"/>
      <c r="K2098" s="7"/>
    </row>
    <row r="2099" spans="8:11" ht="12.75">
      <c r="H2099" s="1"/>
      <c r="I2099" s="7"/>
      <c r="J2099" s="7"/>
      <c r="K2099" s="7"/>
    </row>
    <row r="2100" spans="8:11" ht="12.75">
      <c r="H2100" s="1"/>
      <c r="I2100" s="7"/>
      <c r="J2100" s="7"/>
      <c r="K2100" s="7"/>
    </row>
    <row r="2101" spans="8:11" ht="12.75">
      <c r="H2101" s="1"/>
      <c r="I2101" s="7"/>
      <c r="J2101" s="7"/>
      <c r="K2101" s="7"/>
    </row>
    <row r="2102" spans="8:11" ht="12.75">
      <c r="H2102" s="1"/>
      <c r="I2102" s="7"/>
      <c r="J2102" s="7"/>
      <c r="K2102" s="7"/>
    </row>
    <row r="2103" spans="8:11" ht="12.75">
      <c r="H2103" s="1"/>
      <c r="I2103" s="7"/>
      <c r="J2103" s="7"/>
      <c r="K2103" s="7"/>
    </row>
    <row r="2104" spans="8:11" ht="12.75">
      <c r="H2104" s="1"/>
      <c r="I2104" s="7"/>
      <c r="J2104" s="7"/>
      <c r="K2104" s="7"/>
    </row>
    <row r="2105" spans="8:11" ht="12.75">
      <c r="H2105" s="1"/>
      <c r="I2105" s="7"/>
      <c r="J2105" s="7"/>
      <c r="K2105" s="7"/>
    </row>
    <row r="2106" spans="8:11" ht="12.75">
      <c r="H2106" s="1"/>
      <c r="I2106" s="7"/>
      <c r="J2106" s="7"/>
      <c r="K2106" s="7"/>
    </row>
    <row r="2107" spans="8:11" ht="12.75">
      <c r="H2107" s="1"/>
      <c r="I2107" s="7"/>
      <c r="J2107" s="7"/>
      <c r="K2107" s="7"/>
    </row>
    <row r="2108" spans="8:11" ht="12.75">
      <c r="H2108" s="1"/>
      <c r="I2108" s="7"/>
      <c r="J2108" s="7"/>
      <c r="K2108" s="7"/>
    </row>
    <row r="2109" spans="8:11" ht="12.75">
      <c r="H2109" s="1"/>
      <c r="I2109" s="7"/>
      <c r="J2109" s="7"/>
      <c r="K2109" s="7"/>
    </row>
    <row r="2110" spans="8:11" ht="12.75">
      <c r="H2110" s="1"/>
      <c r="I2110" s="7"/>
      <c r="J2110" s="7"/>
      <c r="K2110" s="7"/>
    </row>
    <row r="2111" spans="8:11" ht="12.75">
      <c r="H2111" s="1"/>
      <c r="I2111" s="7"/>
      <c r="J2111" s="7"/>
      <c r="K2111" s="7"/>
    </row>
    <row r="2112" spans="8:11" ht="12.75">
      <c r="H2112" s="1"/>
      <c r="I2112" s="7"/>
      <c r="J2112" s="7"/>
      <c r="K2112" s="7"/>
    </row>
    <row r="2113" spans="8:11" ht="12.75">
      <c r="H2113" s="1"/>
      <c r="I2113" s="7"/>
      <c r="J2113" s="7"/>
      <c r="K2113" s="7"/>
    </row>
    <row r="2114" spans="8:11" ht="12.75">
      <c r="H2114" s="1"/>
      <c r="I2114" s="7"/>
      <c r="J2114" s="7"/>
      <c r="K2114" s="7"/>
    </row>
    <row r="2115" spans="8:11" ht="12.75">
      <c r="H2115" s="1"/>
      <c r="I2115" s="7"/>
      <c r="J2115" s="7"/>
      <c r="K2115" s="7"/>
    </row>
    <row r="2116" spans="8:11" ht="12.75">
      <c r="H2116" s="1"/>
      <c r="I2116" s="7"/>
      <c r="J2116" s="7"/>
      <c r="K2116" s="7"/>
    </row>
    <row r="2117" spans="8:11" ht="12.75">
      <c r="H2117" s="1"/>
      <c r="I2117" s="7"/>
      <c r="J2117" s="7"/>
      <c r="K2117" s="7"/>
    </row>
    <row r="2118" spans="8:11" ht="12.75">
      <c r="H2118" s="1"/>
      <c r="I2118" s="7"/>
      <c r="J2118" s="7"/>
      <c r="K2118" s="7"/>
    </row>
    <row r="2119" spans="8:11" ht="12.75">
      <c r="H2119" s="1"/>
      <c r="I2119" s="7"/>
      <c r="J2119" s="7"/>
      <c r="K2119" s="7"/>
    </row>
    <row r="2120" spans="8:11" ht="12.75">
      <c r="H2120" s="1"/>
      <c r="I2120" s="7"/>
      <c r="J2120" s="7"/>
      <c r="K2120" s="7"/>
    </row>
    <row r="2121" spans="8:11" ht="12.75">
      <c r="H2121" s="1"/>
      <c r="I2121" s="7"/>
      <c r="J2121" s="7"/>
      <c r="K2121" s="7"/>
    </row>
    <row r="2122" spans="8:11" ht="12.75">
      <c r="H2122" s="1"/>
      <c r="I2122" s="7"/>
      <c r="J2122" s="7"/>
      <c r="K2122" s="7"/>
    </row>
    <row r="2123" spans="8:11" ht="12.75">
      <c r="H2123" s="1"/>
      <c r="I2123" s="7"/>
      <c r="J2123" s="7"/>
      <c r="K2123" s="7"/>
    </row>
    <row r="2124" spans="8:11" ht="12.75">
      <c r="H2124" s="1"/>
      <c r="I2124" s="7"/>
      <c r="J2124" s="7"/>
      <c r="K2124" s="7"/>
    </row>
    <row r="2125" spans="8:11" ht="12.75">
      <c r="H2125" s="1"/>
      <c r="I2125" s="7"/>
      <c r="J2125" s="7"/>
      <c r="K2125" s="7"/>
    </row>
    <row r="2126" spans="8:11" ht="12.75">
      <c r="H2126" s="1"/>
      <c r="I2126" s="7"/>
      <c r="J2126" s="7"/>
      <c r="K2126" s="7"/>
    </row>
    <row r="2127" spans="8:11" ht="12.75">
      <c r="H2127" s="1"/>
      <c r="I2127" s="7"/>
      <c r="J2127" s="7"/>
      <c r="K2127" s="7"/>
    </row>
    <row r="2128" spans="8:11" ht="12.75">
      <c r="H2128" s="1"/>
      <c r="I2128" s="7"/>
      <c r="J2128" s="7"/>
      <c r="K2128" s="7"/>
    </row>
    <row r="2129" spans="8:11" ht="12.75">
      <c r="H2129" s="1"/>
      <c r="I2129" s="7"/>
      <c r="J2129" s="7"/>
      <c r="K2129" s="7"/>
    </row>
    <row r="2130" spans="8:11" ht="12.75">
      <c r="H2130" s="1"/>
      <c r="I2130" s="7"/>
      <c r="J2130" s="7"/>
      <c r="K2130" s="7"/>
    </row>
    <row r="2131" spans="8:11" ht="12.75">
      <c r="H2131" s="1"/>
      <c r="I2131" s="7"/>
      <c r="J2131" s="7"/>
      <c r="K2131" s="7"/>
    </row>
    <row r="2132" spans="8:11" ht="12.75">
      <c r="H2132" s="1"/>
      <c r="I2132" s="7"/>
      <c r="J2132" s="7"/>
      <c r="K2132" s="7"/>
    </row>
    <row r="2133" spans="8:11" ht="12.75">
      <c r="H2133" s="1"/>
      <c r="I2133" s="7"/>
      <c r="J2133" s="7"/>
      <c r="K2133" s="7"/>
    </row>
    <row r="2134" spans="8:11" ht="12.75">
      <c r="H2134" s="1"/>
      <c r="I2134" s="7"/>
      <c r="J2134" s="7"/>
      <c r="K2134" s="7"/>
    </row>
    <row r="2135" spans="8:11" ht="12.75">
      <c r="H2135" s="1"/>
      <c r="I2135" s="7"/>
      <c r="J2135" s="7"/>
      <c r="K2135" s="7"/>
    </row>
    <row r="2136" spans="8:11" ht="12.75">
      <c r="H2136" s="1"/>
      <c r="I2136" s="7"/>
      <c r="J2136" s="7"/>
      <c r="K2136" s="7"/>
    </row>
    <row r="2137" spans="8:11" ht="12.75">
      <c r="H2137" s="1"/>
      <c r="I2137" s="7"/>
      <c r="J2137" s="7"/>
      <c r="K2137" s="7"/>
    </row>
    <row r="2138" spans="8:11" ht="12.75">
      <c r="H2138" s="1"/>
      <c r="I2138" s="7"/>
      <c r="J2138" s="7"/>
      <c r="K2138" s="7"/>
    </row>
    <row r="2139" spans="8:11" ht="12.75">
      <c r="H2139" s="1"/>
      <c r="I2139" s="7"/>
      <c r="J2139" s="7"/>
      <c r="K2139" s="7"/>
    </row>
    <row r="2140" spans="8:11" ht="12.75">
      <c r="H2140" s="1"/>
      <c r="I2140" s="7"/>
      <c r="J2140" s="7"/>
      <c r="K2140" s="7"/>
    </row>
    <row r="2141" spans="8:11" ht="12.75">
      <c r="H2141" s="1"/>
      <c r="I2141" s="7"/>
      <c r="J2141" s="7"/>
      <c r="K2141" s="7"/>
    </row>
    <row r="2142" spans="8:11" ht="12.75">
      <c r="H2142" s="1"/>
      <c r="I2142" s="7"/>
      <c r="J2142" s="7"/>
      <c r="K2142" s="7"/>
    </row>
    <row r="2143" spans="8:11" ht="12.75">
      <c r="H2143" s="1"/>
      <c r="I2143" s="7"/>
      <c r="J2143" s="7"/>
      <c r="K2143" s="7"/>
    </row>
    <row r="2144" spans="8:11" ht="12.75">
      <c r="H2144" s="1"/>
      <c r="I2144" s="7"/>
      <c r="J2144" s="7"/>
      <c r="K2144" s="7"/>
    </row>
    <row r="2145" spans="8:11" ht="12.75">
      <c r="H2145" s="1"/>
      <c r="I2145" s="7"/>
      <c r="J2145" s="7"/>
      <c r="K2145" s="7"/>
    </row>
    <row r="2146" spans="8:11" ht="12.75">
      <c r="H2146" s="1"/>
      <c r="I2146" s="7"/>
      <c r="J2146" s="7"/>
      <c r="K2146" s="7"/>
    </row>
    <row r="2147" spans="8:11" ht="12.75">
      <c r="H2147" s="1"/>
      <c r="I2147" s="7"/>
      <c r="J2147" s="7"/>
      <c r="K2147" s="7"/>
    </row>
    <row r="2148" spans="8:11" ht="12.75">
      <c r="H2148" s="1"/>
      <c r="I2148" s="7"/>
      <c r="J2148" s="7"/>
      <c r="K2148" s="7"/>
    </row>
    <row r="2149" spans="8:11" ht="12.75">
      <c r="H2149" s="1"/>
      <c r="I2149" s="7"/>
      <c r="J2149" s="7"/>
      <c r="K2149" s="7"/>
    </row>
    <row r="2150" spans="8:11" ht="12.75">
      <c r="H2150" s="1"/>
      <c r="I2150" s="7"/>
      <c r="J2150" s="7"/>
      <c r="K2150" s="7"/>
    </row>
    <row r="2151" spans="8:11" ht="12.75">
      <c r="H2151" s="1"/>
      <c r="I2151" s="7"/>
      <c r="J2151" s="7"/>
      <c r="K2151" s="7"/>
    </row>
    <row r="2152" spans="8:11" ht="12.75">
      <c r="H2152" s="1"/>
      <c r="I2152" s="7"/>
      <c r="J2152" s="7"/>
      <c r="K2152" s="7"/>
    </row>
    <row r="2153" spans="8:11" ht="12.75">
      <c r="H2153" s="1"/>
      <c r="I2153" s="7"/>
      <c r="J2153" s="7"/>
      <c r="K2153" s="7"/>
    </row>
    <row r="2154" spans="8:11" ht="12.75">
      <c r="H2154" s="1"/>
      <c r="I2154" s="7"/>
      <c r="J2154" s="7"/>
      <c r="K2154" s="7"/>
    </row>
    <row r="2155" spans="8:11" ht="12.75">
      <c r="H2155" s="1"/>
      <c r="I2155" s="7"/>
      <c r="J2155" s="7"/>
      <c r="K2155" s="7"/>
    </row>
    <row r="2156" spans="8:11" ht="12.75">
      <c r="H2156" s="1"/>
      <c r="I2156" s="7"/>
      <c r="J2156" s="7"/>
      <c r="K2156" s="7"/>
    </row>
    <row r="2157" spans="8:11" ht="12.75">
      <c r="H2157" s="1"/>
      <c r="I2157" s="7"/>
      <c r="J2157" s="7"/>
      <c r="K2157" s="7"/>
    </row>
    <row r="2158" spans="8:11" ht="12.75">
      <c r="H2158" s="1"/>
      <c r="I2158" s="7"/>
      <c r="J2158" s="7"/>
      <c r="K2158" s="7"/>
    </row>
    <row r="2159" spans="8:11" ht="12.75">
      <c r="H2159" s="1"/>
      <c r="I2159" s="7"/>
      <c r="J2159" s="7"/>
      <c r="K2159" s="7"/>
    </row>
    <row r="2160" spans="8:11" ht="12.75">
      <c r="H2160" s="1"/>
      <c r="I2160" s="7"/>
      <c r="J2160" s="7"/>
      <c r="K2160" s="7"/>
    </row>
    <row r="2161" spans="8:11" ht="12.75">
      <c r="H2161" s="1"/>
      <c r="I2161" s="7"/>
      <c r="J2161" s="7"/>
      <c r="K2161" s="7"/>
    </row>
    <row r="2162" spans="8:11" ht="12.75">
      <c r="H2162" s="1"/>
      <c r="I2162" s="7"/>
      <c r="J2162" s="7"/>
      <c r="K2162" s="7"/>
    </row>
    <row r="2163" spans="8:11" ht="12.75">
      <c r="H2163" s="1"/>
      <c r="I2163" s="7"/>
      <c r="J2163" s="7"/>
      <c r="K2163" s="7"/>
    </row>
    <row r="2164" spans="8:11" ht="12.75">
      <c r="H2164" s="1"/>
      <c r="I2164" s="7"/>
      <c r="J2164" s="7"/>
      <c r="K2164" s="7"/>
    </row>
    <row r="2165" spans="8:11" ht="12.75">
      <c r="H2165" s="1"/>
      <c r="I2165" s="7"/>
      <c r="J2165" s="7"/>
      <c r="K2165" s="7"/>
    </row>
    <row r="2166" spans="8:11" ht="12.75">
      <c r="H2166" s="1"/>
      <c r="I2166" s="7"/>
      <c r="J2166" s="7"/>
      <c r="K2166" s="7"/>
    </row>
    <row r="2167" spans="8:11" ht="12.75">
      <c r="H2167" s="1"/>
      <c r="I2167" s="7"/>
      <c r="J2167" s="7"/>
      <c r="K2167" s="7"/>
    </row>
    <row r="2168" spans="8:11" ht="12.75">
      <c r="H2168" s="1"/>
      <c r="I2168" s="7"/>
      <c r="J2168" s="7"/>
      <c r="K2168" s="7"/>
    </row>
    <row r="2169" spans="8:11" ht="12.75">
      <c r="H2169" s="1"/>
      <c r="I2169" s="7"/>
      <c r="J2169" s="7"/>
      <c r="K2169" s="7"/>
    </row>
    <row r="2170" spans="8:11" ht="12.75">
      <c r="H2170" s="1"/>
      <c r="I2170" s="7"/>
      <c r="J2170" s="7"/>
      <c r="K2170" s="7"/>
    </row>
    <row r="2171" spans="8:11" ht="12.75">
      <c r="H2171" s="1"/>
      <c r="I2171" s="7"/>
      <c r="J2171" s="7"/>
      <c r="K2171" s="7"/>
    </row>
    <row r="2172" spans="8:11" ht="12.75">
      <c r="H2172" s="1"/>
      <c r="I2172" s="7"/>
      <c r="J2172" s="7"/>
      <c r="K2172" s="7"/>
    </row>
    <row r="2173" spans="8:11" ht="12.75">
      <c r="H2173" s="1"/>
      <c r="I2173" s="7"/>
      <c r="J2173" s="7"/>
      <c r="K2173" s="7"/>
    </row>
    <row r="2174" spans="8:11" ht="12.75">
      <c r="H2174" s="1"/>
      <c r="I2174" s="7"/>
      <c r="J2174" s="7"/>
      <c r="K2174" s="7"/>
    </row>
    <row r="2175" spans="8:11" ht="12.75">
      <c r="H2175" s="1"/>
      <c r="I2175" s="7"/>
      <c r="J2175" s="7"/>
      <c r="K2175" s="7"/>
    </row>
    <row r="2176" spans="8:11" ht="12.75">
      <c r="H2176" s="1"/>
      <c r="I2176" s="7"/>
      <c r="J2176" s="7"/>
      <c r="K2176" s="7"/>
    </row>
    <row r="2177" spans="8:11" ht="12.75">
      <c r="H2177" s="1"/>
      <c r="I2177" s="7"/>
      <c r="J2177" s="7"/>
      <c r="K2177" s="7"/>
    </row>
    <row r="2178" spans="8:11" ht="12.75">
      <c r="H2178" s="1"/>
      <c r="I2178" s="7"/>
      <c r="J2178" s="7"/>
      <c r="K2178" s="7"/>
    </row>
    <row r="2179" spans="8:11" ht="12.75">
      <c r="H2179" s="1"/>
      <c r="I2179" s="7"/>
      <c r="J2179" s="7"/>
      <c r="K2179" s="7"/>
    </row>
    <row r="2180" spans="8:11" ht="12.75">
      <c r="H2180" s="1"/>
      <c r="I2180" s="7"/>
      <c r="J2180" s="7"/>
      <c r="K2180" s="7"/>
    </row>
    <row r="2181" spans="8:11" ht="12.75">
      <c r="H2181" s="1"/>
      <c r="I2181" s="7"/>
      <c r="J2181" s="7"/>
      <c r="K2181" s="7"/>
    </row>
    <row r="2182" spans="8:11" ht="12.75">
      <c r="H2182" s="1"/>
      <c r="I2182" s="7"/>
      <c r="J2182" s="7"/>
      <c r="K2182" s="7"/>
    </row>
    <row r="2183" spans="8:11" ht="12.75">
      <c r="H2183" s="1"/>
      <c r="I2183" s="7"/>
      <c r="J2183" s="7"/>
      <c r="K2183" s="7"/>
    </row>
    <row r="2184" spans="8:11" ht="12.75">
      <c r="H2184" s="1"/>
      <c r="I2184" s="7"/>
      <c r="J2184" s="7"/>
      <c r="K2184" s="7"/>
    </row>
    <row r="2185" spans="8:11" ht="12.75">
      <c r="H2185" s="1"/>
      <c r="I2185" s="7"/>
      <c r="J2185" s="7"/>
      <c r="K2185" s="7"/>
    </row>
    <row r="2186" spans="8:11" ht="12.75">
      <c r="H2186" s="1"/>
      <c r="I2186" s="7"/>
      <c r="J2186" s="7"/>
      <c r="K2186" s="7"/>
    </row>
    <row r="2187" spans="8:11" ht="12.75">
      <c r="H2187" s="1"/>
      <c r="I2187" s="7"/>
      <c r="J2187" s="7"/>
      <c r="K2187" s="7"/>
    </row>
    <row r="2188" spans="8:11" ht="12.75">
      <c r="H2188" s="1"/>
      <c r="I2188" s="7"/>
      <c r="J2188" s="7"/>
      <c r="K2188" s="7"/>
    </row>
    <row r="2189" spans="8:11" ht="12.75">
      <c r="H2189" s="1"/>
      <c r="I2189" s="7"/>
      <c r="J2189" s="7"/>
      <c r="K2189" s="7"/>
    </row>
    <row r="2190" spans="8:11" ht="12.75">
      <c r="H2190" s="1"/>
      <c r="I2190" s="7"/>
      <c r="J2190" s="7"/>
      <c r="K2190" s="7"/>
    </row>
    <row r="2191" spans="8:11" ht="12.75">
      <c r="H2191" s="1"/>
      <c r="I2191" s="7"/>
      <c r="J2191" s="7"/>
      <c r="K2191" s="7"/>
    </row>
    <row r="2192" spans="8:11" ht="12.75">
      <c r="H2192" s="1"/>
      <c r="I2192" s="7"/>
      <c r="J2192" s="7"/>
      <c r="K2192" s="7"/>
    </row>
    <row r="2193" spans="8:11" ht="12.75">
      <c r="H2193" s="1"/>
      <c r="I2193" s="7"/>
      <c r="J2193" s="7"/>
      <c r="K2193" s="7"/>
    </row>
    <row r="2194" spans="8:11" ht="12.75">
      <c r="H2194" s="1"/>
      <c r="I2194" s="7"/>
      <c r="J2194" s="7"/>
      <c r="K2194" s="7"/>
    </row>
    <row r="2195" spans="8:11" ht="12.75">
      <c r="H2195" s="1"/>
      <c r="I2195" s="7"/>
      <c r="J2195" s="7"/>
      <c r="K2195" s="7"/>
    </row>
    <row r="2196" spans="8:11" ht="12.75">
      <c r="H2196" s="1"/>
      <c r="I2196" s="7"/>
      <c r="J2196" s="7"/>
      <c r="K2196" s="7"/>
    </row>
    <row r="2197" spans="8:11" ht="12.75">
      <c r="H2197" s="1"/>
      <c r="I2197" s="7"/>
      <c r="J2197" s="7"/>
      <c r="K2197" s="7"/>
    </row>
    <row r="2198" spans="8:11" ht="12.75">
      <c r="H2198" s="1"/>
      <c r="I2198" s="7"/>
      <c r="J2198" s="7"/>
      <c r="K2198" s="7"/>
    </row>
    <row r="2199" spans="8:11" ht="12.75">
      <c r="H2199" s="1"/>
      <c r="I2199" s="7"/>
      <c r="J2199" s="7"/>
      <c r="K2199" s="7"/>
    </row>
    <row r="2200" spans="8:11" ht="12.75">
      <c r="H2200" s="1"/>
      <c r="I2200" s="7"/>
      <c r="J2200" s="7"/>
      <c r="K2200" s="7"/>
    </row>
    <row r="2201" spans="8:11" ht="12.75">
      <c r="H2201" s="1"/>
      <c r="I2201" s="7"/>
      <c r="J2201" s="7"/>
      <c r="K2201" s="7"/>
    </row>
    <row r="2202" spans="8:11" ht="12.75">
      <c r="H2202" s="1"/>
      <c r="I2202" s="7"/>
      <c r="J2202" s="7"/>
      <c r="K2202" s="7"/>
    </row>
    <row r="2203" spans="8:11" ht="12.75">
      <c r="H2203" s="1"/>
      <c r="I2203" s="7"/>
      <c r="J2203" s="7"/>
      <c r="K2203" s="7"/>
    </row>
    <row r="2204" spans="8:11" ht="12.75">
      <c r="H2204" s="1"/>
      <c r="I2204" s="7"/>
      <c r="J2204" s="7"/>
      <c r="K2204" s="7"/>
    </row>
    <row r="2205" spans="8:11" ht="12.75">
      <c r="H2205" s="1"/>
      <c r="I2205" s="7"/>
      <c r="J2205" s="7"/>
      <c r="K2205" s="7"/>
    </row>
    <row r="2206" spans="8:11" ht="12.75">
      <c r="H2206" s="1"/>
      <c r="I2206" s="7"/>
      <c r="J2206" s="7"/>
      <c r="K2206" s="7"/>
    </row>
    <row r="2207" spans="8:11" ht="12.75">
      <c r="H2207" s="1"/>
      <c r="I2207" s="7"/>
      <c r="J2207" s="7"/>
      <c r="K2207" s="7"/>
    </row>
    <row r="2208" spans="8:11" ht="12.75">
      <c r="H2208" s="1"/>
      <c r="I2208" s="7"/>
      <c r="J2208" s="7"/>
      <c r="K2208" s="7"/>
    </row>
    <row r="2209" spans="8:11" ht="12.75">
      <c r="H2209" s="1"/>
      <c r="I2209" s="7"/>
      <c r="J2209" s="7"/>
      <c r="K2209" s="7"/>
    </row>
    <row r="2210" spans="8:11" ht="12.75">
      <c r="H2210" s="1"/>
      <c r="I2210" s="7"/>
      <c r="J2210" s="7"/>
      <c r="K2210" s="7"/>
    </row>
    <row r="2211" spans="8:11" ht="12.75">
      <c r="H2211" s="1"/>
      <c r="I2211" s="7"/>
      <c r="J2211" s="7"/>
      <c r="K2211" s="7"/>
    </row>
    <row r="2212" spans="8:11" ht="12.75">
      <c r="H2212" s="1"/>
      <c r="I2212" s="7"/>
      <c r="J2212" s="7"/>
      <c r="K2212" s="7"/>
    </row>
    <row r="2213" spans="8:11" ht="12.75">
      <c r="H2213" s="1"/>
      <c r="I2213" s="7"/>
      <c r="J2213" s="7"/>
      <c r="K2213" s="7"/>
    </row>
    <row r="2214" spans="8:11" ht="12.75">
      <c r="H2214" s="1"/>
      <c r="I2214" s="7"/>
      <c r="J2214" s="7"/>
      <c r="K2214" s="7"/>
    </row>
    <row r="2215" spans="8:11" ht="12.75">
      <c r="H2215" s="1"/>
      <c r="I2215" s="7"/>
      <c r="J2215" s="7"/>
      <c r="K2215" s="7"/>
    </row>
    <row r="2216" spans="8:11" ht="12.75">
      <c r="H2216" s="1"/>
      <c r="I2216" s="7"/>
      <c r="J2216" s="7"/>
      <c r="K2216" s="7"/>
    </row>
    <row r="2217" spans="8:11" ht="12.75">
      <c r="H2217" s="1"/>
      <c r="I2217" s="7"/>
      <c r="J2217" s="7"/>
      <c r="K2217" s="7"/>
    </row>
    <row r="2218" spans="8:11" ht="12.75">
      <c r="H2218" s="1"/>
      <c r="I2218" s="7"/>
      <c r="J2218" s="7"/>
      <c r="K2218" s="7"/>
    </row>
    <row r="2219" spans="8:11" ht="12.75">
      <c r="H2219" s="1"/>
      <c r="I2219" s="7"/>
      <c r="J2219" s="7"/>
      <c r="K2219" s="7"/>
    </row>
    <row r="2220" spans="8:11" ht="12.75">
      <c r="H2220" s="1"/>
      <c r="I2220" s="7"/>
      <c r="J2220" s="7"/>
      <c r="K2220" s="7"/>
    </row>
    <row r="2221" spans="8:11" ht="12.75">
      <c r="H2221" s="1"/>
      <c r="I2221" s="7"/>
      <c r="J2221" s="7"/>
      <c r="K2221" s="7"/>
    </row>
    <row r="2222" spans="8:11" ht="12.75">
      <c r="H2222" s="1"/>
      <c r="I2222" s="7"/>
      <c r="J2222" s="7"/>
      <c r="K2222" s="7"/>
    </row>
    <row r="2223" spans="8:11" ht="12.75">
      <c r="H2223" s="1"/>
      <c r="I2223" s="7"/>
      <c r="J2223" s="7"/>
      <c r="K2223" s="7"/>
    </row>
    <row r="2224" spans="8:11" ht="12.75">
      <c r="H2224" s="1"/>
      <c r="I2224" s="7"/>
      <c r="J2224" s="7"/>
      <c r="K2224" s="7"/>
    </row>
    <row r="2225" spans="8:11" ht="12.75">
      <c r="H2225" s="1"/>
      <c r="I2225" s="7"/>
      <c r="J2225" s="7"/>
      <c r="K2225" s="7"/>
    </row>
    <row r="2226" spans="8:11" ht="12.75">
      <c r="H2226" s="1"/>
      <c r="I2226" s="7"/>
      <c r="J2226" s="7"/>
      <c r="K2226" s="7"/>
    </row>
    <row r="2227" spans="8:11" ht="12.75">
      <c r="H2227" s="1"/>
      <c r="I2227" s="7"/>
      <c r="J2227" s="7"/>
      <c r="K2227" s="7"/>
    </row>
    <row r="2228" spans="8:11" ht="12.75">
      <c r="H2228" s="1"/>
      <c r="I2228" s="7"/>
      <c r="J2228" s="7"/>
      <c r="K2228" s="7"/>
    </row>
    <row r="2229" spans="8:11" ht="12.75">
      <c r="H2229" s="1"/>
      <c r="I2229" s="7"/>
      <c r="J2229" s="7"/>
      <c r="K2229" s="7"/>
    </row>
    <row r="2230" spans="8:11" ht="12.75">
      <c r="H2230" s="1"/>
      <c r="I2230" s="7"/>
      <c r="J2230" s="7"/>
      <c r="K2230" s="7"/>
    </row>
    <row r="2231" spans="8:11" ht="12.75">
      <c r="H2231" s="1"/>
      <c r="I2231" s="7"/>
      <c r="J2231" s="7"/>
      <c r="K2231" s="7"/>
    </row>
    <row r="2232" spans="8:11" ht="12.75">
      <c r="H2232" s="1"/>
      <c r="I2232" s="7"/>
      <c r="J2232" s="7"/>
      <c r="K2232" s="7"/>
    </row>
    <row r="2233" spans="8:11" ht="12.75">
      <c r="H2233" s="1"/>
      <c r="I2233" s="7"/>
      <c r="J2233" s="7"/>
      <c r="K2233" s="7"/>
    </row>
    <row r="2234" spans="8:11" ht="12.75">
      <c r="H2234" s="1"/>
      <c r="I2234" s="7"/>
      <c r="J2234" s="7"/>
      <c r="K2234" s="7"/>
    </row>
    <row r="2235" spans="8:11" ht="12.75">
      <c r="H2235" s="1"/>
      <c r="I2235" s="7"/>
      <c r="J2235" s="7"/>
      <c r="K2235" s="7"/>
    </row>
    <row r="2236" spans="8:11" ht="12.75">
      <c r="H2236" s="1"/>
      <c r="I2236" s="7"/>
      <c r="J2236" s="7"/>
      <c r="K2236" s="7"/>
    </row>
    <row r="2237" spans="8:11" ht="12.75">
      <c r="H2237" s="1"/>
      <c r="I2237" s="7"/>
      <c r="J2237" s="7"/>
      <c r="K2237" s="7"/>
    </row>
    <row r="2238" spans="8:11" ht="12.75">
      <c r="H2238" s="1"/>
      <c r="I2238" s="7"/>
      <c r="J2238" s="7"/>
      <c r="K2238" s="7"/>
    </row>
    <row r="2239" spans="8:11" ht="12.75">
      <c r="H2239" s="1"/>
      <c r="I2239" s="7"/>
      <c r="J2239" s="7"/>
      <c r="K2239" s="7"/>
    </row>
    <row r="2240" spans="8:11" ht="12.75">
      <c r="H2240" s="1"/>
      <c r="I2240" s="7"/>
      <c r="J2240" s="7"/>
      <c r="K2240" s="7"/>
    </row>
    <row r="2241" spans="8:11" ht="12.75">
      <c r="H2241" s="1"/>
      <c r="I2241" s="7"/>
      <c r="J2241" s="7"/>
      <c r="K2241" s="7"/>
    </row>
    <row r="2242" spans="8:11" ht="12.75">
      <c r="H2242" s="1"/>
      <c r="I2242" s="7"/>
      <c r="J2242" s="7"/>
      <c r="K2242" s="7"/>
    </row>
    <row r="2243" spans="8:11" ht="12.75">
      <c r="H2243" s="1"/>
      <c r="I2243" s="7"/>
      <c r="J2243" s="7"/>
      <c r="K2243" s="7"/>
    </row>
    <row r="2244" spans="8:11" ht="12.75">
      <c r="H2244" s="1"/>
      <c r="I2244" s="7"/>
      <c r="J2244" s="7"/>
      <c r="K2244" s="7"/>
    </row>
    <row r="2245" spans="8:11" ht="12.75">
      <c r="H2245" s="1"/>
      <c r="I2245" s="7"/>
      <c r="J2245" s="7"/>
      <c r="K2245" s="7"/>
    </row>
    <row r="2246" spans="8:11" ht="12.75">
      <c r="H2246" s="1"/>
      <c r="I2246" s="7"/>
      <c r="J2246" s="7"/>
      <c r="K2246" s="7"/>
    </row>
    <row r="2247" spans="8:11" ht="12.75">
      <c r="H2247" s="1"/>
      <c r="I2247" s="7"/>
      <c r="J2247" s="7"/>
      <c r="K2247" s="7"/>
    </row>
    <row r="2248" spans="8:11" ht="12.75">
      <c r="H2248" s="1"/>
      <c r="I2248" s="7"/>
      <c r="J2248" s="7"/>
      <c r="K2248" s="7"/>
    </row>
    <row r="2249" spans="8:11" ht="12.75">
      <c r="H2249" s="1"/>
      <c r="I2249" s="7"/>
      <c r="J2249" s="7"/>
      <c r="K2249" s="7"/>
    </row>
    <row r="2250" spans="8:11" ht="12.75">
      <c r="H2250" s="1"/>
      <c r="I2250" s="7"/>
      <c r="J2250" s="7"/>
      <c r="K2250" s="7"/>
    </row>
    <row r="2251" spans="8:11" ht="12.75">
      <c r="H2251" s="1"/>
      <c r="I2251" s="7"/>
      <c r="J2251" s="7"/>
      <c r="K2251" s="7"/>
    </row>
    <row r="2252" spans="8:11" ht="12.75">
      <c r="H2252" s="1"/>
      <c r="I2252" s="7"/>
      <c r="J2252" s="7"/>
      <c r="K2252" s="7"/>
    </row>
    <row r="2253" spans="8:11" ht="12.75">
      <c r="H2253" s="1"/>
      <c r="I2253" s="7"/>
      <c r="J2253" s="7"/>
      <c r="K2253" s="7"/>
    </row>
    <row r="2254" spans="8:11" ht="12.75">
      <c r="H2254" s="1"/>
      <c r="I2254" s="7"/>
      <c r="J2254" s="7"/>
      <c r="K2254" s="7"/>
    </row>
    <row r="2255" spans="8:11" ht="12.75">
      <c r="H2255" s="1"/>
      <c r="I2255" s="7"/>
      <c r="J2255" s="7"/>
      <c r="K2255" s="7"/>
    </row>
    <row r="2256" spans="8:11" ht="12.75">
      <c r="H2256" s="1"/>
      <c r="I2256" s="7"/>
      <c r="J2256" s="7"/>
      <c r="K2256" s="7"/>
    </row>
    <row r="2257" spans="8:11" ht="12.75">
      <c r="H2257" s="1"/>
      <c r="I2257" s="7"/>
      <c r="J2257" s="7"/>
      <c r="K2257" s="7"/>
    </row>
    <row r="2258" spans="8:11" ht="12.75">
      <c r="H2258" s="1"/>
      <c r="I2258" s="7"/>
      <c r="J2258" s="7"/>
      <c r="K2258" s="7"/>
    </row>
    <row r="2259" spans="8:11" ht="12.75">
      <c r="H2259" s="1"/>
      <c r="I2259" s="7"/>
      <c r="J2259" s="7"/>
      <c r="K2259" s="7"/>
    </row>
    <row r="2260" spans="8:11" ht="12.75">
      <c r="H2260" s="1"/>
      <c r="I2260" s="7"/>
      <c r="J2260" s="7"/>
      <c r="K2260" s="7"/>
    </row>
    <row r="2261" spans="8:11" ht="12.75">
      <c r="H2261" s="1"/>
      <c r="I2261" s="7"/>
      <c r="J2261" s="7"/>
      <c r="K2261" s="7"/>
    </row>
    <row r="2262" spans="8:11" ht="12.75">
      <c r="H2262" s="1"/>
      <c r="I2262" s="7"/>
      <c r="J2262" s="7"/>
      <c r="K2262" s="7"/>
    </row>
    <row r="2263" spans="8:11" ht="12.75">
      <c r="H2263" s="1"/>
      <c r="I2263" s="7"/>
      <c r="J2263" s="7"/>
      <c r="K2263" s="7"/>
    </row>
    <row r="2264" spans="8:11" ht="12.75">
      <c r="H2264" s="1"/>
      <c r="I2264" s="7"/>
      <c r="J2264" s="7"/>
      <c r="K2264" s="7"/>
    </row>
    <row r="2265" spans="8:11" ht="12.75">
      <c r="H2265" s="1"/>
      <c r="I2265" s="7"/>
      <c r="J2265" s="7"/>
      <c r="K2265" s="7"/>
    </row>
    <row r="2266" spans="8:11" ht="12.75">
      <c r="H2266" s="1"/>
      <c r="I2266" s="7"/>
      <c r="J2266" s="7"/>
      <c r="K2266" s="7"/>
    </row>
    <row r="2267" spans="8:11" ht="12.75">
      <c r="H2267" s="1"/>
      <c r="I2267" s="7"/>
      <c r="J2267" s="7"/>
      <c r="K2267" s="7"/>
    </row>
    <row r="2268" spans="8:11" ht="12.75">
      <c r="H2268" s="1"/>
      <c r="I2268" s="7"/>
      <c r="J2268" s="7"/>
      <c r="K2268" s="7"/>
    </row>
    <row r="2269" spans="8:11" ht="12.75">
      <c r="H2269" s="1"/>
      <c r="I2269" s="7"/>
      <c r="J2269" s="7"/>
      <c r="K2269" s="7"/>
    </row>
    <row r="2270" spans="8:11" ht="12.75">
      <c r="H2270" s="1"/>
      <c r="I2270" s="7"/>
      <c r="J2270" s="7"/>
      <c r="K2270" s="7"/>
    </row>
    <row r="2271" spans="8:11" ht="12.75">
      <c r="H2271" s="1"/>
      <c r="I2271" s="7"/>
      <c r="J2271" s="7"/>
      <c r="K2271" s="7"/>
    </row>
    <row r="2272" spans="8:11" ht="12.75">
      <c r="H2272" s="1"/>
      <c r="I2272" s="7"/>
      <c r="J2272" s="7"/>
      <c r="K2272" s="7"/>
    </row>
    <row r="2273" spans="8:11" ht="12.75">
      <c r="H2273" s="1"/>
      <c r="I2273" s="7"/>
      <c r="J2273" s="7"/>
      <c r="K2273" s="7"/>
    </row>
    <row r="2274" spans="8:11" ht="12.75">
      <c r="H2274" s="1"/>
      <c r="I2274" s="7"/>
      <c r="J2274" s="7"/>
      <c r="K2274" s="7"/>
    </row>
    <row r="2275" spans="8:11" ht="12.75">
      <c r="H2275" s="1"/>
      <c r="I2275" s="7"/>
      <c r="J2275" s="7"/>
      <c r="K2275" s="7"/>
    </row>
    <row r="2276" spans="8:11" ht="12.75">
      <c r="H2276" s="1"/>
      <c r="I2276" s="7"/>
      <c r="J2276" s="7"/>
      <c r="K2276" s="7"/>
    </row>
    <row r="2277" spans="8:11" ht="12.75">
      <c r="H2277" s="1"/>
      <c r="I2277" s="7"/>
      <c r="J2277" s="7"/>
      <c r="K2277" s="7"/>
    </row>
    <row r="2278" spans="8:11" ht="12.75">
      <c r="H2278" s="1"/>
      <c r="I2278" s="7"/>
      <c r="J2278" s="7"/>
      <c r="K2278" s="7"/>
    </row>
    <row r="2279" spans="8:11" ht="12.75">
      <c r="H2279" s="1"/>
      <c r="I2279" s="7"/>
      <c r="J2279" s="7"/>
      <c r="K2279" s="7"/>
    </row>
    <row r="2280" spans="8:11" ht="12.75">
      <c r="H2280" s="1"/>
      <c r="I2280" s="7"/>
      <c r="J2280" s="7"/>
      <c r="K2280" s="7"/>
    </row>
    <row r="2281" spans="8:11" ht="12.75">
      <c r="H2281" s="1"/>
      <c r="I2281" s="7"/>
      <c r="J2281" s="7"/>
      <c r="K2281" s="7"/>
    </row>
    <row r="2282" spans="8:11" ht="12.75">
      <c r="H2282" s="1"/>
      <c r="I2282" s="7"/>
      <c r="J2282" s="7"/>
      <c r="K2282" s="7"/>
    </row>
    <row r="2283" spans="8:11" ht="12.75">
      <c r="H2283" s="1"/>
      <c r="I2283" s="7"/>
      <c r="J2283" s="7"/>
      <c r="K2283" s="7"/>
    </row>
    <row r="2284" spans="8:11" ht="12.75">
      <c r="H2284" s="1"/>
      <c r="I2284" s="7"/>
      <c r="J2284" s="7"/>
      <c r="K2284" s="7"/>
    </row>
    <row r="2285" spans="8:11" ht="12.75">
      <c r="H2285" s="1"/>
      <c r="I2285" s="7"/>
      <c r="J2285" s="7"/>
      <c r="K2285" s="7"/>
    </row>
    <row r="2286" spans="8:11" ht="12.75">
      <c r="H2286" s="1"/>
      <c r="I2286" s="7"/>
      <c r="J2286" s="7"/>
      <c r="K2286" s="7"/>
    </row>
    <row r="2287" spans="8:11" ht="12.75">
      <c r="H2287" s="1"/>
      <c r="I2287" s="7"/>
      <c r="J2287" s="7"/>
      <c r="K2287" s="7"/>
    </row>
    <row r="2288" spans="8:11" ht="12.75">
      <c r="H2288" s="1"/>
      <c r="I2288" s="7"/>
      <c r="J2288" s="7"/>
      <c r="K2288" s="7"/>
    </row>
    <row r="2289" spans="8:11" ht="12.75">
      <c r="H2289" s="1"/>
      <c r="I2289" s="7"/>
      <c r="J2289" s="7"/>
      <c r="K2289" s="7"/>
    </row>
    <row r="2290" spans="8:11" ht="12.75">
      <c r="H2290" s="1"/>
      <c r="I2290" s="7"/>
      <c r="J2290" s="7"/>
      <c r="K2290" s="7"/>
    </row>
    <row r="2291" spans="8:11" ht="12.75">
      <c r="H2291" s="1"/>
      <c r="I2291" s="7"/>
      <c r="J2291" s="7"/>
      <c r="K2291" s="7"/>
    </row>
    <row r="2292" spans="8:11" ht="12.75">
      <c r="H2292" s="1"/>
      <c r="I2292" s="7"/>
      <c r="J2292" s="7"/>
      <c r="K2292" s="7"/>
    </row>
    <row r="2293" spans="8:11" ht="12.75">
      <c r="H2293" s="1"/>
      <c r="I2293" s="7"/>
      <c r="J2293" s="7"/>
      <c r="K2293" s="7"/>
    </row>
    <row r="2294" spans="8:11" ht="12.75">
      <c r="H2294" s="1"/>
      <c r="I2294" s="7"/>
      <c r="J2294" s="7"/>
      <c r="K2294" s="7"/>
    </row>
    <row r="2295" spans="8:11" ht="12.75">
      <c r="H2295" s="1"/>
      <c r="I2295" s="7"/>
      <c r="J2295" s="7"/>
      <c r="K2295" s="7"/>
    </row>
    <row r="2296" spans="8:11" ht="12.75">
      <c r="H2296" s="1"/>
      <c r="I2296" s="7"/>
      <c r="J2296" s="7"/>
      <c r="K2296" s="7"/>
    </row>
    <row r="2297" spans="8:11" ht="12.75">
      <c r="H2297" s="1"/>
      <c r="I2297" s="7"/>
      <c r="J2297" s="7"/>
      <c r="K2297" s="7"/>
    </row>
    <row r="2298" spans="8:11" ht="12.75">
      <c r="H2298" s="1"/>
      <c r="I2298" s="7"/>
      <c r="J2298" s="7"/>
      <c r="K2298" s="7"/>
    </row>
    <row r="2299" spans="8:11" ht="12.75">
      <c r="H2299" s="1"/>
      <c r="I2299" s="7"/>
      <c r="J2299" s="7"/>
      <c r="K2299" s="7"/>
    </row>
    <row r="2300" spans="8:11" ht="12.75">
      <c r="H2300" s="1"/>
      <c r="I2300" s="7"/>
      <c r="J2300" s="7"/>
      <c r="K2300" s="7"/>
    </row>
    <row r="2301" spans="8:11" ht="12.75">
      <c r="H2301" s="1"/>
      <c r="I2301" s="7"/>
      <c r="J2301" s="7"/>
      <c r="K2301" s="7"/>
    </row>
    <row r="2302" spans="8:11" ht="12.75">
      <c r="H2302" s="1"/>
      <c r="I2302" s="7"/>
      <c r="J2302" s="7"/>
      <c r="K2302" s="7"/>
    </row>
    <row r="2303" spans="8:11" ht="12.75">
      <c r="H2303" s="1"/>
      <c r="I2303" s="7"/>
      <c r="J2303" s="7"/>
      <c r="K2303" s="7"/>
    </row>
    <row r="2304" spans="8:11" ht="12.75">
      <c r="H2304" s="1"/>
      <c r="I2304" s="7"/>
      <c r="J2304" s="7"/>
      <c r="K2304" s="7"/>
    </row>
    <row r="2305" spans="8:11" ht="12.75">
      <c r="H2305" s="1"/>
      <c r="I2305" s="7"/>
      <c r="J2305" s="7"/>
      <c r="K2305" s="7"/>
    </row>
    <row r="2306" spans="8:11" ht="12.75">
      <c r="H2306" s="1"/>
      <c r="I2306" s="7"/>
      <c r="J2306" s="7"/>
      <c r="K2306" s="7"/>
    </row>
    <row r="2307" spans="8:11" ht="12.75">
      <c r="H2307" s="1"/>
      <c r="I2307" s="7"/>
      <c r="J2307" s="7"/>
      <c r="K2307" s="7"/>
    </row>
    <row r="2308" spans="8:11" ht="12.75">
      <c r="H2308" s="1"/>
      <c r="I2308" s="7"/>
      <c r="J2308" s="7"/>
      <c r="K2308" s="7"/>
    </row>
    <row r="2309" spans="8:11" ht="12.75">
      <c r="H2309" s="1"/>
      <c r="I2309" s="7"/>
      <c r="J2309" s="7"/>
      <c r="K2309" s="7"/>
    </row>
    <row r="2310" spans="8:11" ht="12.75">
      <c r="H2310" s="1"/>
      <c r="I2310" s="7"/>
      <c r="J2310" s="7"/>
      <c r="K2310" s="7"/>
    </row>
    <row r="2311" spans="8:11" ht="12.75">
      <c r="H2311" s="1"/>
      <c r="I2311" s="7"/>
      <c r="J2311" s="7"/>
      <c r="K2311" s="7"/>
    </row>
    <row r="2312" spans="8:11" ht="12.75">
      <c r="H2312" s="1"/>
      <c r="I2312" s="7"/>
      <c r="J2312" s="7"/>
      <c r="K2312" s="7"/>
    </row>
    <row r="2313" spans="8:11" ht="12.75">
      <c r="H2313" s="1"/>
      <c r="I2313" s="7"/>
      <c r="J2313" s="7"/>
      <c r="K2313" s="7"/>
    </row>
    <row r="2314" spans="8:11" ht="12.75">
      <c r="H2314" s="1"/>
      <c r="I2314" s="7"/>
      <c r="J2314" s="7"/>
      <c r="K2314" s="7"/>
    </row>
    <row r="2315" spans="8:11" ht="12.75">
      <c r="H2315" s="1"/>
      <c r="I2315" s="7"/>
      <c r="J2315" s="7"/>
      <c r="K2315" s="7"/>
    </row>
    <row r="2316" spans="8:11" ht="12.75">
      <c r="H2316" s="1"/>
      <c r="I2316" s="7"/>
      <c r="J2316" s="7"/>
      <c r="K2316" s="7"/>
    </row>
    <row r="2317" spans="8:11" ht="12.75">
      <c r="H2317" s="1"/>
      <c r="I2317" s="7"/>
      <c r="J2317" s="7"/>
      <c r="K2317" s="7"/>
    </row>
    <row r="2318" spans="8:11" ht="12.75">
      <c r="H2318" s="1"/>
      <c r="I2318" s="7"/>
      <c r="J2318" s="7"/>
      <c r="K2318" s="7"/>
    </row>
    <row r="2319" spans="8:11" ht="12.75">
      <c r="H2319" s="1"/>
      <c r="I2319" s="7"/>
      <c r="J2319" s="7"/>
      <c r="K2319" s="7"/>
    </row>
    <row r="2320" spans="8:11" ht="12.75">
      <c r="H2320" s="1"/>
      <c r="I2320" s="7"/>
      <c r="J2320" s="7"/>
      <c r="K2320" s="7"/>
    </row>
    <row r="2321" spans="8:11" ht="12.75">
      <c r="H2321" s="1"/>
      <c r="I2321" s="7"/>
      <c r="J2321" s="7"/>
      <c r="K2321" s="7"/>
    </row>
    <row r="2322" spans="8:11" ht="12.75">
      <c r="H2322" s="1"/>
      <c r="I2322" s="7"/>
      <c r="J2322" s="7"/>
      <c r="K2322" s="7"/>
    </row>
    <row r="2323" spans="8:11" ht="12.75">
      <c r="H2323" s="1"/>
      <c r="I2323" s="7"/>
      <c r="J2323" s="7"/>
      <c r="K2323" s="7"/>
    </row>
    <row r="2324" spans="8:11" ht="12.75">
      <c r="H2324" s="1"/>
      <c r="I2324" s="7"/>
      <c r="J2324" s="7"/>
      <c r="K2324" s="7"/>
    </row>
    <row r="2325" spans="8:11" ht="12.75">
      <c r="H2325" s="1"/>
      <c r="I2325" s="7"/>
      <c r="J2325" s="7"/>
      <c r="K2325" s="7"/>
    </row>
    <row r="2326" spans="8:11" ht="12.75">
      <c r="H2326" s="1"/>
      <c r="I2326" s="7"/>
      <c r="J2326" s="7"/>
      <c r="K2326" s="7"/>
    </row>
    <row r="2327" spans="8:11" ht="12.75">
      <c r="H2327" s="1"/>
      <c r="I2327" s="7"/>
      <c r="J2327" s="7"/>
      <c r="K2327" s="7"/>
    </row>
    <row r="2328" spans="8:11" ht="12.75">
      <c r="H2328" s="1"/>
      <c r="I2328" s="7"/>
      <c r="J2328" s="7"/>
      <c r="K2328" s="7"/>
    </row>
    <row r="2329" spans="8:11" ht="12.75">
      <c r="H2329" s="1"/>
      <c r="I2329" s="7"/>
      <c r="J2329" s="7"/>
      <c r="K2329" s="7"/>
    </row>
    <row r="2330" spans="8:11" ht="12.75">
      <c r="H2330" s="1"/>
      <c r="I2330" s="7"/>
      <c r="J2330" s="7"/>
      <c r="K2330" s="7"/>
    </row>
    <row r="2331" spans="8:11" ht="12.75">
      <c r="H2331" s="1"/>
      <c r="I2331" s="7"/>
      <c r="J2331" s="7"/>
      <c r="K2331" s="7"/>
    </row>
    <row r="2332" spans="8:11" ht="12.75">
      <c r="H2332" s="1"/>
      <c r="I2332" s="7"/>
      <c r="J2332" s="7"/>
      <c r="K2332" s="7"/>
    </row>
    <row r="2333" spans="8:11" ht="12.75">
      <c r="H2333" s="1"/>
      <c r="I2333" s="7"/>
      <c r="J2333" s="7"/>
      <c r="K2333" s="7"/>
    </row>
    <row r="2334" spans="8:11" ht="12.75">
      <c r="H2334" s="1"/>
      <c r="I2334" s="7"/>
      <c r="J2334" s="7"/>
      <c r="K2334" s="7"/>
    </row>
    <row r="2335" spans="8:11" ht="12.75">
      <c r="H2335" s="1"/>
      <c r="I2335" s="7"/>
      <c r="J2335" s="7"/>
      <c r="K2335" s="7"/>
    </row>
    <row r="2336" spans="8:11" ht="12.75">
      <c r="H2336" s="1"/>
      <c r="I2336" s="7"/>
      <c r="J2336" s="7"/>
      <c r="K2336" s="7"/>
    </row>
    <row r="2337" spans="8:11" ht="12.75">
      <c r="H2337" s="1"/>
      <c r="I2337" s="7"/>
      <c r="J2337" s="7"/>
      <c r="K2337" s="7"/>
    </row>
    <row r="2338" spans="8:11" ht="12.75">
      <c r="H2338" s="1"/>
      <c r="I2338" s="7"/>
      <c r="J2338" s="7"/>
      <c r="K2338" s="7"/>
    </row>
    <row r="2339" spans="8:11" ht="12.75">
      <c r="H2339" s="1"/>
      <c r="I2339" s="7"/>
      <c r="J2339" s="7"/>
      <c r="K2339" s="7"/>
    </row>
    <row r="2340" spans="8:11" ht="12.75">
      <c r="H2340" s="1"/>
      <c r="I2340" s="7"/>
      <c r="J2340" s="7"/>
      <c r="K2340" s="7"/>
    </row>
    <row r="2341" spans="8:11" ht="12.75">
      <c r="H2341" s="1"/>
      <c r="I2341" s="7"/>
      <c r="J2341" s="7"/>
      <c r="K2341" s="7"/>
    </row>
    <row r="2342" spans="8:11" ht="12.75">
      <c r="H2342" s="1"/>
      <c r="I2342" s="7"/>
      <c r="J2342" s="7"/>
      <c r="K2342" s="7"/>
    </row>
    <row r="2343" spans="8:11" ht="12.75">
      <c r="H2343" s="1"/>
      <c r="I2343" s="7"/>
      <c r="J2343" s="7"/>
      <c r="K2343" s="7"/>
    </row>
    <row r="2344" spans="8:11" ht="12.75">
      <c r="H2344" s="1"/>
      <c r="I2344" s="7"/>
      <c r="J2344" s="7"/>
      <c r="K2344" s="7"/>
    </row>
    <row r="2345" spans="8:11" ht="12.75">
      <c r="H2345" s="1"/>
      <c r="I2345" s="7"/>
      <c r="J2345" s="7"/>
      <c r="K2345" s="7"/>
    </row>
    <row r="2346" spans="8:11" ht="12.75">
      <c r="H2346" s="1"/>
      <c r="I2346" s="7"/>
      <c r="J2346" s="7"/>
      <c r="K2346" s="7"/>
    </row>
    <row r="2347" spans="8:11" ht="12.75">
      <c r="H2347" s="1"/>
      <c r="I2347" s="7"/>
      <c r="J2347" s="7"/>
      <c r="K2347" s="7"/>
    </row>
    <row r="2348" spans="8:11" ht="12.75">
      <c r="H2348" s="1"/>
      <c r="I2348" s="7"/>
      <c r="J2348" s="7"/>
      <c r="K2348" s="7"/>
    </row>
    <row r="2349" spans="8:11" ht="12.75">
      <c r="H2349" s="1"/>
      <c r="I2349" s="7"/>
      <c r="J2349" s="7"/>
      <c r="K2349" s="7"/>
    </row>
    <row r="2350" spans="8:11" ht="12.75">
      <c r="H2350" s="1"/>
      <c r="I2350" s="7"/>
      <c r="J2350" s="7"/>
      <c r="K2350" s="7"/>
    </row>
    <row r="2351" spans="8:11" ht="12.75">
      <c r="H2351" s="1"/>
      <c r="I2351" s="7"/>
      <c r="J2351" s="7"/>
      <c r="K2351" s="7"/>
    </row>
    <row r="2352" spans="8:11" ht="12.75">
      <c r="H2352" s="1"/>
      <c r="I2352" s="7"/>
      <c r="J2352" s="7"/>
      <c r="K2352" s="7"/>
    </row>
    <row r="2353" spans="8:11" ht="12.75">
      <c r="H2353" s="1"/>
      <c r="I2353" s="7"/>
      <c r="J2353" s="7"/>
      <c r="K2353" s="7"/>
    </row>
    <row r="2354" spans="8:11" ht="12.75">
      <c r="H2354" s="1"/>
      <c r="I2354" s="7"/>
      <c r="J2354" s="7"/>
      <c r="K2354" s="7"/>
    </row>
    <row r="2355" spans="8:11" ht="12.75">
      <c r="H2355" s="1"/>
      <c r="I2355" s="7"/>
      <c r="J2355" s="7"/>
      <c r="K2355" s="7"/>
    </row>
    <row r="2356" spans="8:11" ht="12.75">
      <c r="H2356" s="1"/>
      <c r="I2356" s="7"/>
      <c r="J2356" s="7"/>
      <c r="K2356" s="7"/>
    </row>
    <row r="2357" spans="8:11" ht="12.75">
      <c r="H2357" s="1"/>
      <c r="I2357" s="7"/>
      <c r="J2357" s="7"/>
      <c r="K2357" s="7"/>
    </row>
    <row r="2358" spans="8:11" ht="12.75">
      <c r="H2358" s="1"/>
      <c r="I2358" s="7"/>
      <c r="J2358" s="7"/>
      <c r="K2358" s="7"/>
    </row>
    <row r="2359" spans="8:11" ht="12.75">
      <c r="H2359" s="1"/>
      <c r="I2359" s="7"/>
      <c r="J2359" s="7"/>
      <c r="K2359" s="7"/>
    </row>
    <row r="2360" spans="8:11" ht="12.75">
      <c r="H2360" s="1"/>
      <c r="I2360" s="7"/>
      <c r="J2360" s="7"/>
      <c r="K2360" s="7"/>
    </row>
    <row r="2361" spans="8:11" ht="12.75">
      <c r="H2361" s="1"/>
      <c r="I2361" s="7"/>
      <c r="J2361" s="7"/>
      <c r="K2361" s="7"/>
    </row>
    <row r="2362" spans="8:11" ht="12.75">
      <c r="H2362" s="1"/>
      <c r="I2362" s="7"/>
      <c r="J2362" s="7"/>
      <c r="K2362" s="7"/>
    </row>
    <row r="2363" spans="8:11" ht="12.75">
      <c r="H2363" s="1"/>
      <c r="I2363" s="7"/>
      <c r="J2363" s="7"/>
      <c r="K2363" s="7"/>
    </row>
    <row r="2364" spans="8:11" ht="12.75">
      <c r="H2364" s="1"/>
      <c r="I2364" s="7"/>
      <c r="J2364" s="7"/>
      <c r="K2364" s="7"/>
    </row>
    <row r="2365" spans="8:11" ht="12.75">
      <c r="H2365" s="1"/>
      <c r="I2365" s="7"/>
      <c r="J2365" s="7"/>
      <c r="K2365" s="7"/>
    </row>
    <row r="2366" spans="8:11" ht="12.75">
      <c r="H2366" s="1"/>
      <c r="I2366" s="7"/>
      <c r="J2366" s="7"/>
      <c r="K2366" s="7"/>
    </row>
    <row r="2367" spans="8:11" ht="12.75">
      <c r="H2367" s="1"/>
      <c r="I2367" s="7"/>
      <c r="J2367" s="7"/>
      <c r="K2367" s="7"/>
    </row>
    <row r="2368" spans="8:11" ht="12.75">
      <c r="H2368" s="1"/>
      <c r="I2368" s="7"/>
      <c r="J2368" s="7"/>
      <c r="K2368" s="7"/>
    </row>
    <row r="2369" spans="8:11" ht="12.75">
      <c r="H2369" s="1"/>
      <c r="I2369" s="7"/>
      <c r="J2369" s="7"/>
      <c r="K2369" s="7"/>
    </row>
    <row r="2370" spans="8:11" ht="12.75">
      <c r="H2370" s="1"/>
      <c r="I2370" s="7"/>
      <c r="J2370" s="7"/>
      <c r="K2370" s="7"/>
    </row>
    <row r="2371" spans="8:11" ht="12.75">
      <c r="H2371" s="1"/>
      <c r="I2371" s="7"/>
      <c r="J2371" s="7"/>
      <c r="K2371" s="7"/>
    </row>
    <row r="2372" spans="8:11" ht="12.75">
      <c r="H2372" s="1"/>
      <c r="I2372" s="7"/>
      <c r="J2372" s="7"/>
      <c r="K2372" s="7"/>
    </row>
    <row r="2373" spans="8:11" ht="12.75">
      <c r="H2373" s="1"/>
      <c r="I2373" s="7"/>
      <c r="J2373" s="7"/>
      <c r="K2373" s="7"/>
    </row>
    <row r="2374" spans="8:11" ht="12.75">
      <c r="H2374" s="1"/>
      <c r="I2374" s="7"/>
      <c r="J2374" s="7"/>
      <c r="K2374" s="7"/>
    </row>
    <row r="2375" spans="8:11" ht="12.75">
      <c r="H2375" s="1"/>
      <c r="I2375" s="7"/>
      <c r="J2375" s="7"/>
      <c r="K2375" s="7"/>
    </row>
    <row r="2376" spans="8:11" ht="12.75">
      <c r="H2376" s="1"/>
      <c r="I2376" s="7"/>
      <c r="J2376" s="7"/>
      <c r="K2376" s="7"/>
    </row>
    <row r="2377" spans="8:11" ht="12.75">
      <c r="H2377" s="1"/>
      <c r="I2377" s="7"/>
      <c r="J2377" s="7"/>
      <c r="K2377" s="7"/>
    </row>
    <row r="2378" spans="8:11" ht="12.75">
      <c r="H2378" s="1"/>
      <c r="I2378" s="7"/>
      <c r="J2378" s="7"/>
      <c r="K2378" s="7"/>
    </row>
    <row r="2379" spans="8:11" ht="12.75">
      <c r="H2379" s="1"/>
      <c r="I2379" s="7"/>
      <c r="J2379" s="7"/>
      <c r="K2379" s="7"/>
    </row>
    <row r="2380" spans="8:11" ht="12.75">
      <c r="H2380" s="1"/>
      <c r="I2380" s="7"/>
      <c r="J2380" s="7"/>
      <c r="K2380" s="7"/>
    </row>
    <row r="2381" spans="8:11" ht="12.75">
      <c r="H2381" s="1"/>
      <c r="I2381" s="7"/>
      <c r="J2381" s="7"/>
      <c r="K2381" s="7"/>
    </row>
    <row r="2382" spans="8:11" ht="12.75">
      <c r="H2382" s="1"/>
      <c r="I2382" s="7"/>
      <c r="J2382" s="7"/>
      <c r="K2382" s="7"/>
    </row>
    <row r="2383" spans="8:11" ht="12.75">
      <c r="H2383" s="1"/>
      <c r="I2383" s="7"/>
      <c r="J2383" s="7"/>
      <c r="K2383" s="7"/>
    </row>
    <row r="2384" spans="8:11" ht="12.75">
      <c r="H2384" s="1"/>
      <c r="I2384" s="7"/>
      <c r="J2384" s="7"/>
      <c r="K2384" s="7"/>
    </row>
    <row r="2385" spans="8:11" ht="12.75">
      <c r="H2385" s="1"/>
      <c r="I2385" s="7"/>
      <c r="J2385" s="7"/>
      <c r="K2385" s="7"/>
    </row>
    <row r="2386" spans="8:11" ht="12.75">
      <c r="H2386" s="1"/>
      <c r="I2386" s="7"/>
      <c r="J2386" s="7"/>
      <c r="K2386" s="7"/>
    </row>
    <row r="2387" spans="8:11" ht="12.75">
      <c r="H2387" s="1"/>
      <c r="I2387" s="7"/>
      <c r="J2387" s="7"/>
      <c r="K2387" s="7"/>
    </row>
    <row r="2388" spans="8:11" ht="12.75">
      <c r="H2388" s="1"/>
      <c r="I2388" s="7"/>
      <c r="J2388" s="7"/>
      <c r="K2388" s="7"/>
    </row>
    <row r="2389" spans="8:11" ht="12.75">
      <c r="H2389" s="1"/>
      <c r="I2389" s="7"/>
      <c r="J2389" s="7"/>
      <c r="K2389" s="7"/>
    </row>
    <row r="2390" spans="8:11" ht="12.75">
      <c r="H2390" s="1"/>
      <c r="I2390" s="7"/>
      <c r="J2390" s="7"/>
      <c r="K2390" s="7"/>
    </row>
    <row r="2391" spans="8:11" ht="12.75">
      <c r="H2391" s="1"/>
      <c r="I2391" s="7"/>
      <c r="J2391" s="7"/>
      <c r="K2391" s="7"/>
    </row>
    <row r="2392" spans="8:11" ht="12.75">
      <c r="H2392" s="1"/>
      <c r="I2392" s="7"/>
      <c r="J2392" s="7"/>
      <c r="K2392" s="7"/>
    </row>
    <row r="2393" spans="8:11" ht="12.75">
      <c r="H2393" s="1"/>
      <c r="I2393" s="7"/>
      <c r="J2393" s="7"/>
      <c r="K2393" s="7"/>
    </row>
    <row r="2394" spans="8:11" ht="12.75">
      <c r="H2394" s="1"/>
      <c r="I2394" s="7"/>
      <c r="J2394" s="7"/>
      <c r="K2394" s="7"/>
    </row>
    <row r="2395" spans="8:11" ht="12.75">
      <c r="H2395" s="1"/>
      <c r="I2395" s="7"/>
      <c r="J2395" s="7"/>
      <c r="K2395" s="7"/>
    </row>
    <row r="2396" spans="8:11" ht="12.75">
      <c r="H2396" s="1"/>
      <c r="I2396" s="7"/>
      <c r="J2396" s="7"/>
      <c r="K2396" s="7"/>
    </row>
    <row r="2397" spans="8:11" ht="12.75">
      <c r="H2397" s="1"/>
      <c r="I2397" s="7"/>
      <c r="J2397" s="7"/>
      <c r="K2397" s="7"/>
    </row>
    <row r="2398" spans="8:11" ht="12.75">
      <c r="H2398" s="1"/>
      <c r="I2398" s="7"/>
      <c r="J2398" s="7"/>
      <c r="K2398" s="7"/>
    </row>
    <row r="2399" spans="8:11" ht="12.75">
      <c r="H2399" s="1"/>
      <c r="I2399" s="7"/>
      <c r="J2399" s="7"/>
      <c r="K2399" s="7"/>
    </row>
    <row r="2400" spans="8:11" ht="12.75">
      <c r="H2400" s="1"/>
      <c r="I2400" s="7"/>
      <c r="J2400" s="7"/>
      <c r="K2400" s="7"/>
    </row>
    <row r="2401" spans="8:11" ht="12.75">
      <c r="H2401" s="1"/>
      <c r="I2401" s="7"/>
      <c r="J2401" s="7"/>
      <c r="K2401" s="7"/>
    </row>
    <row r="2402" spans="8:11" ht="12.75">
      <c r="H2402" s="1"/>
      <c r="I2402" s="7"/>
      <c r="J2402" s="7"/>
      <c r="K2402" s="7"/>
    </row>
    <row r="2403" spans="8:11" ht="12.75">
      <c r="H2403" s="1"/>
      <c r="I2403" s="7"/>
      <c r="J2403" s="7"/>
      <c r="K2403" s="7"/>
    </row>
    <row r="2404" spans="8:11" ht="12.75">
      <c r="H2404" s="1"/>
      <c r="I2404" s="7"/>
      <c r="J2404" s="7"/>
      <c r="K2404" s="7"/>
    </row>
    <row r="2405" spans="8:11" ht="12.75">
      <c r="H2405" s="1"/>
      <c r="I2405" s="7"/>
      <c r="J2405" s="7"/>
      <c r="K2405" s="7"/>
    </row>
    <row r="2406" spans="8:11" ht="12.75">
      <c r="H2406" s="1"/>
      <c r="I2406" s="7"/>
      <c r="J2406" s="7"/>
      <c r="K2406" s="7"/>
    </row>
    <row r="2407" spans="8:11" ht="12.75">
      <c r="H2407" s="1"/>
      <c r="I2407" s="7"/>
      <c r="J2407" s="7"/>
      <c r="K2407" s="7"/>
    </row>
    <row r="2408" spans="8:11" ht="12.75">
      <c r="H2408" s="1"/>
      <c r="I2408" s="7"/>
      <c r="J2408" s="7"/>
      <c r="K2408" s="7"/>
    </row>
    <row r="2409" spans="8:11" ht="12.75">
      <c r="H2409" s="1"/>
      <c r="I2409" s="7"/>
      <c r="J2409" s="7"/>
      <c r="K2409" s="7"/>
    </row>
    <row r="2410" spans="8:11" ht="12.75">
      <c r="H2410" s="1"/>
      <c r="I2410" s="7"/>
      <c r="J2410" s="7"/>
      <c r="K2410" s="7"/>
    </row>
    <row r="2411" spans="8:11" ht="12.75">
      <c r="H2411" s="1"/>
      <c r="I2411" s="7"/>
      <c r="J2411" s="7"/>
      <c r="K2411" s="7"/>
    </row>
    <row r="2412" spans="8:11" ht="12.75">
      <c r="H2412" s="1"/>
      <c r="I2412" s="7"/>
      <c r="J2412" s="7"/>
      <c r="K2412" s="7"/>
    </row>
    <row r="2413" spans="8:11" ht="12.75">
      <c r="H2413" s="1"/>
      <c r="I2413" s="7"/>
      <c r="J2413" s="7"/>
      <c r="K2413" s="7"/>
    </row>
    <row r="2414" spans="8:11" ht="12.75">
      <c r="H2414" s="1"/>
      <c r="I2414" s="7"/>
      <c r="J2414" s="7"/>
      <c r="K2414" s="7"/>
    </row>
    <row r="2415" spans="8:11" ht="12.75">
      <c r="H2415" s="1"/>
      <c r="I2415" s="7"/>
      <c r="J2415" s="7"/>
      <c r="K2415" s="7"/>
    </row>
    <row r="2416" spans="8:11" ht="12.75">
      <c r="H2416" s="1"/>
      <c r="I2416" s="7"/>
      <c r="J2416" s="7"/>
      <c r="K2416" s="7"/>
    </row>
    <row r="2417" spans="8:11" ht="12.75">
      <c r="H2417" s="1"/>
      <c r="I2417" s="7"/>
      <c r="J2417" s="7"/>
      <c r="K2417" s="7"/>
    </row>
    <row r="2418" spans="8:11" ht="12.75">
      <c r="H2418" s="1"/>
      <c r="I2418" s="7"/>
      <c r="J2418" s="7"/>
      <c r="K2418" s="7"/>
    </row>
    <row r="2419" spans="8:11" ht="12.75">
      <c r="H2419" s="1"/>
      <c r="I2419" s="7"/>
      <c r="J2419" s="7"/>
      <c r="K2419" s="7"/>
    </row>
    <row r="2420" spans="8:11" ht="12.75">
      <c r="H2420" s="1"/>
      <c r="I2420" s="7"/>
      <c r="J2420" s="7"/>
      <c r="K2420" s="7"/>
    </row>
    <row r="2421" spans="8:11" ht="12.75">
      <c r="H2421" s="1"/>
      <c r="I2421" s="7"/>
      <c r="J2421" s="7"/>
      <c r="K2421" s="7"/>
    </row>
    <row r="2422" spans="8:11" ht="12.75">
      <c r="H2422" s="1"/>
      <c r="I2422" s="7"/>
      <c r="J2422" s="7"/>
      <c r="K2422" s="7"/>
    </row>
    <row r="2423" spans="8:11" ht="12.75">
      <c r="H2423" s="1"/>
      <c r="I2423" s="7"/>
      <c r="J2423" s="7"/>
      <c r="K2423" s="7"/>
    </row>
    <row r="2424" spans="8:11" ht="12.75">
      <c r="H2424" s="1"/>
      <c r="I2424" s="7"/>
      <c r="J2424" s="7"/>
      <c r="K2424" s="7"/>
    </row>
    <row r="2425" spans="8:11" ht="12.75">
      <c r="H2425" s="1"/>
      <c r="I2425" s="7"/>
      <c r="J2425" s="7"/>
      <c r="K2425" s="7"/>
    </row>
    <row r="2426" spans="8:11" ht="12.75">
      <c r="H2426" s="1"/>
      <c r="I2426" s="7"/>
      <c r="J2426" s="7"/>
      <c r="K2426" s="7"/>
    </row>
    <row r="2427" spans="8:11" ht="12.75">
      <c r="H2427" s="1"/>
      <c r="I2427" s="7"/>
      <c r="J2427" s="7"/>
      <c r="K2427" s="7"/>
    </row>
    <row r="2428" spans="8:11" ht="12.75">
      <c r="H2428" s="1"/>
      <c r="I2428" s="7"/>
      <c r="J2428" s="7"/>
      <c r="K2428" s="7"/>
    </row>
    <row r="2429" spans="8:11" ht="12.75">
      <c r="H2429" s="1"/>
      <c r="I2429" s="7"/>
      <c r="J2429" s="7"/>
      <c r="K2429" s="7"/>
    </row>
    <row r="2430" spans="8:11" ht="12.75">
      <c r="H2430" s="1"/>
      <c r="I2430" s="7"/>
      <c r="J2430" s="7"/>
      <c r="K2430" s="7"/>
    </row>
    <row r="2431" spans="8:11" ht="12.75">
      <c r="H2431" s="1"/>
      <c r="I2431" s="7"/>
      <c r="J2431" s="7"/>
      <c r="K2431" s="7"/>
    </row>
    <row r="2432" spans="8:11" ht="12.75">
      <c r="H2432" s="1"/>
      <c r="I2432" s="7"/>
      <c r="J2432" s="7"/>
      <c r="K2432" s="7"/>
    </row>
    <row r="2433" spans="8:11" ht="12.75">
      <c r="H2433" s="1"/>
      <c r="I2433" s="7"/>
      <c r="J2433" s="7"/>
      <c r="K2433" s="7"/>
    </row>
    <row r="2434" spans="8:11" ht="12.75">
      <c r="H2434" s="1"/>
      <c r="I2434" s="7"/>
      <c r="J2434" s="7"/>
      <c r="K2434" s="7"/>
    </row>
    <row r="2435" spans="8:11" ht="12.75">
      <c r="H2435" s="1"/>
      <c r="I2435" s="7"/>
      <c r="J2435" s="7"/>
      <c r="K2435" s="7"/>
    </row>
    <row r="2436" spans="8:11" ht="12.75">
      <c r="H2436" s="1"/>
      <c r="I2436" s="7"/>
      <c r="J2436" s="7"/>
      <c r="K2436" s="7"/>
    </row>
    <row r="2437" spans="8:11" ht="12.75">
      <c r="H2437" s="1"/>
      <c r="I2437" s="7"/>
      <c r="J2437" s="7"/>
      <c r="K2437" s="7"/>
    </row>
    <row r="2438" spans="8:11" ht="12.75">
      <c r="H2438" s="1"/>
      <c r="I2438" s="7"/>
      <c r="J2438" s="7"/>
      <c r="K2438" s="7"/>
    </row>
    <row r="2439" spans="8:11" ht="12.75">
      <c r="H2439" s="1"/>
      <c r="I2439" s="7"/>
      <c r="J2439" s="7"/>
      <c r="K2439" s="7"/>
    </row>
    <row r="2440" spans="8:11" ht="12.75">
      <c r="H2440" s="1"/>
      <c r="I2440" s="7"/>
      <c r="J2440" s="7"/>
      <c r="K2440" s="7"/>
    </row>
    <row r="2441" spans="8:11" ht="12.75">
      <c r="H2441" s="1"/>
      <c r="I2441" s="7"/>
      <c r="J2441" s="7"/>
      <c r="K2441" s="7"/>
    </row>
    <row r="2442" spans="8:11" ht="12.75">
      <c r="H2442" s="1"/>
      <c r="I2442" s="7"/>
      <c r="J2442" s="7"/>
      <c r="K2442" s="7"/>
    </row>
    <row r="2443" spans="8:11" ht="12.75">
      <c r="H2443" s="1"/>
      <c r="I2443" s="7"/>
      <c r="J2443" s="7"/>
      <c r="K2443" s="7"/>
    </row>
    <row r="2444" spans="8:11" ht="12.75">
      <c r="H2444" s="1"/>
      <c r="I2444" s="7"/>
      <c r="J2444" s="7"/>
      <c r="K2444" s="7"/>
    </row>
    <row r="2445" spans="8:11" ht="12.75">
      <c r="H2445" s="1"/>
      <c r="I2445" s="7"/>
      <c r="J2445" s="7"/>
      <c r="K2445" s="7"/>
    </row>
    <row r="2446" spans="8:11" ht="12.75">
      <c r="H2446" s="1"/>
      <c r="I2446" s="7"/>
      <c r="J2446" s="7"/>
      <c r="K2446" s="7"/>
    </row>
    <row r="2447" spans="8:11" ht="12.75">
      <c r="H2447" s="1"/>
      <c r="I2447" s="7"/>
      <c r="J2447" s="7"/>
      <c r="K2447" s="7"/>
    </row>
    <row r="2448" spans="8:11" ht="12.75">
      <c r="H2448" s="1"/>
      <c r="I2448" s="7"/>
      <c r="J2448" s="7"/>
      <c r="K2448" s="7"/>
    </row>
    <row r="2449" spans="8:11" ht="12.75">
      <c r="H2449" s="1"/>
      <c r="I2449" s="7"/>
      <c r="J2449" s="7"/>
      <c r="K2449" s="7"/>
    </row>
    <row r="2450" spans="8:11" ht="12.75">
      <c r="H2450" s="1"/>
      <c r="I2450" s="7"/>
      <c r="J2450" s="7"/>
      <c r="K2450" s="7"/>
    </row>
    <row r="2451" spans="8:11" ht="12.75">
      <c r="H2451" s="1"/>
      <c r="I2451" s="7"/>
      <c r="J2451" s="7"/>
      <c r="K2451" s="7"/>
    </row>
    <row r="2452" spans="8:11" ht="12.75">
      <c r="H2452" s="1"/>
      <c r="I2452" s="7"/>
      <c r="J2452" s="7"/>
      <c r="K2452" s="7"/>
    </row>
    <row r="2453" spans="8:11" ht="12.75">
      <c r="H2453" s="1"/>
      <c r="I2453" s="7"/>
      <c r="J2453" s="7"/>
      <c r="K2453" s="7"/>
    </row>
    <row r="2454" spans="8:11" ht="12.75">
      <c r="H2454" s="1"/>
      <c r="I2454" s="7"/>
      <c r="J2454" s="7"/>
      <c r="K2454" s="7"/>
    </row>
    <row r="2455" spans="8:11" ht="12.75">
      <c r="H2455" s="1"/>
      <c r="I2455" s="7"/>
      <c r="J2455" s="7"/>
      <c r="K2455" s="7"/>
    </row>
    <row r="2456" spans="8:11" ht="12.75">
      <c r="H2456" s="1"/>
      <c r="I2456" s="7"/>
      <c r="J2456" s="7"/>
      <c r="K2456" s="7"/>
    </row>
    <row r="2457" spans="8:11" ht="12.75">
      <c r="H2457" s="1"/>
      <c r="I2457" s="7"/>
      <c r="J2457" s="7"/>
      <c r="K2457" s="7"/>
    </row>
    <row r="2458" spans="8:11" ht="12.75">
      <c r="H2458" s="1"/>
      <c r="I2458" s="7"/>
      <c r="J2458" s="7"/>
      <c r="K2458" s="7"/>
    </row>
    <row r="2459" spans="8:11" ht="12.75">
      <c r="H2459" s="1"/>
      <c r="I2459" s="7"/>
      <c r="J2459" s="7"/>
      <c r="K2459" s="7"/>
    </row>
    <row r="2460" spans="8:11" ht="12.75">
      <c r="H2460" s="1"/>
      <c r="I2460" s="7"/>
      <c r="J2460" s="7"/>
      <c r="K2460" s="7"/>
    </row>
    <row r="2461" spans="8:11" ht="12.75">
      <c r="H2461" s="1"/>
      <c r="I2461" s="7"/>
      <c r="J2461" s="7"/>
      <c r="K2461" s="7"/>
    </row>
    <row r="2462" spans="8:11" ht="12.75">
      <c r="H2462" s="1"/>
      <c r="I2462" s="7"/>
      <c r="J2462" s="7"/>
      <c r="K2462" s="7"/>
    </row>
    <row r="2463" spans="8:11" ht="12.75">
      <c r="H2463" s="1"/>
      <c r="I2463" s="7"/>
      <c r="J2463" s="7"/>
      <c r="K2463" s="7"/>
    </row>
    <row r="2464" spans="8:11" ht="12.75">
      <c r="H2464" s="1"/>
      <c r="I2464" s="7"/>
      <c r="J2464" s="7"/>
      <c r="K2464" s="7"/>
    </row>
    <row r="2465" spans="8:11" ht="12.75">
      <c r="H2465" s="1"/>
      <c r="I2465" s="7"/>
      <c r="J2465" s="7"/>
      <c r="K2465" s="7"/>
    </row>
    <row r="2466" spans="8:11" ht="12.75">
      <c r="H2466" s="1"/>
      <c r="I2466" s="7"/>
      <c r="J2466" s="7"/>
      <c r="K2466" s="7"/>
    </row>
    <row r="2467" spans="8:11" ht="12.75">
      <c r="H2467" s="1"/>
      <c r="I2467" s="7"/>
      <c r="J2467" s="7"/>
      <c r="K2467" s="7"/>
    </row>
    <row r="2468" spans="8:11" ht="12.75">
      <c r="H2468" s="1"/>
      <c r="I2468" s="7"/>
      <c r="J2468" s="7"/>
      <c r="K2468" s="7"/>
    </row>
    <row r="2469" spans="8:11" ht="12.75">
      <c r="H2469" s="1"/>
      <c r="I2469" s="7"/>
      <c r="J2469" s="7"/>
      <c r="K2469" s="7"/>
    </row>
    <row r="2470" spans="8:11" ht="12.75">
      <c r="H2470" s="1"/>
      <c r="I2470" s="7"/>
      <c r="J2470" s="7"/>
      <c r="K2470" s="7"/>
    </row>
    <row r="2471" spans="8:11" ht="12.75">
      <c r="H2471" s="1"/>
      <c r="I2471" s="7"/>
      <c r="J2471" s="7"/>
      <c r="K2471" s="7"/>
    </row>
    <row r="2472" spans="8:11" ht="12.75">
      <c r="H2472" s="1"/>
      <c r="I2472" s="7"/>
      <c r="J2472" s="7"/>
      <c r="K2472" s="7"/>
    </row>
    <row r="2473" spans="8:11" ht="12.75">
      <c r="H2473" s="1"/>
      <c r="I2473" s="7"/>
      <c r="J2473" s="7"/>
      <c r="K2473" s="7"/>
    </row>
    <row r="2474" spans="8:11" ht="12.75">
      <c r="H2474" s="1"/>
      <c r="I2474" s="7"/>
      <c r="J2474" s="7"/>
      <c r="K2474" s="7"/>
    </row>
    <row r="2475" spans="8:11" ht="12.75">
      <c r="H2475" s="1"/>
      <c r="I2475" s="7"/>
      <c r="J2475" s="7"/>
      <c r="K2475" s="7"/>
    </row>
    <row r="2476" spans="8:11" ht="12.75">
      <c r="H2476" s="1"/>
      <c r="I2476" s="7"/>
      <c r="J2476" s="7"/>
      <c r="K2476" s="7"/>
    </row>
    <row r="2477" spans="8:11" ht="12.75">
      <c r="H2477" s="1"/>
      <c r="I2477" s="7"/>
      <c r="J2477" s="7"/>
      <c r="K2477" s="7"/>
    </row>
    <row r="2478" spans="8:11" ht="12.75">
      <c r="H2478" s="1"/>
      <c r="I2478" s="7"/>
      <c r="J2478" s="7"/>
      <c r="K2478" s="7"/>
    </row>
    <row r="2479" spans="8:11" ht="12.75">
      <c r="H2479" s="1"/>
      <c r="I2479" s="7"/>
      <c r="J2479" s="7"/>
      <c r="K2479" s="7"/>
    </row>
    <row r="2480" spans="8:11" ht="12.75">
      <c r="H2480" s="1"/>
      <c r="I2480" s="7"/>
      <c r="J2480" s="7"/>
      <c r="K2480" s="7"/>
    </row>
    <row r="2481" spans="8:11" ht="12.75">
      <c r="H2481" s="1"/>
      <c r="I2481" s="7"/>
      <c r="J2481" s="7"/>
      <c r="K2481" s="7"/>
    </row>
    <row r="2482" spans="8:11" ht="12.75">
      <c r="H2482" s="1"/>
      <c r="I2482" s="7"/>
      <c r="J2482" s="7"/>
      <c r="K2482" s="7"/>
    </row>
    <row r="2483" spans="8:11" ht="12.75">
      <c r="H2483" s="1"/>
      <c r="I2483" s="7"/>
      <c r="J2483" s="7"/>
      <c r="K2483" s="7"/>
    </row>
    <row r="2484" spans="8:11" ht="12.75">
      <c r="H2484" s="1"/>
      <c r="I2484" s="7"/>
      <c r="J2484" s="7"/>
      <c r="K2484" s="7"/>
    </row>
    <row r="2485" spans="8:11" ht="12.75">
      <c r="H2485" s="1"/>
      <c r="I2485" s="7"/>
      <c r="J2485" s="7"/>
      <c r="K2485" s="7"/>
    </row>
    <row r="2486" spans="8:11" ht="12.75">
      <c r="H2486" s="1"/>
      <c r="I2486" s="7"/>
      <c r="J2486" s="7"/>
      <c r="K2486" s="7"/>
    </row>
    <row r="2487" spans="8:11" ht="12.75">
      <c r="H2487" s="1"/>
      <c r="I2487" s="7"/>
      <c r="J2487" s="7"/>
      <c r="K2487" s="7"/>
    </row>
    <row r="2488" spans="8:11" ht="12.75">
      <c r="H2488" s="1"/>
      <c r="I2488" s="7"/>
      <c r="J2488" s="7"/>
      <c r="K2488" s="7"/>
    </row>
    <row r="2489" spans="8:11" ht="12.75">
      <c r="H2489" s="1"/>
      <c r="I2489" s="7"/>
      <c r="J2489" s="7"/>
      <c r="K2489" s="7"/>
    </row>
    <row r="2490" spans="8:11" ht="12.75">
      <c r="H2490" s="1"/>
      <c r="I2490" s="7"/>
      <c r="J2490" s="7"/>
      <c r="K2490" s="7"/>
    </row>
    <row r="2491" spans="8:11" ht="12.75">
      <c r="H2491" s="1"/>
      <c r="I2491" s="7"/>
      <c r="J2491" s="7"/>
      <c r="K2491" s="7"/>
    </row>
    <row r="2492" spans="8:11" ht="12.75">
      <c r="H2492" s="1"/>
      <c r="I2492" s="7"/>
      <c r="J2492" s="7"/>
      <c r="K2492" s="7"/>
    </row>
    <row r="2493" spans="8:11" ht="12.75">
      <c r="H2493" s="1"/>
      <c r="I2493" s="7"/>
      <c r="J2493" s="7"/>
      <c r="K2493" s="7"/>
    </row>
    <row r="2494" spans="8:11" ht="12.75">
      <c r="H2494" s="1"/>
      <c r="I2494" s="7"/>
      <c r="J2494" s="7"/>
      <c r="K2494" s="7"/>
    </row>
    <row r="2495" spans="8:11" ht="12.75">
      <c r="H2495" s="1"/>
      <c r="I2495" s="7"/>
      <c r="J2495" s="7"/>
      <c r="K2495" s="7"/>
    </row>
    <row r="2496" spans="8:11" ht="12.75">
      <c r="H2496" s="1"/>
      <c r="I2496" s="7"/>
      <c r="J2496" s="7"/>
      <c r="K2496" s="7"/>
    </row>
    <row r="2497" spans="8:11" ht="12.75">
      <c r="H2497" s="1"/>
      <c r="I2497" s="7"/>
      <c r="J2497" s="7"/>
      <c r="K2497" s="7"/>
    </row>
    <row r="2498" spans="8:11" ht="12.75">
      <c r="H2498" s="1"/>
      <c r="I2498" s="7"/>
      <c r="J2498" s="7"/>
      <c r="K2498" s="7"/>
    </row>
    <row r="2499" spans="8:11" ht="12.75">
      <c r="H2499" s="1"/>
      <c r="I2499" s="7"/>
      <c r="J2499" s="7"/>
      <c r="K2499" s="7"/>
    </row>
    <row r="2500" spans="8:11" ht="12.75">
      <c r="H2500" s="1"/>
      <c r="I2500" s="7"/>
      <c r="J2500" s="7"/>
      <c r="K2500" s="7"/>
    </row>
    <row r="2501" spans="8:11" ht="12.75">
      <c r="H2501" s="1"/>
      <c r="I2501" s="7"/>
      <c r="J2501" s="7"/>
      <c r="K2501" s="7"/>
    </row>
    <row r="2502" spans="8:11" ht="12.75">
      <c r="H2502" s="1"/>
      <c r="I2502" s="7"/>
      <c r="J2502" s="7"/>
      <c r="K2502" s="7"/>
    </row>
    <row r="2503" spans="8:11" ht="12.75">
      <c r="H2503" s="1"/>
      <c r="I2503" s="7"/>
      <c r="J2503" s="7"/>
      <c r="K2503" s="7"/>
    </row>
    <row r="2504" spans="8:11" ht="12.75">
      <c r="H2504" s="1"/>
      <c r="I2504" s="7"/>
      <c r="J2504" s="7"/>
      <c r="K2504" s="7"/>
    </row>
    <row r="2505" spans="8:11" ht="12.75">
      <c r="H2505" s="1"/>
      <c r="I2505" s="7"/>
      <c r="J2505" s="7"/>
      <c r="K2505" s="7"/>
    </row>
    <row r="2506" spans="8:11" ht="12.75">
      <c r="H2506" s="1"/>
      <c r="I2506" s="7"/>
      <c r="J2506" s="7"/>
      <c r="K2506" s="7"/>
    </row>
    <row r="2507" spans="8:11" ht="12.75">
      <c r="H2507" s="1"/>
      <c r="I2507" s="7"/>
      <c r="J2507" s="7"/>
      <c r="K2507" s="7"/>
    </row>
    <row r="2508" spans="8:11" ht="12.75">
      <c r="H2508" s="1"/>
      <c r="I2508" s="7"/>
      <c r="J2508" s="7"/>
      <c r="K2508" s="7"/>
    </row>
    <row r="2509" spans="8:11" ht="12.75">
      <c r="H2509" s="1"/>
      <c r="I2509" s="7"/>
      <c r="J2509" s="7"/>
      <c r="K2509" s="7"/>
    </row>
    <row r="2510" spans="8:11" ht="12.75">
      <c r="H2510" s="1"/>
      <c r="I2510" s="7"/>
      <c r="J2510" s="7"/>
      <c r="K2510" s="7"/>
    </row>
    <row r="2511" spans="8:11" ht="12.75">
      <c r="H2511" s="1"/>
      <c r="I2511" s="7"/>
      <c r="J2511" s="7"/>
      <c r="K2511" s="7"/>
    </row>
    <row r="2512" spans="8:11" ht="12.75">
      <c r="H2512" s="1"/>
      <c r="I2512" s="7"/>
      <c r="J2512" s="7"/>
      <c r="K2512" s="7"/>
    </row>
    <row r="2513" spans="8:11" ht="12.75">
      <c r="H2513" s="1"/>
      <c r="I2513" s="7"/>
      <c r="J2513" s="7"/>
      <c r="K2513" s="7"/>
    </row>
    <row r="2514" spans="8:11" ht="12.75">
      <c r="H2514" s="1"/>
      <c r="I2514" s="7"/>
      <c r="J2514" s="7"/>
      <c r="K2514" s="7"/>
    </row>
    <row r="2515" spans="8:11" ht="12.75">
      <c r="H2515" s="1"/>
      <c r="I2515" s="7"/>
      <c r="J2515" s="7"/>
      <c r="K2515" s="7"/>
    </row>
    <row r="2516" spans="8:11" ht="12.75">
      <c r="H2516" s="1"/>
      <c r="I2516" s="7"/>
      <c r="J2516" s="7"/>
      <c r="K2516" s="7"/>
    </row>
    <row r="2517" spans="8:11" ht="12.75">
      <c r="H2517" s="1"/>
      <c r="I2517" s="7"/>
      <c r="J2517" s="7"/>
      <c r="K2517" s="7"/>
    </row>
    <row r="2518" spans="8:11" ht="12.75">
      <c r="H2518" s="1"/>
      <c r="I2518" s="7"/>
      <c r="J2518" s="7"/>
      <c r="K2518" s="7"/>
    </row>
    <row r="2519" spans="8:11" ht="12.75">
      <c r="H2519" s="1"/>
      <c r="I2519" s="7"/>
      <c r="J2519" s="7"/>
      <c r="K2519" s="7"/>
    </row>
    <row r="2520" spans="8:11" ht="12.75">
      <c r="H2520" s="1"/>
      <c r="I2520" s="7"/>
      <c r="J2520" s="7"/>
      <c r="K2520" s="7"/>
    </row>
    <row r="2521" spans="8:11" ht="12.75">
      <c r="H2521" s="1"/>
      <c r="I2521" s="7"/>
      <c r="J2521" s="7"/>
      <c r="K2521" s="7"/>
    </row>
    <row r="2522" spans="8:11" ht="12.75">
      <c r="H2522" s="1"/>
      <c r="I2522" s="7"/>
      <c r="J2522" s="7"/>
      <c r="K2522" s="7"/>
    </row>
    <row r="2523" spans="8:11" ht="12.75">
      <c r="H2523" s="1"/>
      <c r="I2523" s="7"/>
      <c r="J2523" s="7"/>
      <c r="K2523" s="7"/>
    </row>
    <row r="2524" spans="8:11" ht="12.75">
      <c r="H2524" s="1"/>
      <c r="I2524" s="7"/>
      <c r="J2524" s="7"/>
      <c r="K2524" s="7"/>
    </row>
    <row r="2525" spans="8:11" ht="12.75">
      <c r="H2525" s="1"/>
      <c r="I2525" s="7"/>
      <c r="J2525" s="7"/>
      <c r="K2525" s="7"/>
    </row>
    <row r="2526" spans="8:11" ht="12.75">
      <c r="H2526" s="1"/>
      <c r="I2526" s="7"/>
      <c r="J2526" s="7"/>
      <c r="K2526" s="7"/>
    </row>
    <row r="2527" spans="8:11" ht="12.75">
      <c r="H2527" s="1"/>
      <c r="I2527" s="7"/>
      <c r="J2527" s="7"/>
      <c r="K2527" s="7"/>
    </row>
    <row r="2528" spans="8:11" ht="12.75">
      <c r="H2528" s="1"/>
      <c r="I2528" s="7"/>
      <c r="J2528" s="7"/>
      <c r="K2528" s="7"/>
    </row>
    <row r="2529" spans="8:11" ht="12.75">
      <c r="H2529" s="1"/>
      <c r="I2529" s="7"/>
      <c r="J2529" s="7"/>
      <c r="K2529" s="7"/>
    </row>
    <row r="2530" spans="8:11" ht="12.75">
      <c r="H2530" s="1"/>
      <c r="I2530" s="7"/>
      <c r="J2530" s="7"/>
      <c r="K2530" s="7"/>
    </row>
    <row r="2531" spans="8:11" ht="12.75">
      <c r="H2531" s="1"/>
      <c r="I2531" s="7"/>
      <c r="J2531" s="7"/>
      <c r="K2531" s="7"/>
    </row>
    <row r="2532" spans="8:11" ht="12.75">
      <c r="H2532" s="1"/>
      <c r="I2532" s="7"/>
      <c r="J2532" s="7"/>
      <c r="K2532" s="7"/>
    </row>
    <row r="2533" spans="8:11" ht="12.75">
      <c r="H2533" s="1"/>
      <c r="I2533" s="7"/>
      <c r="J2533" s="7"/>
      <c r="K2533" s="7"/>
    </row>
    <row r="2534" spans="8:11" ht="12.75">
      <c r="H2534" s="1"/>
      <c r="I2534" s="7"/>
      <c r="J2534" s="7"/>
      <c r="K2534" s="7"/>
    </row>
    <row r="2535" spans="8:11" ht="12.75">
      <c r="H2535" s="1"/>
      <c r="I2535" s="7"/>
      <c r="J2535" s="7"/>
      <c r="K2535" s="7"/>
    </row>
    <row r="2536" spans="8:11" ht="12.75">
      <c r="H2536" s="1"/>
      <c r="I2536" s="7"/>
      <c r="J2536" s="7"/>
      <c r="K2536" s="7"/>
    </row>
    <row r="2537" spans="8:11" ht="12.75">
      <c r="H2537" s="1"/>
      <c r="I2537" s="7"/>
      <c r="J2537" s="7"/>
      <c r="K2537" s="7"/>
    </row>
    <row r="2538" spans="8:11" ht="12.75">
      <c r="H2538" s="1"/>
      <c r="I2538" s="7"/>
      <c r="J2538" s="7"/>
      <c r="K2538" s="7"/>
    </row>
    <row r="2539" spans="8:11" ht="12.75">
      <c r="H2539" s="1"/>
      <c r="I2539" s="7"/>
      <c r="J2539" s="7"/>
      <c r="K2539" s="7"/>
    </row>
    <row r="2540" spans="8:11" ht="12.75">
      <c r="H2540" s="1"/>
      <c r="I2540" s="7"/>
      <c r="J2540" s="7"/>
      <c r="K2540" s="7"/>
    </row>
    <row r="2541" spans="8:11" ht="12.75">
      <c r="H2541" s="1"/>
      <c r="I2541" s="7"/>
      <c r="J2541" s="7"/>
      <c r="K2541" s="7"/>
    </row>
    <row r="2542" spans="8:11" ht="12.75">
      <c r="H2542" s="1"/>
      <c r="I2542" s="7"/>
      <c r="J2542" s="7"/>
      <c r="K2542" s="7"/>
    </row>
    <row r="2543" spans="8:11" ht="12.75">
      <c r="H2543" s="1"/>
      <c r="I2543" s="7"/>
      <c r="J2543" s="7"/>
      <c r="K2543" s="7"/>
    </row>
    <row r="2544" spans="8:11" ht="12.75">
      <c r="H2544" s="1"/>
      <c r="I2544" s="7"/>
      <c r="J2544" s="7"/>
      <c r="K2544" s="7"/>
    </row>
    <row r="2545" spans="8:11" ht="12.75">
      <c r="H2545" s="1"/>
      <c r="I2545" s="7"/>
      <c r="J2545" s="7"/>
      <c r="K2545" s="7"/>
    </row>
    <row r="2546" spans="8:11" ht="12.75">
      <c r="H2546" s="1"/>
      <c r="I2546" s="7"/>
      <c r="J2546" s="7"/>
      <c r="K2546" s="7"/>
    </row>
    <row r="2547" spans="8:11" ht="12.75">
      <c r="H2547" s="1"/>
      <c r="I2547" s="7"/>
      <c r="J2547" s="7"/>
      <c r="K2547" s="7"/>
    </row>
    <row r="2548" spans="8:11" ht="12.75">
      <c r="H2548" s="1"/>
      <c r="I2548" s="7"/>
      <c r="J2548" s="7"/>
      <c r="K2548" s="7"/>
    </row>
    <row r="2549" spans="8:11" ht="12.75">
      <c r="H2549" s="1"/>
      <c r="I2549" s="7"/>
      <c r="J2549" s="7"/>
      <c r="K2549" s="7"/>
    </row>
    <row r="2550" spans="8:11" ht="12.75">
      <c r="H2550" s="1"/>
      <c r="I2550" s="7"/>
      <c r="J2550" s="7"/>
      <c r="K2550" s="7"/>
    </row>
    <row r="2551" spans="8:11" ht="12.75">
      <c r="H2551" s="1"/>
      <c r="I2551" s="7"/>
      <c r="J2551" s="7"/>
      <c r="K2551" s="7"/>
    </row>
    <row r="2552" spans="8:11" ht="12.75">
      <c r="H2552" s="1"/>
      <c r="I2552" s="7"/>
      <c r="J2552" s="7"/>
      <c r="K2552" s="7"/>
    </row>
    <row r="2553" spans="8:11" ht="12.75">
      <c r="H2553" s="1"/>
      <c r="I2553" s="7"/>
      <c r="J2553" s="7"/>
      <c r="K2553" s="7"/>
    </row>
    <row r="2554" spans="8:11" ht="12.75">
      <c r="H2554" s="1"/>
      <c r="I2554" s="7"/>
      <c r="J2554" s="7"/>
      <c r="K2554" s="7"/>
    </row>
    <row r="2555" spans="8:11" ht="12.75">
      <c r="H2555" s="1"/>
      <c r="I2555" s="7"/>
      <c r="J2555" s="7"/>
      <c r="K2555" s="7"/>
    </row>
    <row r="2556" spans="8:11" ht="12.75">
      <c r="H2556" s="1"/>
      <c r="I2556" s="7"/>
      <c r="J2556" s="7"/>
      <c r="K2556" s="7"/>
    </row>
    <row r="2557" spans="8:11" ht="12.75">
      <c r="H2557" s="1"/>
      <c r="I2557" s="7"/>
      <c r="J2557" s="7"/>
      <c r="K2557" s="7"/>
    </row>
    <row r="2558" spans="8:11" ht="12.75">
      <c r="H2558" s="1"/>
      <c r="I2558" s="7"/>
      <c r="J2558" s="7"/>
      <c r="K2558" s="7"/>
    </row>
    <row r="2559" spans="8:11" ht="12.75">
      <c r="H2559" s="1"/>
      <c r="I2559" s="7"/>
      <c r="J2559" s="7"/>
      <c r="K2559" s="7"/>
    </row>
    <row r="2560" spans="8:11" ht="12.75">
      <c r="H2560" s="1"/>
      <c r="I2560" s="7"/>
      <c r="J2560" s="7"/>
      <c r="K2560" s="7"/>
    </row>
    <row r="2561" spans="8:11" ht="12.75">
      <c r="H2561" s="1"/>
      <c r="I2561" s="7"/>
      <c r="J2561" s="7"/>
      <c r="K2561" s="7"/>
    </row>
    <row r="2562" spans="8:11" ht="12.75">
      <c r="H2562" s="1"/>
      <c r="I2562" s="7"/>
      <c r="J2562" s="7"/>
      <c r="K2562" s="7"/>
    </row>
    <row r="2563" spans="8:11" ht="12.75">
      <c r="H2563" s="1"/>
      <c r="I2563" s="7"/>
      <c r="J2563" s="7"/>
      <c r="K2563" s="7"/>
    </row>
    <row r="2564" spans="8:11" ht="12.75">
      <c r="H2564" s="1"/>
      <c r="I2564" s="7"/>
      <c r="J2564" s="7"/>
      <c r="K2564" s="7"/>
    </row>
    <row r="2565" spans="8:11" ht="12.75">
      <c r="H2565" s="1"/>
      <c r="I2565" s="7"/>
      <c r="J2565" s="7"/>
      <c r="K2565" s="7"/>
    </row>
    <row r="2566" spans="8:11" ht="12.75">
      <c r="H2566" s="1"/>
      <c r="I2566" s="7"/>
      <c r="J2566" s="7"/>
      <c r="K2566" s="7"/>
    </row>
    <row r="2567" spans="8:11" ht="12.75">
      <c r="H2567" s="1"/>
      <c r="I2567" s="7"/>
      <c r="J2567" s="7"/>
      <c r="K2567" s="7"/>
    </row>
    <row r="2568" spans="8:11" ht="12.75">
      <c r="H2568" s="1"/>
      <c r="I2568" s="7"/>
      <c r="J2568" s="7"/>
      <c r="K2568" s="7"/>
    </row>
    <row r="2569" spans="8:11" ht="12.75">
      <c r="H2569" s="1"/>
      <c r="I2569" s="7"/>
      <c r="J2569" s="7"/>
      <c r="K2569" s="7"/>
    </row>
    <row r="2570" spans="8:11" ht="12.75">
      <c r="H2570" s="1"/>
      <c r="I2570" s="7"/>
      <c r="J2570" s="7"/>
      <c r="K2570" s="7"/>
    </row>
    <row r="2571" spans="8:11" ht="12.75">
      <c r="H2571" s="1"/>
      <c r="I2571" s="7"/>
      <c r="J2571" s="7"/>
      <c r="K2571" s="7"/>
    </row>
    <row r="2572" spans="8:11" ht="12.75">
      <c r="H2572" s="1"/>
      <c r="I2572" s="7"/>
      <c r="J2572" s="7"/>
      <c r="K2572" s="7"/>
    </row>
    <row r="2573" spans="8:11" ht="12.75">
      <c r="H2573" s="1"/>
      <c r="I2573" s="7"/>
      <c r="J2573" s="7"/>
      <c r="K2573" s="7"/>
    </row>
    <row r="2574" spans="8:11" ht="12.75">
      <c r="H2574" s="1"/>
      <c r="I2574" s="7"/>
      <c r="J2574" s="7"/>
      <c r="K2574" s="7"/>
    </row>
    <row r="2575" spans="8:11" ht="12.75">
      <c r="H2575" s="1"/>
      <c r="I2575" s="7"/>
      <c r="J2575" s="7"/>
      <c r="K2575" s="7"/>
    </row>
    <row r="2576" spans="8:11" ht="12.75">
      <c r="H2576" s="1"/>
      <c r="I2576" s="7"/>
      <c r="J2576" s="7"/>
      <c r="K2576" s="7"/>
    </row>
    <row r="2577" spans="8:11" ht="12.75">
      <c r="H2577" s="1"/>
      <c r="I2577" s="7"/>
      <c r="J2577" s="7"/>
      <c r="K2577" s="7"/>
    </row>
    <row r="2578" spans="8:11" ht="12.75">
      <c r="H2578" s="1"/>
      <c r="I2578" s="7"/>
      <c r="J2578" s="7"/>
      <c r="K2578" s="7"/>
    </row>
    <row r="2579" spans="8:11" ht="12.75">
      <c r="H2579" s="1"/>
      <c r="I2579" s="7"/>
      <c r="J2579" s="7"/>
      <c r="K2579" s="7"/>
    </row>
    <row r="2580" spans="8:11" ht="12.75">
      <c r="H2580" s="1"/>
      <c r="I2580" s="7"/>
      <c r="J2580" s="7"/>
      <c r="K2580" s="7"/>
    </row>
    <row r="2581" spans="8:11" ht="12.75">
      <c r="H2581" s="1"/>
      <c r="I2581" s="7"/>
      <c r="J2581" s="7"/>
      <c r="K2581" s="7"/>
    </row>
    <row r="2582" spans="8:11" ht="12.75">
      <c r="H2582" s="1"/>
      <c r="I2582" s="7"/>
      <c r="J2582" s="7"/>
      <c r="K2582" s="7"/>
    </row>
    <row r="2583" spans="8:11" ht="12.75">
      <c r="H2583" s="1"/>
      <c r="I2583" s="7"/>
      <c r="J2583" s="7"/>
      <c r="K2583" s="7"/>
    </row>
    <row r="2584" spans="8:11" ht="12.75">
      <c r="H2584" s="1"/>
      <c r="I2584" s="7"/>
      <c r="J2584" s="7"/>
      <c r="K2584" s="7"/>
    </row>
    <row r="2585" spans="8:11" ht="12.75">
      <c r="H2585" s="1"/>
      <c r="I2585" s="7"/>
      <c r="J2585" s="7"/>
      <c r="K2585" s="7"/>
    </row>
    <row r="2586" spans="8:11" ht="12.75">
      <c r="H2586" s="1"/>
      <c r="I2586" s="7"/>
      <c r="J2586" s="7"/>
      <c r="K2586" s="7"/>
    </row>
    <row r="2587" spans="8:11" ht="12.75">
      <c r="H2587" s="1"/>
      <c r="I2587" s="7"/>
      <c r="J2587" s="7"/>
      <c r="K2587" s="7"/>
    </row>
    <row r="2588" spans="8:11" ht="12.75">
      <c r="H2588" s="1"/>
      <c r="I2588" s="7"/>
      <c r="J2588" s="7"/>
      <c r="K2588" s="7"/>
    </row>
    <row r="2589" spans="8:11" ht="12.75">
      <c r="H2589" s="1"/>
      <c r="I2589" s="7"/>
      <c r="J2589" s="7"/>
      <c r="K2589" s="7"/>
    </row>
    <row r="2590" spans="8:11" ht="12.75">
      <c r="H2590" s="1"/>
      <c r="I2590" s="7"/>
      <c r="J2590" s="7"/>
      <c r="K2590" s="7"/>
    </row>
    <row r="2591" spans="8:11" ht="12.75">
      <c r="H2591" s="1"/>
      <c r="I2591" s="7"/>
      <c r="J2591" s="7"/>
      <c r="K2591" s="7"/>
    </row>
    <row r="2592" spans="8:11" ht="12.75">
      <c r="H2592" s="1"/>
      <c r="I2592" s="7"/>
      <c r="J2592" s="7"/>
      <c r="K2592" s="7"/>
    </row>
    <row r="2593" spans="8:11" ht="12.75">
      <c r="H2593" s="1"/>
      <c r="I2593" s="7"/>
      <c r="J2593" s="7"/>
      <c r="K2593" s="7"/>
    </row>
    <row r="2594" spans="8:11" ht="12.75">
      <c r="H2594" s="1"/>
      <c r="I2594" s="7"/>
      <c r="J2594" s="7"/>
      <c r="K2594" s="7"/>
    </row>
    <row r="2595" spans="8:11" ht="12.75">
      <c r="H2595" s="1"/>
      <c r="I2595" s="7"/>
      <c r="J2595" s="7"/>
      <c r="K2595" s="7"/>
    </row>
    <row r="2596" spans="8:11" ht="12.75">
      <c r="H2596" s="1"/>
      <c r="I2596" s="7"/>
      <c r="J2596" s="7"/>
      <c r="K2596" s="7"/>
    </row>
    <row r="2597" spans="8:11" ht="12.75">
      <c r="H2597" s="1"/>
      <c r="I2597" s="7"/>
      <c r="J2597" s="7"/>
      <c r="K2597" s="7"/>
    </row>
    <row r="2598" spans="8:11" ht="12.75">
      <c r="H2598" s="1"/>
      <c r="I2598" s="7"/>
      <c r="J2598" s="7"/>
      <c r="K2598" s="7"/>
    </row>
    <row r="2599" spans="8:11" ht="12.75">
      <c r="H2599" s="1"/>
      <c r="I2599" s="7"/>
      <c r="J2599" s="7"/>
      <c r="K2599" s="7"/>
    </row>
    <row r="2600" spans="8:11" ht="12.75">
      <c r="H2600" s="1"/>
      <c r="I2600" s="7"/>
      <c r="J2600" s="7"/>
      <c r="K2600" s="7"/>
    </row>
    <row r="2601" spans="8:11" ht="12.75">
      <c r="H2601" s="1"/>
      <c r="I2601" s="7"/>
      <c r="J2601" s="7"/>
      <c r="K2601" s="7"/>
    </row>
    <row r="2602" spans="8:11" ht="12.75">
      <c r="H2602" s="1"/>
      <c r="I2602" s="7"/>
      <c r="J2602" s="7"/>
      <c r="K2602" s="7"/>
    </row>
    <row r="2603" spans="8:11" ht="12.75">
      <c r="H2603" s="1"/>
      <c r="I2603" s="7"/>
      <c r="J2603" s="7"/>
      <c r="K2603" s="7"/>
    </row>
    <row r="2604" spans="8:11" ht="12.75">
      <c r="H2604" s="1"/>
      <c r="I2604" s="7"/>
      <c r="J2604" s="7"/>
      <c r="K2604" s="7"/>
    </row>
    <row r="2605" spans="8:11" ht="12.75">
      <c r="H2605" s="1"/>
      <c r="I2605" s="7"/>
      <c r="J2605" s="7"/>
      <c r="K2605" s="7"/>
    </row>
    <row r="2606" spans="8:11" ht="12.75">
      <c r="H2606" s="1"/>
      <c r="I2606" s="7"/>
      <c r="J2606" s="7"/>
      <c r="K2606" s="7"/>
    </row>
    <row r="2607" spans="8:11" ht="12.75">
      <c r="H2607" s="1"/>
      <c r="I2607" s="7"/>
      <c r="J2607" s="7"/>
      <c r="K2607" s="7"/>
    </row>
    <row r="2608" spans="8:11" ht="12.75">
      <c r="H2608" s="1"/>
      <c r="I2608" s="7"/>
      <c r="J2608" s="7"/>
      <c r="K2608" s="7"/>
    </row>
    <row r="2609" spans="8:11" ht="12.75">
      <c r="H2609" s="1"/>
      <c r="I2609" s="7"/>
      <c r="J2609" s="7"/>
      <c r="K2609" s="7"/>
    </row>
    <row r="2610" spans="8:11" ht="12.75">
      <c r="H2610" s="1"/>
      <c r="I2610" s="7"/>
      <c r="J2610" s="7"/>
      <c r="K2610" s="7"/>
    </row>
    <row r="2611" spans="8:11" ht="12.75">
      <c r="H2611" s="1"/>
      <c r="I2611" s="7"/>
      <c r="J2611" s="7"/>
      <c r="K2611" s="7"/>
    </row>
    <row r="2612" spans="8:11" ht="12.75">
      <c r="H2612" s="1"/>
      <c r="I2612" s="7"/>
      <c r="J2612" s="7"/>
      <c r="K2612" s="7"/>
    </row>
    <row r="2613" spans="8:11" ht="12.75">
      <c r="H2613" s="1"/>
      <c r="I2613" s="7"/>
      <c r="J2613" s="7"/>
      <c r="K2613" s="7"/>
    </row>
    <row r="2614" spans="8:11" ht="12.75">
      <c r="H2614" s="1"/>
      <c r="I2614" s="7"/>
      <c r="J2614" s="7"/>
      <c r="K2614" s="7"/>
    </row>
    <row r="2615" spans="8:11" ht="12.75">
      <c r="H2615" s="1"/>
      <c r="I2615" s="7"/>
      <c r="J2615" s="7"/>
      <c r="K2615" s="7"/>
    </row>
    <row r="2616" spans="8:11" ht="12.75">
      <c r="H2616" s="1"/>
      <c r="I2616" s="7"/>
      <c r="J2616" s="7"/>
      <c r="K2616" s="7"/>
    </row>
    <row r="2617" spans="8:11" ht="12.75">
      <c r="H2617" s="1"/>
      <c r="I2617" s="7"/>
      <c r="J2617" s="7"/>
      <c r="K2617" s="7"/>
    </row>
    <row r="2618" spans="8:11" ht="12.75">
      <c r="H2618" s="1"/>
      <c r="I2618" s="7"/>
      <c r="J2618" s="7"/>
      <c r="K2618" s="7"/>
    </row>
    <row r="2619" spans="8:11" ht="12.75">
      <c r="H2619" s="1"/>
      <c r="I2619" s="7"/>
      <c r="J2619" s="7"/>
      <c r="K2619" s="7"/>
    </row>
    <row r="2620" spans="8:11" ht="12.75">
      <c r="H2620" s="1"/>
      <c r="I2620" s="7"/>
      <c r="J2620" s="7"/>
      <c r="K2620" s="7"/>
    </row>
    <row r="2621" spans="8:11" ht="12.75">
      <c r="H2621" s="1"/>
      <c r="I2621" s="7"/>
      <c r="J2621" s="7"/>
      <c r="K2621" s="7"/>
    </row>
    <row r="2622" spans="8:11" ht="12.75">
      <c r="H2622" s="1"/>
      <c r="I2622" s="7"/>
      <c r="J2622" s="7"/>
      <c r="K2622" s="7"/>
    </row>
    <row r="2623" spans="8:11" ht="12.75">
      <c r="H2623" s="1"/>
      <c r="I2623" s="7"/>
      <c r="J2623" s="7"/>
      <c r="K2623" s="7"/>
    </row>
    <row r="2624" spans="8:11" ht="12.75">
      <c r="H2624" s="1"/>
      <c r="I2624" s="7"/>
      <c r="J2624" s="7"/>
      <c r="K2624" s="7"/>
    </row>
    <row r="2625" spans="8:11" ht="12.75">
      <c r="H2625" s="1"/>
      <c r="I2625" s="7"/>
      <c r="J2625" s="7"/>
      <c r="K2625" s="7"/>
    </row>
    <row r="2626" spans="8:11" ht="12.75">
      <c r="H2626" s="1"/>
      <c r="I2626" s="7"/>
      <c r="J2626" s="7"/>
      <c r="K2626" s="7"/>
    </row>
    <row r="2627" spans="8:11" ht="12.75">
      <c r="H2627" s="1"/>
      <c r="I2627" s="7"/>
      <c r="J2627" s="7"/>
      <c r="K2627" s="7"/>
    </row>
    <row r="2628" spans="8:11" ht="12.75">
      <c r="H2628" s="1"/>
      <c r="I2628" s="7"/>
      <c r="J2628" s="7"/>
      <c r="K2628" s="7"/>
    </row>
    <row r="2629" spans="8:11" ht="12.75">
      <c r="H2629" s="1"/>
      <c r="I2629" s="7"/>
      <c r="J2629" s="7"/>
      <c r="K2629" s="7"/>
    </row>
    <row r="2630" spans="8:11" ht="12.75">
      <c r="H2630" s="1"/>
      <c r="I2630" s="7"/>
      <c r="J2630" s="7"/>
      <c r="K2630" s="7"/>
    </row>
    <row r="2631" spans="8:11" ht="12.75">
      <c r="H2631" s="1"/>
      <c r="I2631" s="7"/>
      <c r="J2631" s="7"/>
      <c r="K2631" s="7"/>
    </row>
    <row r="2632" spans="8:11" ht="12.75">
      <c r="H2632" s="1"/>
      <c r="I2632" s="7"/>
      <c r="J2632" s="7"/>
      <c r="K2632" s="7"/>
    </row>
    <row r="2633" spans="8:11" ht="12.75">
      <c r="H2633" s="1"/>
      <c r="I2633" s="7"/>
      <c r="J2633" s="7"/>
      <c r="K2633" s="7"/>
    </row>
    <row r="2634" spans="8:11" ht="12.75">
      <c r="H2634" s="1"/>
      <c r="I2634" s="7"/>
      <c r="J2634" s="7"/>
      <c r="K2634" s="7"/>
    </row>
    <row r="2635" spans="8:11" ht="12.75">
      <c r="H2635" s="1"/>
      <c r="I2635" s="7"/>
      <c r="J2635" s="7"/>
      <c r="K2635" s="7"/>
    </row>
    <row r="2636" spans="8:11" ht="12.75">
      <c r="H2636" s="1"/>
      <c r="I2636" s="7"/>
      <c r="J2636" s="7"/>
      <c r="K2636" s="7"/>
    </row>
    <row r="2637" spans="8:11" ht="12.75">
      <c r="H2637" s="1"/>
      <c r="I2637" s="7"/>
      <c r="J2637" s="7"/>
      <c r="K2637" s="7"/>
    </row>
    <row r="2638" spans="8:11" ht="12.75">
      <c r="H2638" s="1"/>
      <c r="I2638" s="7"/>
      <c r="J2638" s="7"/>
      <c r="K2638" s="7"/>
    </row>
    <row r="2639" spans="8:11" ht="12.75">
      <c r="H2639" s="1"/>
      <c r="I2639" s="7"/>
      <c r="J2639" s="7"/>
      <c r="K2639" s="7"/>
    </row>
    <row r="2640" spans="8:11" ht="12.75">
      <c r="H2640" s="1"/>
      <c r="I2640" s="7"/>
      <c r="J2640" s="7"/>
      <c r="K2640" s="7"/>
    </row>
    <row r="2641" spans="8:11" ht="12.75">
      <c r="H2641" s="1"/>
      <c r="I2641" s="7"/>
      <c r="J2641" s="7"/>
      <c r="K2641" s="7"/>
    </row>
    <row r="2642" spans="8:11" ht="12.75">
      <c r="H2642" s="1"/>
      <c r="I2642" s="7"/>
      <c r="J2642" s="7"/>
      <c r="K2642" s="7"/>
    </row>
    <row r="2643" spans="8:11" ht="12.75">
      <c r="H2643" s="1"/>
      <c r="I2643" s="7"/>
      <c r="J2643" s="7"/>
      <c r="K2643" s="7"/>
    </row>
    <row r="2644" spans="8:11" ht="12.75">
      <c r="H2644" s="1"/>
      <c r="I2644" s="7"/>
      <c r="J2644" s="7"/>
      <c r="K2644" s="7"/>
    </row>
    <row r="2645" spans="8:11" ht="12.75">
      <c r="H2645" s="1"/>
      <c r="I2645" s="7"/>
      <c r="J2645" s="7"/>
      <c r="K2645" s="7"/>
    </row>
    <row r="2646" spans="8:11" ht="12.75">
      <c r="H2646" s="1"/>
      <c r="I2646" s="7"/>
      <c r="J2646" s="7"/>
      <c r="K2646" s="7"/>
    </row>
    <row r="2647" spans="8:11" ht="12.75">
      <c r="H2647" s="1"/>
      <c r="I2647" s="7"/>
      <c r="J2647" s="7"/>
      <c r="K2647" s="7"/>
    </row>
    <row r="2648" spans="8:11" ht="12.75">
      <c r="H2648" s="1"/>
      <c r="I2648" s="7"/>
      <c r="J2648" s="7"/>
      <c r="K2648" s="7"/>
    </row>
    <row r="2649" spans="8:11" ht="12.75">
      <c r="H2649" s="1"/>
      <c r="I2649" s="7"/>
      <c r="J2649" s="7"/>
      <c r="K2649" s="7"/>
    </row>
    <row r="2650" spans="8:11" ht="12.75">
      <c r="H2650" s="1"/>
      <c r="I2650" s="7"/>
      <c r="J2650" s="7"/>
      <c r="K2650" s="7"/>
    </row>
    <row r="2651" spans="8:11" ht="12.75">
      <c r="H2651" s="1"/>
      <c r="I2651" s="7"/>
      <c r="J2651" s="7"/>
      <c r="K2651" s="7"/>
    </row>
    <row r="2652" spans="8:11" ht="12.75">
      <c r="H2652" s="1"/>
      <c r="I2652" s="7"/>
      <c r="J2652" s="7"/>
      <c r="K2652" s="7"/>
    </row>
    <row r="2653" spans="8:11" ht="12.75">
      <c r="H2653" s="1"/>
      <c r="I2653" s="7"/>
      <c r="J2653" s="7"/>
      <c r="K2653" s="7"/>
    </row>
    <row r="2654" spans="8:11" ht="12.75">
      <c r="H2654" s="1"/>
      <c r="I2654" s="7"/>
      <c r="J2654" s="7"/>
      <c r="K2654" s="7"/>
    </row>
    <row r="2655" spans="8:11" ht="12.75">
      <c r="H2655" s="1"/>
      <c r="I2655" s="7"/>
      <c r="J2655" s="7"/>
      <c r="K2655" s="7"/>
    </row>
    <row r="2656" spans="8:11" ht="12.75">
      <c r="H2656" s="1"/>
      <c r="I2656" s="7"/>
      <c r="J2656" s="7"/>
      <c r="K2656" s="7"/>
    </row>
    <row r="2657" spans="8:11" ht="12.75">
      <c r="H2657" s="1"/>
      <c r="I2657" s="7"/>
      <c r="J2657" s="7"/>
      <c r="K2657" s="7"/>
    </row>
    <row r="2658" spans="8:11" ht="12.75">
      <c r="H2658" s="1"/>
      <c r="I2658" s="7"/>
      <c r="J2658" s="7"/>
      <c r="K2658" s="7"/>
    </row>
    <row r="2659" spans="8:11" ht="12.75">
      <c r="H2659" s="1"/>
      <c r="I2659" s="7"/>
      <c r="J2659" s="7"/>
      <c r="K2659" s="7"/>
    </row>
    <row r="2660" spans="8:11" ht="12.75">
      <c r="H2660" s="1"/>
      <c r="I2660" s="7"/>
      <c r="J2660" s="7"/>
      <c r="K2660" s="7"/>
    </row>
    <row r="2661" spans="8:11" ht="12.75">
      <c r="H2661" s="1"/>
      <c r="I2661" s="7"/>
      <c r="J2661" s="7"/>
      <c r="K2661" s="7"/>
    </row>
    <row r="2662" spans="8:11" ht="12.75">
      <c r="H2662" s="1"/>
      <c r="I2662" s="7"/>
      <c r="J2662" s="7"/>
      <c r="K2662" s="7"/>
    </row>
    <row r="2663" spans="8:11" ht="12.75">
      <c r="H2663" s="1"/>
      <c r="I2663" s="7"/>
      <c r="J2663" s="7"/>
      <c r="K2663" s="7"/>
    </row>
    <row r="2664" spans="8:11" ht="12.75">
      <c r="H2664" s="1"/>
      <c r="I2664" s="7"/>
      <c r="J2664" s="7"/>
      <c r="K2664" s="7"/>
    </row>
    <row r="2665" spans="8:11" ht="12.75">
      <c r="H2665" s="1"/>
      <c r="I2665" s="7"/>
      <c r="J2665" s="7"/>
      <c r="K2665" s="7"/>
    </row>
    <row r="2666" spans="8:11" ht="12.75">
      <c r="H2666" s="1"/>
      <c r="I2666" s="7"/>
      <c r="J2666" s="7"/>
      <c r="K2666" s="7"/>
    </row>
    <row r="2667" spans="8:11" ht="12.75">
      <c r="H2667" s="1"/>
      <c r="I2667" s="7"/>
      <c r="J2667" s="7"/>
      <c r="K2667" s="7"/>
    </row>
    <row r="2668" spans="8:11" ht="12.75">
      <c r="H2668" s="1"/>
      <c r="I2668" s="7"/>
      <c r="J2668" s="7"/>
      <c r="K2668" s="7"/>
    </row>
    <row r="2669" spans="8:11" ht="12.75">
      <c r="H2669" s="1"/>
      <c r="I2669" s="7"/>
      <c r="J2669" s="7"/>
      <c r="K2669" s="7"/>
    </row>
    <row r="2670" spans="8:11" ht="12.75">
      <c r="H2670" s="1"/>
      <c r="I2670" s="7"/>
      <c r="J2670" s="7"/>
      <c r="K2670" s="7"/>
    </row>
    <row r="2671" spans="8:11" ht="12.75">
      <c r="H2671" s="1"/>
      <c r="I2671" s="7"/>
      <c r="J2671" s="7"/>
      <c r="K2671" s="7"/>
    </row>
    <row r="2672" spans="8:11" ht="12.75">
      <c r="H2672" s="1"/>
      <c r="I2672" s="7"/>
      <c r="J2672" s="7"/>
      <c r="K2672" s="7"/>
    </row>
    <row r="2673" spans="8:11" ht="12.75">
      <c r="H2673" s="1"/>
      <c r="I2673" s="7"/>
      <c r="J2673" s="7"/>
      <c r="K2673" s="7"/>
    </row>
    <row r="2674" spans="8:11" ht="12.75">
      <c r="H2674" s="1"/>
      <c r="I2674" s="7"/>
      <c r="J2674" s="7"/>
      <c r="K2674" s="7"/>
    </row>
    <row r="2675" spans="8:11" ht="12.75">
      <c r="H2675" s="1"/>
      <c r="I2675" s="7"/>
      <c r="J2675" s="7"/>
      <c r="K2675" s="7"/>
    </row>
    <row r="2676" spans="8:11" ht="12.75">
      <c r="H2676" s="1"/>
      <c r="I2676" s="7"/>
      <c r="J2676" s="7"/>
      <c r="K2676" s="7"/>
    </row>
    <row r="2677" spans="8:11" ht="12.75">
      <c r="H2677" s="1"/>
      <c r="I2677" s="7"/>
      <c r="J2677" s="7"/>
      <c r="K2677" s="7"/>
    </row>
    <row r="2678" spans="8:11" ht="12.75">
      <c r="H2678" s="1"/>
      <c r="I2678" s="7"/>
      <c r="J2678" s="7"/>
      <c r="K2678" s="7"/>
    </row>
    <row r="2679" spans="8:11" ht="12.75">
      <c r="H2679" s="1"/>
      <c r="I2679" s="7"/>
      <c r="J2679" s="7"/>
      <c r="K2679" s="7"/>
    </row>
    <row r="2680" spans="8:11" ht="12.75">
      <c r="H2680" s="1"/>
      <c r="I2680" s="7"/>
      <c r="J2680" s="7"/>
      <c r="K2680" s="7"/>
    </row>
    <row r="2681" spans="8:11" ht="12.75">
      <c r="H2681" s="1"/>
      <c r="I2681" s="7"/>
      <c r="J2681" s="7"/>
      <c r="K2681" s="7"/>
    </row>
    <row r="2682" spans="8:11" ht="12.75">
      <c r="H2682" s="1"/>
      <c r="I2682" s="7"/>
      <c r="J2682" s="7"/>
      <c r="K2682" s="7"/>
    </row>
    <row r="2683" spans="8:11" ht="12.75">
      <c r="H2683" s="1"/>
      <c r="I2683" s="7"/>
      <c r="J2683" s="7"/>
      <c r="K2683" s="7"/>
    </row>
    <row r="2684" spans="8:11" ht="12.75">
      <c r="H2684" s="1"/>
      <c r="I2684" s="7"/>
      <c r="J2684" s="7"/>
      <c r="K2684" s="7"/>
    </row>
    <row r="2685" spans="8:11" ht="12.75">
      <c r="H2685" s="1"/>
      <c r="I2685" s="7"/>
      <c r="J2685" s="7"/>
      <c r="K2685" s="7"/>
    </row>
    <row r="2686" spans="8:11" ht="12.75">
      <c r="H2686" s="1"/>
      <c r="I2686" s="7"/>
      <c r="J2686" s="7"/>
      <c r="K2686" s="7"/>
    </row>
    <row r="2687" spans="8:11" ht="12.75">
      <c r="H2687" s="1"/>
      <c r="I2687" s="7"/>
      <c r="J2687" s="7"/>
      <c r="K2687" s="7"/>
    </row>
    <row r="2688" spans="8:11" ht="12.75">
      <c r="H2688" s="1"/>
      <c r="I2688" s="7"/>
      <c r="J2688" s="7"/>
      <c r="K2688" s="7"/>
    </row>
    <row r="2689" spans="8:11" ht="12.75">
      <c r="H2689" s="1"/>
      <c r="I2689" s="7"/>
      <c r="J2689" s="7"/>
      <c r="K2689" s="7"/>
    </row>
    <row r="2690" spans="8:11" ht="12.75">
      <c r="H2690" s="1"/>
      <c r="I2690" s="7"/>
      <c r="J2690" s="7"/>
      <c r="K2690" s="7"/>
    </row>
    <row r="2691" spans="8:11" ht="12.75">
      <c r="H2691" s="1"/>
      <c r="I2691" s="7"/>
      <c r="J2691" s="7"/>
      <c r="K2691" s="7"/>
    </row>
    <row r="2692" spans="8:11" ht="12.75">
      <c r="H2692" s="1"/>
      <c r="I2692" s="7"/>
      <c r="J2692" s="7"/>
      <c r="K2692" s="7"/>
    </row>
    <row r="2693" spans="8:11" ht="12.75">
      <c r="H2693" s="1"/>
      <c r="I2693" s="7"/>
      <c r="J2693" s="7"/>
      <c r="K2693" s="7"/>
    </row>
    <row r="2694" spans="8:11" ht="12.75">
      <c r="H2694" s="1"/>
      <c r="I2694" s="7"/>
      <c r="J2694" s="7"/>
      <c r="K2694" s="7"/>
    </row>
    <row r="2695" spans="8:11" ht="12.75">
      <c r="H2695" s="1"/>
      <c r="I2695" s="7"/>
      <c r="J2695" s="7"/>
      <c r="K2695" s="7"/>
    </row>
    <row r="2696" spans="8:11" ht="12.75">
      <c r="H2696" s="1"/>
      <c r="I2696" s="7"/>
      <c r="J2696" s="7"/>
      <c r="K2696" s="7"/>
    </row>
    <row r="2697" spans="8:11" ht="12.75">
      <c r="H2697" s="1"/>
      <c r="I2697" s="7"/>
      <c r="J2697" s="7"/>
      <c r="K2697" s="7"/>
    </row>
    <row r="2698" spans="8:11" ht="12.75">
      <c r="H2698" s="1"/>
      <c r="I2698" s="7"/>
      <c r="J2698" s="7"/>
      <c r="K2698" s="7"/>
    </row>
    <row r="2699" spans="8:11" ht="12.75">
      <c r="H2699" s="1"/>
      <c r="I2699" s="7"/>
      <c r="J2699" s="7"/>
      <c r="K2699" s="7"/>
    </row>
    <row r="2700" spans="8:11" ht="12.75">
      <c r="H2700" s="1"/>
      <c r="I2700" s="7"/>
      <c r="J2700" s="7"/>
      <c r="K2700" s="7"/>
    </row>
    <row r="2701" spans="8:11" ht="12.75">
      <c r="H2701" s="1"/>
      <c r="I2701" s="7"/>
      <c r="J2701" s="7"/>
      <c r="K2701" s="7"/>
    </row>
    <row r="2702" spans="8:11" ht="12.75">
      <c r="H2702" s="1"/>
      <c r="I2702" s="7"/>
      <c r="J2702" s="7"/>
      <c r="K2702" s="7"/>
    </row>
    <row r="2703" spans="8:11" ht="12.75">
      <c r="H2703" s="1"/>
      <c r="I2703" s="7"/>
      <c r="J2703" s="7"/>
      <c r="K2703" s="7"/>
    </row>
    <row r="2704" spans="8:11" ht="12.75">
      <c r="H2704" s="1"/>
      <c r="I2704" s="7"/>
      <c r="J2704" s="7"/>
      <c r="K2704" s="7"/>
    </row>
    <row r="2705" spans="8:11" ht="12.75">
      <c r="H2705" s="1"/>
      <c r="I2705" s="7"/>
      <c r="J2705" s="7"/>
      <c r="K2705" s="7"/>
    </row>
    <row r="2706" spans="8:11" ht="12.75">
      <c r="H2706" s="1"/>
      <c r="I2706" s="7"/>
      <c r="J2706" s="7"/>
      <c r="K2706" s="7"/>
    </row>
    <row r="2707" spans="8:11" ht="12.75">
      <c r="H2707" s="1"/>
      <c r="I2707" s="7"/>
      <c r="J2707" s="7"/>
      <c r="K2707" s="7"/>
    </row>
    <row r="2708" spans="8:11" ht="12.75">
      <c r="H2708" s="1"/>
      <c r="I2708" s="7"/>
      <c r="J2708" s="7"/>
      <c r="K2708" s="7"/>
    </row>
    <row r="2709" spans="8:11" ht="12.75">
      <c r="H2709" s="1"/>
      <c r="I2709" s="7"/>
      <c r="J2709" s="7"/>
      <c r="K2709" s="7"/>
    </row>
    <row r="2710" spans="8:11" ht="12.75">
      <c r="H2710" s="1"/>
      <c r="I2710" s="7"/>
      <c r="J2710" s="7"/>
      <c r="K2710" s="7"/>
    </row>
    <row r="2711" spans="8:11" ht="12.75">
      <c r="H2711" s="1"/>
      <c r="I2711" s="7"/>
      <c r="J2711" s="7"/>
      <c r="K2711" s="7"/>
    </row>
    <row r="2712" spans="8:11" ht="12.75">
      <c r="H2712" s="1"/>
      <c r="I2712" s="7"/>
      <c r="J2712" s="7"/>
      <c r="K2712" s="7"/>
    </row>
    <row r="2713" spans="8:11" ht="12.75">
      <c r="H2713" s="1"/>
      <c r="I2713" s="7"/>
      <c r="J2713" s="7"/>
      <c r="K2713" s="7"/>
    </row>
    <row r="2714" spans="8:11" ht="12.75">
      <c r="H2714" s="1"/>
      <c r="I2714" s="7"/>
      <c r="J2714" s="7"/>
      <c r="K2714" s="7"/>
    </row>
    <row r="2715" spans="8:11" ht="12.75">
      <c r="H2715" s="1"/>
      <c r="I2715" s="7"/>
      <c r="J2715" s="7"/>
      <c r="K2715" s="7"/>
    </row>
    <row r="2716" spans="8:11" ht="12.75">
      <c r="H2716" s="1"/>
      <c r="I2716" s="7"/>
      <c r="J2716" s="7"/>
      <c r="K2716" s="7"/>
    </row>
    <row r="2717" spans="8:11" ht="12.75">
      <c r="H2717" s="1"/>
      <c r="I2717" s="7"/>
      <c r="J2717" s="7"/>
      <c r="K2717" s="7"/>
    </row>
    <row r="2718" spans="8:11" ht="12.75">
      <c r="H2718" s="1"/>
      <c r="I2718" s="7"/>
      <c r="J2718" s="7"/>
      <c r="K2718" s="7"/>
    </row>
    <row r="2719" spans="8:11" ht="12.75">
      <c r="H2719" s="1"/>
      <c r="I2719" s="7"/>
      <c r="J2719" s="7"/>
      <c r="K2719" s="7"/>
    </row>
    <row r="2720" spans="8:11" ht="12.75">
      <c r="H2720" s="1"/>
      <c r="I2720" s="7"/>
      <c r="J2720" s="7"/>
      <c r="K2720" s="7"/>
    </row>
    <row r="2721" spans="8:11" ht="12.75">
      <c r="H2721" s="1"/>
      <c r="I2721" s="7"/>
      <c r="J2721" s="7"/>
      <c r="K2721" s="7"/>
    </row>
    <row r="2722" spans="8:11" ht="12.75">
      <c r="H2722" s="1"/>
      <c r="I2722" s="7"/>
      <c r="J2722" s="7"/>
      <c r="K2722" s="7"/>
    </row>
    <row r="2723" spans="8:11" ht="12.75">
      <c r="H2723" s="1"/>
      <c r="I2723" s="7"/>
      <c r="J2723" s="7"/>
      <c r="K2723" s="7"/>
    </row>
    <row r="2724" spans="8:11" ht="12.75">
      <c r="H2724" s="1"/>
      <c r="I2724" s="7"/>
      <c r="J2724" s="7"/>
      <c r="K2724" s="7"/>
    </row>
    <row r="2725" spans="8:11" ht="12.75">
      <c r="H2725" s="1"/>
      <c r="I2725" s="7"/>
      <c r="J2725" s="7"/>
      <c r="K2725" s="7"/>
    </row>
    <row r="2726" spans="8:11" ht="12.75">
      <c r="H2726" s="1"/>
      <c r="I2726" s="7"/>
      <c r="J2726" s="7"/>
      <c r="K2726" s="7"/>
    </row>
    <row r="2727" spans="8:11" ht="12.75">
      <c r="H2727" s="1"/>
      <c r="I2727" s="7"/>
      <c r="J2727" s="7"/>
      <c r="K2727" s="7"/>
    </row>
    <row r="2728" spans="8:11" ht="12.75">
      <c r="H2728" s="1"/>
      <c r="I2728" s="7"/>
      <c r="J2728" s="7"/>
      <c r="K2728" s="7"/>
    </row>
    <row r="2729" spans="8:11" ht="12.75">
      <c r="H2729" s="1"/>
      <c r="I2729" s="7"/>
      <c r="J2729" s="7"/>
      <c r="K2729" s="7"/>
    </row>
    <row r="2730" spans="8:11" ht="12.75">
      <c r="H2730" s="1"/>
      <c r="I2730" s="7"/>
      <c r="J2730" s="7"/>
      <c r="K2730" s="7"/>
    </row>
    <row r="2731" spans="8:11" ht="12.75">
      <c r="H2731" s="1"/>
      <c r="I2731" s="7"/>
      <c r="J2731" s="7"/>
      <c r="K2731" s="7"/>
    </row>
    <row r="2732" spans="8:11" ht="12.75">
      <c r="H2732" s="1"/>
      <c r="I2732" s="7"/>
      <c r="J2732" s="7"/>
      <c r="K2732" s="7"/>
    </row>
    <row r="2733" spans="8:11" ht="12.75">
      <c r="H2733" s="1"/>
      <c r="I2733" s="7"/>
      <c r="J2733" s="7"/>
      <c r="K2733" s="7"/>
    </row>
    <row r="2734" spans="8:11" ht="12.75">
      <c r="H2734" s="1"/>
      <c r="I2734" s="7"/>
      <c r="J2734" s="7"/>
      <c r="K2734" s="7"/>
    </row>
    <row r="2735" spans="8:11" ht="12.75">
      <c r="H2735" s="1"/>
      <c r="I2735" s="7"/>
      <c r="J2735" s="7"/>
      <c r="K2735" s="7"/>
    </row>
    <row r="2736" spans="8:11" ht="12.75">
      <c r="H2736" s="1"/>
      <c r="I2736" s="7"/>
      <c r="J2736" s="7"/>
      <c r="K2736" s="7"/>
    </row>
    <row r="2737" spans="8:11" ht="12.75">
      <c r="H2737" s="1"/>
      <c r="I2737" s="7"/>
      <c r="J2737" s="7"/>
      <c r="K2737" s="7"/>
    </row>
    <row r="2738" spans="8:11" ht="12.75">
      <c r="H2738" s="1"/>
      <c r="I2738" s="7"/>
      <c r="J2738" s="7"/>
      <c r="K2738" s="7"/>
    </row>
    <row r="2739" spans="8:11" ht="12.75">
      <c r="H2739" s="1"/>
      <c r="I2739" s="7"/>
      <c r="J2739" s="7"/>
      <c r="K2739" s="7"/>
    </row>
    <row r="2740" spans="8:11" ht="12.75">
      <c r="H2740" s="1"/>
      <c r="I2740" s="7"/>
      <c r="J2740" s="7"/>
      <c r="K2740" s="7"/>
    </row>
    <row r="2741" spans="8:11" ht="12.75">
      <c r="H2741" s="1"/>
      <c r="I2741" s="7"/>
      <c r="J2741" s="7"/>
      <c r="K2741" s="7"/>
    </row>
    <row r="2742" spans="8:11" ht="12.75">
      <c r="H2742" s="1"/>
      <c r="I2742" s="7"/>
      <c r="J2742" s="7"/>
      <c r="K2742" s="7"/>
    </row>
    <row r="2743" spans="8:11" ht="12.75">
      <c r="H2743" s="1"/>
      <c r="I2743" s="7"/>
      <c r="J2743" s="7"/>
      <c r="K2743" s="7"/>
    </row>
    <row r="2744" spans="8:11" ht="12.75">
      <c r="H2744" s="1"/>
      <c r="I2744" s="7"/>
      <c r="J2744" s="7"/>
      <c r="K2744" s="7"/>
    </row>
    <row r="2745" spans="8:11" ht="12.75">
      <c r="H2745" s="1"/>
      <c r="I2745" s="7"/>
      <c r="J2745" s="7"/>
      <c r="K2745" s="7"/>
    </row>
    <row r="2746" spans="8:11" ht="12.75">
      <c r="H2746" s="1"/>
      <c r="I2746" s="7"/>
      <c r="J2746" s="7"/>
      <c r="K2746" s="7"/>
    </row>
    <row r="2747" spans="8:11" ht="12.75">
      <c r="H2747" s="1"/>
      <c r="I2747" s="7"/>
      <c r="J2747" s="7"/>
      <c r="K2747" s="7"/>
    </row>
    <row r="2748" spans="8:11" ht="12.75">
      <c r="H2748" s="1"/>
      <c r="I2748" s="7"/>
      <c r="J2748" s="7"/>
      <c r="K2748" s="7"/>
    </row>
    <row r="2749" spans="8:11" ht="12.75">
      <c r="H2749" s="1"/>
      <c r="I2749" s="7"/>
      <c r="J2749" s="7"/>
      <c r="K2749" s="7"/>
    </row>
    <row r="2750" spans="8:11" ht="12.75">
      <c r="H2750" s="1"/>
      <c r="I2750" s="7"/>
      <c r="J2750" s="7"/>
      <c r="K2750" s="7"/>
    </row>
    <row r="2751" spans="8:11" ht="12.75">
      <c r="H2751" s="1"/>
      <c r="I2751" s="7"/>
      <c r="J2751" s="7"/>
      <c r="K2751" s="7"/>
    </row>
    <row r="2752" spans="8:11" ht="12.75">
      <c r="H2752" s="1"/>
      <c r="I2752" s="7"/>
      <c r="J2752" s="7"/>
      <c r="K2752" s="7"/>
    </row>
    <row r="2753" spans="8:11" ht="12.75">
      <c r="H2753" s="1"/>
      <c r="I2753" s="7"/>
      <c r="J2753" s="7"/>
      <c r="K2753" s="7"/>
    </row>
    <row r="2754" spans="8:11" ht="12.75">
      <c r="H2754" s="1"/>
      <c r="I2754" s="7"/>
      <c r="J2754" s="7"/>
      <c r="K2754" s="7"/>
    </row>
    <row r="2755" spans="8:11" ht="12.75">
      <c r="H2755" s="1"/>
      <c r="I2755" s="7"/>
      <c r="J2755" s="7"/>
      <c r="K2755" s="7"/>
    </row>
    <row r="2756" spans="8:11" ht="12.75">
      <c r="H2756" s="1"/>
      <c r="I2756" s="7"/>
      <c r="J2756" s="7"/>
      <c r="K2756" s="7"/>
    </row>
    <row r="2757" spans="8:11" ht="12.75">
      <c r="H2757" s="1"/>
      <c r="I2757" s="7"/>
      <c r="J2757" s="7"/>
      <c r="K2757" s="7"/>
    </row>
    <row r="2758" spans="8:11" ht="12.75">
      <c r="H2758" s="1"/>
      <c r="I2758" s="7"/>
      <c r="J2758" s="7"/>
      <c r="K2758" s="7"/>
    </row>
    <row r="2759" spans="8:11" ht="12.75">
      <c r="H2759" s="1"/>
      <c r="I2759" s="7"/>
      <c r="J2759" s="7"/>
      <c r="K2759" s="7"/>
    </row>
    <row r="2760" spans="8:11" ht="12.75">
      <c r="H2760" s="1"/>
      <c r="I2760" s="7"/>
      <c r="J2760" s="7"/>
      <c r="K2760" s="7"/>
    </row>
    <row r="2761" spans="8:11" ht="12.75">
      <c r="H2761" s="1"/>
      <c r="I2761" s="7"/>
      <c r="J2761" s="7"/>
      <c r="K2761" s="7"/>
    </row>
    <row r="2762" spans="8:11" ht="12.75">
      <c r="H2762" s="1"/>
      <c r="I2762" s="7"/>
      <c r="J2762" s="7"/>
      <c r="K2762" s="7"/>
    </row>
    <row r="2763" spans="8:11" ht="12.75">
      <c r="H2763" s="1"/>
      <c r="I2763" s="7"/>
      <c r="J2763" s="7"/>
      <c r="K2763" s="7"/>
    </row>
    <row r="2764" spans="8:11" ht="12.75">
      <c r="H2764" s="1"/>
      <c r="I2764" s="7"/>
      <c r="J2764" s="7"/>
      <c r="K2764" s="7"/>
    </row>
    <row r="2765" spans="8:11" ht="12.75">
      <c r="H2765" s="1"/>
      <c r="I2765" s="7"/>
      <c r="J2765" s="7"/>
      <c r="K2765" s="7"/>
    </row>
    <row r="2766" spans="8:11" ht="12.75">
      <c r="H2766" s="1"/>
      <c r="I2766" s="7"/>
      <c r="J2766" s="7"/>
      <c r="K2766" s="7"/>
    </row>
    <row r="2767" spans="8:11" ht="12.75">
      <c r="H2767" s="1"/>
      <c r="I2767" s="7"/>
      <c r="J2767" s="7"/>
      <c r="K2767" s="7"/>
    </row>
    <row r="2768" spans="8:11" ht="12.75">
      <c r="H2768" s="1"/>
      <c r="I2768" s="7"/>
      <c r="J2768" s="7"/>
      <c r="K2768" s="7"/>
    </row>
    <row r="2769" spans="8:11" ht="12.75">
      <c r="H2769" s="1"/>
      <c r="I2769" s="7"/>
      <c r="J2769" s="7"/>
      <c r="K2769" s="7"/>
    </row>
    <row r="2770" spans="8:11" ht="12.75">
      <c r="H2770" s="1"/>
      <c r="I2770" s="7"/>
      <c r="J2770" s="7"/>
      <c r="K2770" s="7"/>
    </row>
    <row r="2771" spans="8:11" ht="12.75">
      <c r="H2771" s="1"/>
      <c r="I2771" s="7"/>
      <c r="J2771" s="7"/>
      <c r="K2771" s="7"/>
    </row>
    <row r="2772" spans="8:11" ht="12.75">
      <c r="H2772" s="1"/>
      <c r="I2772" s="7"/>
      <c r="J2772" s="7"/>
      <c r="K2772" s="7"/>
    </row>
    <row r="2773" spans="8:11" ht="12.75">
      <c r="H2773" s="1"/>
      <c r="I2773" s="7"/>
      <c r="J2773" s="7"/>
      <c r="K2773" s="7"/>
    </row>
    <row r="2774" spans="8:11" ht="12.75">
      <c r="H2774" s="1"/>
      <c r="I2774" s="7"/>
      <c r="J2774" s="7"/>
      <c r="K2774" s="7"/>
    </row>
    <row r="2775" spans="8:11" ht="12.75">
      <c r="H2775" s="1"/>
      <c r="I2775" s="7"/>
      <c r="J2775" s="7"/>
      <c r="K2775" s="7"/>
    </row>
    <row r="2776" spans="8:11" ht="12.75">
      <c r="H2776" s="1"/>
      <c r="I2776" s="7"/>
      <c r="J2776" s="7"/>
      <c r="K2776" s="7"/>
    </row>
    <row r="2777" spans="8:11" ht="12.75">
      <c r="H2777" s="1"/>
      <c r="I2777" s="7"/>
      <c r="J2777" s="7"/>
      <c r="K2777" s="7"/>
    </row>
    <row r="2778" spans="8:11" ht="12.75">
      <c r="H2778" s="1"/>
      <c r="I2778" s="7"/>
      <c r="J2778" s="7"/>
      <c r="K2778" s="7"/>
    </row>
    <row r="2779" spans="8:11" ht="12.75">
      <c r="H2779" s="1"/>
      <c r="I2779" s="7"/>
      <c r="J2779" s="7"/>
      <c r="K2779" s="7"/>
    </row>
    <row r="2780" spans="8:11" ht="12.75">
      <c r="H2780" s="1"/>
      <c r="I2780" s="7"/>
      <c r="J2780" s="7"/>
      <c r="K2780" s="7"/>
    </row>
    <row r="2781" spans="8:11" ht="12.75">
      <c r="H2781" s="1"/>
      <c r="I2781" s="7"/>
      <c r="J2781" s="7"/>
      <c r="K2781" s="7"/>
    </row>
    <row r="2782" spans="8:11" ht="12.75">
      <c r="H2782" s="1"/>
      <c r="I2782" s="7"/>
      <c r="J2782" s="7"/>
      <c r="K2782" s="7"/>
    </row>
    <row r="2783" spans="8:11" ht="12.75">
      <c r="H2783" s="1"/>
      <c r="I2783" s="7"/>
      <c r="J2783" s="7"/>
      <c r="K2783" s="7"/>
    </row>
    <row r="2784" spans="8:11" ht="12.75">
      <c r="H2784" s="1"/>
      <c r="I2784" s="7"/>
      <c r="J2784" s="7"/>
      <c r="K2784" s="7"/>
    </row>
    <row r="2785" spans="8:11" ht="12.75">
      <c r="H2785" s="1"/>
      <c r="I2785" s="7"/>
      <c r="J2785" s="7"/>
      <c r="K2785" s="7"/>
    </row>
    <row r="2786" spans="8:11" ht="12.75">
      <c r="H2786" s="1"/>
      <c r="I2786" s="7"/>
      <c r="J2786" s="7"/>
      <c r="K2786" s="7"/>
    </row>
    <row r="2787" spans="8:11" ht="12.75">
      <c r="H2787" s="1"/>
      <c r="I2787" s="7"/>
      <c r="J2787" s="7"/>
      <c r="K2787" s="7"/>
    </row>
    <row r="2788" spans="8:11" ht="12.75">
      <c r="H2788" s="1"/>
      <c r="I2788" s="7"/>
      <c r="J2788" s="7"/>
      <c r="K2788" s="7"/>
    </row>
    <row r="2789" spans="8:11" ht="12.75">
      <c r="H2789" s="1"/>
      <c r="I2789" s="7"/>
      <c r="J2789" s="7"/>
      <c r="K2789" s="7"/>
    </row>
    <row r="2790" spans="8:11" ht="12.75">
      <c r="H2790" s="1"/>
      <c r="I2790" s="7"/>
      <c r="J2790" s="7"/>
      <c r="K2790" s="7"/>
    </row>
    <row r="2791" spans="8:11" ht="12.75">
      <c r="H2791" s="1"/>
      <c r="I2791" s="7"/>
      <c r="J2791" s="7"/>
      <c r="K2791" s="7"/>
    </row>
    <row r="2792" spans="8:11" ht="12.75">
      <c r="H2792" s="1"/>
      <c r="I2792" s="7"/>
      <c r="J2792" s="7"/>
      <c r="K2792" s="7"/>
    </row>
    <row r="2793" spans="8:11" ht="12.75">
      <c r="H2793" s="1"/>
      <c r="I2793" s="7"/>
      <c r="J2793" s="7"/>
      <c r="K2793" s="7"/>
    </row>
    <row r="2794" spans="8:11" ht="12.75">
      <c r="H2794" s="1"/>
      <c r="I2794" s="7"/>
      <c r="J2794" s="7"/>
      <c r="K2794" s="7"/>
    </row>
    <row r="2795" spans="8:11" ht="12.75">
      <c r="H2795" s="1"/>
      <c r="I2795" s="7"/>
      <c r="J2795" s="7"/>
      <c r="K2795" s="7"/>
    </row>
    <row r="2796" spans="8:11" ht="12.75">
      <c r="H2796" s="1"/>
      <c r="I2796" s="7"/>
      <c r="J2796" s="7"/>
      <c r="K2796" s="7"/>
    </row>
    <row r="2797" spans="8:11" ht="12.75">
      <c r="H2797" s="1"/>
      <c r="I2797" s="7"/>
      <c r="J2797" s="7"/>
      <c r="K2797" s="7"/>
    </row>
    <row r="2798" spans="8:11" ht="12.75">
      <c r="H2798" s="1"/>
      <c r="I2798" s="7"/>
      <c r="J2798" s="7"/>
      <c r="K2798" s="7"/>
    </row>
    <row r="2799" spans="8:11" ht="12.75">
      <c r="H2799" s="1"/>
      <c r="I2799" s="7"/>
      <c r="J2799" s="7"/>
      <c r="K2799" s="7"/>
    </row>
    <row r="2800" spans="8:11" ht="12.75">
      <c r="H2800" s="1"/>
      <c r="I2800" s="7"/>
      <c r="J2800" s="7"/>
      <c r="K2800" s="7"/>
    </row>
    <row r="2801" spans="8:11" ht="12.75">
      <c r="H2801" s="1"/>
      <c r="I2801" s="7"/>
      <c r="J2801" s="7"/>
      <c r="K2801" s="7"/>
    </row>
    <row r="2802" spans="8:11" ht="12.75">
      <c r="H2802" s="1"/>
      <c r="I2802" s="7"/>
      <c r="J2802" s="7"/>
      <c r="K2802" s="7"/>
    </row>
    <row r="2803" spans="8:11" ht="12.75">
      <c r="H2803" s="1"/>
      <c r="I2803" s="7"/>
      <c r="J2803" s="7"/>
      <c r="K2803" s="7"/>
    </row>
    <row r="2804" spans="8:11" ht="12.75">
      <c r="H2804" s="1"/>
      <c r="I2804" s="7"/>
      <c r="J2804" s="7"/>
      <c r="K2804" s="7"/>
    </row>
    <row r="2805" spans="8:11" ht="12.75">
      <c r="H2805" s="1"/>
      <c r="I2805" s="7"/>
      <c r="J2805" s="7"/>
      <c r="K2805" s="7"/>
    </row>
    <row r="2806" spans="8:11" ht="12.75">
      <c r="H2806" s="1"/>
      <c r="I2806" s="7"/>
      <c r="J2806" s="7"/>
      <c r="K2806" s="7"/>
    </row>
    <row r="2807" spans="8:11" ht="12.75">
      <c r="H2807" s="1"/>
      <c r="I2807" s="7"/>
      <c r="J2807" s="7"/>
      <c r="K2807" s="7"/>
    </row>
    <row r="2808" spans="8:11" ht="12.75">
      <c r="H2808" s="1"/>
      <c r="I2808" s="7"/>
      <c r="J2808" s="7"/>
      <c r="K2808" s="7"/>
    </row>
    <row r="2809" spans="8:11" ht="12.75">
      <c r="H2809" s="1"/>
      <c r="I2809" s="7"/>
      <c r="J2809" s="7"/>
      <c r="K2809" s="7"/>
    </row>
    <row r="2810" spans="8:11" ht="12.75">
      <c r="H2810" s="1"/>
      <c r="I2810" s="7"/>
      <c r="J2810" s="7"/>
      <c r="K2810" s="7"/>
    </row>
    <row r="2811" spans="8:11" ht="12.75">
      <c r="H2811" s="1"/>
      <c r="I2811" s="7"/>
      <c r="J2811" s="7"/>
      <c r="K2811" s="7"/>
    </row>
    <row r="2812" spans="8:11" ht="12.75">
      <c r="H2812" s="1"/>
      <c r="I2812" s="7"/>
      <c r="J2812" s="7"/>
      <c r="K2812" s="7"/>
    </row>
    <row r="2813" spans="8:11" ht="12.75">
      <c r="H2813" s="1"/>
      <c r="I2813" s="7"/>
      <c r="J2813" s="7"/>
      <c r="K2813" s="7"/>
    </row>
    <row r="2814" spans="8:11" ht="12.75">
      <c r="H2814" s="1"/>
      <c r="I2814" s="7"/>
      <c r="J2814" s="7"/>
      <c r="K2814" s="7"/>
    </row>
    <row r="2815" spans="8:11" ht="12.75">
      <c r="H2815" s="1"/>
      <c r="I2815" s="7"/>
      <c r="J2815" s="7"/>
      <c r="K2815" s="7"/>
    </row>
    <row r="2816" spans="8:11" ht="12.75">
      <c r="H2816" s="1"/>
      <c r="I2816" s="7"/>
      <c r="J2816" s="7"/>
      <c r="K2816" s="7"/>
    </row>
    <row r="2817" spans="8:11" ht="12.75">
      <c r="H2817" s="1"/>
      <c r="I2817" s="7"/>
      <c r="J2817" s="7"/>
      <c r="K2817" s="7"/>
    </row>
    <row r="2818" spans="8:11" ht="12.75">
      <c r="H2818" s="1"/>
      <c r="I2818" s="7"/>
      <c r="J2818" s="7"/>
      <c r="K2818" s="7"/>
    </row>
    <row r="2819" spans="8:11" ht="12.75">
      <c r="H2819" s="1"/>
      <c r="I2819" s="7"/>
      <c r="J2819" s="7"/>
      <c r="K2819" s="7"/>
    </row>
    <row r="2820" spans="8:11" ht="12.75">
      <c r="H2820" s="1"/>
      <c r="I2820" s="7"/>
      <c r="J2820" s="7"/>
      <c r="K2820" s="7"/>
    </row>
    <row r="2821" spans="8:11" ht="12.75">
      <c r="H2821" s="1"/>
      <c r="I2821" s="7"/>
      <c r="J2821" s="7"/>
      <c r="K2821" s="7"/>
    </row>
    <row r="2822" spans="8:11" ht="12.75">
      <c r="H2822" s="1"/>
      <c r="I2822" s="7"/>
      <c r="J2822" s="7"/>
      <c r="K2822" s="7"/>
    </row>
    <row r="2823" spans="8:11" ht="12.75">
      <c r="H2823" s="1"/>
      <c r="I2823" s="7"/>
      <c r="J2823" s="7"/>
      <c r="K2823" s="7"/>
    </row>
    <row r="2824" spans="8:11" ht="12.75">
      <c r="H2824" s="1"/>
      <c r="I2824" s="7"/>
      <c r="J2824" s="7"/>
      <c r="K2824" s="7"/>
    </row>
    <row r="2825" spans="8:11" ht="12.75">
      <c r="H2825" s="1"/>
      <c r="I2825" s="7"/>
      <c r="J2825" s="7"/>
      <c r="K2825" s="7"/>
    </row>
    <row r="2826" spans="8:11" ht="12.75">
      <c r="H2826" s="1"/>
      <c r="I2826" s="7"/>
      <c r="J2826" s="7"/>
      <c r="K2826" s="7"/>
    </row>
    <row r="2827" spans="8:11" ht="12.75">
      <c r="H2827" s="1"/>
      <c r="I2827" s="7"/>
      <c r="J2827" s="7"/>
      <c r="K2827" s="7"/>
    </row>
    <row r="2828" spans="8:11" ht="12.75">
      <c r="H2828" s="1"/>
      <c r="I2828" s="7"/>
      <c r="J2828" s="7"/>
      <c r="K2828" s="7"/>
    </row>
    <row r="2829" spans="8:11" ht="12.75">
      <c r="H2829" s="1"/>
      <c r="I2829" s="7"/>
      <c r="J2829" s="7"/>
      <c r="K2829" s="7"/>
    </row>
    <row r="2830" spans="8:11" ht="12.75">
      <c r="H2830" s="1"/>
      <c r="I2830" s="7"/>
      <c r="J2830" s="7"/>
      <c r="K2830" s="7"/>
    </row>
    <row r="2831" spans="8:11" ht="12.75">
      <c r="H2831" s="1"/>
      <c r="I2831" s="7"/>
      <c r="J2831" s="7"/>
      <c r="K2831" s="7"/>
    </row>
    <row r="2832" spans="8:11" ht="12.75">
      <c r="H2832" s="1"/>
      <c r="I2832" s="7"/>
      <c r="J2832" s="7"/>
      <c r="K2832" s="7"/>
    </row>
    <row r="2833" spans="8:11" ht="12.75">
      <c r="H2833" s="1"/>
      <c r="I2833" s="7"/>
      <c r="J2833" s="7"/>
      <c r="K2833" s="7"/>
    </row>
    <row r="2834" spans="8:11" ht="12.75">
      <c r="H2834" s="1"/>
      <c r="I2834" s="7"/>
      <c r="J2834" s="7"/>
      <c r="K2834" s="7"/>
    </row>
    <row r="2835" spans="8:11" ht="12.75">
      <c r="H2835" s="1"/>
      <c r="I2835" s="7"/>
      <c r="J2835" s="7"/>
      <c r="K2835" s="7"/>
    </row>
    <row r="2836" spans="8:11" ht="12.75">
      <c r="H2836" s="1"/>
      <c r="I2836" s="7"/>
      <c r="J2836" s="7"/>
      <c r="K2836" s="7"/>
    </row>
    <row r="2837" spans="8:11" ht="12.75">
      <c r="H2837" s="1"/>
      <c r="I2837" s="7"/>
      <c r="J2837" s="7"/>
      <c r="K2837" s="7"/>
    </row>
    <row r="2838" spans="8:11" ht="12.75">
      <c r="H2838" s="1"/>
      <c r="I2838" s="7"/>
      <c r="J2838" s="7"/>
      <c r="K2838" s="7"/>
    </row>
    <row r="2839" spans="8:11" ht="12.75">
      <c r="H2839" s="1"/>
      <c r="I2839" s="7"/>
      <c r="J2839" s="7"/>
      <c r="K2839" s="7"/>
    </row>
    <row r="2840" spans="8:11" ht="12.75">
      <c r="H2840" s="1"/>
      <c r="I2840" s="7"/>
      <c r="J2840" s="7"/>
      <c r="K2840" s="7"/>
    </row>
    <row r="2841" spans="8:11" ht="12.75">
      <c r="H2841" s="1"/>
      <c r="I2841" s="7"/>
      <c r="J2841" s="7"/>
      <c r="K2841" s="7"/>
    </row>
    <row r="2842" spans="8:11" ht="12.75">
      <c r="H2842" s="1"/>
      <c r="I2842" s="7"/>
      <c r="J2842" s="7"/>
      <c r="K2842" s="7"/>
    </row>
    <row r="2843" spans="8:11" ht="12.75">
      <c r="H2843" s="1"/>
      <c r="I2843" s="7"/>
      <c r="J2843" s="7"/>
      <c r="K2843" s="7"/>
    </row>
    <row r="2844" spans="8:11" ht="12.75">
      <c r="H2844" s="1"/>
      <c r="I2844" s="7"/>
      <c r="J2844" s="7"/>
      <c r="K2844" s="7"/>
    </row>
    <row r="2845" spans="8:11" ht="12.75">
      <c r="H2845" s="1"/>
      <c r="I2845" s="7"/>
      <c r="J2845" s="7"/>
      <c r="K2845" s="7"/>
    </row>
    <row r="2846" spans="8:11" ht="12.75">
      <c r="H2846" s="1"/>
      <c r="I2846" s="7"/>
      <c r="J2846" s="7"/>
      <c r="K2846" s="7"/>
    </row>
    <row r="2847" spans="8:11" ht="12.75">
      <c r="H2847" s="1"/>
      <c r="I2847" s="7"/>
      <c r="J2847" s="7"/>
      <c r="K2847" s="7"/>
    </row>
    <row r="2848" spans="8:11" ht="12.75">
      <c r="H2848" s="1"/>
      <c r="I2848" s="7"/>
      <c r="J2848" s="7"/>
      <c r="K2848" s="7"/>
    </row>
    <row r="2849" spans="8:11" ht="12.75">
      <c r="H2849" s="1"/>
      <c r="I2849" s="7"/>
      <c r="J2849" s="7"/>
      <c r="K2849" s="7"/>
    </row>
    <row r="2850" spans="8:11" ht="12.75">
      <c r="H2850" s="1"/>
      <c r="I2850" s="7"/>
      <c r="J2850" s="7"/>
      <c r="K2850" s="7"/>
    </row>
    <row r="2851" spans="8:11" ht="12.75">
      <c r="H2851" s="1"/>
      <c r="I2851" s="7"/>
      <c r="J2851" s="7"/>
      <c r="K2851" s="7"/>
    </row>
    <row r="2852" spans="8:11" ht="12.75">
      <c r="H2852" s="1"/>
      <c r="I2852" s="7"/>
      <c r="J2852" s="7"/>
      <c r="K2852" s="7"/>
    </row>
    <row r="2853" spans="8:11" ht="12.75">
      <c r="H2853" s="1"/>
      <c r="I2853" s="7"/>
      <c r="J2853" s="7"/>
      <c r="K2853" s="7"/>
    </row>
    <row r="2854" spans="8:11" ht="12.75">
      <c r="H2854" s="1"/>
      <c r="I2854" s="7"/>
      <c r="J2854" s="7"/>
      <c r="K2854" s="7"/>
    </row>
    <row r="2855" spans="8:11" ht="12.75">
      <c r="H2855" s="1"/>
      <c r="I2855" s="7"/>
      <c r="J2855" s="7"/>
      <c r="K2855" s="7"/>
    </row>
    <row r="2856" spans="8:11" ht="12.75">
      <c r="H2856" s="1"/>
      <c r="I2856" s="7"/>
      <c r="J2856" s="7"/>
      <c r="K2856" s="7"/>
    </row>
    <row r="2857" spans="8:11" ht="12.75">
      <c r="H2857" s="1"/>
      <c r="I2857" s="7"/>
      <c r="J2857" s="7"/>
      <c r="K2857" s="7"/>
    </row>
    <row r="2858" spans="8:11" ht="12.75">
      <c r="H2858" s="1"/>
      <c r="I2858" s="7"/>
      <c r="J2858" s="7"/>
      <c r="K2858" s="7"/>
    </row>
    <row r="2859" spans="8:11" ht="12.75">
      <c r="H2859" s="1"/>
      <c r="I2859" s="7"/>
      <c r="J2859" s="7"/>
      <c r="K2859" s="7"/>
    </row>
    <row r="2860" spans="8:11" ht="12.75">
      <c r="H2860" s="1"/>
      <c r="I2860" s="7"/>
      <c r="J2860" s="7"/>
      <c r="K2860" s="7"/>
    </row>
    <row r="2861" spans="8:11" ht="12.75">
      <c r="H2861" s="1"/>
      <c r="I2861" s="7"/>
      <c r="J2861" s="7"/>
      <c r="K2861" s="7"/>
    </row>
    <row r="2862" spans="8:11" ht="12.75">
      <c r="H2862" s="1"/>
      <c r="I2862" s="7"/>
      <c r="J2862" s="7"/>
      <c r="K2862" s="7"/>
    </row>
    <row r="2863" spans="8:11" ht="12.75">
      <c r="H2863" s="1"/>
      <c r="I2863" s="7"/>
      <c r="J2863" s="7"/>
      <c r="K2863" s="7"/>
    </row>
    <row r="2864" spans="8:11" ht="12.75">
      <c r="H2864" s="1"/>
      <c r="I2864" s="7"/>
      <c r="J2864" s="7"/>
      <c r="K2864" s="7"/>
    </row>
    <row r="2865" spans="8:11" ht="12.75">
      <c r="H2865" s="1"/>
      <c r="I2865" s="7"/>
      <c r="J2865" s="7"/>
      <c r="K2865" s="7"/>
    </row>
    <row r="2866" spans="8:11" ht="12.75">
      <c r="H2866" s="1"/>
      <c r="I2866" s="7"/>
      <c r="J2866" s="7"/>
      <c r="K2866" s="7"/>
    </row>
    <row r="2867" spans="8:11" ht="12.75">
      <c r="H2867" s="1"/>
      <c r="I2867" s="7"/>
      <c r="J2867" s="7"/>
      <c r="K2867" s="7"/>
    </row>
    <row r="2868" spans="8:11" ht="12.75">
      <c r="H2868" s="1"/>
      <c r="I2868" s="7"/>
      <c r="J2868" s="7"/>
      <c r="K2868" s="7"/>
    </row>
    <row r="2869" spans="8:11" ht="12.75">
      <c r="H2869" s="1"/>
      <c r="I2869" s="7"/>
      <c r="J2869" s="7"/>
      <c r="K2869" s="7"/>
    </row>
    <row r="2870" spans="8:11" ht="12.75">
      <c r="H2870" s="1"/>
      <c r="I2870" s="7"/>
      <c r="J2870" s="7"/>
      <c r="K2870" s="7"/>
    </row>
    <row r="2871" spans="8:11" ht="12.75">
      <c r="H2871" s="1"/>
      <c r="I2871" s="7"/>
      <c r="J2871" s="7"/>
      <c r="K2871" s="7"/>
    </row>
    <row r="2872" spans="8:11" ht="12.75">
      <c r="H2872" s="1"/>
      <c r="I2872" s="7"/>
      <c r="J2872" s="7"/>
      <c r="K2872" s="7"/>
    </row>
    <row r="2873" spans="8:11" ht="12.75">
      <c r="H2873" s="1"/>
      <c r="I2873" s="7"/>
      <c r="J2873" s="7"/>
      <c r="K2873" s="7"/>
    </row>
    <row r="2874" spans="8:11" ht="12.75">
      <c r="H2874" s="1"/>
      <c r="I2874" s="7"/>
      <c r="J2874" s="7"/>
      <c r="K2874" s="7"/>
    </row>
    <row r="2875" spans="8:11" ht="12.75">
      <c r="H2875" s="1"/>
      <c r="I2875" s="7"/>
      <c r="J2875" s="7"/>
      <c r="K2875" s="7"/>
    </row>
    <row r="2876" spans="8:11" ht="12.75">
      <c r="H2876" s="1"/>
      <c r="I2876" s="7"/>
      <c r="J2876" s="7"/>
      <c r="K2876" s="7"/>
    </row>
    <row r="2877" spans="8:11" ht="12.75">
      <c r="H2877" s="1"/>
      <c r="I2877" s="7"/>
      <c r="J2877" s="7"/>
      <c r="K2877" s="7"/>
    </row>
    <row r="2878" spans="8:11" ht="12.75">
      <c r="H2878" s="1"/>
      <c r="I2878" s="7"/>
      <c r="J2878" s="7"/>
      <c r="K2878" s="7"/>
    </row>
    <row r="2879" spans="8:11" ht="12.75">
      <c r="H2879" s="1"/>
      <c r="I2879" s="7"/>
      <c r="J2879" s="7"/>
      <c r="K2879" s="7"/>
    </row>
    <row r="2880" spans="8:11" ht="12.75">
      <c r="H2880" s="1"/>
      <c r="I2880" s="7"/>
      <c r="J2880" s="7"/>
      <c r="K2880" s="7"/>
    </row>
    <row r="2881" spans="8:11" ht="12.75">
      <c r="H2881" s="1"/>
      <c r="I2881" s="7"/>
      <c r="J2881" s="7"/>
      <c r="K2881" s="7"/>
    </row>
    <row r="2882" spans="8:11" ht="12.75">
      <c r="H2882" s="1"/>
      <c r="I2882" s="7"/>
      <c r="J2882" s="7"/>
      <c r="K2882" s="7"/>
    </row>
    <row r="2883" spans="8:11" ht="12.75">
      <c r="H2883" s="1"/>
      <c r="I2883" s="7"/>
      <c r="J2883" s="7"/>
      <c r="K2883" s="7"/>
    </row>
    <row r="2884" spans="8:11" ht="12.75">
      <c r="H2884" s="1"/>
      <c r="I2884" s="7"/>
      <c r="J2884" s="7"/>
      <c r="K2884" s="7"/>
    </row>
    <row r="2885" spans="8:11" ht="12.75">
      <c r="H2885" s="1"/>
      <c r="I2885" s="7"/>
      <c r="J2885" s="7"/>
      <c r="K2885" s="7"/>
    </row>
    <row r="2886" spans="8:11" ht="12.75">
      <c r="H2886" s="1"/>
      <c r="I2886" s="7"/>
      <c r="J2886" s="7"/>
      <c r="K2886" s="7"/>
    </row>
    <row r="2887" spans="8:11" ht="12.75">
      <c r="H2887" s="1"/>
      <c r="I2887" s="7"/>
      <c r="J2887" s="7"/>
      <c r="K2887" s="7"/>
    </row>
    <row r="2888" spans="8:11" ht="12.75">
      <c r="H2888" s="1"/>
      <c r="I2888" s="7"/>
      <c r="J2888" s="7"/>
      <c r="K2888" s="7"/>
    </row>
    <row r="2889" spans="8:11" ht="12.75">
      <c r="H2889" s="1"/>
      <c r="I2889" s="7"/>
      <c r="J2889" s="7"/>
      <c r="K2889" s="7"/>
    </row>
    <row r="2890" spans="8:11" ht="12.75">
      <c r="H2890" s="1"/>
      <c r="I2890" s="7"/>
      <c r="J2890" s="7"/>
      <c r="K2890" s="7"/>
    </row>
    <row r="2891" spans="8:11" ht="12.75">
      <c r="H2891" s="1"/>
      <c r="I2891" s="7"/>
      <c r="J2891" s="7"/>
      <c r="K2891" s="7"/>
    </row>
    <row r="2892" spans="8:11" ht="12.75">
      <c r="H2892" s="1"/>
      <c r="I2892" s="7"/>
      <c r="J2892" s="7"/>
      <c r="K2892" s="7"/>
    </row>
    <row r="2893" spans="8:11" ht="12.75">
      <c r="H2893" s="1"/>
      <c r="I2893" s="7"/>
      <c r="J2893" s="7"/>
      <c r="K2893" s="7"/>
    </row>
    <row r="2894" spans="8:11" ht="12.75">
      <c r="H2894" s="1"/>
      <c r="I2894" s="7"/>
      <c r="J2894" s="7"/>
      <c r="K2894" s="7"/>
    </row>
    <row r="2895" spans="8:11" ht="12.75">
      <c r="H2895" s="1"/>
      <c r="I2895" s="7"/>
      <c r="J2895" s="7"/>
      <c r="K2895" s="7"/>
    </row>
    <row r="2896" spans="8:11" ht="12.75">
      <c r="H2896" s="1"/>
      <c r="I2896" s="7"/>
      <c r="J2896" s="7"/>
      <c r="K2896" s="7"/>
    </row>
    <row r="2897" spans="8:11" ht="12.75">
      <c r="H2897" s="1"/>
      <c r="I2897" s="7"/>
      <c r="J2897" s="7"/>
      <c r="K2897" s="7"/>
    </row>
    <row r="2898" spans="8:11" ht="12.75">
      <c r="H2898" s="1"/>
      <c r="I2898" s="7"/>
      <c r="J2898" s="7"/>
      <c r="K2898" s="7"/>
    </row>
    <row r="2899" spans="8:11" ht="12.75">
      <c r="H2899" s="1"/>
      <c r="I2899" s="7"/>
      <c r="J2899" s="7"/>
      <c r="K2899" s="7"/>
    </row>
    <row r="2900" spans="8:11" ht="12.75">
      <c r="H2900" s="1"/>
      <c r="I2900" s="7"/>
      <c r="J2900" s="7"/>
      <c r="K2900" s="7"/>
    </row>
    <row r="2901" spans="8:11" ht="12.75">
      <c r="H2901" s="1"/>
      <c r="I2901" s="7"/>
      <c r="J2901" s="7"/>
      <c r="K2901" s="7"/>
    </row>
    <row r="2902" spans="8:11" ht="12.75">
      <c r="H2902" s="1"/>
      <c r="I2902" s="7"/>
      <c r="J2902" s="7"/>
      <c r="K2902" s="7"/>
    </row>
    <row r="2903" spans="8:11" ht="12.75">
      <c r="H2903" s="1"/>
      <c r="I2903" s="7"/>
      <c r="J2903" s="7"/>
      <c r="K2903" s="7"/>
    </row>
    <row r="2904" spans="8:11" ht="12.75">
      <c r="H2904" s="1"/>
      <c r="I2904" s="7"/>
      <c r="J2904" s="7"/>
      <c r="K2904" s="7"/>
    </row>
    <row r="2905" spans="8:11" ht="12.75">
      <c r="H2905" s="1"/>
      <c r="I2905" s="7"/>
      <c r="J2905" s="7"/>
      <c r="K2905" s="7"/>
    </row>
    <row r="2906" spans="8:11" ht="12.75">
      <c r="H2906" s="1"/>
      <c r="I2906" s="7"/>
      <c r="J2906" s="7"/>
      <c r="K2906" s="7"/>
    </row>
    <row r="2907" spans="8:11" ht="12.75">
      <c r="H2907" s="1"/>
      <c r="I2907" s="7"/>
      <c r="J2907" s="7"/>
      <c r="K2907" s="7"/>
    </row>
    <row r="2908" spans="8:11" ht="12.75">
      <c r="H2908" s="1"/>
      <c r="I2908" s="7"/>
      <c r="J2908" s="7"/>
      <c r="K2908" s="7"/>
    </row>
    <row r="2909" spans="8:11" ht="12.75">
      <c r="H2909" s="1"/>
      <c r="I2909" s="7"/>
      <c r="J2909" s="7"/>
      <c r="K2909" s="7"/>
    </row>
    <row r="2910" spans="8:11" ht="12.75">
      <c r="H2910" s="1"/>
      <c r="I2910" s="7"/>
      <c r="J2910" s="7"/>
      <c r="K2910" s="7"/>
    </row>
    <row r="2911" spans="8:11" ht="12.75">
      <c r="H2911" s="1"/>
      <c r="I2911" s="7"/>
      <c r="J2911" s="7"/>
      <c r="K2911" s="7"/>
    </row>
    <row r="2912" spans="8:11" ht="12.75">
      <c r="H2912" s="1"/>
      <c r="I2912" s="7"/>
      <c r="J2912" s="7"/>
      <c r="K2912" s="7"/>
    </row>
    <row r="2913" spans="8:11" ht="12.75">
      <c r="H2913" s="1"/>
      <c r="I2913" s="7"/>
      <c r="J2913" s="7"/>
      <c r="K2913" s="7"/>
    </row>
    <row r="2914" spans="8:11" ht="12.75">
      <c r="H2914" s="1"/>
      <c r="I2914" s="7"/>
      <c r="J2914" s="7"/>
      <c r="K2914" s="7"/>
    </row>
    <row r="2915" spans="8:11" ht="12.75">
      <c r="H2915" s="1"/>
      <c r="I2915" s="7"/>
      <c r="J2915" s="7"/>
      <c r="K2915" s="7"/>
    </row>
    <row r="2916" spans="8:11" ht="12.75">
      <c r="H2916" s="1"/>
      <c r="I2916" s="7"/>
      <c r="J2916" s="7"/>
      <c r="K2916" s="7"/>
    </row>
    <row r="2917" spans="8:11" ht="12.75">
      <c r="H2917" s="1"/>
      <c r="I2917" s="7"/>
      <c r="J2917" s="7"/>
      <c r="K2917" s="7"/>
    </row>
    <row r="2918" spans="8:11" ht="12.75">
      <c r="H2918" s="1"/>
      <c r="I2918" s="7"/>
      <c r="J2918" s="7"/>
      <c r="K2918" s="7"/>
    </row>
    <row r="2919" spans="8:11" ht="12.75">
      <c r="H2919" s="1"/>
      <c r="I2919" s="7"/>
      <c r="J2919" s="7"/>
      <c r="K2919" s="7"/>
    </row>
    <row r="2920" spans="8:11" ht="12.75">
      <c r="H2920" s="1"/>
      <c r="I2920" s="7"/>
      <c r="J2920" s="7"/>
      <c r="K2920" s="7"/>
    </row>
    <row r="2921" spans="8:11" ht="12.75">
      <c r="H2921" s="1"/>
      <c r="I2921" s="7"/>
      <c r="J2921" s="7"/>
      <c r="K2921" s="7"/>
    </row>
    <row r="2922" spans="8:11" ht="12.75">
      <c r="H2922" s="1"/>
      <c r="I2922" s="7"/>
      <c r="J2922" s="7"/>
      <c r="K2922" s="7"/>
    </row>
    <row r="2923" spans="8:11" ht="12.75">
      <c r="H2923" s="1"/>
      <c r="I2923" s="7"/>
      <c r="J2923" s="7"/>
      <c r="K2923" s="7"/>
    </row>
    <row r="2924" spans="8:11" ht="12.75">
      <c r="H2924" s="1"/>
      <c r="I2924" s="7"/>
      <c r="J2924" s="7"/>
      <c r="K2924" s="7"/>
    </row>
    <row r="2925" spans="8:11" ht="12.75">
      <c r="H2925" s="1"/>
      <c r="I2925" s="7"/>
      <c r="J2925" s="7"/>
      <c r="K2925" s="7"/>
    </row>
    <row r="2926" spans="8:11" ht="12.75">
      <c r="H2926" s="1"/>
      <c r="I2926" s="7"/>
      <c r="J2926" s="7"/>
      <c r="K2926" s="7"/>
    </row>
    <row r="2927" spans="8:11" ht="12.75">
      <c r="H2927" s="1"/>
      <c r="I2927" s="7"/>
      <c r="J2927" s="7"/>
      <c r="K2927" s="7"/>
    </row>
    <row r="2928" spans="8:11" ht="12.75">
      <c r="H2928" s="1"/>
      <c r="I2928" s="7"/>
      <c r="J2928" s="7"/>
      <c r="K2928" s="7"/>
    </row>
    <row r="2929" spans="8:11" ht="12.75">
      <c r="H2929" s="1"/>
      <c r="I2929" s="7"/>
      <c r="J2929" s="7"/>
      <c r="K2929" s="7"/>
    </row>
    <row r="2930" spans="8:11" ht="12.75">
      <c r="H2930" s="1"/>
      <c r="I2930" s="7"/>
      <c r="J2930" s="7"/>
      <c r="K2930" s="7"/>
    </row>
    <row r="2931" spans="8:11" ht="12.75">
      <c r="H2931" s="1"/>
      <c r="I2931" s="7"/>
      <c r="J2931" s="7"/>
      <c r="K2931" s="7"/>
    </row>
    <row r="2932" spans="8:11" ht="12.75">
      <c r="H2932" s="1"/>
      <c r="I2932" s="7"/>
      <c r="J2932" s="7"/>
      <c r="K2932" s="7"/>
    </row>
    <row r="2933" spans="8:11" ht="12.75">
      <c r="H2933" s="1"/>
      <c r="I2933" s="7"/>
      <c r="J2933" s="7"/>
      <c r="K2933" s="7"/>
    </row>
    <row r="2934" spans="8:11" ht="12.75">
      <c r="H2934" s="1"/>
      <c r="I2934" s="7"/>
      <c r="J2934" s="7"/>
      <c r="K2934" s="7"/>
    </row>
    <row r="2935" spans="8:11" ht="12.75">
      <c r="H2935" s="1"/>
      <c r="I2935" s="7"/>
      <c r="J2935" s="7"/>
      <c r="K2935" s="7"/>
    </row>
    <row r="2936" spans="8:11" ht="12.75">
      <c r="H2936" s="1"/>
      <c r="I2936" s="7"/>
      <c r="J2936" s="7"/>
      <c r="K2936" s="7"/>
    </row>
    <row r="2937" spans="8:11" ht="12.75">
      <c r="H2937" s="1"/>
      <c r="I2937" s="7"/>
      <c r="J2937" s="7"/>
      <c r="K2937" s="7"/>
    </row>
    <row r="2938" spans="8:11" ht="12.75">
      <c r="H2938" s="1"/>
      <c r="I2938" s="7"/>
      <c r="J2938" s="7"/>
      <c r="K2938" s="7"/>
    </row>
    <row r="2939" spans="8:11" ht="12.75">
      <c r="H2939" s="1"/>
      <c r="I2939" s="7"/>
      <c r="J2939" s="7"/>
      <c r="K2939" s="7"/>
    </row>
    <row r="2940" spans="8:11" ht="12.75">
      <c r="H2940" s="1"/>
      <c r="I2940" s="7"/>
      <c r="J2940" s="7"/>
      <c r="K2940" s="7"/>
    </row>
    <row r="2941" spans="8:11" ht="12.75">
      <c r="H2941" s="1"/>
      <c r="I2941" s="7"/>
      <c r="J2941" s="7"/>
      <c r="K2941" s="7"/>
    </row>
    <row r="2942" spans="8:11" ht="12.75">
      <c r="H2942" s="1"/>
      <c r="I2942" s="7"/>
      <c r="J2942" s="7"/>
      <c r="K2942" s="7"/>
    </row>
    <row r="2943" spans="8:11" ht="12.75">
      <c r="H2943" s="1"/>
      <c r="I2943" s="7"/>
      <c r="J2943" s="7"/>
      <c r="K2943" s="7"/>
    </row>
    <row r="2944" spans="8:11" ht="12.75">
      <c r="H2944" s="1"/>
      <c r="I2944" s="7"/>
      <c r="J2944" s="7"/>
      <c r="K2944" s="7"/>
    </row>
    <row r="2945" spans="8:11" ht="12.75">
      <c r="H2945" s="1"/>
      <c r="I2945" s="7"/>
      <c r="J2945" s="7"/>
      <c r="K2945" s="7"/>
    </row>
    <row r="2946" spans="8:11" ht="12.75">
      <c r="H2946" s="1"/>
      <c r="I2946" s="7"/>
      <c r="J2946" s="7"/>
      <c r="K2946" s="7"/>
    </row>
    <row r="2947" spans="8:11" ht="12.75">
      <c r="H2947" s="1"/>
      <c r="I2947" s="7"/>
      <c r="J2947" s="7"/>
      <c r="K2947" s="7"/>
    </row>
    <row r="2948" spans="8:11" ht="12.75">
      <c r="H2948" s="1"/>
      <c r="I2948" s="7"/>
      <c r="J2948" s="7"/>
      <c r="K2948" s="7"/>
    </row>
    <row r="2949" spans="8:11" ht="12.75">
      <c r="H2949" s="1"/>
      <c r="I2949" s="7"/>
      <c r="J2949" s="7"/>
      <c r="K2949" s="7"/>
    </row>
    <row r="2950" spans="8:11" ht="12.75">
      <c r="H2950" s="1"/>
      <c r="I2950" s="7"/>
      <c r="J2950" s="7"/>
      <c r="K2950" s="7"/>
    </row>
    <row r="2951" spans="8:11" ht="12.75">
      <c r="H2951" s="1"/>
      <c r="I2951" s="7"/>
      <c r="J2951" s="7"/>
      <c r="K2951" s="7"/>
    </row>
    <row r="2952" spans="8:11" ht="12.75">
      <c r="H2952" s="1"/>
      <c r="I2952" s="7"/>
      <c r="J2952" s="7"/>
      <c r="K2952" s="7"/>
    </row>
    <row r="2953" spans="8:11" ht="12.75">
      <c r="H2953" s="1"/>
      <c r="I2953" s="7"/>
      <c r="J2953" s="7"/>
      <c r="K2953" s="7"/>
    </row>
    <row r="2954" spans="8:11" ht="12.75">
      <c r="H2954" s="1"/>
      <c r="I2954" s="7"/>
      <c r="J2954" s="7"/>
      <c r="K2954" s="7"/>
    </row>
    <row r="2955" spans="8:11" ht="12.75">
      <c r="H2955" s="1"/>
      <c r="I2955" s="7"/>
      <c r="J2955" s="7"/>
      <c r="K2955" s="7"/>
    </row>
    <row r="2956" spans="8:11" ht="12.75">
      <c r="H2956" s="1"/>
      <c r="I2956" s="7"/>
      <c r="J2956" s="7"/>
      <c r="K2956" s="7"/>
    </row>
    <row r="2957" spans="8:11" ht="12.75">
      <c r="H2957" s="1"/>
      <c r="I2957" s="7"/>
      <c r="J2957" s="7"/>
      <c r="K2957" s="7"/>
    </row>
    <row r="2958" spans="8:11" ht="12.75">
      <c r="H2958" s="1"/>
      <c r="I2958" s="7"/>
      <c r="J2958" s="7"/>
      <c r="K2958" s="7"/>
    </row>
    <row r="2959" spans="8:11" ht="12.75">
      <c r="H2959" s="1"/>
      <c r="I2959" s="7"/>
      <c r="J2959" s="7"/>
      <c r="K2959" s="7"/>
    </row>
    <row r="2960" spans="8:11" ht="12.75">
      <c r="H2960" s="1"/>
      <c r="I2960" s="7"/>
      <c r="J2960" s="7"/>
      <c r="K2960" s="7"/>
    </row>
    <row r="2961" spans="8:11" ht="12.75">
      <c r="H2961" s="1"/>
      <c r="I2961" s="7"/>
      <c r="J2961" s="7"/>
      <c r="K2961" s="7"/>
    </row>
    <row r="2962" spans="8:11" ht="12.75">
      <c r="H2962" s="1"/>
      <c r="I2962" s="7"/>
      <c r="J2962" s="7"/>
      <c r="K2962" s="7"/>
    </row>
    <row r="2963" spans="8:11" ht="12.75">
      <c r="H2963" s="1"/>
      <c r="I2963" s="7"/>
      <c r="J2963" s="7"/>
      <c r="K2963" s="7"/>
    </row>
    <row r="2964" spans="8:11" ht="12.75">
      <c r="H2964" s="1"/>
      <c r="I2964" s="7"/>
      <c r="J2964" s="7"/>
      <c r="K2964" s="7"/>
    </row>
    <row r="2965" spans="8:11" ht="12.75">
      <c r="H2965" s="1"/>
      <c r="I2965" s="7"/>
      <c r="J2965" s="7"/>
      <c r="K2965" s="7"/>
    </row>
    <row r="2966" spans="8:11" ht="12.75">
      <c r="H2966" s="1"/>
      <c r="I2966" s="7"/>
      <c r="J2966" s="7"/>
      <c r="K2966" s="7"/>
    </row>
    <row r="2967" spans="8:11" ht="12.75">
      <c r="H2967" s="1"/>
      <c r="I2967" s="7"/>
      <c r="J2967" s="7"/>
      <c r="K2967" s="7"/>
    </row>
    <row r="2968" spans="8:11" ht="12.75">
      <c r="H2968" s="1"/>
      <c r="I2968" s="7"/>
      <c r="J2968" s="7"/>
      <c r="K2968" s="7"/>
    </row>
    <row r="2969" spans="8:11" ht="12.75">
      <c r="H2969" s="1"/>
      <c r="I2969" s="7"/>
      <c r="J2969" s="7"/>
      <c r="K2969" s="7"/>
    </row>
    <row r="2970" spans="8:11" ht="12.75">
      <c r="H2970" s="1"/>
      <c r="I2970" s="7"/>
      <c r="J2970" s="7"/>
      <c r="K2970" s="7"/>
    </row>
    <row r="2971" spans="8:11" ht="12.75">
      <c r="H2971" s="1"/>
      <c r="I2971" s="7"/>
      <c r="J2971" s="7"/>
      <c r="K2971" s="7"/>
    </row>
    <row r="2972" spans="8:11" ht="12.75">
      <c r="H2972" s="1"/>
      <c r="I2972" s="7"/>
      <c r="J2972" s="7"/>
      <c r="K2972" s="7"/>
    </row>
    <row r="2973" spans="8:11" ht="12.75">
      <c r="H2973" s="1"/>
      <c r="I2973" s="7"/>
      <c r="J2973" s="7"/>
      <c r="K2973" s="7"/>
    </row>
    <row r="2974" spans="8:11" ht="12.75">
      <c r="H2974" s="1"/>
      <c r="I2974" s="7"/>
      <c r="J2974" s="7"/>
      <c r="K2974" s="7"/>
    </row>
    <row r="2975" spans="8:11" ht="12.75">
      <c r="H2975" s="1"/>
      <c r="I2975" s="7"/>
      <c r="J2975" s="7"/>
      <c r="K2975" s="7"/>
    </row>
    <row r="2976" spans="8:11" ht="12.75">
      <c r="H2976" s="1"/>
      <c r="I2976" s="7"/>
      <c r="J2976" s="7"/>
      <c r="K2976" s="7"/>
    </row>
    <row r="2977" spans="8:11" ht="12.75">
      <c r="H2977" s="1"/>
      <c r="I2977" s="7"/>
      <c r="J2977" s="7"/>
      <c r="K2977" s="7"/>
    </row>
    <row r="2978" spans="8:11" ht="12.75">
      <c r="H2978" s="1"/>
      <c r="I2978" s="7"/>
      <c r="J2978" s="7"/>
      <c r="K2978" s="7"/>
    </row>
    <row r="2979" spans="8:11" ht="12.75">
      <c r="H2979" s="1"/>
      <c r="I2979" s="7"/>
      <c r="J2979" s="7"/>
      <c r="K2979" s="7"/>
    </row>
    <row r="2980" spans="8:11" ht="12.75">
      <c r="H2980" s="1"/>
      <c r="I2980" s="7"/>
      <c r="J2980" s="7"/>
      <c r="K2980" s="7"/>
    </row>
    <row r="2981" spans="8:11" ht="12.75">
      <c r="H2981" s="1"/>
      <c r="I2981" s="7"/>
      <c r="J2981" s="7"/>
      <c r="K2981" s="7"/>
    </row>
    <row r="2982" spans="8:11" ht="12.75">
      <c r="H2982" s="1"/>
      <c r="I2982" s="7"/>
      <c r="J2982" s="7"/>
      <c r="K2982" s="7"/>
    </row>
    <row r="2983" spans="8:11" ht="12.75">
      <c r="H2983" s="1"/>
      <c r="I2983" s="7"/>
      <c r="J2983" s="7"/>
      <c r="K2983" s="7"/>
    </row>
    <row r="2984" spans="8:11" ht="12.75">
      <c r="H2984" s="1"/>
      <c r="I2984" s="7"/>
      <c r="J2984" s="7"/>
      <c r="K2984" s="7"/>
    </row>
    <row r="2985" spans="8:11" ht="12.75">
      <c r="H2985" s="1"/>
      <c r="I2985" s="7"/>
      <c r="J2985" s="7"/>
      <c r="K2985" s="7"/>
    </row>
    <row r="2986" spans="8:11" ht="12.75">
      <c r="H2986" s="1"/>
      <c r="I2986" s="7"/>
      <c r="J2986" s="7"/>
      <c r="K2986" s="7"/>
    </row>
    <row r="2987" spans="8:11" ht="12.75">
      <c r="H2987" s="1"/>
      <c r="I2987" s="7"/>
      <c r="J2987" s="7"/>
      <c r="K2987" s="7"/>
    </row>
    <row r="2988" spans="8:11" ht="12.75">
      <c r="H2988" s="1"/>
      <c r="I2988" s="7"/>
      <c r="J2988" s="7"/>
      <c r="K2988" s="7"/>
    </row>
    <row r="2989" spans="8:11" ht="12.75">
      <c r="H2989" s="1"/>
      <c r="I2989" s="7"/>
      <c r="J2989" s="7"/>
      <c r="K2989" s="7"/>
    </row>
    <row r="2990" spans="8:11" ht="12.75">
      <c r="H2990" s="1"/>
      <c r="I2990" s="7"/>
      <c r="J2990" s="7"/>
      <c r="K2990" s="7"/>
    </row>
    <row r="2991" spans="8:11" ht="12.75">
      <c r="H2991" s="1"/>
      <c r="I2991" s="7"/>
      <c r="J2991" s="7"/>
      <c r="K2991" s="7"/>
    </row>
    <row r="2992" spans="8:11" ht="12.75">
      <c r="H2992" s="1"/>
      <c r="I2992" s="7"/>
      <c r="J2992" s="7"/>
      <c r="K2992" s="7"/>
    </row>
    <row r="2993" spans="8:11" ht="12.75">
      <c r="H2993" s="1"/>
      <c r="I2993" s="7"/>
      <c r="J2993" s="7"/>
      <c r="K2993" s="7"/>
    </row>
    <row r="2994" spans="8:11" ht="12.75">
      <c r="H2994" s="1"/>
      <c r="I2994" s="7"/>
      <c r="J2994" s="7"/>
      <c r="K2994" s="7"/>
    </row>
    <row r="2995" spans="8:11" ht="12.75">
      <c r="H2995" s="1"/>
      <c r="I2995" s="7"/>
      <c r="J2995" s="7"/>
      <c r="K2995" s="7"/>
    </row>
    <row r="2996" spans="8:11" ht="12.75">
      <c r="H2996" s="1"/>
      <c r="I2996" s="7"/>
      <c r="J2996" s="7"/>
      <c r="K2996" s="7"/>
    </row>
    <row r="2997" spans="8:11" ht="12.75">
      <c r="H2997" s="1"/>
      <c r="I2997" s="7"/>
      <c r="J2997" s="7"/>
      <c r="K2997" s="7"/>
    </row>
    <row r="2998" spans="8:11" ht="12.75">
      <c r="H2998" s="1"/>
      <c r="I2998" s="7"/>
      <c r="J2998" s="7"/>
      <c r="K2998" s="7"/>
    </row>
    <row r="2999" spans="8:11" ht="12.75">
      <c r="H2999" s="1"/>
      <c r="I2999" s="7"/>
      <c r="J2999" s="7"/>
      <c r="K2999" s="7"/>
    </row>
    <row r="3000" spans="8:11" ht="12.75">
      <c r="H3000" s="1"/>
      <c r="I3000" s="7"/>
      <c r="J3000" s="7"/>
      <c r="K3000" s="7"/>
    </row>
    <row r="3001" spans="8:11" ht="12.75">
      <c r="H3001" s="1"/>
      <c r="I3001" s="7"/>
      <c r="J3001" s="7"/>
      <c r="K3001" s="7"/>
    </row>
    <row r="3002" spans="8:11" ht="12.75">
      <c r="H3002" s="1"/>
      <c r="I3002" s="7"/>
      <c r="J3002" s="7"/>
      <c r="K3002" s="7"/>
    </row>
    <row r="3003" spans="8:11" ht="12.75">
      <c r="H3003" s="1"/>
      <c r="I3003" s="7"/>
      <c r="J3003" s="7"/>
      <c r="K3003" s="7"/>
    </row>
    <row r="3004" spans="8:11" ht="12.75">
      <c r="H3004" s="1"/>
      <c r="I3004" s="7"/>
      <c r="J3004" s="7"/>
      <c r="K3004" s="7"/>
    </row>
    <row r="3005" spans="8:11" ht="12.75">
      <c r="H3005" s="1"/>
      <c r="I3005" s="7"/>
      <c r="J3005" s="7"/>
      <c r="K3005" s="7"/>
    </row>
    <row r="3006" spans="8:11" ht="12.75">
      <c r="H3006" s="1"/>
      <c r="I3006" s="7"/>
      <c r="J3006" s="7"/>
      <c r="K3006" s="7"/>
    </row>
    <row r="3007" spans="8:11" ht="12.75">
      <c r="H3007" s="1"/>
      <c r="I3007" s="7"/>
      <c r="J3007" s="7"/>
      <c r="K3007" s="7"/>
    </row>
    <row r="3008" spans="8:11" ht="12.75">
      <c r="H3008" s="1"/>
      <c r="I3008" s="7"/>
      <c r="J3008" s="7"/>
      <c r="K3008" s="7"/>
    </row>
    <row r="3009" spans="8:11" ht="12.75">
      <c r="H3009" s="1"/>
      <c r="I3009" s="7"/>
      <c r="J3009" s="7"/>
      <c r="K3009" s="7"/>
    </row>
    <row r="3010" spans="8:11" ht="12.75">
      <c r="H3010" s="1"/>
      <c r="I3010" s="7"/>
      <c r="J3010" s="7"/>
      <c r="K3010" s="7"/>
    </row>
    <row r="3011" spans="8:11" ht="12.75">
      <c r="H3011" s="1"/>
      <c r="I3011" s="7"/>
      <c r="J3011" s="7"/>
      <c r="K3011" s="7"/>
    </row>
    <row r="3012" spans="8:11" ht="12.75">
      <c r="H3012" s="1"/>
      <c r="I3012" s="7"/>
      <c r="J3012" s="7"/>
      <c r="K3012" s="7"/>
    </row>
    <row r="3013" spans="8:11" ht="12.75">
      <c r="H3013" s="1"/>
      <c r="I3013" s="7"/>
      <c r="J3013" s="7"/>
      <c r="K3013" s="7"/>
    </row>
    <row r="3014" spans="8:11" ht="12.75">
      <c r="H3014" s="1"/>
      <c r="I3014" s="7"/>
      <c r="J3014" s="7"/>
      <c r="K3014" s="7"/>
    </row>
    <row r="3015" spans="8:11" ht="12.75">
      <c r="H3015" s="1"/>
      <c r="I3015" s="7"/>
      <c r="J3015" s="7"/>
      <c r="K3015" s="7"/>
    </row>
    <row r="3016" spans="8:11" ht="12.75">
      <c r="H3016" s="1"/>
      <c r="I3016" s="7"/>
      <c r="J3016" s="7"/>
      <c r="K3016" s="7"/>
    </row>
    <row r="3017" spans="8:11" ht="12.75">
      <c r="H3017" s="1"/>
      <c r="I3017" s="7"/>
      <c r="J3017" s="7"/>
      <c r="K3017" s="7"/>
    </row>
    <row r="3018" spans="8:11" ht="12.75">
      <c r="H3018" s="1"/>
      <c r="I3018" s="7"/>
      <c r="J3018" s="7"/>
      <c r="K3018" s="7"/>
    </row>
    <row r="3019" spans="8:11" ht="12.75">
      <c r="H3019" s="1"/>
      <c r="I3019" s="7"/>
      <c r="J3019" s="7"/>
      <c r="K3019" s="7"/>
    </row>
    <row r="3020" spans="8:11" ht="12.75">
      <c r="H3020" s="1"/>
      <c r="I3020" s="7"/>
      <c r="J3020" s="7"/>
      <c r="K3020" s="7"/>
    </row>
    <row r="3021" spans="8:11" ht="12.75">
      <c r="H3021" s="1"/>
      <c r="I3021" s="7"/>
      <c r="J3021" s="7"/>
      <c r="K3021" s="7"/>
    </row>
    <row r="3022" spans="8:11" ht="12.75">
      <c r="H3022" s="1"/>
      <c r="I3022" s="7"/>
      <c r="J3022" s="7"/>
      <c r="K3022" s="7"/>
    </row>
    <row r="3023" spans="8:11" ht="12.75">
      <c r="H3023" s="1"/>
      <c r="I3023" s="7"/>
      <c r="J3023" s="7"/>
      <c r="K3023" s="7"/>
    </row>
    <row r="3024" spans="8:11" ht="12.75">
      <c r="H3024" s="1"/>
      <c r="I3024" s="7"/>
      <c r="J3024" s="7"/>
      <c r="K3024" s="7"/>
    </row>
    <row r="3025" spans="8:11" ht="12.75">
      <c r="H3025" s="1"/>
      <c r="I3025" s="7"/>
      <c r="J3025" s="7"/>
      <c r="K3025" s="7"/>
    </row>
    <row r="3026" spans="8:11" ht="12.75">
      <c r="H3026" s="1"/>
      <c r="I3026" s="7"/>
      <c r="J3026" s="7"/>
      <c r="K3026" s="7"/>
    </row>
    <row r="3027" spans="8:11" ht="12.75">
      <c r="H3027" s="1"/>
      <c r="I3027" s="7"/>
      <c r="J3027" s="7"/>
      <c r="K3027" s="7"/>
    </row>
    <row r="3028" spans="8:11" ht="12.75">
      <c r="H3028" s="1"/>
      <c r="I3028" s="7"/>
      <c r="J3028" s="7"/>
      <c r="K3028" s="7"/>
    </row>
    <row r="3029" spans="8:11" ht="12.75">
      <c r="H3029" s="1"/>
      <c r="I3029" s="7"/>
      <c r="J3029" s="7"/>
      <c r="K3029" s="7"/>
    </row>
    <row r="3030" spans="8:11" ht="12.75">
      <c r="H3030" s="1"/>
      <c r="I3030" s="7"/>
      <c r="J3030" s="7"/>
      <c r="K3030" s="7"/>
    </row>
    <row r="3031" spans="8:11" ht="12.75">
      <c r="H3031" s="1"/>
      <c r="I3031" s="7"/>
      <c r="J3031" s="7"/>
      <c r="K3031" s="7"/>
    </row>
    <row r="3032" spans="8:11" ht="12.75">
      <c r="H3032" s="1"/>
      <c r="I3032" s="7"/>
      <c r="J3032" s="7"/>
      <c r="K3032" s="7"/>
    </row>
    <row r="3033" spans="8:11" ht="12.75">
      <c r="H3033" s="1"/>
      <c r="I3033" s="7"/>
      <c r="J3033" s="7"/>
      <c r="K3033" s="7"/>
    </row>
    <row r="3034" spans="8:11" ht="12.75">
      <c r="H3034" s="1"/>
      <c r="I3034" s="7"/>
      <c r="J3034" s="7"/>
      <c r="K3034" s="7"/>
    </row>
    <row r="3035" spans="8:11" ht="12.75">
      <c r="H3035" s="1"/>
      <c r="I3035" s="7"/>
      <c r="J3035" s="7"/>
      <c r="K3035" s="7"/>
    </row>
    <row r="3036" spans="8:11" ht="12.75">
      <c r="H3036" s="1"/>
      <c r="I3036" s="7"/>
      <c r="J3036" s="7"/>
      <c r="K3036" s="7"/>
    </row>
    <row r="3037" spans="8:11" ht="12.75">
      <c r="H3037" s="1"/>
      <c r="I3037" s="7"/>
      <c r="J3037" s="7"/>
      <c r="K3037" s="7"/>
    </row>
    <row r="3038" spans="8:11" ht="12.75">
      <c r="H3038" s="1"/>
      <c r="I3038" s="7"/>
      <c r="J3038" s="7"/>
      <c r="K3038" s="7"/>
    </row>
    <row r="3039" spans="8:11" ht="12.75">
      <c r="H3039" s="1"/>
      <c r="I3039" s="7"/>
      <c r="J3039" s="7"/>
      <c r="K3039" s="7"/>
    </row>
    <row r="3040" spans="8:11" ht="12.75">
      <c r="H3040" s="1"/>
      <c r="I3040" s="7"/>
      <c r="J3040" s="7"/>
      <c r="K3040" s="7"/>
    </row>
    <row r="3041" spans="8:11" ht="12.75">
      <c r="H3041" s="1"/>
      <c r="I3041" s="7"/>
      <c r="J3041" s="7"/>
      <c r="K3041" s="7"/>
    </row>
    <row r="3042" spans="8:11" ht="12.75">
      <c r="H3042" s="1"/>
      <c r="I3042" s="7"/>
      <c r="J3042" s="7"/>
      <c r="K3042" s="7"/>
    </row>
    <row r="3043" spans="8:11" ht="12.75">
      <c r="H3043" s="1"/>
      <c r="I3043" s="7"/>
      <c r="J3043" s="7"/>
      <c r="K3043" s="7"/>
    </row>
    <row r="3044" spans="8:11" ht="12.75">
      <c r="H3044" s="1"/>
      <c r="I3044" s="7"/>
      <c r="J3044" s="7"/>
      <c r="K3044" s="7"/>
    </row>
    <row r="3045" spans="8:11" ht="12.75">
      <c r="H3045" s="1"/>
      <c r="I3045" s="7"/>
      <c r="J3045" s="7"/>
      <c r="K3045" s="7"/>
    </row>
    <row r="3046" spans="8:11" ht="12.75">
      <c r="H3046" s="1"/>
      <c r="I3046" s="7"/>
      <c r="J3046" s="7"/>
      <c r="K3046" s="7"/>
    </row>
    <row r="3047" spans="8:11" ht="12.75">
      <c r="H3047" s="1"/>
      <c r="I3047" s="7"/>
      <c r="J3047" s="7"/>
      <c r="K3047" s="7"/>
    </row>
    <row r="3048" spans="8:11" ht="12.75">
      <c r="H3048" s="1"/>
      <c r="I3048" s="7"/>
      <c r="J3048" s="7"/>
      <c r="K3048" s="7"/>
    </row>
    <row r="3049" spans="8:11" ht="12.75">
      <c r="H3049" s="1"/>
      <c r="I3049" s="7"/>
      <c r="J3049" s="7"/>
      <c r="K3049" s="7"/>
    </row>
    <row r="3050" spans="8:11" ht="12.75">
      <c r="H3050" s="1"/>
      <c r="I3050" s="7"/>
      <c r="J3050" s="7"/>
      <c r="K3050" s="7"/>
    </row>
    <row r="3051" spans="8:11" ht="12.75">
      <c r="H3051" s="1"/>
      <c r="I3051" s="7"/>
      <c r="J3051" s="7"/>
      <c r="K3051" s="7"/>
    </row>
    <row r="3052" spans="8:11" ht="12.75">
      <c r="H3052" s="1"/>
      <c r="I3052" s="7"/>
      <c r="J3052" s="7"/>
      <c r="K3052" s="7"/>
    </row>
    <row r="3053" spans="8:11" ht="12.75">
      <c r="H3053" s="1"/>
      <c r="I3053" s="7"/>
      <c r="J3053" s="7"/>
      <c r="K3053" s="7"/>
    </row>
    <row r="3054" spans="8:11" ht="12.75">
      <c r="H3054" s="1"/>
      <c r="I3054" s="7"/>
      <c r="J3054" s="7"/>
      <c r="K3054" s="7"/>
    </row>
    <row r="3055" spans="8:11" ht="12.75">
      <c r="H3055" s="1"/>
      <c r="I3055" s="7"/>
      <c r="J3055" s="7"/>
      <c r="K3055" s="7"/>
    </row>
    <row r="3056" spans="8:11" ht="12.75">
      <c r="H3056" s="1"/>
      <c r="I3056" s="7"/>
      <c r="J3056" s="7"/>
      <c r="K3056" s="7"/>
    </row>
    <row r="3057" spans="8:11" ht="12.75">
      <c r="H3057" s="1"/>
      <c r="I3057" s="7"/>
      <c r="J3057" s="7"/>
      <c r="K3057" s="7"/>
    </row>
    <row r="3058" spans="8:11" ht="12.75">
      <c r="H3058" s="1"/>
      <c r="I3058" s="7"/>
      <c r="J3058" s="7"/>
      <c r="K3058" s="7"/>
    </row>
    <row r="3059" spans="8:11" ht="12.75">
      <c r="H3059" s="1"/>
      <c r="I3059" s="7"/>
      <c r="J3059" s="7"/>
      <c r="K3059" s="7"/>
    </row>
    <row r="3060" spans="8:11" ht="12.75">
      <c r="H3060" s="1"/>
      <c r="I3060" s="7"/>
      <c r="J3060" s="7"/>
      <c r="K3060" s="7"/>
    </row>
    <row r="3061" spans="8:11" ht="12.75">
      <c r="H3061" s="1"/>
      <c r="I3061" s="7"/>
      <c r="J3061" s="7"/>
      <c r="K3061" s="7"/>
    </row>
    <row r="3062" spans="8:11" ht="12.75">
      <c r="H3062" s="1"/>
      <c r="I3062" s="7"/>
      <c r="J3062" s="7"/>
      <c r="K3062" s="7"/>
    </row>
    <row r="3063" spans="8:11" ht="12.75">
      <c r="H3063" s="1"/>
      <c r="I3063" s="7"/>
      <c r="J3063" s="7"/>
      <c r="K3063" s="7"/>
    </row>
    <row r="3064" spans="8:11" ht="12.75">
      <c r="H3064" s="1"/>
      <c r="I3064" s="7"/>
      <c r="J3064" s="7"/>
      <c r="K3064" s="7"/>
    </row>
    <row r="3065" spans="8:11" ht="12.75">
      <c r="H3065" s="1"/>
      <c r="I3065" s="7"/>
      <c r="J3065" s="7"/>
      <c r="K3065" s="7"/>
    </row>
    <row r="3066" spans="8:11" ht="12.75">
      <c r="H3066" s="1"/>
      <c r="I3066" s="7"/>
      <c r="J3066" s="7"/>
      <c r="K3066" s="7"/>
    </row>
    <row r="3067" spans="8:11" ht="12.75">
      <c r="H3067" s="1"/>
      <c r="I3067" s="7"/>
      <c r="J3067" s="7"/>
      <c r="K3067" s="7"/>
    </row>
    <row r="3068" spans="8:11" ht="12.75">
      <c r="H3068" s="1"/>
      <c r="I3068" s="7"/>
      <c r="J3068" s="7"/>
      <c r="K3068" s="7"/>
    </row>
    <row r="3069" spans="8:11" ht="12.75">
      <c r="H3069" s="1"/>
      <c r="I3069" s="7"/>
      <c r="J3069" s="7"/>
      <c r="K3069" s="7"/>
    </row>
    <row r="3070" spans="8:11" ht="12.75">
      <c r="H3070" s="1"/>
      <c r="I3070" s="7"/>
      <c r="J3070" s="7"/>
      <c r="K3070" s="7"/>
    </row>
    <row r="3071" spans="8:11" ht="12.75">
      <c r="H3071" s="1"/>
      <c r="I3071" s="7"/>
      <c r="J3071" s="7"/>
      <c r="K3071" s="7"/>
    </row>
    <row r="3072" spans="8:11" ht="12.75">
      <c r="H3072" s="1"/>
      <c r="I3072" s="7"/>
      <c r="J3072" s="7"/>
      <c r="K3072" s="7"/>
    </row>
    <row r="3073" spans="8:11" ht="12.75">
      <c r="H3073" s="1"/>
      <c r="I3073" s="7"/>
      <c r="J3073" s="7"/>
      <c r="K3073" s="7"/>
    </row>
    <row r="3074" spans="8:11" ht="12.75">
      <c r="H3074" s="1"/>
      <c r="I3074" s="7"/>
      <c r="J3074" s="7"/>
      <c r="K3074" s="7"/>
    </row>
    <row r="3075" spans="8:11" ht="12.75">
      <c r="H3075" s="1"/>
      <c r="I3075" s="7"/>
      <c r="J3075" s="7"/>
      <c r="K3075" s="7"/>
    </row>
    <row r="3076" spans="8:11" ht="12.75">
      <c r="H3076" s="1"/>
      <c r="I3076" s="7"/>
      <c r="J3076" s="7"/>
      <c r="K3076" s="7"/>
    </row>
    <row r="3077" spans="8:11" ht="12.75">
      <c r="H3077" s="1"/>
      <c r="I3077" s="7"/>
      <c r="J3077" s="7"/>
      <c r="K3077" s="7"/>
    </row>
    <row r="3078" spans="8:11" ht="12.75">
      <c r="H3078" s="1"/>
      <c r="I3078" s="7"/>
      <c r="J3078" s="7"/>
      <c r="K3078" s="7"/>
    </row>
    <row r="3079" spans="8:11" ht="12.75">
      <c r="H3079" s="1"/>
      <c r="I3079" s="7"/>
      <c r="J3079" s="7"/>
      <c r="K3079" s="7"/>
    </row>
    <row r="3080" spans="8:11" ht="12.75">
      <c r="H3080" s="1"/>
      <c r="I3080" s="7"/>
      <c r="J3080" s="7"/>
      <c r="K3080" s="7"/>
    </row>
    <row r="3081" spans="8:11" ht="12.75">
      <c r="H3081" s="1"/>
      <c r="I3081" s="7"/>
      <c r="J3081" s="7"/>
      <c r="K3081" s="7"/>
    </row>
    <row r="3082" spans="8:11" ht="12.75">
      <c r="H3082" s="1"/>
      <c r="I3082" s="7"/>
      <c r="J3082" s="7"/>
      <c r="K3082" s="7"/>
    </row>
    <row r="3083" spans="8:11" ht="12.75">
      <c r="H3083" s="1"/>
      <c r="I3083" s="7"/>
      <c r="J3083" s="7"/>
      <c r="K3083" s="7"/>
    </row>
    <row r="3084" spans="8:11" ht="12.75">
      <c r="H3084" s="1"/>
      <c r="I3084" s="7"/>
      <c r="J3084" s="7"/>
      <c r="K3084" s="7"/>
    </row>
    <row r="3085" spans="8:11" ht="12.75">
      <c r="H3085" s="1"/>
      <c r="I3085" s="7"/>
      <c r="J3085" s="7"/>
      <c r="K3085" s="7"/>
    </row>
    <row r="3086" spans="8:11" ht="12.75">
      <c r="H3086" s="1"/>
      <c r="I3086" s="7"/>
      <c r="J3086" s="7"/>
      <c r="K3086" s="7"/>
    </row>
    <row r="3087" spans="8:11" ht="12.75">
      <c r="H3087" s="1"/>
      <c r="I3087" s="7"/>
      <c r="J3087" s="7"/>
      <c r="K3087" s="7"/>
    </row>
    <row r="3088" spans="8:11" ht="12.75">
      <c r="H3088" s="1"/>
      <c r="I3088" s="7"/>
      <c r="J3088" s="7"/>
      <c r="K3088" s="7"/>
    </row>
    <row r="3089" spans="8:11" ht="12.75">
      <c r="H3089" s="1"/>
      <c r="I3089" s="7"/>
      <c r="J3089" s="7"/>
      <c r="K3089" s="7"/>
    </row>
    <row r="3090" spans="8:11" ht="12.75">
      <c r="H3090" s="1"/>
      <c r="I3090" s="7"/>
      <c r="J3090" s="7"/>
      <c r="K3090" s="7"/>
    </row>
    <row r="3091" spans="8:11" ht="12.75">
      <c r="H3091" s="1"/>
      <c r="I3091" s="7"/>
      <c r="J3091" s="7"/>
      <c r="K3091" s="7"/>
    </row>
    <row r="3092" spans="8:11" ht="12.75">
      <c r="H3092" s="1"/>
      <c r="I3092" s="7"/>
      <c r="J3092" s="7"/>
      <c r="K3092" s="7"/>
    </row>
    <row r="3093" spans="8:11" ht="12.75">
      <c r="H3093" s="1"/>
      <c r="I3093" s="7"/>
      <c r="J3093" s="7"/>
      <c r="K3093" s="7"/>
    </row>
    <row r="3094" spans="8:11" ht="12.75">
      <c r="H3094" s="1"/>
      <c r="I3094" s="7"/>
      <c r="J3094" s="7"/>
      <c r="K3094" s="7"/>
    </row>
    <row r="3095" spans="8:11" ht="12.75">
      <c r="H3095" s="1"/>
      <c r="I3095" s="7"/>
      <c r="J3095" s="7"/>
      <c r="K3095" s="7"/>
    </row>
    <row r="3096" spans="8:11" ht="12.75">
      <c r="H3096" s="1"/>
      <c r="I3096" s="7"/>
      <c r="J3096" s="7"/>
      <c r="K3096" s="7"/>
    </row>
    <row r="3097" spans="8:11" ht="12.75">
      <c r="H3097" s="1"/>
      <c r="I3097" s="7"/>
      <c r="J3097" s="7"/>
      <c r="K3097" s="7"/>
    </row>
    <row r="3098" spans="8:11" ht="12.75">
      <c r="H3098" s="1"/>
      <c r="I3098" s="7"/>
      <c r="J3098" s="7"/>
      <c r="K3098" s="7"/>
    </row>
    <row r="3099" spans="8:11" ht="12.75">
      <c r="H3099" s="1"/>
      <c r="I3099" s="7"/>
      <c r="J3099" s="7"/>
      <c r="K3099" s="7"/>
    </row>
    <row r="3100" spans="8:11" ht="12.75">
      <c r="H3100" s="1"/>
      <c r="I3100" s="7"/>
      <c r="J3100" s="7"/>
      <c r="K3100" s="7"/>
    </row>
    <row r="3101" spans="8:11" ht="12.75">
      <c r="H3101" s="1"/>
      <c r="I3101" s="7"/>
      <c r="J3101" s="7"/>
      <c r="K3101" s="7"/>
    </row>
    <row r="3102" spans="8:11" ht="12.75">
      <c r="H3102" s="1"/>
      <c r="I3102" s="7"/>
      <c r="J3102" s="7"/>
      <c r="K3102" s="7"/>
    </row>
    <row r="3103" spans="8:11" ht="12.75">
      <c r="H3103" s="1"/>
      <c r="I3103" s="7"/>
      <c r="J3103" s="7"/>
      <c r="K3103" s="7"/>
    </row>
    <row r="3104" spans="8:11" ht="12.75">
      <c r="H3104" s="1"/>
      <c r="I3104" s="7"/>
      <c r="J3104" s="7"/>
      <c r="K3104" s="7"/>
    </row>
    <row r="3105" spans="8:11" ht="12.75">
      <c r="H3105" s="1"/>
      <c r="I3105" s="7"/>
      <c r="J3105" s="7"/>
      <c r="K3105" s="7"/>
    </row>
    <row r="3106" spans="8:11" ht="12.75">
      <c r="H3106" s="1"/>
      <c r="I3106" s="7"/>
      <c r="J3106" s="7"/>
      <c r="K3106" s="7"/>
    </row>
    <row r="3107" spans="8:11" ht="12.75">
      <c r="H3107" s="1"/>
      <c r="I3107" s="7"/>
      <c r="J3107" s="7"/>
      <c r="K3107" s="7"/>
    </row>
    <row r="3108" spans="8:11" ht="12.75">
      <c r="H3108" s="1"/>
      <c r="I3108" s="7"/>
      <c r="J3108" s="7"/>
      <c r="K3108" s="7"/>
    </row>
    <row r="3109" spans="8:11" ht="12.75">
      <c r="H3109" s="1"/>
      <c r="I3109" s="7"/>
      <c r="J3109" s="7"/>
      <c r="K3109" s="7"/>
    </row>
    <row r="3110" spans="8:11" ht="12.75">
      <c r="H3110" s="1"/>
      <c r="I3110" s="7"/>
      <c r="J3110" s="7"/>
      <c r="K3110" s="7"/>
    </row>
    <row r="3111" spans="8:11" ht="12.75">
      <c r="H3111" s="1"/>
      <c r="I3111" s="7"/>
      <c r="J3111" s="7"/>
      <c r="K3111" s="7"/>
    </row>
    <row r="3112" spans="8:11" ht="12.75">
      <c r="H3112" s="1"/>
      <c r="I3112" s="7"/>
      <c r="J3112" s="7"/>
      <c r="K3112" s="7"/>
    </row>
    <row r="3113" spans="8:11" ht="12.75">
      <c r="H3113" s="1"/>
      <c r="I3113" s="7"/>
      <c r="J3113" s="7"/>
      <c r="K3113" s="7"/>
    </row>
    <row r="3114" spans="8:11" ht="12.75">
      <c r="H3114" s="1"/>
      <c r="I3114" s="7"/>
      <c r="J3114" s="7"/>
      <c r="K3114" s="7"/>
    </row>
    <row r="3115" spans="8:11" ht="12.75">
      <c r="H3115" s="1"/>
      <c r="I3115" s="7"/>
      <c r="J3115" s="7"/>
      <c r="K3115" s="7"/>
    </row>
    <row r="3116" spans="8:11" ht="12.75">
      <c r="H3116" s="1"/>
      <c r="I3116" s="7"/>
      <c r="J3116" s="7"/>
      <c r="K3116" s="7"/>
    </row>
    <row r="3117" spans="8:11" ht="12.75">
      <c r="H3117" s="1"/>
      <c r="I3117" s="7"/>
      <c r="J3117" s="7"/>
      <c r="K3117" s="7"/>
    </row>
    <row r="3118" spans="8:11" ht="12.75">
      <c r="H3118" s="1"/>
      <c r="I3118" s="7"/>
      <c r="J3118" s="7"/>
      <c r="K3118" s="7"/>
    </row>
    <row r="3119" spans="8:11" ht="12.75">
      <c r="H3119" s="1"/>
      <c r="I3119" s="7"/>
      <c r="J3119" s="7"/>
      <c r="K3119" s="7"/>
    </row>
    <row r="3120" spans="8:11" ht="12.75">
      <c r="H3120" s="1"/>
      <c r="I3120" s="7"/>
      <c r="J3120" s="7"/>
      <c r="K3120" s="7"/>
    </row>
    <row r="3121" spans="8:11" ht="12.75">
      <c r="H3121" s="1"/>
      <c r="I3121" s="7"/>
      <c r="J3121" s="7"/>
      <c r="K3121" s="7"/>
    </row>
    <row r="3122" spans="8:11" ht="12.75">
      <c r="H3122" s="1"/>
      <c r="I3122" s="7"/>
      <c r="J3122" s="7"/>
      <c r="K3122" s="7"/>
    </row>
    <row r="3123" spans="8:11" ht="12.75">
      <c r="H3123" s="1"/>
      <c r="I3123" s="7"/>
      <c r="J3123" s="7"/>
      <c r="K3123" s="7"/>
    </row>
    <row r="3124" spans="8:11" ht="12.75">
      <c r="H3124" s="1"/>
      <c r="I3124" s="7"/>
      <c r="J3124" s="7"/>
      <c r="K3124" s="7"/>
    </row>
    <row r="3125" spans="8:11" ht="12.75">
      <c r="H3125" s="1"/>
      <c r="I3125" s="7"/>
      <c r="J3125" s="7"/>
      <c r="K3125" s="7"/>
    </row>
    <row r="3126" spans="8:11" ht="12.75">
      <c r="H3126" s="1"/>
      <c r="I3126" s="7"/>
      <c r="J3126" s="7"/>
      <c r="K3126" s="7"/>
    </row>
    <row r="3127" spans="8:11" ht="12.75">
      <c r="H3127" s="1"/>
      <c r="I3127" s="7"/>
      <c r="J3127" s="7"/>
      <c r="K3127" s="7"/>
    </row>
    <row r="3128" spans="8:11" ht="12.75">
      <c r="H3128" s="1"/>
      <c r="I3128" s="7"/>
      <c r="J3128" s="7"/>
      <c r="K3128" s="7"/>
    </row>
    <row r="3129" spans="8:11" ht="12.75">
      <c r="H3129" s="1"/>
      <c r="I3129" s="7"/>
      <c r="J3129" s="7"/>
      <c r="K3129" s="7"/>
    </row>
    <row r="3130" spans="8:11" ht="12.75">
      <c r="H3130" s="1"/>
      <c r="I3130" s="7"/>
      <c r="J3130" s="7"/>
      <c r="K3130" s="7"/>
    </row>
    <row r="3131" spans="8:11" ht="12.75">
      <c r="H3131" s="1"/>
      <c r="I3131" s="7"/>
      <c r="J3131" s="7"/>
      <c r="K3131" s="7"/>
    </row>
    <row r="3132" spans="8:11" ht="12.75">
      <c r="H3132" s="1"/>
      <c r="I3132" s="7"/>
      <c r="J3132" s="7"/>
      <c r="K3132" s="7"/>
    </row>
    <row r="3133" spans="8:11" ht="12.75">
      <c r="H3133" s="1"/>
      <c r="I3133" s="7"/>
      <c r="J3133" s="7"/>
      <c r="K3133" s="7"/>
    </row>
    <row r="3134" spans="8:11" ht="12.75">
      <c r="H3134" s="1"/>
      <c r="I3134" s="7"/>
      <c r="J3134" s="7"/>
      <c r="K3134" s="7"/>
    </row>
    <row r="3135" spans="8:11" ht="12.75">
      <c r="H3135" s="1"/>
      <c r="I3135" s="7"/>
      <c r="J3135" s="7"/>
      <c r="K3135" s="7"/>
    </row>
    <row r="3136" spans="8:11" ht="12.75">
      <c r="H3136" s="1"/>
      <c r="I3136" s="7"/>
      <c r="J3136" s="7"/>
      <c r="K3136" s="7"/>
    </row>
    <row r="3137" spans="8:11" ht="12.75">
      <c r="H3137" s="1"/>
      <c r="I3137" s="7"/>
      <c r="J3137" s="7"/>
      <c r="K3137" s="7"/>
    </row>
    <row r="3138" spans="8:11" ht="12.75">
      <c r="H3138" s="1"/>
      <c r="I3138" s="7"/>
      <c r="J3138" s="7"/>
      <c r="K3138" s="7"/>
    </row>
    <row r="3139" spans="8:11" ht="12.75">
      <c r="H3139" s="1"/>
      <c r="I3139" s="7"/>
      <c r="J3139" s="7"/>
      <c r="K3139" s="7"/>
    </row>
    <row r="3140" spans="8:11" ht="12.75">
      <c r="H3140" s="1"/>
      <c r="I3140" s="7"/>
      <c r="J3140" s="7"/>
      <c r="K3140" s="7"/>
    </row>
    <row r="3141" spans="8:11" ht="12.75">
      <c r="H3141" s="1"/>
      <c r="I3141" s="7"/>
      <c r="J3141" s="7"/>
      <c r="K3141" s="7"/>
    </row>
    <row r="3142" spans="8:11" ht="12.75">
      <c r="H3142" s="1"/>
      <c r="I3142" s="7"/>
      <c r="J3142" s="7"/>
      <c r="K3142" s="7"/>
    </row>
    <row r="3143" spans="8:11" ht="12.75">
      <c r="H3143" s="1"/>
      <c r="I3143" s="7"/>
      <c r="J3143" s="7"/>
      <c r="K3143" s="7"/>
    </row>
    <row r="3144" spans="8:11" ht="12.75">
      <c r="H3144" s="1"/>
      <c r="I3144" s="7"/>
      <c r="J3144" s="7"/>
      <c r="K3144" s="7"/>
    </row>
    <row r="3145" spans="8:11" ht="12.75">
      <c r="H3145" s="1"/>
      <c r="I3145" s="7"/>
      <c r="J3145" s="7"/>
      <c r="K3145" s="7"/>
    </row>
    <row r="3146" spans="8:11" ht="12.75">
      <c r="H3146" s="1"/>
      <c r="I3146" s="7"/>
      <c r="J3146" s="7"/>
      <c r="K3146" s="7"/>
    </row>
    <row r="3147" spans="8:11" ht="12.75">
      <c r="H3147" s="1"/>
      <c r="I3147" s="7"/>
      <c r="J3147" s="7"/>
      <c r="K3147" s="7"/>
    </row>
    <row r="3148" spans="8:11" ht="12.75">
      <c r="H3148" s="1"/>
      <c r="I3148" s="7"/>
      <c r="J3148" s="7"/>
      <c r="K3148" s="7"/>
    </row>
    <row r="3149" spans="8:11" ht="12.75">
      <c r="H3149" s="1"/>
      <c r="I3149" s="7"/>
      <c r="J3149" s="7"/>
      <c r="K3149" s="7"/>
    </row>
    <row r="3150" spans="8:11" ht="12.75">
      <c r="H3150" s="1"/>
      <c r="I3150" s="7"/>
      <c r="J3150" s="7"/>
      <c r="K3150" s="7"/>
    </row>
    <row r="3151" spans="8:11" ht="12.75">
      <c r="H3151" s="1"/>
      <c r="I3151" s="7"/>
      <c r="J3151" s="7"/>
      <c r="K3151" s="7"/>
    </row>
    <row r="3152" spans="8:11" ht="12.75">
      <c r="H3152" s="1"/>
      <c r="I3152" s="7"/>
      <c r="J3152" s="7"/>
      <c r="K3152" s="7"/>
    </row>
    <row r="3153" spans="8:11" ht="12.75">
      <c r="H3153" s="1"/>
      <c r="I3153" s="7"/>
      <c r="J3153" s="7"/>
      <c r="K3153" s="7"/>
    </row>
    <row r="3154" spans="8:11" ht="12.75">
      <c r="H3154" s="1"/>
      <c r="I3154" s="7"/>
      <c r="J3154" s="7"/>
      <c r="K3154" s="7"/>
    </row>
    <row r="3155" spans="8:11" ht="12.75">
      <c r="H3155" s="1"/>
      <c r="I3155" s="7"/>
      <c r="J3155" s="7"/>
      <c r="K3155" s="7"/>
    </row>
    <row r="3156" spans="8:11" ht="12.75">
      <c r="H3156" s="1"/>
      <c r="I3156" s="7"/>
      <c r="J3156" s="7"/>
      <c r="K3156" s="7"/>
    </row>
    <row r="3157" spans="8:11" ht="12.75">
      <c r="H3157" s="1"/>
      <c r="I3157" s="7"/>
      <c r="J3157" s="7"/>
      <c r="K3157" s="7"/>
    </row>
    <row r="3158" spans="8:11" ht="12.75">
      <c r="H3158" s="1"/>
      <c r="I3158" s="7"/>
      <c r="J3158" s="7"/>
      <c r="K3158" s="7"/>
    </row>
    <row r="3159" spans="8:11" ht="12.75">
      <c r="H3159" s="1"/>
      <c r="I3159" s="7"/>
      <c r="J3159" s="7"/>
      <c r="K3159" s="7"/>
    </row>
    <row r="3160" spans="8:11" ht="12.75">
      <c r="H3160" s="1"/>
      <c r="I3160" s="7"/>
      <c r="J3160" s="7"/>
      <c r="K3160" s="7"/>
    </row>
    <row r="3161" spans="8:11" ht="12.75">
      <c r="H3161" s="1"/>
      <c r="I3161" s="7"/>
      <c r="J3161" s="7"/>
      <c r="K3161" s="7"/>
    </row>
    <row r="3162" spans="8:11" ht="12.75">
      <c r="H3162" s="1"/>
      <c r="I3162" s="7"/>
      <c r="J3162" s="7"/>
      <c r="K3162" s="7"/>
    </row>
    <row r="3163" spans="8:11" ht="12.75">
      <c r="H3163" s="1"/>
      <c r="I3163" s="7"/>
      <c r="J3163" s="7"/>
      <c r="K3163" s="7"/>
    </row>
    <row r="3164" spans="8:11" ht="12.75">
      <c r="H3164" s="1"/>
      <c r="I3164" s="7"/>
      <c r="J3164" s="7"/>
      <c r="K3164" s="7"/>
    </row>
    <row r="3165" spans="8:11" ht="12.75">
      <c r="H3165" s="1"/>
      <c r="I3165" s="7"/>
      <c r="J3165" s="7"/>
      <c r="K3165" s="7"/>
    </row>
    <row r="3166" spans="8:11" ht="12.75">
      <c r="H3166" s="1"/>
      <c r="I3166" s="7"/>
      <c r="J3166" s="7"/>
      <c r="K3166" s="7"/>
    </row>
    <row r="3167" spans="8:11" ht="12.75">
      <c r="H3167" s="1"/>
      <c r="I3167" s="7"/>
      <c r="J3167" s="7"/>
      <c r="K3167" s="7"/>
    </row>
    <row r="3168" spans="8:11" ht="12.75">
      <c r="H3168" s="1"/>
      <c r="I3168" s="7"/>
      <c r="J3168" s="7"/>
      <c r="K3168" s="7"/>
    </row>
    <row r="3169" spans="8:11" ht="12.75">
      <c r="H3169" s="1"/>
      <c r="I3169" s="7"/>
      <c r="J3169" s="7"/>
      <c r="K3169" s="7"/>
    </row>
    <row r="3170" spans="8:11" ht="12.75">
      <c r="H3170" s="1"/>
      <c r="I3170" s="7"/>
      <c r="J3170" s="7"/>
      <c r="K3170" s="7"/>
    </row>
    <row r="3171" spans="8:11" ht="12.75">
      <c r="H3171" s="1"/>
      <c r="I3171" s="7"/>
      <c r="J3171" s="7"/>
      <c r="K3171" s="7"/>
    </row>
    <row r="3172" spans="8:11" ht="12.75">
      <c r="H3172" s="1"/>
      <c r="I3172" s="7"/>
      <c r="J3172" s="7"/>
      <c r="K3172" s="7"/>
    </row>
    <row r="3173" spans="8:11" ht="12.75">
      <c r="H3173" s="1"/>
      <c r="I3173" s="7"/>
      <c r="J3173" s="7"/>
      <c r="K3173" s="7"/>
    </row>
    <row r="3174" spans="8:11" ht="12.75">
      <c r="H3174" s="1"/>
      <c r="I3174" s="7"/>
      <c r="J3174" s="7"/>
      <c r="K3174" s="7"/>
    </row>
    <row r="3175" spans="8:11" ht="12.75">
      <c r="H3175" s="1"/>
      <c r="I3175" s="7"/>
      <c r="J3175" s="7"/>
      <c r="K3175" s="7"/>
    </row>
    <row r="3176" spans="8:11" ht="12.75">
      <c r="H3176" s="1"/>
      <c r="I3176" s="7"/>
      <c r="J3176" s="7"/>
      <c r="K3176" s="7"/>
    </row>
    <row r="3177" spans="8:11" ht="12.75">
      <c r="H3177" s="1"/>
      <c r="I3177" s="7"/>
      <c r="J3177" s="7"/>
      <c r="K3177" s="7"/>
    </row>
    <row r="3178" spans="8:11" ht="12.75">
      <c r="H3178" s="1"/>
      <c r="I3178" s="7"/>
      <c r="J3178" s="7"/>
      <c r="K3178" s="7"/>
    </row>
    <row r="3179" spans="8:11" ht="12.75">
      <c r="H3179" s="1"/>
      <c r="I3179" s="7"/>
      <c r="J3179" s="7"/>
      <c r="K3179" s="7"/>
    </row>
    <row r="3180" spans="8:11" ht="12.75">
      <c r="H3180" s="1"/>
      <c r="I3180" s="7"/>
      <c r="J3180" s="7"/>
      <c r="K3180" s="7"/>
    </row>
    <row r="3181" spans="8:11" ht="12.75">
      <c r="H3181" s="1"/>
      <c r="I3181" s="7"/>
      <c r="J3181" s="7"/>
      <c r="K3181" s="7"/>
    </row>
    <row r="3182" spans="8:11" ht="12.75">
      <c r="H3182" s="1"/>
      <c r="I3182" s="7"/>
      <c r="J3182" s="7"/>
      <c r="K3182" s="7"/>
    </row>
    <row r="3183" spans="8:11" ht="12.75">
      <c r="H3183" s="1"/>
      <c r="I3183" s="7"/>
      <c r="J3183" s="7"/>
      <c r="K3183" s="7"/>
    </row>
    <row r="3184" spans="8:11" ht="12.75">
      <c r="H3184" s="1"/>
      <c r="I3184" s="7"/>
      <c r="J3184" s="7"/>
      <c r="K3184" s="7"/>
    </row>
    <row r="3185" spans="8:11" ht="12.75">
      <c r="H3185" s="1"/>
      <c r="I3185" s="7"/>
      <c r="J3185" s="7"/>
      <c r="K3185" s="7"/>
    </row>
    <row r="3186" spans="8:11" ht="12.75">
      <c r="H3186" s="1"/>
      <c r="I3186" s="7"/>
      <c r="J3186" s="7"/>
      <c r="K3186" s="7"/>
    </row>
    <row r="3187" spans="8:11" ht="12.75">
      <c r="H3187" s="1"/>
      <c r="I3187" s="7"/>
      <c r="J3187" s="7"/>
      <c r="K3187" s="7"/>
    </row>
    <row r="3188" spans="8:11" ht="12.75">
      <c r="H3188" s="1"/>
      <c r="I3188" s="7"/>
      <c r="J3188" s="7"/>
      <c r="K3188" s="7"/>
    </row>
    <row r="3189" spans="8:11" ht="12.75">
      <c r="H3189" s="1"/>
      <c r="I3189" s="7"/>
      <c r="J3189" s="7"/>
      <c r="K3189" s="7"/>
    </row>
    <row r="3190" spans="8:11" ht="12.75">
      <c r="H3190" s="1"/>
      <c r="I3190" s="7"/>
      <c r="J3190" s="7"/>
      <c r="K3190" s="7"/>
    </row>
    <row r="3191" spans="8:11" ht="12.75">
      <c r="H3191" s="1"/>
      <c r="I3191" s="7"/>
      <c r="J3191" s="7"/>
      <c r="K3191" s="7"/>
    </row>
    <row r="3192" spans="8:11" ht="12.75">
      <c r="H3192" s="1"/>
      <c r="I3192" s="7"/>
      <c r="J3192" s="7"/>
      <c r="K3192" s="7"/>
    </row>
    <row r="3193" spans="8:11" ht="12.75">
      <c r="H3193" s="1"/>
      <c r="I3193" s="7"/>
      <c r="J3193" s="7"/>
      <c r="K3193" s="7"/>
    </row>
    <row r="3194" spans="8:11" ht="12.75">
      <c r="H3194" s="1"/>
      <c r="I3194" s="7"/>
      <c r="J3194" s="7"/>
      <c r="K3194" s="7"/>
    </row>
    <row r="3195" spans="8:11" ht="12.75">
      <c r="H3195" s="1"/>
      <c r="I3195" s="7"/>
      <c r="J3195" s="7"/>
      <c r="K3195" s="7"/>
    </row>
    <row r="3196" spans="8:11" ht="12.75">
      <c r="H3196" s="1"/>
      <c r="I3196" s="7"/>
      <c r="J3196" s="7"/>
      <c r="K3196" s="7"/>
    </row>
    <row r="3197" spans="8:11" ht="12.75">
      <c r="H3197" s="1"/>
      <c r="I3197" s="7"/>
      <c r="J3197" s="7"/>
      <c r="K3197" s="7"/>
    </row>
    <row r="3198" spans="8:11" ht="12.75">
      <c r="H3198" s="1"/>
      <c r="I3198" s="7"/>
      <c r="J3198" s="7"/>
      <c r="K3198" s="7"/>
    </row>
    <row r="3199" spans="8:11" ht="12.75">
      <c r="H3199" s="1"/>
      <c r="I3199" s="7"/>
      <c r="J3199" s="7"/>
      <c r="K3199" s="7"/>
    </row>
    <row r="3200" spans="8:11" ht="12.75">
      <c r="H3200" s="1"/>
      <c r="I3200" s="7"/>
      <c r="J3200" s="7"/>
      <c r="K3200" s="7"/>
    </row>
    <row r="3201" spans="8:11" ht="12.75">
      <c r="H3201" s="1"/>
      <c r="I3201" s="7"/>
      <c r="J3201" s="7"/>
      <c r="K3201" s="7"/>
    </row>
    <row r="3202" spans="8:11" ht="12.75">
      <c r="H3202" s="1"/>
      <c r="I3202" s="7"/>
      <c r="J3202" s="7"/>
      <c r="K3202" s="7"/>
    </row>
    <row r="3203" spans="8:11" ht="12.75">
      <c r="H3203" s="1"/>
      <c r="I3203" s="7"/>
      <c r="J3203" s="7"/>
      <c r="K3203" s="7"/>
    </row>
    <row r="3204" spans="8:11" ht="12.75">
      <c r="H3204" s="1"/>
      <c r="I3204" s="7"/>
      <c r="J3204" s="7"/>
      <c r="K3204" s="7"/>
    </row>
    <row r="3205" spans="8:11" ht="12.75">
      <c r="H3205" s="1"/>
      <c r="I3205" s="7"/>
      <c r="J3205" s="7"/>
      <c r="K3205" s="7"/>
    </row>
    <row r="3206" spans="8:11" ht="12.75">
      <c r="H3206" s="1"/>
      <c r="I3206" s="7"/>
      <c r="J3206" s="7"/>
      <c r="K3206" s="7"/>
    </row>
    <row r="3207" spans="8:11" ht="12.75">
      <c r="H3207" s="1"/>
      <c r="I3207" s="7"/>
      <c r="J3207" s="7"/>
      <c r="K3207" s="7"/>
    </row>
    <row r="3208" spans="8:11" ht="12.75">
      <c r="H3208" s="1"/>
      <c r="I3208" s="7"/>
      <c r="J3208" s="7"/>
      <c r="K3208" s="7"/>
    </row>
    <row r="3209" spans="8:11" ht="12.75">
      <c r="H3209" s="1"/>
      <c r="I3209" s="7"/>
      <c r="J3209" s="7"/>
      <c r="K3209" s="7"/>
    </row>
    <row r="3210" spans="8:11" ht="12.75">
      <c r="H3210" s="1"/>
      <c r="I3210" s="7"/>
      <c r="J3210" s="7"/>
      <c r="K3210" s="7"/>
    </row>
    <row r="3211" spans="8:11" ht="12.75">
      <c r="H3211" s="1"/>
      <c r="I3211" s="7"/>
      <c r="J3211" s="7"/>
      <c r="K3211" s="7"/>
    </row>
    <row r="3212" spans="8:11" ht="12.75">
      <c r="H3212" s="1"/>
      <c r="I3212" s="7"/>
      <c r="J3212" s="7"/>
      <c r="K3212" s="7"/>
    </row>
    <row r="3213" spans="8:11" ht="12.75">
      <c r="H3213" s="1"/>
      <c r="I3213" s="7"/>
      <c r="J3213" s="7"/>
      <c r="K3213" s="7"/>
    </row>
    <row r="3214" spans="8:11" ht="12.75">
      <c r="H3214" s="1"/>
      <c r="I3214" s="7"/>
      <c r="J3214" s="7"/>
      <c r="K3214" s="7"/>
    </row>
    <row r="3215" spans="8:11" ht="12.75">
      <c r="H3215" s="1"/>
      <c r="I3215" s="7"/>
      <c r="J3215" s="7"/>
      <c r="K3215" s="7"/>
    </row>
    <row r="3216" spans="8:11" ht="12.75">
      <c r="H3216" s="1"/>
      <c r="I3216" s="7"/>
      <c r="J3216" s="7"/>
      <c r="K3216" s="7"/>
    </row>
    <row r="3217" spans="8:11" ht="12.75">
      <c r="H3217" s="1"/>
      <c r="I3217" s="7"/>
      <c r="J3217" s="7"/>
      <c r="K3217" s="7"/>
    </row>
    <row r="3218" spans="8:11" ht="12.75">
      <c r="H3218" s="1"/>
      <c r="I3218" s="7"/>
      <c r="J3218" s="7"/>
      <c r="K3218" s="7"/>
    </row>
    <row r="3219" spans="8:11" ht="12.75">
      <c r="H3219" s="1"/>
      <c r="I3219" s="7"/>
      <c r="J3219" s="7"/>
      <c r="K3219" s="7"/>
    </row>
    <row r="3220" spans="8:11" ht="12.75">
      <c r="H3220" s="1"/>
      <c r="I3220" s="7"/>
      <c r="J3220" s="7"/>
      <c r="K3220" s="7"/>
    </row>
    <row r="3221" spans="8:11" ht="12.75">
      <c r="H3221" s="1"/>
      <c r="I3221" s="7"/>
      <c r="J3221" s="7"/>
      <c r="K3221" s="7"/>
    </row>
    <row r="3222" spans="8:11" ht="12.75">
      <c r="H3222" s="1"/>
      <c r="I3222" s="7"/>
      <c r="J3222" s="7"/>
      <c r="K3222" s="7"/>
    </row>
    <row r="3223" spans="8:11" ht="12.75">
      <c r="H3223" s="1"/>
      <c r="I3223" s="7"/>
      <c r="J3223" s="7"/>
      <c r="K3223" s="7"/>
    </row>
    <row r="3224" spans="8:11" ht="12.75">
      <c r="H3224" s="1"/>
      <c r="I3224" s="7"/>
      <c r="J3224" s="7"/>
      <c r="K3224" s="7"/>
    </row>
    <row r="3225" spans="8:11" ht="12.75">
      <c r="H3225" s="1"/>
      <c r="I3225" s="7"/>
      <c r="J3225" s="7"/>
      <c r="K3225" s="7"/>
    </row>
    <row r="3226" spans="8:11" ht="12.75">
      <c r="H3226" s="1"/>
      <c r="I3226" s="7"/>
      <c r="J3226" s="7"/>
      <c r="K3226" s="7"/>
    </row>
    <row r="3227" spans="8:11" ht="12.75">
      <c r="H3227" s="1"/>
      <c r="I3227" s="7"/>
      <c r="J3227" s="7"/>
      <c r="K3227" s="7"/>
    </row>
    <row r="3228" spans="8:11" ht="12.75">
      <c r="H3228" s="1"/>
      <c r="I3228" s="7"/>
      <c r="J3228" s="7"/>
      <c r="K3228" s="7"/>
    </row>
    <row r="3229" spans="8:11" ht="12.75">
      <c r="H3229" s="1"/>
      <c r="I3229" s="7"/>
      <c r="J3229" s="7"/>
      <c r="K3229" s="7"/>
    </row>
    <row r="3230" spans="8:11" ht="12.75">
      <c r="H3230" s="1"/>
      <c r="I3230" s="7"/>
      <c r="J3230" s="7"/>
      <c r="K3230" s="7"/>
    </row>
    <row r="3231" spans="8:11" ht="12.75">
      <c r="H3231" s="1"/>
      <c r="I3231" s="7"/>
      <c r="J3231" s="7"/>
      <c r="K3231" s="7"/>
    </row>
    <row r="3232" spans="8:11" ht="12.75">
      <c r="H3232" s="1"/>
      <c r="I3232" s="7"/>
      <c r="J3232" s="7"/>
      <c r="K3232" s="7"/>
    </row>
    <row r="3233" spans="8:11" ht="12.75">
      <c r="H3233" s="1"/>
      <c r="I3233" s="7"/>
      <c r="J3233" s="7"/>
      <c r="K3233" s="7"/>
    </row>
    <row r="3234" spans="8:11" ht="12.75">
      <c r="H3234" s="1"/>
      <c r="I3234" s="7"/>
      <c r="J3234" s="7"/>
      <c r="K3234" s="7"/>
    </row>
    <row r="3235" spans="8:11" ht="12.75">
      <c r="H3235" s="1"/>
      <c r="I3235" s="7"/>
      <c r="J3235" s="7"/>
      <c r="K3235" s="7"/>
    </row>
    <row r="3236" spans="8:11" ht="12.75">
      <c r="H3236" s="1"/>
      <c r="I3236" s="7"/>
      <c r="J3236" s="7"/>
      <c r="K3236" s="7"/>
    </row>
    <row r="3237" spans="8:11" ht="12.75">
      <c r="H3237" s="1"/>
      <c r="I3237" s="7"/>
      <c r="J3237" s="7"/>
      <c r="K3237" s="7"/>
    </row>
    <row r="3238" spans="8:11" ht="12.75">
      <c r="H3238" s="1"/>
      <c r="I3238" s="7"/>
      <c r="J3238" s="7"/>
      <c r="K3238" s="7"/>
    </row>
    <row r="3239" spans="8:11" ht="12.75">
      <c r="H3239" s="1"/>
      <c r="I3239" s="7"/>
      <c r="J3239" s="7"/>
      <c r="K3239" s="7"/>
    </row>
    <row r="3240" spans="8:11" ht="12.75">
      <c r="H3240" s="1"/>
      <c r="I3240" s="7"/>
      <c r="J3240" s="7"/>
      <c r="K3240" s="7"/>
    </row>
    <row r="3241" spans="8:11" ht="12.75">
      <c r="H3241" s="1"/>
      <c r="I3241" s="7"/>
      <c r="J3241" s="7"/>
      <c r="K3241" s="7"/>
    </row>
    <row r="3242" spans="8:11" ht="12.75">
      <c r="H3242" s="1"/>
      <c r="I3242" s="7"/>
      <c r="J3242" s="7"/>
      <c r="K3242" s="7"/>
    </row>
    <row r="3243" spans="8:11" ht="12.75">
      <c r="H3243" s="1"/>
      <c r="I3243" s="7"/>
      <c r="J3243" s="7"/>
      <c r="K3243" s="7"/>
    </row>
    <row r="3244" spans="8:11" ht="12.75">
      <c r="H3244" s="1"/>
      <c r="I3244" s="7"/>
      <c r="J3244" s="7"/>
      <c r="K3244" s="7"/>
    </row>
    <row r="3245" spans="8:11" ht="12.75">
      <c r="H3245" s="1"/>
      <c r="I3245" s="7"/>
      <c r="J3245" s="7"/>
      <c r="K3245" s="7"/>
    </row>
    <row r="3246" spans="8:11" ht="12.75">
      <c r="H3246" s="1"/>
      <c r="I3246" s="7"/>
      <c r="J3246" s="7"/>
      <c r="K3246" s="7"/>
    </row>
    <row r="3247" spans="8:11" ht="12.75">
      <c r="H3247" s="1"/>
      <c r="I3247" s="7"/>
      <c r="J3247" s="7"/>
      <c r="K3247" s="7"/>
    </row>
    <row r="3248" spans="8:11" ht="12.75">
      <c r="H3248" s="1"/>
      <c r="I3248" s="7"/>
      <c r="J3248" s="7"/>
      <c r="K3248" s="7"/>
    </row>
    <row r="3249" spans="8:11" ht="12.75">
      <c r="H3249" s="1"/>
      <c r="I3249" s="7"/>
      <c r="J3249" s="7"/>
      <c r="K3249" s="7"/>
    </row>
    <row r="3250" spans="8:11" ht="12.75">
      <c r="H3250" s="1"/>
      <c r="I3250" s="7"/>
      <c r="J3250" s="7"/>
      <c r="K3250" s="7"/>
    </row>
    <row r="3251" spans="8:11" ht="12.75">
      <c r="H3251" s="1"/>
      <c r="I3251" s="7"/>
      <c r="J3251" s="7"/>
      <c r="K3251" s="7"/>
    </row>
    <row r="3252" spans="8:11" ht="12.75">
      <c r="H3252" s="1"/>
      <c r="I3252" s="7"/>
      <c r="J3252" s="7"/>
      <c r="K3252" s="7"/>
    </row>
    <row r="3253" spans="8:11" ht="12.75">
      <c r="H3253" s="1"/>
      <c r="I3253" s="7"/>
      <c r="J3253" s="7"/>
      <c r="K3253" s="7"/>
    </row>
    <row r="3254" spans="8:11" ht="12.75">
      <c r="H3254" s="1"/>
      <c r="I3254" s="7"/>
      <c r="J3254" s="7"/>
      <c r="K3254" s="7"/>
    </row>
    <row r="3255" spans="8:11" ht="12.75">
      <c r="H3255" s="1"/>
      <c r="I3255" s="7"/>
      <c r="J3255" s="7"/>
      <c r="K3255" s="7"/>
    </row>
    <row r="3256" spans="8:11" ht="12.75">
      <c r="H3256" s="1"/>
      <c r="I3256" s="7"/>
      <c r="J3256" s="7"/>
      <c r="K3256" s="7"/>
    </row>
    <row r="3257" spans="8:11" ht="12.75">
      <c r="H3257" s="1"/>
      <c r="I3257" s="7"/>
      <c r="J3257" s="7"/>
      <c r="K3257" s="7"/>
    </row>
    <row r="3258" spans="8:11" ht="12.75">
      <c r="H3258" s="1"/>
      <c r="I3258" s="7"/>
      <c r="J3258" s="7"/>
      <c r="K3258" s="7"/>
    </row>
    <row r="3259" spans="8:11" ht="12.75">
      <c r="H3259" s="1"/>
      <c r="I3259" s="7"/>
      <c r="J3259" s="7"/>
      <c r="K3259" s="7"/>
    </row>
    <row r="3260" spans="8:11" ht="12.75">
      <c r="H3260" s="1"/>
      <c r="I3260" s="7"/>
      <c r="J3260" s="7"/>
      <c r="K3260" s="7"/>
    </row>
    <row r="3261" spans="8:11" ht="12.75">
      <c r="H3261" s="1"/>
      <c r="I3261" s="7"/>
      <c r="J3261" s="7"/>
      <c r="K3261" s="7"/>
    </row>
    <row r="3262" spans="8:11" ht="12.75">
      <c r="H3262" s="1"/>
      <c r="I3262" s="7"/>
      <c r="J3262" s="7"/>
      <c r="K3262" s="7"/>
    </row>
    <row r="3263" spans="8:11" ht="12.75">
      <c r="H3263" s="1"/>
      <c r="I3263" s="7"/>
      <c r="J3263" s="7"/>
      <c r="K3263" s="7"/>
    </row>
    <row r="3264" spans="8:11" ht="12.75">
      <c r="H3264" s="1"/>
      <c r="I3264" s="7"/>
      <c r="J3264" s="7"/>
      <c r="K3264" s="7"/>
    </row>
    <row r="3265" spans="8:11" ht="12.75">
      <c r="H3265" s="1"/>
      <c r="I3265" s="7"/>
      <c r="J3265" s="7"/>
      <c r="K3265" s="7"/>
    </row>
    <row r="3266" spans="8:11" ht="12.75">
      <c r="H3266" s="1"/>
      <c r="I3266" s="7"/>
      <c r="J3266" s="7"/>
      <c r="K3266" s="7"/>
    </row>
    <row r="3267" spans="8:11" ht="12.75">
      <c r="H3267" s="1"/>
      <c r="I3267" s="7"/>
      <c r="J3267" s="7"/>
      <c r="K3267" s="7"/>
    </row>
    <row r="3268" spans="8:11" ht="12.75">
      <c r="H3268" s="1"/>
      <c r="I3268" s="7"/>
      <c r="J3268" s="7"/>
      <c r="K3268" s="7"/>
    </row>
    <row r="3269" spans="8:11" ht="12.75">
      <c r="H3269" s="1"/>
      <c r="I3269" s="7"/>
      <c r="J3269" s="7"/>
      <c r="K3269" s="7"/>
    </row>
    <row r="3270" spans="8:11" ht="12.75">
      <c r="H3270" s="1"/>
      <c r="I3270" s="7"/>
      <c r="J3270" s="7"/>
      <c r="K3270" s="7"/>
    </row>
    <row r="3271" spans="8:11" ht="12.75">
      <c r="H3271" s="1"/>
      <c r="I3271" s="7"/>
      <c r="J3271" s="7"/>
      <c r="K3271" s="7"/>
    </row>
    <row r="3272" spans="8:11" ht="12.75">
      <c r="H3272" s="1"/>
      <c r="I3272" s="7"/>
      <c r="J3272" s="7"/>
      <c r="K3272" s="7"/>
    </row>
    <row r="3273" spans="8:11" ht="12.75">
      <c r="H3273" s="1"/>
      <c r="I3273" s="7"/>
      <c r="J3273" s="7"/>
      <c r="K3273" s="7"/>
    </row>
    <row r="3274" spans="8:11" ht="12.75">
      <c r="H3274" s="1"/>
      <c r="I3274" s="7"/>
      <c r="J3274" s="7"/>
      <c r="K3274" s="7"/>
    </row>
    <row r="3275" spans="8:11" ht="12.75">
      <c r="H3275" s="1"/>
      <c r="I3275" s="7"/>
      <c r="J3275" s="7"/>
      <c r="K3275" s="7"/>
    </row>
    <row r="3276" spans="8:11" ht="12.75">
      <c r="H3276" s="1"/>
      <c r="I3276" s="7"/>
      <c r="J3276" s="7"/>
      <c r="K3276" s="7"/>
    </row>
    <row r="3277" spans="8:11" ht="12.75">
      <c r="H3277" s="1"/>
      <c r="I3277" s="7"/>
      <c r="J3277" s="7"/>
      <c r="K3277" s="7"/>
    </row>
    <row r="3278" spans="8:11" ht="12.75">
      <c r="H3278" s="1"/>
      <c r="I3278" s="7"/>
      <c r="J3278" s="7"/>
      <c r="K3278" s="7"/>
    </row>
    <row r="3279" spans="8:11" ht="12.75">
      <c r="H3279" s="1"/>
      <c r="I3279" s="7"/>
      <c r="J3279" s="7"/>
      <c r="K3279" s="7"/>
    </row>
    <row r="3280" spans="8:11" ht="12.75">
      <c r="H3280" s="1"/>
      <c r="I3280" s="7"/>
      <c r="J3280" s="7"/>
      <c r="K3280" s="7"/>
    </row>
    <row r="3281" spans="8:11" ht="12.75">
      <c r="H3281" s="1"/>
      <c r="I3281" s="7"/>
      <c r="J3281" s="7"/>
      <c r="K3281" s="7"/>
    </row>
    <row r="3282" spans="8:11" ht="12.75">
      <c r="H3282" s="1"/>
      <c r="I3282" s="7"/>
      <c r="J3282" s="7"/>
      <c r="K3282" s="7"/>
    </row>
    <row r="3283" spans="8:11" ht="12.75">
      <c r="H3283" s="1"/>
      <c r="I3283" s="7"/>
      <c r="J3283" s="7"/>
      <c r="K3283" s="7"/>
    </row>
    <row r="3284" spans="8:11" ht="12.75">
      <c r="H3284" s="1"/>
      <c r="I3284" s="7"/>
      <c r="J3284" s="7"/>
      <c r="K3284" s="7"/>
    </row>
    <row r="3285" spans="8:11" ht="12.75">
      <c r="H3285" s="1"/>
      <c r="I3285" s="7"/>
      <c r="J3285" s="7"/>
      <c r="K3285" s="7"/>
    </row>
    <row r="3286" spans="8:11" ht="12.75">
      <c r="H3286" s="1"/>
      <c r="I3286" s="7"/>
      <c r="J3286" s="7"/>
      <c r="K3286" s="7"/>
    </row>
    <row r="3287" spans="8:11" ht="12.75">
      <c r="H3287" s="1"/>
      <c r="I3287" s="7"/>
      <c r="J3287" s="7"/>
      <c r="K3287" s="7"/>
    </row>
    <row r="3288" spans="8:11" ht="12.75">
      <c r="H3288" s="1"/>
      <c r="I3288" s="7"/>
      <c r="J3288" s="7"/>
      <c r="K3288" s="7"/>
    </row>
    <row r="3289" spans="8:11" ht="12.75">
      <c r="H3289" s="1"/>
      <c r="I3289" s="7"/>
      <c r="J3289" s="7"/>
      <c r="K3289" s="7"/>
    </row>
    <row r="3290" spans="8:11" ht="12.75">
      <c r="H3290" s="1"/>
      <c r="I3290" s="7"/>
      <c r="J3290" s="7"/>
      <c r="K3290" s="7"/>
    </row>
    <row r="3291" spans="8:11" ht="12.75">
      <c r="H3291" s="1"/>
      <c r="I3291" s="7"/>
      <c r="J3291" s="7"/>
      <c r="K3291" s="7"/>
    </row>
    <row r="3292" spans="8:11" ht="12.75">
      <c r="H3292" s="1"/>
      <c r="I3292" s="7"/>
      <c r="J3292" s="7"/>
      <c r="K3292" s="7"/>
    </row>
    <row r="3293" spans="8:11" ht="12.75">
      <c r="H3293" s="1"/>
      <c r="I3293" s="7"/>
      <c r="J3293" s="7"/>
      <c r="K3293" s="7"/>
    </row>
    <row r="3294" spans="8:11" ht="12.75">
      <c r="H3294" s="1"/>
      <c r="I3294" s="7"/>
      <c r="J3294" s="7"/>
      <c r="K3294" s="7"/>
    </row>
    <row r="3295" spans="8:11" ht="12.75">
      <c r="H3295" s="1"/>
      <c r="I3295" s="7"/>
      <c r="J3295" s="7"/>
      <c r="K3295" s="7"/>
    </row>
    <row r="3296" spans="8:11" ht="12.75">
      <c r="H3296" s="1"/>
      <c r="I3296" s="7"/>
      <c r="J3296" s="7"/>
      <c r="K3296" s="7"/>
    </row>
    <row r="3297" spans="8:11" ht="12.75">
      <c r="H3297" s="1"/>
      <c r="I3297" s="7"/>
      <c r="J3297" s="7"/>
      <c r="K3297" s="7"/>
    </row>
    <row r="3298" spans="8:11" ht="12.75">
      <c r="H3298" s="1"/>
      <c r="I3298" s="7"/>
      <c r="J3298" s="7"/>
      <c r="K3298" s="7"/>
    </row>
    <row r="3299" spans="8:11" ht="12.75">
      <c r="H3299" s="1"/>
      <c r="I3299" s="7"/>
      <c r="J3299" s="7"/>
      <c r="K3299" s="7"/>
    </row>
    <row r="3300" spans="8:11" ht="12.75">
      <c r="H3300" s="1"/>
      <c r="I3300" s="7"/>
      <c r="J3300" s="7"/>
      <c r="K3300" s="7"/>
    </row>
    <row r="3301" spans="8:11" ht="12.75">
      <c r="H3301" s="1"/>
      <c r="I3301" s="7"/>
      <c r="J3301" s="7"/>
      <c r="K3301" s="7"/>
    </row>
    <row r="3302" spans="8:11" ht="12.75">
      <c r="H3302" s="1"/>
      <c r="I3302" s="7"/>
      <c r="J3302" s="7"/>
      <c r="K3302" s="7"/>
    </row>
    <row r="3303" spans="8:11" ht="12.75">
      <c r="H3303" s="1"/>
      <c r="I3303" s="7"/>
      <c r="J3303" s="7"/>
      <c r="K3303" s="7"/>
    </row>
    <row r="3304" spans="8:11" ht="12.75">
      <c r="H3304" s="1"/>
      <c r="I3304" s="7"/>
      <c r="J3304" s="7"/>
      <c r="K3304" s="7"/>
    </row>
    <row r="3305" spans="8:11" ht="12.75">
      <c r="H3305" s="1"/>
      <c r="I3305" s="7"/>
      <c r="J3305" s="7"/>
      <c r="K3305" s="7"/>
    </row>
    <row r="3306" spans="8:11" ht="12.75">
      <c r="H3306" s="1"/>
      <c r="I3306" s="7"/>
      <c r="J3306" s="7"/>
      <c r="K3306" s="7"/>
    </row>
    <row r="3307" spans="8:11" ht="12.75">
      <c r="H3307" s="1"/>
      <c r="I3307" s="7"/>
      <c r="J3307" s="7"/>
      <c r="K3307" s="7"/>
    </row>
    <row r="3308" spans="8:11" ht="12.75">
      <c r="H3308" s="1"/>
      <c r="I3308" s="7"/>
      <c r="J3308" s="7"/>
      <c r="K3308" s="7"/>
    </row>
    <row r="3309" spans="8:11" ht="12.75">
      <c r="H3309" s="1"/>
      <c r="I3309" s="7"/>
      <c r="J3309" s="7"/>
      <c r="K3309" s="7"/>
    </row>
    <row r="3310" spans="8:11" ht="12.75">
      <c r="H3310" s="1"/>
      <c r="I3310" s="7"/>
      <c r="J3310" s="7"/>
      <c r="K3310" s="7"/>
    </row>
    <row r="3311" spans="8:11" ht="12.75">
      <c r="H3311" s="1"/>
      <c r="I3311" s="7"/>
      <c r="J3311" s="7"/>
      <c r="K3311" s="7"/>
    </row>
    <row r="3312" spans="8:11" ht="12.75">
      <c r="H3312" s="1"/>
      <c r="I3312" s="7"/>
      <c r="J3312" s="7"/>
      <c r="K3312" s="7"/>
    </row>
    <row r="3313" spans="8:11" ht="12.75">
      <c r="H3313" s="1"/>
      <c r="I3313" s="7"/>
      <c r="J3313" s="7"/>
      <c r="K3313" s="7"/>
    </row>
    <row r="3314" spans="8:11" ht="12.75">
      <c r="H3314" s="1"/>
      <c r="I3314" s="7"/>
      <c r="J3314" s="7"/>
      <c r="K3314" s="7"/>
    </row>
    <row r="3315" spans="8:11" ht="12.75">
      <c r="H3315" s="1"/>
      <c r="I3315" s="7"/>
      <c r="J3315" s="7"/>
      <c r="K3315" s="7"/>
    </row>
    <row r="3316" spans="8:11" ht="12.75">
      <c r="H3316" s="1"/>
      <c r="I3316" s="7"/>
      <c r="J3316" s="7"/>
      <c r="K3316" s="7"/>
    </row>
    <row r="3317" spans="8:11" ht="12.75">
      <c r="H3317" s="1"/>
      <c r="I3317" s="7"/>
      <c r="J3317" s="7"/>
      <c r="K3317" s="7"/>
    </row>
    <row r="3318" spans="8:11" ht="12.75">
      <c r="H3318" s="1"/>
      <c r="I3318" s="7"/>
      <c r="J3318" s="7"/>
      <c r="K3318" s="7"/>
    </row>
    <row r="3319" spans="8:11" ht="12.75">
      <c r="H3319" s="1"/>
      <c r="I3319" s="7"/>
      <c r="J3319" s="7"/>
      <c r="K3319" s="7"/>
    </row>
    <row r="3320" spans="8:11" ht="12.75">
      <c r="H3320" s="1"/>
      <c r="I3320" s="7"/>
      <c r="J3320" s="7"/>
      <c r="K3320" s="7"/>
    </row>
    <row r="3321" spans="8:11" ht="12.75">
      <c r="H3321" s="1"/>
      <c r="I3321" s="7"/>
      <c r="J3321" s="7"/>
      <c r="K3321" s="7"/>
    </row>
    <row r="3322" spans="8:11" ht="12.75">
      <c r="H3322" s="1"/>
      <c r="I3322" s="7"/>
      <c r="J3322" s="7"/>
      <c r="K3322" s="7"/>
    </row>
    <row r="3323" spans="8:11" ht="12.75">
      <c r="H3323" s="1"/>
      <c r="I3323" s="7"/>
      <c r="J3323" s="7"/>
      <c r="K3323" s="7"/>
    </row>
    <row r="3324" spans="8:11" ht="12.75">
      <c r="H3324" s="1"/>
      <c r="I3324" s="7"/>
      <c r="J3324" s="7"/>
      <c r="K3324" s="7"/>
    </row>
    <row r="3325" spans="8:11" ht="12.75">
      <c r="H3325" s="1"/>
      <c r="I3325" s="7"/>
      <c r="J3325" s="7"/>
      <c r="K3325" s="7"/>
    </row>
    <row r="3326" spans="8:11" ht="12.75">
      <c r="H3326" s="1"/>
      <c r="I3326" s="7"/>
      <c r="J3326" s="7"/>
      <c r="K3326" s="7"/>
    </row>
    <row r="3327" spans="8:11" ht="12.75">
      <c r="H3327" s="1"/>
      <c r="I3327" s="7"/>
      <c r="J3327" s="7"/>
      <c r="K3327" s="7"/>
    </row>
    <row r="3328" spans="8:11" ht="12.75">
      <c r="H3328" s="1"/>
      <c r="I3328" s="7"/>
      <c r="J3328" s="7"/>
      <c r="K3328" s="7"/>
    </row>
    <row r="3329" spans="8:11" ht="12.75">
      <c r="H3329" s="1"/>
      <c r="I3329" s="7"/>
      <c r="J3329" s="7"/>
      <c r="K3329" s="7"/>
    </row>
    <row r="3330" spans="8:11" ht="12.75">
      <c r="H3330" s="1"/>
      <c r="I3330" s="7"/>
      <c r="J3330" s="7"/>
      <c r="K3330" s="7"/>
    </row>
    <row r="3331" spans="8:11" ht="12.75">
      <c r="H3331" s="1"/>
      <c r="I3331" s="7"/>
      <c r="J3331" s="7"/>
      <c r="K3331" s="7"/>
    </row>
    <row r="3332" spans="8:11" ht="12.75">
      <c r="H3332" s="1"/>
      <c r="I3332" s="7"/>
      <c r="J3332" s="7"/>
      <c r="K3332" s="7"/>
    </row>
    <row r="3333" spans="8:11" ht="12.75">
      <c r="H3333" s="1"/>
      <c r="I3333" s="7"/>
      <c r="J3333" s="7"/>
      <c r="K3333" s="7"/>
    </row>
    <row r="3334" spans="8:11" ht="12.75">
      <c r="H3334" s="1"/>
      <c r="I3334" s="7"/>
      <c r="J3334" s="7"/>
      <c r="K3334" s="7"/>
    </row>
    <row r="3335" spans="8:11" ht="12.75">
      <c r="H3335" s="1"/>
      <c r="I3335" s="7"/>
      <c r="J3335" s="7"/>
      <c r="K3335" s="7"/>
    </row>
    <row r="3336" spans="8:11" ht="12.75">
      <c r="H3336" s="1"/>
      <c r="I3336" s="7"/>
      <c r="J3336" s="7"/>
      <c r="K3336" s="7"/>
    </row>
    <row r="3337" spans="8:11" ht="12.75">
      <c r="H3337" s="1"/>
      <c r="I3337" s="7"/>
      <c r="J3337" s="7"/>
      <c r="K3337" s="7"/>
    </row>
    <row r="3338" spans="8:11" ht="12.75">
      <c r="H3338" s="1"/>
      <c r="I3338" s="7"/>
      <c r="J3338" s="7"/>
      <c r="K3338" s="7"/>
    </row>
    <row r="3339" spans="8:11" ht="12.75">
      <c r="H3339" s="1"/>
      <c r="I3339" s="7"/>
      <c r="J3339" s="7"/>
      <c r="K3339" s="7"/>
    </row>
    <row r="3340" spans="8:11" ht="12.75">
      <c r="H3340" s="1"/>
      <c r="I3340" s="7"/>
      <c r="J3340" s="7"/>
      <c r="K3340" s="7"/>
    </row>
    <row r="3341" spans="8:11" ht="12.75">
      <c r="H3341" s="1"/>
      <c r="I3341" s="7"/>
      <c r="J3341" s="7"/>
      <c r="K3341" s="7"/>
    </row>
    <row r="3342" spans="8:11" ht="12.75">
      <c r="H3342" s="1"/>
      <c r="I3342" s="7"/>
      <c r="J3342" s="7"/>
      <c r="K3342" s="7"/>
    </row>
    <row r="3343" spans="8:11" ht="12.75">
      <c r="H3343" s="1"/>
      <c r="I3343" s="7"/>
      <c r="J3343" s="7"/>
      <c r="K3343" s="7"/>
    </row>
    <row r="3344" spans="8:11" ht="12.75">
      <c r="H3344" s="1"/>
      <c r="I3344" s="7"/>
      <c r="J3344" s="7"/>
      <c r="K3344" s="7"/>
    </row>
    <row r="3345" spans="8:11" ht="12.75">
      <c r="H3345" s="1"/>
      <c r="I3345" s="7"/>
      <c r="J3345" s="7"/>
      <c r="K3345" s="7"/>
    </row>
    <row r="3346" spans="8:11" ht="12.75">
      <c r="H3346" s="1"/>
      <c r="I3346" s="7"/>
      <c r="J3346" s="7"/>
      <c r="K3346" s="7"/>
    </row>
    <row r="3347" spans="8:11" ht="12.75">
      <c r="H3347" s="1"/>
      <c r="I3347" s="7"/>
      <c r="J3347" s="7"/>
      <c r="K3347" s="7"/>
    </row>
    <row r="3348" spans="8:11" ht="12.75">
      <c r="H3348" s="1"/>
      <c r="I3348" s="7"/>
      <c r="J3348" s="7"/>
      <c r="K3348" s="7"/>
    </row>
    <row r="3349" spans="8:11" ht="12.75">
      <c r="H3349" s="1"/>
      <c r="I3349" s="7"/>
      <c r="J3349" s="7"/>
      <c r="K3349" s="7"/>
    </row>
    <row r="3350" spans="8:11" ht="12.75">
      <c r="H3350" s="1"/>
      <c r="I3350" s="7"/>
      <c r="J3350" s="7"/>
      <c r="K3350" s="7"/>
    </row>
    <row r="3351" spans="8:11" ht="12.75">
      <c r="H3351" s="1"/>
      <c r="I3351" s="7"/>
      <c r="J3351" s="7"/>
      <c r="K3351" s="7"/>
    </row>
    <row r="3352" spans="8:11" ht="12.75">
      <c r="H3352" s="1"/>
      <c r="I3352" s="7"/>
      <c r="J3352" s="7"/>
      <c r="K3352" s="7"/>
    </row>
    <row r="3353" spans="8:11" ht="12.75">
      <c r="H3353" s="1"/>
      <c r="I3353" s="7"/>
      <c r="J3353" s="7"/>
      <c r="K3353" s="7"/>
    </row>
    <row r="3354" spans="8:11" ht="12.75">
      <c r="H3354" s="1"/>
      <c r="I3354" s="7"/>
      <c r="J3354" s="7"/>
      <c r="K3354" s="7"/>
    </row>
    <row r="3355" spans="8:11" ht="12.75">
      <c r="H3355" s="1"/>
      <c r="I3355" s="7"/>
      <c r="J3355" s="7"/>
      <c r="K3355" s="7"/>
    </row>
    <row r="3356" spans="8:11" ht="12.75">
      <c r="H3356" s="1"/>
      <c r="I3356" s="7"/>
      <c r="J3356" s="7"/>
      <c r="K3356" s="7"/>
    </row>
    <row r="3357" spans="8:11" ht="12.75">
      <c r="H3357" s="1"/>
      <c r="I3357" s="7"/>
      <c r="J3357" s="7"/>
      <c r="K3357" s="7"/>
    </row>
    <row r="3358" spans="8:11" ht="12.75">
      <c r="H3358" s="1"/>
      <c r="I3358" s="7"/>
      <c r="J3358" s="7"/>
      <c r="K3358" s="7"/>
    </row>
    <row r="3359" spans="8:11" ht="12.75">
      <c r="H3359" s="1"/>
      <c r="I3359" s="7"/>
      <c r="J3359" s="7"/>
      <c r="K3359" s="7"/>
    </row>
    <row r="3360" spans="8:11" ht="12.75">
      <c r="H3360" s="1"/>
      <c r="I3360" s="7"/>
      <c r="J3360" s="7"/>
      <c r="K3360" s="7"/>
    </row>
    <row r="3361" spans="8:11" ht="12.75">
      <c r="H3361" s="1"/>
      <c r="I3361" s="7"/>
      <c r="J3361" s="7"/>
      <c r="K3361" s="7"/>
    </row>
    <row r="3362" spans="8:11" ht="12.75">
      <c r="H3362" s="1"/>
      <c r="I3362" s="7"/>
      <c r="J3362" s="7"/>
      <c r="K3362" s="7"/>
    </row>
    <row r="3363" spans="8:11" ht="12.75">
      <c r="H3363" s="1"/>
      <c r="I3363" s="7"/>
      <c r="J3363" s="7"/>
      <c r="K3363" s="7"/>
    </row>
    <row r="3364" spans="8:11" ht="12.75">
      <c r="H3364" s="1"/>
      <c r="I3364" s="7"/>
      <c r="J3364" s="7"/>
      <c r="K3364" s="7"/>
    </row>
    <row r="3365" spans="8:11" ht="12.75">
      <c r="H3365" s="1"/>
      <c r="I3365" s="7"/>
      <c r="J3365" s="7"/>
      <c r="K3365" s="7"/>
    </row>
    <row r="3366" spans="8:11" ht="12.75">
      <c r="H3366" s="1"/>
      <c r="I3366" s="7"/>
      <c r="J3366" s="7"/>
      <c r="K3366" s="7"/>
    </row>
    <row r="3367" spans="8:11" ht="12.75">
      <c r="H3367" s="1"/>
      <c r="I3367" s="7"/>
      <c r="J3367" s="7"/>
      <c r="K3367" s="7"/>
    </row>
    <row r="3368" spans="8:11" ht="12.75">
      <c r="H3368" s="1"/>
      <c r="I3368" s="7"/>
      <c r="J3368" s="7"/>
      <c r="K3368" s="7"/>
    </row>
    <row r="3369" spans="8:11" ht="12.75">
      <c r="H3369" s="1"/>
      <c r="I3369" s="7"/>
      <c r="J3369" s="7"/>
      <c r="K3369" s="7"/>
    </row>
    <row r="3370" spans="8:11" ht="12.75">
      <c r="H3370" s="1"/>
      <c r="I3370" s="7"/>
      <c r="J3370" s="7"/>
      <c r="K3370" s="7"/>
    </row>
    <row r="3371" spans="8:11" ht="12.75">
      <c r="H3371" s="1"/>
      <c r="I3371" s="7"/>
      <c r="J3371" s="7"/>
      <c r="K3371" s="7"/>
    </row>
    <row r="3372" spans="8:11" ht="12.75">
      <c r="H3372" s="1"/>
      <c r="I3372" s="7"/>
      <c r="J3372" s="7"/>
      <c r="K3372" s="7"/>
    </row>
    <row r="3373" spans="8:11" ht="12.75">
      <c r="H3373" s="1"/>
      <c r="I3373" s="7"/>
      <c r="J3373" s="7"/>
      <c r="K3373" s="7"/>
    </row>
    <row r="3374" spans="8:11" ht="12.75">
      <c r="H3374" s="1"/>
      <c r="I3374" s="7"/>
      <c r="J3374" s="7"/>
      <c r="K3374" s="7"/>
    </row>
    <row r="3375" spans="8:11" ht="12.75">
      <c r="H3375" s="1"/>
      <c r="I3375" s="7"/>
      <c r="J3375" s="7"/>
      <c r="K3375" s="7"/>
    </row>
    <row r="3376" spans="8:11" ht="12.75">
      <c r="H3376" s="1"/>
      <c r="I3376" s="7"/>
      <c r="J3376" s="7"/>
      <c r="K3376" s="7"/>
    </row>
    <row r="3377" spans="8:11" ht="12.75">
      <c r="H3377" s="1"/>
      <c r="I3377" s="7"/>
      <c r="J3377" s="7"/>
      <c r="K3377" s="7"/>
    </row>
    <row r="3378" spans="8:11" ht="12.75">
      <c r="H3378" s="1"/>
      <c r="I3378" s="7"/>
      <c r="J3378" s="7"/>
      <c r="K3378" s="7"/>
    </row>
    <row r="3379" spans="8:11" ht="12.75">
      <c r="H3379" s="1"/>
      <c r="I3379" s="7"/>
      <c r="J3379" s="7"/>
      <c r="K3379" s="7"/>
    </row>
    <row r="3380" spans="8:11" ht="12.75">
      <c r="H3380" s="1"/>
      <c r="I3380" s="7"/>
      <c r="J3380" s="7"/>
      <c r="K3380" s="7"/>
    </row>
    <row r="3381" spans="8:11" ht="12.75">
      <c r="H3381" s="1"/>
      <c r="I3381" s="7"/>
      <c r="J3381" s="7"/>
      <c r="K3381" s="7"/>
    </row>
    <row r="3382" spans="8:11" ht="12.75">
      <c r="H3382" s="1"/>
      <c r="I3382" s="7"/>
      <c r="J3382" s="7"/>
      <c r="K3382" s="7"/>
    </row>
    <row r="3383" spans="8:11" ht="12.75">
      <c r="H3383" s="1"/>
      <c r="I3383" s="7"/>
      <c r="J3383" s="7"/>
      <c r="K3383" s="7"/>
    </row>
    <row r="3384" spans="8:11" ht="12.75">
      <c r="H3384" s="1"/>
      <c r="I3384" s="7"/>
      <c r="J3384" s="7"/>
      <c r="K3384" s="7"/>
    </row>
    <row r="3385" spans="8:11" ht="12.75">
      <c r="H3385" s="1"/>
      <c r="I3385" s="7"/>
      <c r="J3385" s="7"/>
      <c r="K3385" s="7"/>
    </row>
    <row r="3386" spans="8:11" ht="12.75">
      <c r="H3386" s="1"/>
      <c r="I3386" s="7"/>
      <c r="J3386" s="7"/>
      <c r="K3386" s="7"/>
    </row>
    <row r="3387" spans="8:11" ht="12.75">
      <c r="H3387" s="1"/>
      <c r="I3387" s="7"/>
      <c r="J3387" s="7"/>
      <c r="K3387" s="7"/>
    </row>
    <row r="3388" spans="8:11" ht="12.75">
      <c r="H3388" s="1"/>
      <c r="I3388" s="7"/>
      <c r="J3388" s="7"/>
      <c r="K3388" s="7"/>
    </row>
    <row r="3389" spans="8:11" ht="12.75">
      <c r="H3389" s="1"/>
      <c r="I3389" s="7"/>
      <c r="J3389" s="7"/>
      <c r="K3389" s="7"/>
    </row>
    <row r="3390" spans="8:11" ht="12.75">
      <c r="H3390" s="1"/>
      <c r="I3390" s="7"/>
      <c r="J3390" s="7"/>
      <c r="K3390" s="7"/>
    </row>
    <row r="3391" spans="8:11" ht="12.75">
      <c r="H3391" s="1"/>
      <c r="I3391" s="7"/>
      <c r="J3391" s="7"/>
      <c r="K3391" s="7"/>
    </row>
    <row r="3392" spans="8:11" ht="12.75">
      <c r="H3392" s="1"/>
      <c r="I3392" s="7"/>
      <c r="J3392" s="7"/>
      <c r="K3392" s="7"/>
    </row>
    <row r="3393" spans="8:11" ht="12.75">
      <c r="H3393" s="1"/>
      <c r="I3393" s="7"/>
      <c r="J3393" s="7"/>
      <c r="K3393" s="7"/>
    </row>
    <row r="3394" spans="8:11" ht="12.75">
      <c r="H3394" s="1"/>
      <c r="I3394" s="7"/>
      <c r="J3394" s="7"/>
      <c r="K3394" s="7"/>
    </row>
    <row r="3395" spans="8:11" ht="12.75">
      <c r="H3395" s="1"/>
      <c r="I3395" s="7"/>
      <c r="J3395" s="7"/>
      <c r="K3395" s="7"/>
    </row>
    <row r="3396" spans="8:11" ht="12.75">
      <c r="H3396" s="1"/>
      <c r="I3396" s="7"/>
      <c r="J3396" s="7"/>
      <c r="K3396" s="7"/>
    </row>
    <row r="3397" spans="8:11" ht="12.75">
      <c r="H3397" s="1"/>
      <c r="I3397" s="7"/>
      <c r="J3397" s="7"/>
      <c r="K3397" s="7"/>
    </row>
    <row r="3398" spans="8:11" ht="12.75">
      <c r="H3398" s="1"/>
      <c r="I3398" s="7"/>
      <c r="J3398" s="7"/>
      <c r="K3398" s="7"/>
    </row>
    <row r="3399" spans="8:11" ht="12.75">
      <c r="H3399" s="1"/>
      <c r="I3399" s="7"/>
      <c r="J3399" s="7"/>
      <c r="K3399" s="7"/>
    </row>
    <row r="3400" spans="8:11" ht="12.75">
      <c r="H3400" s="1"/>
      <c r="I3400" s="7"/>
      <c r="J3400" s="7"/>
      <c r="K3400" s="7"/>
    </row>
    <row r="3401" spans="8:11" ht="12.75">
      <c r="H3401" s="1"/>
      <c r="I3401" s="7"/>
      <c r="J3401" s="7"/>
      <c r="K3401" s="7"/>
    </row>
    <row r="3402" spans="8:11" ht="12.75">
      <c r="H3402" s="1"/>
      <c r="I3402" s="7"/>
      <c r="J3402" s="7"/>
      <c r="K3402" s="7"/>
    </row>
    <row r="3403" spans="8:11" ht="12.75">
      <c r="H3403" s="1"/>
      <c r="I3403" s="7"/>
      <c r="J3403" s="7"/>
      <c r="K3403" s="7"/>
    </row>
    <row r="3404" spans="8:11" ht="12.75">
      <c r="H3404" s="1"/>
      <c r="I3404" s="7"/>
      <c r="J3404" s="7"/>
      <c r="K3404" s="7"/>
    </row>
    <row r="3405" spans="8:11" ht="12.75">
      <c r="H3405" s="1"/>
      <c r="I3405" s="7"/>
      <c r="J3405" s="7"/>
      <c r="K3405" s="7"/>
    </row>
    <row r="3406" spans="8:11" ht="12.75">
      <c r="H3406" s="1"/>
      <c r="I3406" s="7"/>
      <c r="J3406" s="7"/>
      <c r="K3406" s="7"/>
    </row>
    <row r="3407" spans="8:11" ht="12.75">
      <c r="H3407" s="1"/>
      <c r="I3407" s="7"/>
      <c r="J3407" s="7"/>
      <c r="K3407" s="7"/>
    </row>
    <row r="3408" spans="8:11" ht="12.75">
      <c r="H3408" s="1"/>
      <c r="I3408" s="7"/>
      <c r="J3408" s="7"/>
      <c r="K3408" s="7"/>
    </row>
    <row r="3409" spans="8:11" ht="12.75">
      <c r="H3409" s="1"/>
      <c r="I3409" s="7"/>
      <c r="J3409" s="7"/>
      <c r="K3409" s="7"/>
    </row>
    <row r="3410" spans="8:11" ht="12.75">
      <c r="H3410" s="1"/>
      <c r="I3410" s="7"/>
      <c r="J3410" s="7"/>
      <c r="K3410" s="7"/>
    </row>
    <row r="3411" spans="8:11" ht="12.75">
      <c r="H3411" s="1"/>
      <c r="I3411" s="7"/>
      <c r="J3411" s="7"/>
      <c r="K3411" s="7"/>
    </row>
    <row r="3412" spans="8:11" ht="12.75">
      <c r="H3412" s="1"/>
      <c r="I3412" s="7"/>
      <c r="J3412" s="7"/>
      <c r="K3412" s="7"/>
    </row>
    <row r="3413" spans="8:11" ht="12.75">
      <c r="H3413" s="1"/>
      <c r="I3413" s="7"/>
      <c r="J3413" s="7"/>
      <c r="K3413" s="7"/>
    </row>
    <row r="3414" spans="8:11" ht="12.75">
      <c r="H3414" s="1"/>
      <c r="I3414" s="7"/>
      <c r="J3414" s="7"/>
      <c r="K3414" s="7"/>
    </row>
    <row r="3415" spans="8:11" ht="12.75">
      <c r="H3415" s="1"/>
      <c r="I3415" s="7"/>
      <c r="J3415" s="7"/>
      <c r="K3415" s="7"/>
    </row>
    <row r="3416" spans="8:11" ht="12.75">
      <c r="H3416" s="1"/>
      <c r="I3416" s="7"/>
      <c r="J3416" s="7"/>
      <c r="K3416" s="7"/>
    </row>
    <row r="3417" spans="8:11" ht="12.75">
      <c r="H3417" s="1"/>
      <c r="I3417" s="7"/>
      <c r="J3417" s="7"/>
      <c r="K3417" s="7"/>
    </row>
    <row r="3418" spans="8:11" ht="12.75">
      <c r="H3418" s="1"/>
      <c r="I3418" s="7"/>
      <c r="J3418" s="7"/>
      <c r="K3418" s="7"/>
    </row>
    <row r="3419" spans="8:11" ht="12.75">
      <c r="H3419" s="1"/>
      <c r="I3419" s="7"/>
      <c r="J3419" s="7"/>
      <c r="K3419" s="7"/>
    </row>
    <row r="3420" spans="8:11" ht="12.75">
      <c r="H3420" s="1"/>
      <c r="I3420" s="7"/>
      <c r="J3420" s="7"/>
      <c r="K3420" s="7"/>
    </row>
    <row r="3421" spans="8:11" ht="12.75">
      <c r="H3421" s="1"/>
      <c r="I3421" s="7"/>
      <c r="J3421" s="7"/>
      <c r="K3421" s="7"/>
    </row>
    <row r="3422" spans="8:11" ht="12.75">
      <c r="H3422" s="1"/>
      <c r="I3422" s="7"/>
      <c r="J3422" s="7"/>
      <c r="K3422" s="7"/>
    </row>
    <row r="3423" spans="8:11" ht="12.75">
      <c r="H3423" s="1"/>
      <c r="I3423" s="7"/>
      <c r="J3423" s="7"/>
      <c r="K3423" s="7"/>
    </row>
    <row r="3424" spans="8:11" ht="12.75">
      <c r="H3424" s="1"/>
      <c r="I3424" s="7"/>
      <c r="J3424" s="7"/>
      <c r="K3424" s="7"/>
    </row>
    <row r="3425" spans="8:11" ht="12.75">
      <c r="H3425" s="1"/>
      <c r="I3425" s="7"/>
      <c r="J3425" s="7"/>
      <c r="K3425" s="7"/>
    </row>
    <row r="3426" spans="8:11" ht="12.75">
      <c r="H3426" s="1"/>
      <c r="I3426" s="7"/>
      <c r="J3426" s="7"/>
      <c r="K3426" s="7"/>
    </row>
    <row r="3427" spans="8:11" ht="12.75">
      <c r="H3427" s="1"/>
      <c r="I3427" s="7"/>
      <c r="J3427" s="7"/>
      <c r="K3427" s="7"/>
    </row>
    <row r="3428" spans="8:11" ht="12.75">
      <c r="H3428" s="1"/>
      <c r="I3428" s="7"/>
      <c r="J3428" s="7"/>
      <c r="K3428" s="7"/>
    </row>
    <row r="3429" spans="8:11" ht="12.75">
      <c r="H3429" s="1"/>
      <c r="I3429" s="7"/>
      <c r="J3429" s="7"/>
      <c r="K3429" s="7"/>
    </row>
    <row r="3430" spans="8:11" ht="12.75">
      <c r="H3430" s="1"/>
      <c r="I3430" s="7"/>
      <c r="J3430" s="7"/>
      <c r="K3430" s="7"/>
    </row>
    <row r="3431" spans="8:11" ht="12.75">
      <c r="H3431" s="1"/>
      <c r="I3431" s="7"/>
      <c r="J3431" s="7"/>
      <c r="K3431" s="7"/>
    </row>
    <row r="3432" spans="8:11" ht="12.75">
      <c r="H3432" s="1"/>
      <c r="I3432" s="7"/>
      <c r="J3432" s="7"/>
      <c r="K3432" s="7"/>
    </row>
    <row r="3433" spans="8:11" ht="12.75">
      <c r="H3433" s="1"/>
      <c r="I3433" s="7"/>
      <c r="J3433" s="7"/>
      <c r="K3433" s="7"/>
    </row>
    <row r="3434" spans="8:11" ht="12.75">
      <c r="H3434" s="1"/>
      <c r="I3434" s="7"/>
      <c r="J3434" s="7"/>
      <c r="K3434" s="7"/>
    </row>
    <row r="3435" spans="8:11" ht="12.75">
      <c r="H3435" s="1"/>
      <c r="I3435" s="7"/>
      <c r="J3435" s="7"/>
      <c r="K3435" s="7"/>
    </row>
    <row r="3436" spans="8:11" ht="12.75">
      <c r="H3436" s="1"/>
      <c r="I3436" s="7"/>
      <c r="J3436" s="7"/>
      <c r="K3436" s="7"/>
    </row>
    <row r="3437" spans="8:11" ht="12.75">
      <c r="H3437" s="1"/>
      <c r="I3437" s="7"/>
      <c r="J3437" s="7"/>
      <c r="K3437" s="7"/>
    </row>
    <row r="3438" spans="8:11" ht="12.75">
      <c r="H3438" s="1"/>
      <c r="I3438" s="7"/>
      <c r="J3438" s="7"/>
      <c r="K3438" s="7"/>
    </row>
    <row r="3439" spans="8:11" ht="12.75">
      <c r="H3439" s="1"/>
      <c r="I3439" s="7"/>
      <c r="J3439" s="7"/>
      <c r="K3439" s="7"/>
    </row>
    <row r="3440" spans="8:11" ht="12.75">
      <c r="H3440" s="1"/>
      <c r="I3440" s="7"/>
      <c r="J3440" s="7"/>
      <c r="K3440" s="7"/>
    </row>
    <row r="3441" spans="8:11" ht="12.75">
      <c r="H3441" s="1"/>
      <c r="I3441" s="7"/>
      <c r="J3441" s="7"/>
      <c r="K3441" s="7"/>
    </row>
    <row r="3442" spans="8:11" ht="12.75">
      <c r="H3442" s="1"/>
      <c r="I3442" s="7"/>
      <c r="J3442" s="7"/>
      <c r="K3442" s="7"/>
    </row>
    <row r="3443" spans="8:11" ht="12.75">
      <c r="H3443" s="1"/>
      <c r="I3443" s="7"/>
      <c r="J3443" s="7"/>
      <c r="K3443" s="7"/>
    </row>
    <row r="3444" spans="8:11" ht="12.75">
      <c r="H3444" s="1"/>
      <c r="I3444" s="7"/>
      <c r="J3444" s="7"/>
      <c r="K3444" s="7"/>
    </row>
    <row r="3445" spans="8:11" ht="12.75">
      <c r="H3445" s="1"/>
      <c r="I3445" s="7"/>
      <c r="J3445" s="7"/>
      <c r="K3445" s="7"/>
    </row>
    <row r="3446" spans="8:11" ht="12.75">
      <c r="H3446" s="1"/>
      <c r="I3446" s="7"/>
      <c r="J3446" s="7"/>
      <c r="K3446" s="7"/>
    </row>
    <row r="3447" spans="8:11" ht="12.75">
      <c r="H3447" s="1"/>
      <c r="I3447" s="7"/>
      <c r="J3447" s="7"/>
      <c r="K3447" s="7"/>
    </row>
    <row r="3448" spans="8:11" ht="12.75">
      <c r="H3448" s="1"/>
      <c r="I3448" s="7"/>
      <c r="J3448" s="7"/>
      <c r="K3448" s="7"/>
    </row>
    <row r="3449" spans="8:11" ht="12.75">
      <c r="H3449" s="1"/>
      <c r="I3449" s="7"/>
      <c r="J3449" s="7"/>
      <c r="K3449" s="7"/>
    </row>
    <row r="3450" spans="8:11" ht="12.75">
      <c r="H3450" s="1"/>
      <c r="I3450" s="7"/>
      <c r="J3450" s="7"/>
      <c r="K3450" s="7"/>
    </row>
    <row r="3451" spans="8:11" ht="12.75">
      <c r="H3451" s="1"/>
      <c r="I3451" s="7"/>
      <c r="J3451" s="7"/>
      <c r="K3451" s="7"/>
    </row>
    <row r="3452" spans="8:11" ht="12.75">
      <c r="H3452" s="1"/>
      <c r="I3452" s="7"/>
      <c r="J3452" s="7"/>
      <c r="K3452" s="7"/>
    </row>
    <row r="3453" spans="8:11" ht="12.75">
      <c r="H3453" s="1"/>
      <c r="I3453" s="7"/>
      <c r="J3453" s="7"/>
      <c r="K3453" s="7"/>
    </row>
    <row r="3454" spans="8:11" ht="12.75">
      <c r="H3454" s="1"/>
      <c r="I3454" s="7"/>
      <c r="J3454" s="7"/>
      <c r="K3454" s="7"/>
    </row>
    <row r="3455" spans="8:11" ht="12.75">
      <c r="H3455" s="1"/>
      <c r="I3455" s="7"/>
      <c r="J3455" s="7"/>
      <c r="K3455" s="7"/>
    </row>
    <row r="3456" spans="8:11" ht="12.75">
      <c r="H3456" s="1"/>
      <c r="I3456" s="7"/>
      <c r="J3456" s="7"/>
      <c r="K3456" s="7"/>
    </row>
    <row r="3457" spans="8:11" ht="12.75">
      <c r="H3457" s="1"/>
      <c r="I3457" s="7"/>
      <c r="J3457" s="7"/>
      <c r="K3457" s="7"/>
    </row>
    <row r="3458" spans="8:11" ht="12.75">
      <c r="H3458" s="1"/>
      <c r="I3458" s="7"/>
      <c r="J3458" s="7"/>
      <c r="K3458" s="7"/>
    </row>
    <row r="3459" spans="8:11" ht="12.75">
      <c r="H3459" s="1"/>
      <c r="I3459" s="7"/>
      <c r="J3459" s="7"/>
      <c r="K3459" s="7"/>
    </row>
    <row r="3460" spans="8:11" ht="12.75">
      <c r="H3460" s="1"/>
      <c r="I3460" s="7"/>
      <c r="J3460" s="7"/>
      <c r="K3460" s="7"/>
    </row>
    <row r="3461" spans="8:11" ht="12.75">
      <c r="H3461" s="1"/>
      <c r="I3461" s="7"/>
      <c r="J3461" s="7"/>
      <c r="K3461" s="7"/>
    </row>
    <row r="3462" spans="8:11" ht="12.75">
      <c r="H3462" s="1"/>
      <c r="I3462" s="7"/>
      <c r="J3462" s="7"/>
      <c r="K3462" s="7"/>
    </row>
    <row r="3463" spans="8:11" ht="12.75">
      <c r="H3463" s="1"/>
      <c r="I3463" s="7"/>
      <c r="J3463" s="7"/>
      <c r="K3463" s="7"/>
    </row>
    <row r="3464" spans="8:11" ht="12.75">
      <c r="H3464" s="1"/>
      <c r="I3464" s="7"/>
      <c r="J3464" s="7"/>
      <c r="K3464" s="7"/>
    </row>
    <row r="3465" spans="8:11" ht="12.75">
      <c r="H3465" s="1"/>
      <c r="I3465" s="7"/>
      <c r="J3465" s="7"/>
      <c r="K3465" s="7"/>
    </row>
    <row r="3466" spans="8:11" ht="12.75">
      <c r="H3466" s="1"/>
      <c r="I3466" s="7"/>
      <c r="J3466" s="7"/>
      <c r="K3466" s="7"/>
    </row>
    <row r="3467" spans="8:11" ht="12.75">
      <c r="H3467" s="1"/>
      <c r="I3467" s="7"/>
      <c r="J3467" s="7"/>
      <c r="K3467" s="7"/>
    </row>
    <row r="3468" spans="8:11" ht="12.75">
      <c r="H3468" s="1"/>
      <c r="I3468" s="7"/>
      <c r="J3468" s="7"/>
      <c r="K3468" s="7"/>
    </row>
    <row r="3469" spans="8:11" ht="12.75">
      <c r="H3469" s="1"/>
      <c r="I3469" s="7"/>
      <c r="J3469" s="7"/>
      <c r="K3469" s="7"/>
    </row>
    <row r="3470" spans="8:11" ht="12.75">
      <c r="H3470" s="1"/>
      <c r="I3470" s="7"/>
      <c r="J3470" s="7"/>
      <c r="K3470" s="7"/>
    </row>
    <row r="3471" spans="8:11" ht="12.75">
      <c r="H3471" s="1"/>
      <c r="I3471" s="7"/>
      <c r="J3471" s="7"/>
      <c r="K3471" s="7"/>
    </row>
    <row r="3472" spans="8:11" ht="12.75">
      <c r="H3472" s="1"/>
      <c r="I3472" s="7"/>
      <c r="J3472" s="7"/>
      <c r="K3472" s="7"/>
    </row>
    <row r="3473" spans="8:11" ht="12.75">
      <c r="H3473" s="1"/>
      <c r="I3473" s="7"/>
      <c r="J3473" s="7"/>
      <c r="K3473" s="7"/>
    </row>
    <row r="3474" spans="8:11" ht="12.75">
      <c r="H3474" s="1"/>
      <c r="I3474" s="7"/>
      <c r="J3474" s="7"/>
      <c r="K3474" s="7"/>
    </row>
    <row r="3475" spans="8:11" ht="12.75">
      <c r="H3475" s="1"/>
      <c r="I3475" s="7"/>
      <c r="J3475" s="7"/>
      <c r="K3475" s="7"/>
    </row>
    <row r="3476" spans="8:11" ht="12.75">
      <c r="H3476" s="1"/>
      <c r="I3476" s="7"/>
      <c r="J3476" s="7"/>
      <c r="K3476" s="7"/>
    </row>
    <row r="3477" spans="8:11" ht="12.75">
      <c r="H3477" s="1"/>
      <c r="I3477" s="7"/>
      <c r="J3477" s="7"/>
      <c r="K3477" s="7"/>
    </row>
    <row r="3478" spans="8:11" ht="12.75">
      <c r="H3478" s="1"/>
      <c r="I3478" s="7"/>
      <c r="J3478" s="7"/>
      <c r="K3478" s="7"/>
    </row>
    <row r="3479" spans="8:11" ht="12.75">
      <c r="H3479" s="1"/>
      <c r="I3479" s="7"/>
      <c r="J3479" s="7"/>
      <c r="K3479" s="7"/>
    </row>
    <row r="3480" spans="8:11" ht="12.75">
      <c r="H3480" s="1"/>
      <c r="I3480" s="7"/>
      <c r="J3480" s="7"/>
      <c r="K3480" s="7"/>
    </row>
    <row r="3481" spans="8:11" ht="12.75">
      <c r="H3481" s="1"/>
      <c r="I3481" s="7"/>
      <c r="J3481" s="7"/>
      <c r="K3481" s="7"/>
    </row>
    <row r="3482" spans="8:11" ht="12.75">
      <c r="H3482" s="1"/>
      <c r="I3482" s="7"/>
      <c r="J3482" s="7"/>
      <c r="K3482" s="7"/>
    </row>
    <row r="3483" spans="8:11" ht="12.75">
      <c r="H3483" s="1"/>
      <c r="I3483" s="7"/>
      <c r="J3483" s="7"/>
      <c r="K3483" s="7"/>
    </row>
    <row r="3484" spans="8:11" ht="12.75">
      <c r="H3484" s="1"/>
      <c r="I3484" s="7"/>
      <c r="J3484" s="7"/>
      <c r="K3484" s="7"/>
    </row>
    <row r="3485" spans="8:11" ht="12.75">
      <c r="H3485" s="1"/>
      <c r="I3485" s="7"/>
      <c r="J3485" s="7"/>
      <c r="K3485" s="7"/>
    </row>
    <row r="3486" spans="8:11" ht="12.75">
      <c r="H3486" s="1"/>
      <c r="I3486" s="7"/>
      <c r="J3486" s="7"/>
      <c r="K3486" s="7"/>
    </row>
    <row r="3487" spans="8:11" ht="12.75">
      <c r="H3487" s="1"/>
      <c r="I3487" s="7"/>
      <c r="J3487" s="7"/>
      <c r="K3487" s="7"/>
    </row>
    <row r="3488" spans="8:11" ht="12.75">
      <c r="H3488" s="1"/>
      <c r="I3488" s="7"/>
      <c r="J3488" s="7"/>
      <c r="K3488" s="7"/>
    </row>
    <row r="3489" spans="8:11" ht="12.75">
      <c r="H3489" s="1"/>
      <c r="I3489" s="7"/>
      <c r="J3489" s="7"/>
      <c r="K3489" s="7"/>
    </row>
    <row r="3490" spans="8:11" ht="12.75">
      <c r="H3490" s="1"/>
      <c r="I3490" s="7"/>
      <c r="J3490" s="7"/>
      <c r="K3490" s="7"/>
    </row>
    <row r="3491" spans="8:11" ht="12.75">
      <c r="H3491" s="1"/>
      <c r="I3491" s="7"/>
      <c r="J3491" s="7"/>
      <c r="K3491" s="7"/>
    </row>
    <row r="3492" spans="8:11" ht="12.75">
      <c r="H3492" s="1"/>
      <c r="I3492" s="7"/>
      <c r="J3492" s="7"/>
      <c r="K3492" s="7"/>
    </row>
    <row r="3493" spans="8:11" ht="12.75">
      <c r="H3493" s="1"/>
      <c r="I3493" s="7"/>
      <c r="J3493" s="7"/>
      <c r="K3493" s="7"/>
    </row>
    <row r="3494" spans="8:11" ht="12.75">
      <c r="H3494" s="1"/>
      <c r="I3494" s="7"/>
      <c r="J3494" s="7"/>
      <c r="K3494" s="7"/>
    </row>
    <row r="3495" spans="8:11" ht="12.75">
      <c r="H3495" s="1"/>
      <c r="I3495" s="7"/>
      <c r="J3495" s="7"/>
      <c r="K3495" s="7"/>
    </row>
    <row r="3496" spans="8:11" ht="12.75">
      <c r="H3496" s="1"/>
      <c r="I3496" s="7"/>
      <c r="J3496" s="7"/>
      <c r="K3496" s="7"/>
    </row>
    <row r="3497" spans="8:11" ht="12.75">
      <c r="H3497" s="1"/>
      <c r="I3497" s="7"/>
      <c r="J3497" s="7"/>
      <c r="K3497" s="7"/>
    </row>
    <row r="3498" spans="8:11" ht="12.75">
      <c r="H3498" s="1"/>
      <c r="I3498" s="7"/>
      <c r="J3498" s="7"/>
      <c r="K3498" s="7"/>
    </row>
    <row r="3499" spans="8:11" ht="12.75">
      <c r="H3499" s="1"/>
      <c r="I3499" s="7"/>
      <c r="J3499" s="7"/>
      <c r="K3499" s="7"/>
    </row>
    <row r="3500" spans="8:11" ht="12.75">
      <c r="H3500" s="1"/>
      <c r="I3500" s="7"/>
      <c r="J3500" s="7"/>
      <c r="K3500" s="7"/>
    </row>
    <row r="3501" spans="8:11" ht="12.75">
      <c r="H3501" s="1"/>
      <c r="I3501" s="7"/>
      <c r="J3501" s="7"/>
      <c r="K3501" s="7"/>
    </row>
    <row r="3502" spans="8:11" ht="12.75">
      <c r="H3502" s="1"/>
      <c r="I3502" s="7"/>
      <c r="J3502" s="7"/>
      <c r="K3502" s="7"/>
    </row>
    <row r="3503" spans="8:11" ht="12.75">
      <c r="H3503" s="1"/>
      <c r="I3503" s="7"/>
      <c r="J3503" s="7"/>
      <c r="K3503" s="7"/>
    </row>
    <row r="3504" spans="8:11" ht="12.75">
      <c r="H3504" s="1"/>
      <c r="I3504" s="7"/>
      <c r="J3504" s="7"/>
      <c r="K3504" s="7"/>
    </row>
    <row r="3505" spans="8:11" ht="12.75">
      <c r="H3505" s="1"/>
      <c r="I3505" s="7"/>
      <c r="J3505" s="7"/>
      <c r="K3505" s="7"/>
    </row>
    <row r="3506" spans="8:11" ht="12.75">
      <c r="H3506" s="1"/>
      <c r="I3506" s="7"/>
      <c r="J3506" s="7"/>
      <c r="K3506" s="7"/>
    </row>
    <row r="3507" spans="8:11" ht="12.75">
      <c r="H3507" s="1"/>
      <c r="I3507" s="7"/>
      <c r="J3507" s="7"/>
      <c r="K3507" s="7"/>
    </row>
    <row r="3508" spans="8:11" ht="12.75">
      <c r="H3508" s="1"/>
      <c r="I3508" s="7"/>
      <c r="J3508" s="7"/>
      <c r="K3508" s="7"/>
    </row>
    <row r="3509" spans="8:11" ht="12.75">
      <c r="H3509" s="1"/>
      <c r="I3509" s="7"/>
      <c r="J3509" s="7"/>
      <c r="K3509" s="7"/>
    </row>
    <row r="3510" spans="8:11" ht="12.75">
      <c r="H3510" s="1"/>
      <c r="I3510" s="7"/>
      <c r="J3510" s="7"/>
      <c r="K3510" s="7"/>
    </row>
    <row r="3511" spans="8:11" ht="12.75">
      <c r="H3511" s="1"/>
      <c r="I3511" s="7"/>
      <c r="J3511" s="7"/>
      <c r="K3511" s="7"/>
    </row>
    <row r="3512" spans="8:11" ht="12.75">
      <c r="H3512" s="1"/>
      <c r="I3512" s="7"/>
      <c r="J3512" s="7"/>
      <c r="K3512" s="7"/>
    </row>
    <row r="3513" spans="8:11" ht="12.75">
      <c r="H3513" s="1"/>
      <c r="I3513" s="7"/>
      <c r="J3513" s="7"/>
      <c r="K3513" s="7"/>
    </row>
    <row r="3514" spans="8:11" ht="12.75">
      <c r="H3514" s="1"/>
      <c r="I3514" s="7"/>
      <c r="J3514" s="7"/>
      <c r="K3514" s="7"/>
    </row>
    <row r="3515" spans="8:11" ht="12.75">
      <c r="H3515" s="1"/>
      <c r="I3515" s="7"/>
      <c r="J3515" s="7"/>
      <c r="K3515" s="7"/>
    </row>
    <row r="3516" spans="8:11" ht="12.75">
      <c r="H3516" s="1"/>
      <c r="I3516" s="7"/>
      <c r="J3516" s="7"/>
      <c r="K3516" s="7"/>
    </row>
    <row r="3517" spans="8:11" ht="12.75">
      <c r="H3517" s="1"/>
      <c r="I3517" s="7"/>
      <c r="J3517" s="7"/>
      <c r="K3517" s="7"/>
    </row>
    <row r="3518" spans="8:11" ht="12.75">
      <c r="H3518" s="1"/>
      <c r="I3518" s="7"/>
      <c r="J3518" s="7"/>
      <c r="K3518" s="7"/>
    </row>
    <row r="3519" spans="8:11" ht="12.75">
      <c r="H3519" s="1"/>
      <c r="I3519" s="7"/>
      <c r="J3519" s="7"/>
      <c r="K3519" s="7"/>
    </row>
    <row r="3520" spans="8:11" ht="12.75">
      <c r="H3520" s="1"/>
      <c r="I3520" s="7"/>
      <c r="J3520" s="7"/>
      <c r="K3520" s="7"/>
    </row>
    <row r="3521" spans="8:11" ht="12.75">
      <c r="H3521" s="1"/>
      <c r="I3521" s="7"/>
      <c r="J3521" s="7"/>
      <c r="K3521" s="7"/>
    </row>
    <row r="3522" spans="8:11" ht="12.75">
      <c r="H3522" s="1"/>
      <c r="I3522" s="7"/>
      <c r="J3522" s="7"/>
      <c r="K3522" s="7"/>
    </row>
    <row r="3523" spans="8:11" ht="12.75">
      <c r="H3523" s="1"/>
      <c r="I3523" s="7"/>
      <c r="J3523" s="7"/>
      <c r="K3523" s="7"/>
    </row>
    <row r="3524" spans="8:11" ht="12.75">
      <c r="H3524" s="1"/>
      <c r="I3524" s="7"/>
      <c r="J3524" s="7"/>
      <c r="K3524" s="7"/>
    </row>
    <row r="3525" spans="8:11" ht="12.75">
      <c r="H3525" s="1"/>
      <c r="I3525" s="7"/>
      <c r="J3525" s="7"/>
      <c r="K3525" s="7"/>
    </row>
    <row r="3526" spans="8:11" ht="12.75">
      <c r="H3526" s="1"/>
      <c r="I3526" s="7"/>
      <c r="J3526" s="7"/>
      <c r="K3526" s="7"/>
    </row>
    <row r="3527" spans="8:11" ht="12.75">
      <c r="H3527" s="1"/>
      <c r="I3527" s="7"/>
      <c r="J3527" s="7"/>
      <c r="K3527" s="7"/>
    </row>
    <row r="3528" spans="8:11" ht="12.75">
      <c r="H3528" s="1"/>
      <c r="I3528" s="7"/>
      <c r="J3528" s="7"/>
      <c r="K3528" s="7"/>
    </row>
    <row r="3529" spans="8:11" ht="12.75">
      <c r="H3529" s="1"/>
      <c r="I3529" s="7"/>
      <c r="J3529" s="7"/>
      <c r="K3529" s="7"/>
    </row>
    <row r="3530" spans="8:11" ht="12.75">
      <c r="H3530" s="1"/>
      <c r="I3530" s="7"/>
      <c r="J3530" s="7"/>
      <c r="K3530" s="7"/>
    </row>
    <row r="3531" spans="8:11" ht="12.75">
      <c r="H3531" s="1"/>
      <c r="I3531" s="7"/>
      <c r="J3531" s="7"/>
      <c r="K3531" s="7"/>
    </row>
    <row r="3532" spans="8:11" ht="12.75">
      <c r="H3532" s="1"/>
      <c r="I3532" s="7"/>
      <c r="J3532" s="7"/>
      <c r="K3532" s="7"/>
    </row>
    <row r="3533" spans="8:11" ht="12.75">
      <c r="H3533" s="1"/>
      <c r="I3533" s="7"/>
      <c r="J3533" s="7"/>
      <c r="K3533" s="7"/>
    </row>
    <row r="3534" spans="8:11" ht="12.75">
      <c r="H3534" s="1"/>
      <c r="I3534" s="7"/>
      <c r="J3534" s="7"/>
      <c r="K3534" s="7"/>
    </row>
    <row r="3535" spans="8:11" ht="12.75">
      <c r="H3535" s="1"/>
      <c r="I3535" s="7"/>
      <c r="J3535" s="7"/>
      <c r="K3535" s="7"/>
    </row>
    <row r="3536" spans="8:11" ht="12.75">
      <c r="H3536" s="1"/>
      <c r="I3536" s="7"/>
      <c r="J3536" s="7"/>
      <c r="K3536" s="7"/>
    </row>
    <row r="3537" spans="8:11" ht="12.75">
      <c r="H3537" s="1"/>
      <c r="I3537" s="7"/>
      <c r="J3537" s="7"/>
      <c r="K3537" s="7"/>
    </row>
    <row r="3538" spans="8:11" ht="12.75">
      <c r="H3538" s="1"/>
      <c r="I3538" s="7"/>
      <c r="J3538" s="7"/>
      <c r="K3538" s="7"/>
    </row>
    <row r="3539" spans="8:11" ht="12.75">
      <c r="H3539" s="1"/>
      <c r="I3539" s="7"/>
      <c r="J3539" s="7"/>
      <c r="K3539" s="7"/>
    </row>
    <row r="3540" spans="8:11" ht="12.75">
      <c r="H3540" s="1"/>
      <c r="I3540" s="7"/>
      <c r="J3540" s="7"/>
      <c r="K3540" s="7"/>
    </row>
    <row r="3541" spans="8:11" ht="12.75">
      <c r="H3541" s="1"/>
      <c r="I3541" s="7"/>
      <c r="J3541" s="7"/>
      <c r="K3541" s="7"/>
    </row>
    <row r="3542" spans="8:11" ht="12.75">
      <c r="H3542" s="1"/>
      <c r="I3542" s="7"/>
      <c r="J3542" s="7"/>
      <c r="K3542" s="7"/>
    </row>
    <row r="3543" spans="8:11" ht="12.75">
      <c r="H3543" s="1"/>
      <c r="I3543" s="7"/>
      <c r="J3543" s="7"/>
      <c r="K3543" s="7"/>
    </row>
    <row r="3544" spans="8:11" ht="12.75">
      <c r="H3544" s="1"/>
      <c r="I3544" s="7"/>
      <c r="J3544" s="7"/>
      <c r="K3544" s="7"/>
    </row>
    <row r="3545" spans="8:11" ht="12.75">
      <c r="H3545" s="1"/>
      <c r="I3545" s="7"/>
      <c r="J3545" s="7"/>
      <c r="K3545" s="7"/>
    </row>
    <row r="3546" spans="8:11" ht="12.75">
      <c r="H3546" s="1"/>
      <c r="I3546" s="7"/>
      <c r="J3546" s="7"/>
      <c r="K3546" s="7"/>
    </row>
    <row r="3547" spans="8:11" ht="12.75">
      <c r="H3547" s="1"/>
      <c r="I3547" s="7"/>
      <c r="J3547" s="7"/>
      <c r="K3547" s="7"/>
    </row>
    <row r="3548" spans="8:11" ht="12.75">
      <c r="H3548" s="1"/>
      <c r="I3548" s="7"/>
      <c r="J3548" s="7"/>
      <c r="K3548" s="7"/>
    </row>
    <row r="3549" spans="8:11" ht="12.75">
      <c r="H3549" s="1"/>
      <c r="I3549" s="7"/>
      <c r="J3549" s="7"/>
      <c r="K3549" s="7"/>
    </row>
    <row r="3550" spans="8:11" ht="12.75">
      <c r="H3550" s="1"/>
      <c r="I3550" s="7"/>
      <c r="J3550" s="7"/>
      <c r="K3550" s="7"/>
    </row>
    <row r="3551" spans="8:11" ht="12.75">
      <c r="H3551" s="1"/>
      <c r="I3551" s="7"/>
      <c r="J3551" s="7"/>
      <c r="K3551" s="7"/>
    </row>
    <row r="3552" spans="8:11" ht="12.75">
      <c r="H3552" s="1"/>
      <c r="I3552" s="7"/>
      <c r="J3552" s="7"/>
      <c r="K3552" s="7"/>
    </row>
    <row r="3553" spans="8:11" ht="12.75">
      <c r="H3553" s="1"/>
      <c r="I3553" s="7"/>
      <c r="J3553" s="7"/>
      <c r="K3553" s="7"/>
    </row>
    <row r="3554" spans="8:11" ht="12.75">
      <c r="H3554" s="1"/>
      <c r="I3554" s="7"/>
      <c r="J3554" s="7"/>
      <c r="K3554" s="7"/>
    </row>
    <row r="3555" spans="8:11" ht="12.75">
      <c r="H3555" s="1"/>
      <c r="I3555" s="7"/>
      <c r="J3555" s="7"/>
      <c r="K3555" s="7"/>
    </row>
    <row r="3556" spans="8:11" ht="12.75">
      <c r="H3556" s="1"/>
      <c r="I3556" s="7"/>
      <c r="J3556" s="7"/>
      <c r="K3556" s="7"/>
    </row>
    <row r="3557" spans="8:11" ht="12.75">
      <c r="H3557" s="1"/>
      <c r="I3557" s="7"/>
      <c r="J3557" s="7"/>
      <c r="K3557" s="7"/>
    </row>
    <row r="3558" spans="8:11" ht="12.75">
      <c r="H3558" s="1"/>
      <c r="I3558" s="7"/>
      <c r="J3558" s="7"/>
      <c r="K3558" s="7"/>
    </row>
    <row r="3559" spans="8:11" ht="12.75">
      <c r="H3559" s="1"/>
      <c r="I3559" s="7"/>
      <c r="J3559" s="7"/>
      <c r="K3559" s="7"/>
    </row>
    <row r="3560" spans="8:11" ht="12.75">
      <c r="H3560" s="1"/>
      <c r="I3560" s="7"/>
      <c r="J3560" s="7"/>
      <c r="K3560" s="7"/>
    </row>
    <row r="3561" spans="8:11" ht="12.75">
      <c r="H3561" s="1"/>
      <c r="I3561" s="7"/>
      <c r="J3561" s="7"/>
      <c r="K3561" s="7"/>
    </row>
    <row r="3562" spans="8:11" ht="12.75">
      <c r="H3562" s="1"/>
      <c r="I3562" s="7"/>
      <c r="J3562" s="7"/>
      <c r="K3562" s="7"/>
    </row>
    <row r="3563" spans="8:11" ht="12.75">
      <c r="H3563" s="1"/>
      <c r="I3563" s="7"/>
      <c r="J3563" s="7"/>
      <c r="K3563" s="7"/>
    </row>
    <row r="3564" spans="8:11" ht="12.75">
      <c r="H3564" s="1"/>
      <c r="I3564" s="7"/>
      <c r="J3564" s="7"/>
      <c r="K3564" s="7"/>
    </row>
    <row r="3565" spans="8:11" ht="12.75">
      <c r="H3565" s="1"/>
      <c r="I3565" s="7"/>
      <c r="J3565" s="7"/>
      <c r="K3565" s="7"/>
    </row>
    <row r="3566" spans="8:11" ht="12.75">
      <c r="H3566" s="1"/>
      <c r="I3566" s="7"/>
      <c r="J3566" s="7"/>
      <c r="K3566" s="7"/>
    </row>
    <row r="3567" spans="8:11" ht="12.75">
      <c r="H3567" s="1"/>
      <c r="I3567" s="7"/>
      <c r="J3567" s="7"/>
      <c r="K3567" s="7"/>
    </row>
    <row r="3568" spans="8:11" ht="12.75">
      <c r="H3568" s="1"/>
      <c r="I3568" s="7"/>
      <c r="J3568" s="7"/>
      <c r="K3568" s="7"/>
    </row>
    <row r="3569" spans="8:11" ht="12.75">
      <c r="H3569" s="1"/>
      <c r="I3569" s="7"/>
      <c r="J3569" s="7"/>
      <c r="K3569" s="7"/>
    </row>
    <row r="3570" spans="8:11" ht="12.75">
      <c r="H3570" s="1"/>
      <c r="I3570" s="7"/>
      <c r="J3570" s="7"/>
      <c r="K3570" s="7"/>
    </row>
    <row r="3571" spans="8:11" ht="12.75">
      <c r="H3571" s="1"/>
      <c r="I3571" s="7"/>
      <c r="J3571" s="7"/>
      <c r="K3571" s="7"/>
    </row>
    <row r="3572" spans="8:11" ht="12.75">
      <c r="H3572" s="1"/>
      <c r="I3572" s="7"/>
      <c r="J3572" s="7"/>
      <c r="K3572" s="7"/>
    </row>
    <row r="3573" spans="8:11" ht="12.75">
      <c r="H3573" s="1"/>
      <c r="I3573" s="7"/>
      <c r="J3573" s="7"/>
      <c r="K3573" s="7"/>
    </row>
    <row r="3574" spans="8:11" ht="12.75">
      <c r="H3574" s="1"/>
      <c r="I3574" s="7"/>
      <c r="J3574" s="7"/>
      <c r="K3574" s="7"/>
    </row>
    <row r="3575" spans="8:11" ht="12.75">
      <c r="H3575" s="1"/>
      <c r="I3575" s="7"/>
      <c r="J3575" s="7"/>
      <c r="K3575" s="7"/>
    </row>
    <row r="3576" spans="8:11" ht="12.75">
      <c r="H3576" s="1"/>
      <c r="I3576" s="7"/>
      <c r="J3576" s="7"/>
      <c r="K3576" s="7"/>
    </row>
    <row r="3577" spans="8:11" ht="12.75">
      <c r="H3577" s="1"/>
      <c r="I3577" s="7"/>
      <c r="J3577" s="7"/>
      <c r="K3577" s="7"/>
    </row>
    <row r="3578" spans="8:11" ht="12.75">
      <c r="H3578" s="1"/>
      <c r="I3578" s="7"/>
      <c r="J3578" s="7"/>
      <c r="K3578" s="7"/>
    </row>
    <row r="3579" spans="8:11" ht="12.75">
      <c r="H3579" s="1"/>
      <c r="I3579" s="7"/>
      <c r="J3579" s="7"/>
      <c r="K3579" s="7"/>
    </row>
    <row r="3580" spans="8:11" ht="12.75">
      <c r="H3580" s="1"/>
      <c r="I3580" s="7"/>
      <c r="J3580" s="7"/>
      <c r="K3580" s="7"/>
    </row>
    <row r="3581" spans="8:11" ht="12.75">
      <c r="H3581" s="1"/>
      <c r="I3581" s="7"/>
      <c r="J3581" s="7"/>
      <c r="K3581" s="7"/>
    </row>
    <row r="3582" spans="8:11" ht="12.75">
      <c r="H3582" s="1"/>
      <c r="I3582" s="7"/>
      <c r="J3582" s="7"/>
      <c r="K3582" s="7"/>
    </row>
    <row r="3583" spans="8:11" ht="12.75">
      <c r="H3583" s="1"/>
      <c r="I3583" s="7"/>
      <c r="J3583" s="7"/>
      <c r="K3583" s="7"/>
    </row>
    <row r="3584" spans="8:11" ht="12.75">
      <c r="H3584" s="1"/>
      <c r="I3584" s="7"/>
      <c r="J3584" s="7"/>
      <c r="K3584" s="7"/>
    </row>
    <row r="3585" spans="8:11" ht="12.75">
      <c r="H3585" s="1"/>
      <c r="I3585" s="7"/>
      <c r="J3585" s="7"/>
      <c r="K3585" s="7"/>
    </row>
    <row r="3586" spans="8:11" ht="12.75">
      <c r="H3586" s="1"/>
      <c r="I3586" s="7"/>
      <c r="J3586" s="7"/>
      <c r="K3586" s="7"/>
    </row>
    <row r="3587" spans="8:11" ht="12.75">
      <c r="H3587" s="1"/>
      <c r="I3587" s="7"/>
      <c r="J3587" s="7"/>
      <c r="K3587" s="7"/>
    </row>
    <row r="3588" spans="8:11" ht="12.75">
      <c r="H3588" s="1"/>
      <c r="I3588" s="7"/>
      <c r="J3588" s="7"/>
      <c r="K3588" s="7"/>
    </row>
    <row r="3589" spans="8:11" ht="12.75">
      <c r="H3589" s="1"/>
      <c r="I3589" s="7"/>
      <c r="J3589" s="7"/>
      <c r="K3589" s="7"/>
    </row>
    <row r="3590" spans="8:11" ht="12.75">
      <c r="H3590" s="1"/>
      <c r="I3590" s="7"/>
      <c r="J3590" s="7"/>
      <c r="K3590" s="7"/>
    </row>
    <row r="3591" spans="8:11" ht="12.75">
      <c r="H3591" s="1"/>
      <c r="I3591" s="7"/>
      <c r="J3591" s="7"/>
      <c r="K3591" s="7"/>
    </row>
    <row r="3592" spans="8:11" ht="12.75">
      <c r="H3592" s="1"/>
      <c r="I3592" s="7"/>
      <c r="J3592" s="7"/>
      <c r="K3592" s="7"/>
    </row>
    <row r="3593" spans="8:11" ht="12.75">
      <c r="H3593" s="1"/>
      <c r="I3593" s="7"/>
      <c r="J3593" s="7"/>
      <c r="K3593" s="7"/>
    </row>
    <row r="3594" spans="8:11" ht="12.75">
      <c r="H3594" s="1"/>
      <c r="I3594" s="7"/>
      <c r="J3594" s="7"/>
      <c r="K3594" s="7"/>
    </row>
    <row r="3595" spans="8:11" ht="12.75">
      <c r="H3595" s="1"/>
      <c r="I3595" s="7"/>
      <c r="J3595" s="7"/>
      <c r="K3595" s="7"/>
    </row>
    <row r="3596" spans="8:11" ht="12.75">
      <c r="H3596" s="1"/>
      <c r="I3596" s="7"/>
      <c r="J3596" s="7"/>
      <c r="K3596" s="7"/>
    </row>
    <row r="3597" spans="8:11" ht="12.75">
      <c r="H3597" s="1"/>
      <c r="I3597" s="7"/>
      <c r="J3597" s="7"/>
      <c r="K3597" s="7"/>
    </row>
    <row r="3598" spans="8:11" ht="12.75">
      <c r="H3598" s="1"/>
      <c r="I3598" s="7"/>
      <c r="J3598" s="7"/>
      <c r="K3598" s="7"/>
    </row>
    <row r="3599" spans="8:11" ht="12.75">
      <c r="H3599" s="1"/>
      <c r="I3599" s="7"/>
      <c r="J3599" s="7"/>
      <c r="K3599" s="7"/>
    </row>
    <row r="3600" spans="8:11" ht="12.75">
      <c r="H3600" s="1"/>
      <c r="I3600" s="7"/>
      <c r="J3600" s="7"/>
      <c r="K3600" s="7"/>
    </row>
    <row r="3601" spans="8:11" ht="12.75">
      <c r="H3601" s="1"/>
      <c r="I3601" s="7"/>
      <c r="J3601" s="7"/>
      <c r="K3601" s="7"/>
    </row>
    <row r="3602" spans="8:11" ht="12.75">
      <c r="H3602" s="1"/>
      <c r="I3602" s="7"/>
      <c r="J3602" s="7"/>
      <c r="K3602" s="7"/>
    </row>
    <row r="3603" spans="8:11" ht="12.75">
      <c r="H3603" s="1"/>
      <c r="I3603" s="7"/>
      <c r="J3603" s="7"/>
      <c r="K3603" s="7"/>
    </row>
    <row r="3604" spans="8:11" ht="12.75">
      <c r="H3604" s="1"/>
      <c r="I3604" s="7"/>
      <c r="J3604" s="7"/>
      <c r="K3604" s="7"/>
    </row>
    <row r="3605" spans="8:11" ht="12.75">
      <c r="H3605" s="1"/>
      <c r="I3605" s="7"/>
      <c r="J3605" s="7"/>
      <c r="K3605" s="7"/>
    </row>
    <row r="3606" spans="8:11" ht="12.75">
      <c r="H3606" s="1"/>
      <c r="I3606" s="7"/>
      <c r="J3606" s="7"/>
      <c r="K3606" s="7"/>
    </row>
    <row r="3607" spans="8:11" ht="12.75">
      <c r="H3607" s="1"/>
      <c r="I3607" s="7"/>
      <c r="J3607" s="7"/>
      <c r="K3607" s="7"/>
    </row>
    <row r="3608" spans="8:11" ht="12.75">
      <c r="H3608" s="1"/>
      <c r="I3608" s="7"/>
      <c r="J3608" s="7"/>
      <c r="K3608" s="7"/>
    </row>
    <row r="3609" spans="8:11" ht="12.75">
      <c r="H3609" s="1"/>
      <c r="I3609" s="7"/>
      <c r="J3609" s="7"/>
      <c r="K3609" s="7"/>
    </row>
    <row r="3610" spans="8:11" ht="12.75">
      <c r="H3610" s="1"/>
      <c r="I3610" s="7"/>
      <c r="J3610" s="7"/>
      <c r="K3610" s="7"/>
    </row>
    <row r="3611" spans="8:11" ht="12.75">
      <c r="H3611" s="1"/>
      <c r="I3611" s="7"/>
      <c r="J3611" s="7"/>
      <c r="K3611" s="7"/>
    </row>
    <row r="3612" spans="8:11" ht="12.75">
      <c r="H3612" s="1"/>
      <c r="I3612" s="7"/>
      <c r="J3612" s="7"/>
      <c r="K3612" s="7"/>
    </row>
    <row r="3613" spans="8:11" ht="12.75">
      <c r="H3613" s="1"/>
      <c r="I3613" s="7"/>
      <c r="J3613" s="7"/>
      <c r="K3613" s="7"/>
    </row>
    <row r="3614" spans="8:11" ht="12.75">
      <c r="H3614" s="1"/>
      <c r="I3614" s="7"/>
      <c r="J3614" s="7"/>
      <c r="K3614" s="7"/>
    </row>
    <row r="3615" spans="8:11" ht="12.75">
      <c r="H3615" s="1"/>
      <c r="I3615" s="7"/>
      <c r="J3615" s="7"/>
      <c r="K3615" s="7"/>
    </row>
    <row r="3616" spans="8:11" ht="12.75">
      <c r="H3616" s="1"/>
      <c r="I3616" s="7"/>
      <c r="J3616" s="7"/>
      <c r="K3616" s="7"/>
    </row>
    <row r="3617" spans="8:11" ht="12.75">
      <c r="H3617" s="1"/>
      <c r="I3617" s="7"/>
      <c r="J3617" s="7"/>
      <c r="K3617" s="7"/>
    </row>
    <row r="3618" spans="8:11" ht="12.75">
      <c r="H3618" s="1"/>
      <c r="I3618" s="7"/>
      <c r="J3618" s="7"/>
      <c r="K3618" s="7"/>
    </row>
    <row r="3619" spans="8:11" ht="12.75">
      <c r="H3619" s="1"/>
      <c r="I3619" s="7"/>
      <c r="J3619" s="7"/>
      <c r="K3619" s="7"/>
    </row>
    <row r="3620" spans="8:11" ht="12.75">
      <c r="H3620" s="1"/>
      <c r="I3620" s="7"/>
      <c r="J3620" s="7"/>
      <c r="K3620" s="7"/>
    </row>
    <row r="3621" spans="8:11" ht="12.75">
      <c r="H3621" s="1"/>
      <c r="I3621" s="7"/>
      <c r="J3621" s="7"/>
      <c r="K3621" s="7"/>
    </row>
    <row r="3622" spans="8:11" ht="12.75">
      <c r="H3622" s="1"/>
      <c r="I3622" s="7"/>
      <c r="J3622" s="7"/>
      <c r="K3622" s="7"/>
    </row>
    <row r="3623" spans="8:11" ht="12.75">
      <c r="H3623" s="1"/>
      <c r="I3623" s="7"/>
      <c r="J3623" s="7"/>
      <c r="K3623" s="7"/>
    </row>
    <row r="3624" spans="8:11" ht="12.75">
      <c r="H3624" s="1"/>
      <c r="I3624" s="7"/>
      <c r="J3624" s="7"/>
      <c r="K3624" s="7"/>
    </row>
    <row r="3625" spans="8:11" ht="12.75">
      <c r="H3625" s="1"/>
      <c r="I3625" s="7"/>
      <c r="J3625" s="7"/>
      <c r="K3625" s="7"/>
    </row>
    <row r="3626" spans="8:11" ht="12.75">
      <c r="H3626" s="1"/>
      <c r="I3626" s="7"/>
      <c r="J3626" s="7"/>
      <c r="K3626" s="7"/>
    </row>
    <row r="3627" spans="8:11" ht="12.75">
      <c r="H3627" s="1"/>
      <c r="I3627" s="7"/>
      <c r="J3627" s="7"/>
      <c r="K3627" s="7"/>
    </row>
    <row r="3628" spans="8:11" ht="12.75">
      <c r="H3628" s="1"/>
      <c r="I3628" s="7"/>
      <c r="J3628" s="7"/>
      <c r="K3628" s="7"/>
    </row>
    <row r="3629" spans="8:11" ht="12.75">
      <c r="H3629" s="1"/>
      <c r="I3629" s="7"/>
      <c r="J3629" s="7"/>
      <c r="K3629" s="7"/>
    </row>
    <row r="3630" spans="8:11" ht="12.75">
      <c r="H3630" s="1"/>
      <c r="I3630" s="7"/>
      <c r="J3630" s="7"/>
      <c r="K3630" s="7"/>
    </row>
    <row r="3631" spans="8:11" ht="12.75">
      <c r="H3631" s="1"/>
      <c r="I3631" s="7"/>
      <c r="J3631" s="7"/>
      <c r="K3631" s="7"/>
    </row>
    <row r="3632" spans="8:11" ht="12.75">
      <c r="H3632" s="1"/>
      <c r="I3632" s="7"/>
      <c r="J3632" s="7"/>
      <c r="K3632" s="7"/>
    </row>
    <row r="3633" spans="8:11" ht="12.75">
      <c r="H3633" s="1"/>
      <c r="I3633" s="7"/>
      <c r="J3633" s="7"/>
      <c r="K3633" s="7"/>
    </row>
    <row r="3634" spans="8:11" ht="12.75">
      <c r="H3634" s="1"/>
      <c r="I3634" s="7"/>
      <c r="J3634" s="7"/>
      <c r="K3634" s="7"/>
    </row>
    <row r="3635" spans="8:11" ht="12.75">
      <c r="H3635" s="1"/>
      <c r="I3635" s="7"/>
      <c r="J3635" s="7"/>
      <c r="K3635" s="7"/>
    </row>
    <row r="3636" spans="8:11" ht="12.75">
      <c r="H3636" s="1"/>
      <c r="I3636" s="7"/>
      <c r="J3636" s="7"/>
      <c r="K3636" s="7"/>
    </row>
    <row r="3637" spans="8:11" ht="12.75">
      <c r="H3637" s="1"/>
      <c r="I3637" s="7"/>
      <c r="J3637" s="7"/>
      <c r="K3637" s="7"/>
    </row>
    <row r="3638" spans="8:11" ht="12.75">
      <c r="H3638" s="1"/>
      <c r="I3638" s="7"/>
      <c r="J3638" s="7"/>
      <c r="K3638" s="7"/>
    </row>
    <row r="3639" spans="8:11" ht="12.75">
      <c r="H3639" s="1"/>
      <c r="I3639" s="7"/>
      <c r="J3639" s="7"/>
      <c r="K3639" s="7"/>
    </row>
    <row r="3640" spans="8:11" ht="12.75">
      <c r="H3640" s="1"/>
      <c r="I3640" s="7"/>
      <c r="J3640" s="7"/>
      <c r="K3640" s="7"/>
    </row>
    <row r="3641" spans="8:11" ht="12.75">
      <c r="H3641" s="1"/>
      <c r="I3641" s="7"/>
      <c r="J3641" s="7"/>
      <c r="K3641" s="7"/>
    </row>
    <row r="3642" spans="8:11" ht="12.75">
      <c r="H3642" s="1"/>
      <c r="I3642" s="7"/>
      <c r="J3642" s="7"/>
      <c r="K3642" s="7"/>
    </row>
    <row r="3643" spans="8:11" ht="12.75">
      <c r="H3643" s="1"/>
      <c r="I3643" s="7"/>
      <c r="J3643" s="7"/>
      <c r="K3643" s="7"/>
    </row>
    <row r="3644" spans="8:11" ht="12.75">
      <c r="H3644" s="1"/>
      <c r="I3644" s="7"/>
      <c r="J3644" s="7"/>
      <c r="K3644" s="7"/>
    </row>
    <row r="3645" spans="8:11" ht="12.75">
      <c r="H3645" s="1"/>
      <c r="I3645" s="7"/>
      <c r="J3645" s="7"/>
      <c r="K3645" s="7"/>
    </row>
    <row r="3646" spans="8:11" ht="12.75">
      <c r="H3646" s="1"/>
      <c r="I3646" s="7"/>
      <c r="J3646" s="7"/>
      <c r="K3646" s="7"/>
    </row>
    <row r="3647" spans="8:11" ht="12.75">
      <c r="H3647" s="1"/>
      <c r="I3647" s="7"/>
      <c r="J3647" s="7"/>
      <c r="K3647" s="7"/>
    </row>
    <row r="3648" spans="8:11" ht="12.75">
      <c r="H3648" s="1"/>
      <c r="I3648" s="7"/>
      <c r="J3648" s="7"/>
      <c r="K3648" s="7"/>
    </row>
    <row r="3649" spans="8:11" ht="12.75">
      <c r="H3649" s="1"/>
      <c r="I3649" s="7"/>
      <c r="J3649" s="7"/>
      <c r="K3649" s="7"/>
    </row>
    <row r="3650" spans="8:11" ht="12.75">
      <c r="H3650" s="1"/>
      <c r="I3650" s="7"/>
      <c r="J3650" s="7"/>
      <c r="K3650" s="7"/>
    </row>
    <row r="3651" spans="8:11" ht="12.75">
      <c r="H3651" s="1"/>
      <c r="I3651" s="7"/>
      <c r="J3651" s="7"/>
      <c r="K3651" s="7"/>
    </row>
    <row r="3652" spans="8:11" ht="12.75">
      <c r="H3652" s="1"/>
      <c r="I3652" s="7"/>
      <c r="J3652" s="7"/>
      <c r="K3652" s="7"/>
    </row>
    <row r="3653" spans="8:11" ht="12.75">
      <c r="H3653" s="1"/>
      <c r="I3653" s="7"/>
      <c r="J3653" s="7"/>
      <c r="K3653" s="7"/>
    </row>
    <row r="3654" spans="8:11" ht="12.75">
      <c r="H3654" s="1"/>
      <c r="I3654" s="7"/>
      <c r="J3654" s="7"/>
      <c r="K3654" s="7"/>
    </row>
    <row r="3655" spans="8:11" ht="12.75">
      <c r="H3655" s="1"/>
      <c r="I3655" s="7"/>
      <c r="J3655" s="7"/>
      <c r="K3655" s="7"/>
    </row>
    <row r="3656" spans="8:11" ht="12.75">
      <c r="H3656" s="1"/>
      <c r="I3656" s="7"/>
      <c r="J3656" s="7"/>
      <c r="K3656" s="7"/>
    </row>
    <row r="3657" spans="8:11" ht="12.75">
      <c r="H3657" s="1"/>
      <c r="I3657" s="7"/>
      <c r="J3657" s="7"/>
      <c r="K3657" s="7"/>
    </row>
    <row r="3658" spans="8:11" ht="12.75">
      <c r="H3658" s="1"/>
      <c r="I3658" s="7"/>
      <c r="J3658" s="7"/>
      <c r="K3658" s="7"/>
    </row>
    <row r="3659" spans="8:11" ht="12.75">
      <c r="H3659" s="1"/>
      <c r="I3659" s="7"/>
      <c r="J3659" s="7"/>
      <c r="K3659" s="7"/>
    </row>
    <row r="3660" spans="8:11" ht="12.75">
      <c r="H3660" s="1"/>
      <c r="I3660" s="7"/>
      <c r="J3660" s="7"/>
      <c r="K3660" s="7"/>
    </row>
    <row r="3661" spans="8:11" ht="12.75">
      <c r="H3661" s="1"/>
      <c r="I3661" s="7"/>
      <c r="J3661" s="7"/>
      <c r="K3661" s="7"/>
    </row>
    <row r="3662" spans="8:11" ht="12.75">
      <c r="H3662" s="1"/>
      <c r="I3662" s="7"/>
      <c r="J3662" s="7"/>
      <c r="K3662" s="7"/>
    </row>
    <row r="3663" spans="8:11" ht="12.75">
      <c r="H3663" s="1"/>
      <c r="I3663" s="7"/>
      <c r="J3663" s="7"/>
      <c r="K3663" s="7"/>
    </row>
    <row r="3664" spans="8:11" ht="12.75">
      <c r="H3664" s="1"/>
      <c r="I3664" s="7"/>
      <c r="J3664" s="7"/>
      <c r="K3664" s="7"/>
    </row>
    <row r="3665" spans="8:11" ht="12.75">
      <c r="H3665" s="1"/>
      <c r="I3665" s="7"/>
      <c r="J3665" s="7"/>
      <c r="K3665" s="7"/>
    </row>
    <row r="3666" spans="8:11" ht="12.75">
      <c r="H3666" s="1"/>
      <c r="I3666" s="7"/>
      <c r="J3666" s="7"/>
      <c r="K3666" s="7"/>
    </row>
    <row r="3667" spans="8:11" ht="12.75">
      <c r="H3667" s="1"/>
      <c r="I3667" s="7"/>
      <c r="J3667" s="7"/>
      <c r="K3667" s="7"/>
    </row>
    <row r="3668" spans="8:11" ht="12.75">
      <c r="H3668" s="1"/>
      <c r="I3668" s="7"/>
      <c r="J3668" s="7"/>
      <c r="K3668" s="7"/>
    </row>
    <row r="3669" spans="8:11" ht="12.75">
      <c r="H3669" s="1"/>
      <c r="I3669" s="7"/>
      <c r="J3669" s="7"/>
      <c r="K3669" s="7"/>
    </row>
    <row r="3670" spans="8:11" ht="12.75">
      <c r="H3670" s="1"/>
      <c r="I3670" s="7"/>
      <c r="J3670" s="7"/>
      <c r="K3670" s="7"/>
    </row>
    <row r="3671" spans="8:11" ht="12.75">
      <c r="H3671" s="1"/>
      <c r="I3671" s="7"/>
      <c r="J3671" s="7"/>
      <c r="K3671" s="7"/>
    </row>
    <row r="3672" spans="8:11" ht="12.75">
      <c r="H3672" s="1"/>
      <c r="I3672" s="7"/>
      <c r="J3672" s="7"/>
      <c r="K3672" s="7"/>
    </row>
    <row r="3673" spans="8:11" ht="12.75">
      <c r="H3673" s="1"/>
      <c r="I3673" s="7"/>
      <c r="J3673" s="7"/>
      <c r="K3673" s="7"/>
    </row>
    <row r="3674" spans="8:11" ht="12.75">
      <c r="H3674" s="1"/>
      <c r="I3674" s="7"/>
      <c r="J3674" s="7"/>
      <c r="K3674" s="7"/>
    </row>
    <row r="3675" spans="8:11" ht="12.75">
      <c r="H3675" s="1"/>
      <c r="I3675" s="7"/>
      <c r="J3675" s="7"/>
      <c r="K3675" s="7"/>
    </row>
    <row r="3676" spans="8:11" ht="12.75">
      <c r="H3676" s="1"/>
      <c r="I3676" s="7"/>
      <c r="J3676" s="7"/>
      <c r="K3676" s="7"/>
    </row>
    <row r="3677" spans="8:11" ht="12.75">
      <c r="H3677" s="1"/>
      <c r="I3677" s="7"/>
      <c r="J3677" s="7"/>
      <c r="K3677" s="7"/>
    </row>
    <row r="3678" spans="8:11" ht="12.75">
      <c r="H3678" s="1"/>
      <c r="I3678" s="7"/>
      <c r="J3678" s="7"/>
      <c r="K3678" s="7"/>
    </row>
    <row r="3679" spans="8:11" ht="12.75">
      <c r="H3679" s="1"/>
      <c r="I3679" s="7"/>
      <c r="J3679" s="7"/>
      <c r="K3679" s="7"/>
    </row>
    <row r="3680" spans="8:11" ht="12.75">
      <c r="H3680" s="1"/>
      <c r="I3680" s="7"/>
      <c r="J3680" s="7"/>
      <c r="K3680" s="7"/>
    </row>
    <row r="3681" spans="8:11" ht="12.75">
      <c r="H3681" s="1"/>
      <c r="I3681" s="7"/>
      <c r="J3681" s="7"/>
      <c r="K3681" s="7"/>
    </row>
    <row r="3682" spans="8:11" ht="12.75">
      <c r="H3682" s="1"/>
      <c r="I3682" s="7"/>
      <c r="J3682" s="7"/>
      <c r="K3682" s="7"/>
    </row>
    <row r="3683" spans="8:11" ht="12.75">
      <c r="H3683" s="1"/>
      <c r="I3683" s="7"/>
      <c r="J3683" s="7"/>
      <c r="K3683" s="7"/>
    </row>
    <row r="3684" spans="8:11" ht="12.75">
      <c r="H3684" s="1"/>
      <c r="I3684" s="7"/>
      <c r="J3684" s="7"/>
      <c r="K3684" s="7"/>
    </row>
    <row r="3685" spans="8:11" ht="12.75">
      <c r="H3685" s="1"/>
      <c r="I3685" s="7"/>
      <c r="J3685" s="7"/>
      <c r="K3685" s="7"/>
    </row>
    <row r="3686" spans="8:11" ht="12.75">
      <c r="H3686" s="1"/>
      <c r="I3686" s="7"/>
      <c r="J3686" s="7"/>
      <c r="K3686" s="7"/>
    </row>
    <row r="3687" spans="8:11" ht="12.75">
      <c r="H3687" s="1"/>
      <c r="I3687" s="7"/>
      <c r="J3687" s="7"/>
      <c r="K3687" s="7"/>
    </row>
    <row r="3688" spans="8:11" ht="12.75">
      <c r="H3688" s="1"/>
      <c r="I3688" s="7"/>
      <c r="J3688" s="7"/>
      <c r="K3688" s="7"/>
    </row>
    <row r="3689" spans="8:11" ht="12.75">
      <c r="H3689" s="1"/>
      <c r="I3689" s="7"/>
      <c r="J3689" s="7"/>
      <c r="K3689" s="7"/>
    </row>
    <row r="3690" spans="8:11" ht="12.75">
      <c r="H3690" s="1"/>
      <c r="I3690" s="7"/>
      <c r="J3690" s="7"/>
      <c r="K3690" s="7"/>
    </row>
    <row r="3691" spans="8:11" ht="12.75">
      <c r="H3691" s="1"/>
      <c r="I3691" s="7"/>
      <c r="J3691" s="7"/>
      <c r="K3691" s="7"/>
    </row>
    <row r="3692" spans="8:11" ht="12.75">
      <c r="H3692" s="1"/>
      <c r="I3692" s="7"/>
      <c r="J3692" s="7"/>
      <c r="K3692" s="7"/>
    </row>
    <row r="3693" spans="8:11" ht="12.75">
      <c r="H3693" s="1"/>
      <c r="I3693" s="7"/>
      <c r="J3693" s="7"/>
      <c r="K3693" s="7"/>
    </row>
    <row r="3694" spans="8:11" ht="12.75">
      <c r="H3694" s="1"/>
      <c r="I3694" s="7"/>
      <c r="J3694" s="7"/>
      <c r="K3694" s="7"/>
    </row>
    <row r="3695" spans="8:11" ht="12.75">
      <c r="H3695" s="1"/>
      <c r="I3695" s="7"/>
      <c r="J3695" s="7"/>
      <c r="K3695" s="7"/>
    </row>
    <row r="3696" spans="8:11" ht="12.75">
      <c r="H3696" s="1"/>
      <c r="I3696" s="7"/>
      <c r="J3696" s="7"/>
      <c r="K3696" s="7"/>
    </row>
    <row r="3697" spans="8:11" ht="12.75">
      <c r="H3697" s="1"/>
      <c r="I3697" s="7"/>
      <c r="J3697" s="7"/>
      <c r="K3697" s="7"/>
    </row>
    <row r="3698" spans="8:11" ht="12.75">
      <c r="H3698" s="1"/>
      <c r="I3698" s="7"/>
      <c r="J3698" s="7"/>
      <c r="K3698" s="7"/>
    </row>
    <row r="3699" spans="8:11" ht="12.75">
      <c r="H3699" s="1"/>
      <c r="I3699" s="7"/>
      <c r="J3699" s="7"/>
      <c r="K3699" s="7"/>
    </row>
    <row r="3700" spans="8:11" ht="12.75">
      <c r="H3700" s="1"/>
      <c r="I3700" s="7"/>
      <c r="J3700" s="7"/>
      <c r="K3700" s="7"/>
    </row>
    <row r="3701" spans="8:11" ht="12.75">
      <c r="H3701" s="1"/>
      <c r="I3701" s="7"/>
      <c r="J3701" s="7"/>
      <c r="K3701" s="7"/>
    </row>
    <row r="3702" spans="8:11" ht="12.75">
      <c r="H3702" s="1"/>
      <c r="I3702" s="7"/>
      <c r="J3702" s="7"/>
      <c r="K3702" s="7"/>
    </row>
    <row r="3703" spans="8:11" ht="12.75">
      <c r="H3703" s="1"/>
      <c r="I3703" s="7"/>
      <c r="J3703" s="7"/>
      <c r="K3703" s="7"/>
    </row>
    <row r="3704" spans="8:11" ht="12.75">
      <c r="H3704" s="1"/>
      <c r="I3704" s="7"/>
      <c r="J3704" s="7"/>
      <c r="K3704" s="7"/>
    </row>
    <row r="3705" spans="8:11" ht="12.75">
      <c r="H3705" s="1"/>
      <c r="I3705" s="7"/>
      <c r="J3705" s="7"/>
      <c r="K3705" s="7"/>
    </row>
    <row r="3706" spans="8:11" ht="12.75">
      <c r="H3706" s="1"/>
      <c r="I3706" s="7"/>
      <c r="J3706" s="7"/>
      <c r="K3706" s="7"/>
    </row>
    <row r="3707" spans="8:11" ht="12.75">
      <c r="H3707" s="1"/>
      <c r="I3707" s="7"/>
      <c r="J3707" s="7"/>
      <c r="K3707" s="7"/>
    </row>
    <row r="3708" spans="8:11" ht="12.75">
      <c r="H3708" s="1"/>
      <c r="I3708" s="7"/>
      <c r="J3708" s="7"/>
      <c r="K3708" s="7"/>
    </row>
    <row r="3709" spans="8:11" ht="12.75">
      <c r="H3709" s="1"/>
      <c r="I3709" s="7"/>
      <c r="J3709" s="7"/>
      <c r="K3709" s="7"/>
    </row>
    <row r="3710" spans="8:11" ht="12.75">
      <c r="H3710" s="1"/>
      <c r="I3710" s="7"/>
      <c r="J3710" s="7"/>
      <c r="K3710" s="7"/>
    </row>
    <row r="3711" spans="8:11" ht="12.75">
      <c r="H3711" s="1"/>
      <c r="I3711" s="7"/>
      <c r="J3711" s="7"/>
      <c r="K3711" s="7"/>
    </row>
    <row r="3712" spans="8:11" ht="12.75">
      <c r="H3712" s="1"/>
      <c r="I3712" s="7"/>
      <c r="J3712" s="7"/>
      <c r="K3712" s="7"/>
    </row>
    <row r="3713" spans="8:11" ht="12.75">
      <c r="H3713" s="1"/>
      <c r="I3713" s="7"/>
      <c r="J3713" s="7"/>
      <c r="K3713" s="7"/>
    </row>
    <row r="3714" spans="8:11" ht="12.75">
      <c r="H3714" s="1"/>
      <c r="I3714" s="7"/>
      <c r="J3714" s="7"/>
      <c r="K3714" s="7"/>
    </row>
    <row r="3715" spans="8:11" ht="12.75">
      <c r="H3715" s="1"/>
      <c r="I3715" s="7"/>
      <c r="J3715" s="7"/>
      <c r="K3715" s="7"/>
    </row>
    <row r="3716" spans="8:11" ht="12.75">
      <c r="H3716" s="1"/>
      <c r="I3716" s="7"/>
      <c r="J3716" s="7"/>
      <c r="K3716" s="7"/>
    </row>
    <row r="3717" spans="8:11" ht="12.75">
      <c r="H3717" s="1"/>
      <c r="I3717" s="7"/>
      <c r="J3717" s="7"/>
      <c r="K3717" s="7"/>
    </row>
    <row r="3718" spans="8:11" ht="12.75">
      <c r="H3718" s="1"/>
      <c r="I3718" s="7"/>
      <c r="J3718" s="7"/>
      <c r="K3718" s="7"/>
    </row>
    <row r="3719" spans="8:11" ht="12.75">
      <c r="H3719" s="1"/>
      <c r="I3719" s="7"/>
      <c r="J3719" s="7"/>
      <c r="K3719" s="7"/>
    </row>
    <row r="3720" spans="8:11" ht="12.75">
      <c r="H3720" s="1"/>
      <c r="I3720" s="7"/>
      <c r="J3720" s="7"/>
      <c r="K3720" s="7"/>
    </row>
    <row r="3721" spans="8:11" ht="12.75">
      <c r="H3721" s="1"/>
      <c r="I3721" s="7"/>
      <c r="J3721" s="7"/>
      <c r="K3721" s="7"/>
    </row>
    <row r="3722" spans="8:11" ht="12.75">
      <c r="H3722" s="1"/>
      <c r="I3722" s="7"/>
      <c r="J3722" s="7"/>
      <c r="K3722" s="7"/>
    </row>
    <row r="3723" spans="8:11" ht="12.75">
      <c r="H3723" s="1"/>
      <c r="I3723" s="7"/>
      <c r="J3723" s="7"/>
      <c r="K3723" s="7"/>
    </row>
    <row r="3724" spans="8:11" ht="12.75">
      <c r="H3724" s="1"/>
      <c r="I3724" s="7"/>
      <c r="J3724" s="7"/>
      <c r="K3724" s="7"/>
    </row>
    <row r="3725" spans="8:11" ht="12.75">
      <c r="H3725" s="1"/>
      <c r="I3725" s="7"/>
      <c r="J3725" s="7"/>
      <c r="K3725" s="7"/>
    </row>
    <row r="3726" spans="8:11" ht="12.75">
      <c r="H3726" s="1"/>
      <c r="I3726" s="7"/>
      <c r="J3726" s="7"/>
      <c r="K3726" s="7"/>
    </row>
    <row r="3727" spans="8:11" ht="12.75">
      <c r="H3727" s="1"/>
      <c r="I3727" s="7"/>
      <c r="J3727" s="7"/>
      <c r="K3727" s="7"/>
    </row>
    <row r="3728" spans="8:11" ht="12.75">
      <c r="H3728" s="1"/>
      <c r="I3728" s="7"/>
      <c r="J3728" s="7"/>
      <c r="K3728" s="7"/>
    </row>
    <row r="3729" spans="8:11" ht="12.75">
      <c r="H3729" s="1"/>
      <c r="I3729" s="7"/>
      <c r="J3729" s="7"/>
      <c r="K3729" s="7"/>
    </row>
    <row r="3730" spans="8:11" ht="12.75">
      <c r="H3730" s="1"/>
      <c r="I3730" s="7"/>
      <c r="J3730" s="7"/>
      <c r="K3730" s="7"/>
    </row>
    <row r="3731" spans="8:11" ht="12.75">
      <c r="H3731" s="1"/>
      <c r="I3731" s="7"/>
      <c r="J3731" s="7"/>
      <c r="K3731" s="7"/>
    </row>
    <row r="3732" spans="8:11" ht="12.75">
      <c r="H3732" s="1"/>
      <c r="I3732" s="7"/>
      <c r="J3732" s="7"/>
      <c r="K3732" s="7"/>
    </row>
    <row r="3733" spans="8:11" ht="12.75">
      <c r="H3733" s="1"/>
      <c r="I3733" s="7"/>
      <c r="J3733" s="7"/>
      <c r="K3733" s="7"/>
    </row>
    <row r="3734" spans="8:11" ht="12.75">
      <c r="H3734" s="1"/>
      <c r="I3734" s="7"/>
      <c r="J3734" s="7"/>
      <c r="K3734" s="7"/>
    </row>
    <row r="3735" spans="8:11" ht="12.75">
      <c r="H3735" s="1"/>
      <c r="I3735" s="7"/>
      <c r="J3735" s="7"/>
      <c r="K3735" s="7"/>
    </row>
    <row r="3736" spans="8:11" ht="12.75">
      <c r="H3736" s="1"/>
      <c r="I3736" s="7"/>
      <c r="J3736" s="7"/>
      <c r="K3736" s="7"/>
    </row>
    <row r="3737" spans="8:11" ht="12.75">
      <c r="H3737" s="1"/>
      <c r="I3737" s="7"/>
      <c r="J3737" s="7"/>
      <c r="K3737" s="7"/>
    </row>
    <row r="3738" spans="8:11" ht="12.75">
      <c r="H3738" s="1"/>
      <c r="I3738" s="7"/>
      <c r="J3738" s="7"/>
      <c r="K3738" s="7"/>
    </row>
    <row r="3739" spans="8:11" ht="12.75">
      <c r="H3739" s="1"/>
      <c r="I3739" s="7"/>
      <c r="J3739" s="7"/>
      <c r="K3739" s="7"/>
    </row>
    <row r="3740" spans="8:11" ht="12.75">
      <c r="H3740" s="1"/>
      <c r="I3740" s="7"/>
      <c r="J3740" s="7"/>
      <c r="K3740" s="7"/>
    </row>
    <row r="3741" spans="8:11" ht="12.75">
      <c r="H3741" s="1"/>
      <c r="I3741" s="7"/>
      <c r="J3741" s="7"/>
      <c r="K3741" s="7"/>
    </row>
    <row r="3742" spans="8:11" ht="12.75">
      <c r="H3742" s="1"/>
      <c r="I3742" s="7"/>
      <c r="J3742" s="7"/>
      <c r="K3742" s="7"/>
    </row>
    <row r="3743" spans="8:11" ht="12.75">
      <c r="H3743" s="1"/>
      <c r="I3743" s="7"/>
      <c r="J3743" s="7"/>
      <c r="K3743" s="7"/>
    </row>
    <row r="3744" spans="8:11" ht="12.75">
      <c r="H3744" s="1"/>
      <c r="I3744" s="7"/>
      <c r="J3744" s="7"/>
      <c r="K3744" s="7"/>
    </row>
    <row r="3745" spans="8:11" ht="12.75">
      <c r="H3745" s="1"/>
      <c r="I3745" s="7"/>
      <c r="J3745" s="7"/>
      <c r="K3745" s="7"/>
    </row>
    <row r="3746" spans="8:11" ht="12.75">
      <c r="H3746" s="1"/>
      <c r="I3746" s="7"/>
      <c r="J3746" s="7"/>
      <c r="K3746" s="7"/>
    </row>
    <row r="3747" spans="8:11" ht="12.75">
      <c r="H3747" s="1"/>
      <c r="I3747" s="7"/>
      <c r="J3747" s="7"/>
      <c r="K3747" s="7"/>
    </row>
    <row r="3748" spans="8:11" ht="12.75">
      <c r="H3748" s="1"/>
      <c r="I3748" s="7"/>
      <c r="J3748" s="7"/>
      <c r="K3748" s="7"/>
    </row>
    <row r="3749" spans="8:11" ht="12.75">
      <c r="H3749" s="1"/>
      <c r="I3749" s="7"/>
      <c r="J3749" s="7"/>
      <c r="K3749" s="7"/>
    </row>
    <row r="3750" spans="8:11" ht="12.75">
      <c r="H3750" s="1"/>
      <c r="I3750" s="7"/>
      <c r="J3750" s="7"/>
      <c r="K3750" s="7"/>
    </row>
    <row r="3751" spans="8:11" ht="12.75">
      <c r="H3751" s="1"/>
      <c r="I3751" s="7"/>
      <c r="J3751" s="7"/>
      <c r="K3751" s="7"/>
    </row>
    <row r="3752" spans="8:11" ht="12.75">
      <c r="H3752" s="1"/>
      <c r="I3752" s="7"/>
      <c r="J3752" s="7"/>
      <c r="K3752" s="7"/>
    </row>
    <row r="3753" spans="8:11" ht="12.75">
      <c r="H3753" s="1"/>
      <c r="I3753" s="7"/>
      <c r="J3753" s="7"/>
      <c r="K3753" s="7"/>
    </row>
    <row r="3754" spans="8:11" ht="12.75">
      <c r="H3754" s="1"/>
      <c r="I3754" s="7"/>
      <c r="J3754" s="7"/>
      <c r="K3754" s="7"/>
    </row>
    <row r="3755" spans="8:11" ht="12.75">
      <c r="H3755" s="1"/>
      <c r="I3755" s="7"/>
      <c r="J3755" s="7"/>
      <c r="K3755" s="7"/>
    </row>
    <row r="3756" spans="8:11" ht="12.75">
      <c r="H3756" s="1"/>
      <c r="I3756" s="7"/>
      <c r="J3756" s="7"/>
      <c r="K3756" s="7"/>
    </row>
    <row r="3757" spans="8:11" ht="12.75">
      <c r="H3757" s="1"/>
      <c r="I3757" s="7"/>
      <c r="J3757" s="7"/>
      <c r="K3757" s="7"/>
    </row>
    <row r="3758" spans="8:11" ht="12.75">
      <c r="H3758" s="1"/>
      <c r="I3758" s="7"/>
      <c r="J3758" s="7"/>
      <c r="K3758" s="7"/>
    </row>
    <row r="3759" spans="8:11" ht="12.75">
      <c r="H3759" s="1"/>
      <c r="I3759" s="7"/>
      <c r="J3759" s="7"/>
      <c r="K3759" s="7"/>
    </row>
    <row r="3760" spans="8:11" ht="12.75">
      <c r="H3760" s="1"/>
      <c r="I3760" s="7"/>
      <c r="J3760" s="7"/>
      <c r="K3760" s="7"/>
    </row>
    <row r="3761" spans="8:11" ht="12.75">
      <c r="H3761" s="1"/>
      <c r="I3761" s="7"/>
      <c r="J3761" s="7"/>
      <c r="K3761" s="7"/>
    </row>
    <row r="3762" spans="8:11" ht="12.75">
      <c r="H3762" s="1"/>
      <c r="I3762" s="7"/>
      <c r="J3762" s="7"/>
      <c r="K3762" s="7"/>
    </row>
    <row r="3763" spans="8:11" ht="12.75">
      <c r="H3763" s="1"/>
      <c r="I3763" s="7"/>
      <c r="J3763" s="7"/>
      <c r="K3763" s="7"/>
    </row>
    <row r="3764" spans="8:11" ht="12.75">
      <c r="H3764" s="1"/>
      <c r="I3764" s="7"/>
      <c r="J3764" s="7"/>
      <c r="K3764" s="7"/>
    </row>
    <row r="3765" spans="8:11" ht="12.75">
      <c r="H3765" s="1"/>
      <c r="I3765" s="7"/>
      <c r="J3765" s="7"/>
      <c r="K3765" s="7"/>
    </row>
    <row r="3766" spans="8:11" ht="12.75">
      <c r="H3766" s="1"/>
      <c r="I3766" s="7"/>
      <c r="J3766" s="7"/>
      <c r="K3766" s="7"/>
    </row>
    <row r="3767" spans="8:11" ht="12.75">
      <c r="H3767" s="1"/>
      <c r="I3767" s="7"/>
      <c r="J3767" s="7"/>
      <c r="K3767" s="7"/>
    </row>
    <row r="3768" spans="8:11" ht="12.75">
      <c r="H3768" s="1"/>
      <c r="I3768" s="7"/>
      <c r="J3768" s="7"/>
      <c r="K3768" s="7"/>
    </row>
    <row r="3769" spans="8:11" ht="12.75">
      <c r="H3769" s="1"/>
      <c r="I3769" s="7"/>
      <c r="J3769" s="7"/>
      <c r="K3769" s="7"/>
    </row>
    <row r="3770" spans="8:11" ht="12.75">
      <c r="H3770" s="1"/>
      <c r="I3770" s="7"/>
      <c r="J3770" s="7"/>
      <c r="K3770" s="7"/>
    </row>
    <row r="3771" spans="8:11" ht="12.75">
      <c r="H3771" s="1"/>
      <c r="I3771" s="7"/>
      <c r="J3771" s="7"/>
      <c r="K3771" s="7"/>
    </row>
    <row r="3772" spans="8:11" ht="12.75">
      <c r="H3772" s="1"/>
      <c r="I3772" s="7"/>
      <c r="J3772" s="7"/>
      <c r="K3772" s="7"/>
    </row>
    <row r="3773" spans="8:11" ht="12.75">
      <c r="H3773" s="1"/>
      <c r="I3773" s="7"/>
      <c r="J3773" s="7"/>
      <c r="K3773" s="7"/>
    </row>
    <row r="3774" spans="8:11" ht="12.75">
      <c r="H3774" s="1"/>
      <c r="I3774" s="7"/>
      <c r="J3774" s="7"/>
      <c r="K3774" s="7"/>
    </row>
    <row r="3775" spans="8:11" ht="12.75">
      <c r="H3775" s="1"/>
      <c r="I3775" s="7"/>
      <c r="J3775" s="7"/>
      <c r="K3775" s="7"/>
    </row>
    <row r="3776" spans="8:11" ht="12.75">
      <c r="H3776" s="1"/>
      <c r="I3776" s="7"/>
      <c r="J3776" s="7"/>
      <c r="K3776" s="7"/>
    </row>
    <row r="3777" spans="8:11" ht="12.75">
      <c r="H3777" s="1"/>
      <c r="I3777" s="7"/>
      <c r="J3777" s="7"/>
      <c r="K3777" s="7"/>
    </row>
    <row r="3778" spans="8:11" ht="12.75">
      <c r="H3778" s="1"/>
      <c r="I3778" s="7"/>
      <c r="J3778" s="7"/>
      <c r="K3778" s="7"/>
    </row>
    <row r="3779" spans="8:11" ht="12.75">
      <c r="H3779" s="1"/>
      <c r="I3779" s="7"/>
      <c r="J3779" s="7"/>
      <c r="K3779" s="7"/>
    </row>
    <row r="3780" spans="8:11" ht="12.75">
      <c r="H3780" s="1"/>
      <c r="I3780" s="7"/>
      <c r="J3780" s="7"/>
      <c r="K3780" s="7"/>
    </row>
    <row r="3781" spans="8:11" ht="12.75">
      <c r="H3781" s="1"/>
      <c r="I3781" s="7"/>
      <c r="J3781" s="7"/>
      <c r="K3781" s="7"/>
    </row>
    <row r="3782" spans="8:11" ht="12.75">
      <c r="H3782" s="1"/>
      <c r="I3782" s="7"/>
      <c r="J3782" s="7"/>
      <c r="K3782" s="7"/>
    </row>
    <row r="3783" spans="8:11" ht="12.75">
      <c r="H3783" s="1"/>
      <c r="I3783" s="7"/>
      <c r="J3783" s="7"/>
      <c r="K3783" s="7"/>
    </row>
    <row r="3784" spans="8:11" ht="12.75">
      <c r="H3784" s="1"/>
      <c r="I3784" s="7"/>
      <c r="J3784" s="7"/>
      <c r="K3784" s="7"/>
    </row>
    <row r="3785" spans="8:11" ht="12.75">
      <c r="H3785" s="1"/>
      <c r="I3785" s="7"/>
      <c r="J3785" s="7"/>
      <c r="K3785" s="7"/>
    </row>
    <row r="3786" spans="8:11" ht="12.75">
      <c r="H3786" s="1"/>
      <c r="I3786" s="7"/>
      <c r="J3786" s="7"/>
      <c r="K3786" s="7"/>
    </row>
    <row r="3787" spans="8:11" ht="12.75">
      <c r="H3787" s="1"/>
      <c r="I3787" s="7"/>
      <c r="J3787" s="7"/>
      <c r="K3787" s="7"/>
    </row>
    <row r="3788" spans="8:11" ht="12.75">
      <c r="H3788" s="1"/>
      <c r="I3788" s="7"/>
      <c r="J3788" s="7"/>
      <c r="K3788" s="7"/>
    </row>
    <row r="3789" spans="8:11" ht="12.75">
      <c r="H3789" s="1"/>
      <c r="I3789" s="7"/>
      <c r="J3789" s="7"/>
      <c r="K3789" s="7"/>
    </row>
    <row r="3790" spans="8:11" ht="12.75">
      <c r="H3790" s="1"/>
      <c r="I3790" s="7"/>
      <c r="J3790" s="7"/>
      <c r="K3790" s="7"/>
    </row>
    <row r="3791" spans="8:11" ht="12.75">
      <c r="H3791" s="1"/>
      <c r="I3791" s="7"/>
      <c r="J3791" s="7"/>
      <c r="K3791" s="7"/>
    </row>
    <row r="3792" spans="8:11" ht="12.75">
      <c r="H3792" s="1"/>
      <c r="I3792" s="7"/>
      <c r="J3792" s="7"/>
      <c r="K3792" s="7"/>
    </row>
    <row r="3793" spans="8:11" ht="12.75">
      <c r="H3793" s="1"/>
      <c r="I3793" s="7"/>
      <c r="J3793" s="7"/>
      <c r="K3793" s="7"/>
    </row>
    <row r="3794" spans="8:11" ht="12.75">
      <c r="H3794" s="1"/>
      <c r="I3794" s="7"/>
      <c r="J3794" s="7"/>
      <c r="K3794" s="7"/>
    </row>
    <row r="3795" spans="8:11" ht="12.75">
      <c r="H3795" s="1"/>
      <c r="I3795" s="7"/>
      <c r="J3795" s="7"/>
      <c r="K3795" s="7"/>
    </row>
    <row r="3796" spans="8:11" ht="12.75">
      <c r="H3796" s="1"/>
      <c r="I3796" s="7"/>
      <c r="J3796" s="7"/>
      <c r="K3796" s="7"/>
    </row>
    <row r="3797" spans="8:11" ht="12.75">
      <c r="H3797" s="1"/>
      <c r="I3797" s="7"/>
      <c r="J3797" s="7"/>
      <c r="K3797" s="7"/>
    </row>
    <row r="3798" spans="8:11" ht="12.75">
      <c r="H3798" s="1"/>
      <c r="I3798" s="7"/>
      <c r="J3798" s="7"/>
      <c r="K3798" s="7"/>
    </row>
    <row r="3799" spans="8:11" ht="12.75">
      <c r="H3799" s="1"/>
      <c r="I3799" s="7"/>
      <c r="J3799" s="7"/>
      <c r="K3799" s="7"/>
    </row>
    <row r="3800" spans="8:11" ht="12.75">
      <c r="H3800" s="1"/>
      <c r="I3800" s="7"/>
      <c r="J3800" s="7"/>
      <c r="K3800" s="7"/>
    </row>
    <row r="3801" spans="8:11" ht="12.75">
      <c r="H3801" s="1"/>
      <c r="I3801" s="7"/>
      <c r="J3801" s="7"/>
      <c r="K3801" s="7"/>
    </row>
    <row r="3802" spans="8:11" ht="12.75">
      <c r="H3802" s="1"/>
      <c r="I3802" s="7"/>
      <c r="J3802" s="7"/>
      <c r="K3802" s="7"/>
    </row>
    <row r="3803" spans="8:11" ht="12.75">
      <c r="H3803" s="1"/>
      <c r="I3803" s="7"/>
      <c r="J3803" s="7"/>
      <c r="K3803" s="7"/>
    </row>
    <row r="3804" spans="8:11" ht="12.75">
      <c r="H3804" s="1"/>
      <c r="I3804" s="7"/>
      <c r="J3804" s="7"/>
      <c r="K3804" s="7"/>
    </row>
    <row r="3805" spans="8:11" ht="12.75">
      <c r="H3805" s="1"/>
      <c r="I3805" s="7"/>
      <c r="J3805" s="7"/>
      <c r="K3805" s="7"/>
    </row>
    <row r="3806" spans="8:11" ht="12.75">
      <c r="H3806" s="1"/>
      <c r="I3806" s="7"/>
      <c r="J3806" s="7"/>
      <c r="K3806" s="7"/>
    </row>
    <row r="3807" spans="8:11" ht="12.75">
      <c r="H3807" s="1"/>
      <c r="I3807" s="7"/>
      <c r="J3807" s="7"/>
      <c r="K3807" s="7"/>
    </row>
    <row r="3808" spans="8:11" ht="12.75">
      <c r="H3808" s="1"/>
      <c r="I3808" s="7"/>
      <c r="J3808" s="7"/>
      <c r="K3808" s="7"/>
    </row>
    <row r="3809" spans="8:11" ht="12.75">
      <c r="H3809" s="1"/>
      <c r="I3809" s="7"/>
      <c r="J3809" s="7"/>
      <c r="K3809" s="7"/>
    </row>
    <row r="3810" spans="8:11" ht="12.75">
      <c r="H3810" s="1"/>
      <c r="I3810" s="7"/>
      <c r="J3810" s="7"/>
      <c r="K3810" s="7"/>
    </row>
    <row r="3811" spans="8:11" ht="12.75">
      <c r="H3811" s="1"/>
      <c r="I3811" s="7"/>
      <c r="J3811" s="7"/>
      <c r="K3811" s="7"/>
    </row>
    <row r="3812" spans="8:11" ht="12.75">
      <c r="H3812" s="1"/>
      <c r="I3812" s="7"/>
      <c r="J3812" s="7"/>
      <c r="K3812" s="7"/>
    </row>
    <row r="3813" spans="8:11" ht="12.75">
      <c r="H3813" s="1"/>
      <c r="I3813" s="7"/>
      <c r="J3813" s="7"/>
      <c r="K3813" s="7"/>
    </row>
    <row r="3814" spans="8:11" ht="12.75">
      <c r="H3814" s="1"/>
      <c r="I3814" s="7"/>
      <c r="J3814" s="7"/>
      <c r="K3814" s="7"/>
    </row>
    <row r="3815" spans="8:11" ht="12.75">
      <c r="H3815" s="1"/>
      <c r="I3815" s="7"/>
      <c r="J3815" s="7"/>
      <c r="K3815" s="7"/>
    </row>
    <row r="3816" spans="8:11" ht="12.75">
      <c r="H3816" s="1"/>
      <c r="I3816" s="7"/>
      <c r="J3816" s="7"/>
      <c r="K3816" s="7"/>
    </row>
    <row r="3817" spans="8:11" ht="12.75">
      <c r="H3817" s="1"/>
      <c r="I3817" s="7"/>
      <c r="J3817" s="7"/>
      <c r="K3817" s="7"/>
    </row>
    <row r="3818" spans="8:11" ht="12.75">
      <c r="H3818" s="1"/>
      <c r="I3818" s="7"/>
      <c r="J3818" s="7"/>
      <c r="K3818" s="7"/>
    </row>
    <row r="3819" spans="8:11" ht="12.75">
      <c r="H3819" s="1"/>
      <c r="I3819" s="7"/>
      <c r="J3819" s="7"/>
      <c r="K3819" s="7"/>
    </row>
    <row r="3820" spans="8:11" ht="12.75">
      <c r="H3820" s="1"/>
      <c r="I3820" s="7"/>
      <c r="J3820" s="7"/>
      <c r="K3820" s="7"/>
    </row>
    <row r="3821" spans="8:11" ht="12.75">
      <c r="H3821" s="1"/>
      <c r="I3821" s="7"/>
      <c r="J3821" s="7"/>
      <c r="K3821" s="7"/>
    </row>
    <row r="3822" spans="8:11" ht="12.75">
      <c r="H3822" s="1"/>
      <c r="I3822" s="7"/>
      <c r="J3822" s="7"/>
      <c r="K3822" s="7"/>
    </row>
    <row r="3823" spans="8:11" ht="12.75">
      <c r="H3823" s="1"/>
      <c r="I3823" s="7"/>
      <c r="J3823" s="7"/>
      <c r="K3823" s="7"/>
    </row>
    <row r="3824" spans="8:11" ht="12.75">
      <c r="H3824" s="1"/>
      <c r="I3824" s="7"/>
      <c r="J3824" s="7"/>
      <c r="K3824" s="7"/>
    </row>
    <row r="3825" spans="8:11" ht="12.75">
      <c r="H3825" s="1"/>
      <c r="I3825" s="7"/>
      <c r="J3825" s="7"/>
      <c r="K3825" s="7"/>
    </row>
    <row r="3826" spans="8:11" ht="12.75">
      <c r="H3826" s="1"/>
      <c r="I3826" s="7"/>
      <c r="J3826" s="7"/>
      <c r="K3826" s="7"/>
    </row>
    <row r="3827" spans="8:11" ht="12.75">
      <c r="H3827" s="1"/>
      <c r="I3827" s="7"/>
      <c r="J3827" s="7"/>
      <c r="K3827" s="7"/>
    </row>
    <row r="3828" spans="8:11" ht="12.75">
      <c r="H3828" s="1"/>
      <c r="I3828" s="7"/>
      <c r="J3828" s="7"/>
      <c r="K3828" s="7"/>
    </row>
    <row r="3829" spans="8:11" ht="12.75">
      <c r="H3829" s="1"/>
      <c r="I3829" s="7"/>
      <c r="J3829" s="7"/>
      <c r="K3829" s="7"/>
    </row>
    <row r="3830" spans="8:11" ht="12.75">
      <c r="H3830" s="1"/>
      <c r="I3830" s="7"/>
      <c r="J3830" s="7"/>
      <c r="K3830" s="7"/>
    </row>
    <row r="3831" spans="8:11" ht="12.75">
      <c r="H3831" s="1"/>
      <c r="I3831" s="7"/>
      <c r="J3831" s="7"/>
      <c r="K3831" s="7"/>
    </row>
    <row r="3832" spans="8:11" ht="12.75">
      <c r="H3832" s="1"/>
      <c r="I3832" s="7"/>
      <c r="J3832" s="7"/>
      <c r="K3832" s="7"/>
    </row>
    <row r="3833" spans="8:11" ht="12.75">
      <c r="H3833" s="1"/>
      <c r="I3833" s="7"/>
      <c r="J3833" s="7"/>
      <c r="K3833" s="7"/>
    </row>
    <row r="3834" spans="8:11" ht="12.75">
      <c r="H3834" s="1"/>
      <c r="I3834" s="7"/>
      <c r="J3834" s="7"/>
      <c r="K3834" s="7"/>
    </row>
    <row r="3835" spans="8:11" ht="12.75">
      <c r="H3835" s="1"/>
      <c r="I3835" s="7"/>
      <c r="J3835" s="7"/>
      <c r="K3835" s="7"/>
    </row>
    <row r="3836" spans="8:11" ht="12.75">
      <c r="H3836" s="1"/>
      <c r="I3836" s="7"/>
      <c r="J3836" s="7"/>
      <c r="K3836" s="7"/>
    </row>
    <row r="3837" spans="8:11" ht="12.75">
      <c r="H3837" s="1"/>
      <c r="I3837" s="7"/>
      <c r="J3837" s="7"/>
      <c r="K3837" s="7"/>
    </row>
    <row r="3838" spans="8:11" ht="12.75">
      <c r="H3838" s="1"/>
      <c r="I3838" s="7"/>
      <c r="J3838" s="7"/>
      <c r="K3838" s="7"/>
    </row>
    <row r="3839" spans="8:11" ht="12.75">
      <c r="H3839" s="1"/>
      <c r="I3839" s="7"/>
      <c r="J3839" s="7"/>
      <c r="K3839" s="7"/>
    </row>
    <row r="3840" spans="8:11" ht="12.75">
      <c r="H3840" s="1"/>
      <c r="I3840" s="7"/>
      <c r="J3840" s="7"/>
      <c r="K3840" s="7"/>
    </row>
    <row r="3841" spans="8:11" ht="12.75">
      <c r="H3841" s="1"/>
      <c r="I3841" s="7"/>
      <c r="J3841" s="7"/>
      <c r="K3841" s="7"/>
    </row>
    <row r="3842" spans="8:11" ht="12.75">
      <c r="H3842" s="1"/>
      <c r="I3842" s="7"/>
      <c r="J3842" s="7"/>
      <c r="K3842" s="7"/>
    </row>
    <row r="3843" spans="8:11" ht="12.75">
      <c r="H3843" s="1"/>
      <c r="I3843" s="7"/>
      <c r="J3843" s="7"/>
      <c r="K3843" s="7"/>
    </row>
    <row r="3844" spans="8:11" ht="12.75">
      <c r="H3844" s="1"/>
      <c r="I3844" s="7"/>
      <c r="J3844" s="7"/>
      <c r="K3844" s="7"/>
    </row>
    <row r="3845" spans="8:11" ht="12.75">
      <c r="H3845" s="1"/>
      <c r="I3845" s="7"/>
      <c r="J3845" s="7"/>
      <c r="K3845" s="7"/>
    </row>
    <row r="3846" spans="8:11" ht="12.75">
      <c r="H3846" s="1"/>
      <c r="I3846" s="7"/>
      <c r="J3846" s="7"/>
      <c r="K3846" s="7"/>
    </row>
    <row r="3847" spans="8:11" ht="12.75">
      <c r="H3847" s="1"/>
      <c r="I3847" s="7"/>
      <c r="J3847" s="7"/>
      <c r="K3847" s="7"/>
    </row>
    <row r="3848" spans="8:11" ht="12.75">
      <c r="H3848" s="1"/>
      <c r="I3848" s="7"/>
      <c r="J3848" s="7"/>
      <c r="K3848" s="7"/>
    </row>
    <row r="3849" spans="8:11" ht="12.75">
      <c r="H3849" s="1"/>
      <c r="I3849" s="7"/>
      <c r="J3849" s="7"/>
      <c r="K3849" s="7"/>
    </row>
    <row r="3850" spans="8:11" ht="12.75">
      <c r="H3850" s="1"/>
      <c r="I3850" s="7"/>
      <c r="J3850" s="7"/>
      <c r="K3850" s="7"/>
    </row>
    <row r="3851" spans="8:11" ht="12.75">
      <c r="H3851" s="1"/>
      <c r="I3851" s="7"/>
      <c r="J3851" s="7"/>
      <c r="K3851" s="7"/>
    </row>
    <row r="3852" spans="8:11" ht="12.75">
      <c r="H3852" s="1"/>
      <c r="I3852" s="7"/>
      <c r="J3852" s="7"/>
      <c r="K3852" s="7"/>
    </row>
    <row r="3853" spans="8:11" ht="12.75">
      <c r="H3853" s="1"/>
      <c r="I3853" s="7"/>
      <c r="J3853" s="7"/>
      <c r="K3853" s="7"/>
    </row>
    <row r="3854" spans="8:11" ht="12.75">
      <c r="H3854" s="1"/>
      <c r="I3854" s="7"/>
      <c r="J3854" s="7"/>
      <c r="K3854" s="7"/>
    </row>
    <row r="3855" spans="8:11" ht="12.75">
      <c r="H3855" s="1"/>
      <c r="I3855" s="7"/>
      <c r="J3855" s="7"/>
      <c r="K3855" s="7"/>
    </row>
    <row r="3856" spans="8:11" ht="12.75">
      <c r="H3856" s="1"/>
      <c r="I3856" s="7"/>
      <c r="J3856" s="7"/>
      <c r="K3856" s="7"/>
    </row>
    <row r="3857" spans="8:11" ht="12.75">
      <c r="H3857" s="1"/>
      <c r="I3857" s="7"/>
      <c r="J3857" s="7"/>
      <c r="K3857" s="7"/>
    </row>
    <row r="3858" spans="8:11" ht="12.75">
      <c r="H3858" s="1"/>
      <c r="I3858" s="7"/>
      <c r="J3858" s="7"/>
      <c r="K3858" s="7"/>
    </row>
    <row r="3859" spans="8:11" ht="12.75">
      <c r="H3859" s="1"/>
      <c r="I3859" s="7"/>
      <c r="J3859" s="7"/>
      <c r="K3859" s="7"/>
    </row>
    <row r="3860" spans="8:11" ht="12.75">
      <c r="H3860" s="1"/>
      <c r="I3860" s="7"/>
      <c r="J3860" s="7"/>
      <c r="K3860" s="7"/>
    </row>
    <row r="3861" spans="8:11" ht="12.75">
      <c r="H3861" s="1"/>
      <c r="I3861" s="7"/>
      <c r="J3861" s="7"/>
      <c r="K3861" s="7"/>
    </row>
    <row r="3862" spans="8:11" ht="12.75">
      <c r="H3862" s="1"/>
      <c r="I3862" s="7"/>
      <c r="J3862" s="7"/>
      <c r="K3862" s="7"/>
    </row>
    <row r="3863" spans="8:11" ht="12.75">
      <c r="H3863" s="1"/>
      <c r="I3863" s="7"/>
      <c r="J3863" s="7"/>
      <c r="K3863" s="7"/>
    </row>
    <row r="3864" spans="8:11" ht="12.75">
      <c r="H3864" s="1"/>
      <c r="I3864" s="7"/>
      <c r="J3864" s="7"/>
      <c r="K3864" s="7"/>
    </row>
    <row r="3865" spans="8:11" ht="12.75">
      <c r="H3865" s="1"/>
      <c r="I3865" s="7"/>
      <c r="J3865" s="7"/>
      <c r="K3865" s="7"/>
    </row>
    <row r="3866" spans="8:11" ht="12.75">
      <c r="H3866" s="1"/>
      <c r="I3866" s="7"/>
      <c r="J3866" s="7"/>
      <c r="K3866" s="7"/>
    </row>
    <row r="3867" spans="8:11" ht="12.75">
      <c r="H3867" s="1"/>
      <c r="I3867" s="7"/>
      <c r="J3867" s="7"/>
      <c r="K3867" s="7"/>
    </row>
    <row r="3868" spans="8:11" ht="12.75">
      <c r="H3868" s="1"/>
      <c r="I3868" s="7"/>
      <c r="J3868" s="7"/>
      <c r="K3868" s="7"/>
    </row>
    <row r="3869" spans="8:11" ht="12.75">
      <c r="H3869" s="1"/>
      <c r="I3869" s="7"/>
      <c r="J3869" s="7"/>
      <c r="K3869" s="7"/>
    </row>
    <row r="3870" spans="8:11" ht="12.75">
      <c r="H3870" s="1"/>
      <c r="I3870" s="7"/>
      <c r="J3870" s="7"/>
      <c r="K3870" s="7"/>
    </row>
    <row r="3871" spans="8:11" ht="12.75">
      <c r="H3871" s="1"/>
      <c r="I3871" s="7"/>
      <c r="J3871" s="7"/>
      <c r="K3871" s="7"/>
    </row>
    <row r="3872" spans="8:11" ht="12.75">
      <c r="H3872" s="1"/>
      <c r="I3872" s="7"/>
      <c r="J3872" s="7"/>
      <c r="K3872" s="7"/>
    </row>
    <row r="3873" spans="8:11" ht="12.75">
      <c r="H3873" s="1"/>
      <c r="I3873" s="7"/>
      <c r="J3873" s="7"/>
      <c r="K3873" s="7"/>
    </row>
    <row r="3874" spans="8:11" ht="12.75">
      <c r="H3874" s="1"/>
      <c r="I3874" s="7"/>
      <c r="J3874" s="7"/>
      <c r="K3874" s="7"/>
    </row>
    <row r="3875" spans="8:11" ht="12.75">
      <c r="H3875" s="1"/>
      <c r="I3875" s="7"/>
      <c r="J3875" s="7"/>
      <c r="K3875" s="7"/>
    </row>
    <row r="3876" spans="8:11" ht="12.75">
      <c r="H3876" s="1"/>
      <c r="I3876" s="7"/>
      <c r="J3876" s="7"/>
      <c r="K3876" s="7"/>
    </row>
    <row r="3877" spans="8:11" ht="12.75">
      <c r="H3877" s="1"/>
      <c r="I3877" s="7"/>
      <c r="J3877" s="7"/>
      <c r="K3877" s="7"/>
    </row>
    <row r="3878" spans="8:11" ht="12.75">
      <c r="H3878" s="1"/>
      <c r="I3878" s="7"/>
      <c r="J3878" s="7"/>
      <c r="K3878" s="7"/>
    </row>
    <row r="3879" spans="8:11" ht="12.75">
      <c r="H3879" s="1"/>
      <c r="I3879" s="7"/>
      <c r="J3879" s="7"/>
      <c r="K3879" s="7"/>
    </row>
    <row r="3880" spans="8:11" ht="12.75">
      <c r="H3880" s="1"/>
      <c r="I3880" s="7"/>
      <c r="J3880" s="7"/>
      <c r="K3880" s="7"/>
    </row>
    <row r="3881" spans="8:11" ht="12.75">
      <c r="H3881" s="1"/>
      <c r="I3881" s="7"/>
      <c r="J3881" s="7"/>
      <c r="K3881" s="7"/>
    </row>
    <row r="3882" spans="8:11" ht="12.75">
      <c r="H3882" s="1"/>
      <c r="I3882" s="7"/>
      <c r="J3882" s="7"/>
      <c r="K3882" s="7"/>
    </row>
    <row r="3883" spans="8:11" ht="12.75">
      <c r="H3883" s="1"/>
      <c r="I3883" s="7"/>
      <c r="J3883" s="7"/>
      <c r="K3883" s="7"/>
    </row>
    <row r="3884" spans="8:11" ht="12.75">
      <c r="H3884" s="1"/>
      <c r="I3884" s="7"/>
      <c r="J3884" s="7"/>
      <c r="K3884" s="7"/>
    </row>
    <row r="3885" spans="8:11" ht="12.75">
      <c r="H3885" s="1"/>
      <c r="I3885" s="7"/>
      <c r="J3885" s="7"/>
      <c r="K3885" s="7"/>
    </row>
    <row r="3886" spans="8:11" ht="12.75">
      <c r="H3886" s="1"/>
      <c r="I3886" s="7"/>
      <c r="J3886" s="7"/>
      <c r="K3886" s="7"/>
    </row>
    <row r="3887" spans="8:11" ht="12.75">
      <c r="H3887" s="1"/>
      <c r="I3887" s="7"/>
      <c r="J3887" s="7"/>
      <c r="K3887" s="7"/>
    </row>
    <row r="3888" spans="8:11" ht="12.75">
      <c r="H3888" s="1"/>
      <c r="I3888" s="7"/>
      <c r="J3888" s="7"/>
      <c r="K3888" s="7"/>
    </row>
    <row r="3889" spans="8:11" ht="12.75">
      <c r="H3889" s="1"/>
      <c r="I3889" s="7"/>
      <c r="J3889" s="7"/>
      <c r="K3889" s="7"/>
    </row>
    <row r="3890" spans="8:11" ht="12.75">
      <c r="H3890" s="1"/>
      <c r="I3890" s="7"/>
      <c r="J3890" s="7"/>
      <c r="K3890" s="7"/>
    </row>
    <row r="3891" spans="8:11" ht="12.75">
      <c r="H3891" s="1"/>
      <c r="I3891" s="7"/>
      <c r="J3891" s="7"/>
      <c r="K3891" s="7"/>
    </row>
    <row r="3892" spans="8:11" ht="12.75">
      <c r="H3892" s="1"/>
      <c r="I3892" s="7"/>
      <c r="J3892" s="7"/>
      <c r="K3892" s="7"/>
    </row>
    <row r="3893" spans="8:11" ht="12.75">
      <c r="H3893" s="1"/>
      <c r="I3893" s="7"/>
      <c r="J3893" s="7"/>
      <c r="K3893" s="7"/>
    </row>
    <row r="3894" spans="8:11" ht="12.75">
      <c r="H3894" s="1"/>
      <c r="I3894" s="7"/>
      <c r="J3894" s="7"/>
      <c r="K3894" s="7"/>
    </row>
    <row r="3895" spans="8:11" ht="12.75">
      <c r="H3895" s="1"/>
      <c r="I3895" s="7"/>
      <c r="J3895" s="7"/>
      <c r="K3895" s="7"/>
    </row>
    <row r="3896" spans="8:11" ht="12.75">
      <c r="H3896" s="1"/>
      <c r="I3896" s="7"/>
      <c r="J3896" s="7"/>
      <c r="K3896" s="7"/>
    </row>
    <row r="3897" spans="8:11" ht="12.75">
      <c r="H3897" s="1"/>
      <c r="I3897" s="7"/>
      <c r="J3897" s="7"/>
      <c r="K3897" s="7"/>
    </row>
    <row r="3898" spans="8:11" ht="12.75">
      <c r="H3898" s="1"/>
      <c r="I3898" s="7"/>
      <c r="J3898" s="7"/>
      <c r="K3898" s="7"/>
    </row>
    <row r="3899" spans="8:11" ht="12.75">
      <c r="H3899" s="1"/>
      <c r="I3899" s="7"/>
      <c r="J3899" s="7"/>
      <c r="K3899" s="7"/>
    </row>
    <row r="3900" spans="8:11" ht="12.75">
      <c r="H3900" s="1"/>
      <c r="I3900" s="7"/>
      <c r="J3900" s="7"/>
      <c r="K3900" s="7"/>
    </row>
    <row r="3901" spans="8:11" ht="12.75">
      <c r="H3901" s="1"/>
      <c r="I3901" s="7"/>
      <c r="J3901" s="7"/>
      <c r="K3901" s="7"/>
    </row>
    <row r="3902" spans="8:11" ht="12.75">
      <c r="H3902" s="1"/>
      <c r="I3902" s="7"/>
      <c r="J3902" s="7"/>
      <c r="K3902" s="7"/>
    </row>
    <row r="3903" spans="8:11" ht="12.75">
      <c r="H3903" s="1"/>
      <c r="I3903" s="7"/>
      <c r="J3903" s="7"/>
      <c r="K3903" s="7"/>
    </row>
    <row r="3904" spans="8:11" ht="12.75">
      <c r="H3904" s="1"/>
      <c r="I3904" s="7"/>
      <c r="J3904" s="7"/>
      <c r="K3904" s="7"/>
    </row>
    <row r="3905" spans="8:11" ht="12.75">
      <c r="H3905" s="1"/>
      <c r="I3905" s="7"/>
      <c r="J3905" s="7"/>
      <c r="K3905" s="7"/>
    </row>
    <row r="3906" spans="8:11" ht="12.75">
      <c r="H3906" s="1"/>
      <c r="I3906" s="7"/>
      <c r="J3906" s="7"/>
      <c r="K3906" s="7"/>
    </row>
    <row r="3907" spans="8:11" ht="12.75">
      <c r="H3907" s="1"/>
      <c r="I3907" s="7"/>
      <c r="J3907" s="7"/>
      <c r="K3907" s="7"/>
    </row>
    <row r="3908" spans="8:11" ht="12.75">
      <c r="H3908" s="1"/>
      <c r="I3908" s="7"/>
      <c r="J3908" s="7"/>
      <c r="K3908" s="7"/>
    </row>
    <row r="3909" spans="8:11" ht="12.75">
      <c r="H3909" s="1"/>
      <c r="I3909" s="7"/>
      <c r="J3909" s="7"/>
      <c r="K3909" s="7"/>
    </row>
    <row r="3910" spans="8:11" ht="12.75">
      <c r="H3910" s="1"/>
      <c r="I3910" s="7"/>
      <c r="J3910" s="7"/>
      <c r="K3910" s="7"/>
    </row>
    <row r="3911" spans="8:11" ht="12.75">
      <c r="H3911" s="1"/>
      <c r="I3911" s="7"/>
      <c r="J3911" s="7"/>
      <c r="K3911" s="7"/>
    </row>
    <row r="3912" spans="8:11" ht="12.75">
      <c r="H3912" s="1"/>
      <c r="I3912" s="7"/>
      <c r="J3912" s="7"/>
      <c r="K3912" s="7"/>
    </row>
    <row r="3913" spans="8:11" ht="12.75">
      <c r="H3913" s="1"/>
      <c r="I3913" s="7"/>
      <c r="J3913" s="7"/>
      <c r="K3913" s="7"/>
    </row>
    <row r="3914" spans="8:11" ht="12.75">
      <c r="H3914" s="1"/>
      <c r="I3914" s="7"/>
      <c r="J3914" s="7"/>
      <c r="K3914" s="7"/>
    </row>
    <row r="3915" spans="8:11" ht="12.75">
      <c r="H3915" s="1"/>
      <c r="I3915" s="7"/>
      <c r="J3915" s="7"/>
      <c r="K3915" s="7"/>
    </row>
    <row r="3916" spans="8:11" ht="12.75">
      <c r="H3916" s="1"/>
      <c r="I3916" s="7"/>
      <c r="J3916" s="7"/>
      <c r="K3916" s="7"/>
    </row>
    <row r="3917" spans="8:11" ht="12.75">
      <c r="H3917" s="1"/>
      <c r="I3917" s="7"/>
      <c r="J3917" s="7"/>
      <c r="K3917" s="7"/>
    </row>
    <row r="3918" spans="8:11" ht="12.75">
      <c r="H3918" s="1"/>
      <c r="I3918" s="7"/>
      <c r="J3918" s="7"/>
      <c r="K3918" s="7"/>
    </row>
    <row r="3919" spans="8:11" ht="12.75">
      <c r="H3919" s="1"/>
      <c r="I3919" s="7"/>
      <c r="J3919" s="7"/>
      <c r="K3919" s="7"/>
    </row>
    <row r="3920" spans="8:11" ht="12.75">
      <c r="H3920" s="1"/>
      <c r="I3920" s="7"/>
      <c r="J3920" s="7"/>
      <c r="K3920" s="7"/>
    </row>
    <row r="3921" spans="8:11" ht="12.75">
      <c r="H3921" s="1"/>
      <c r="I3921" s="7"/>
      <c r="J3921" s="7"/>
      <c r="K3921" s="7"/>
    </row>
    <row r="3922" spans="8:11" ht="12.75">
      <c r="H3922" s="1"/>
      <c r="I3922" s="7"/>
      <c r="J3922" s="7"/>
      <c r="K3922" s="7"/>
    </row>
    <row r="3923" spans="8:11" ht="12.75">
      <c r="H3923" s="1"/>
      <c r="I3923" s="7"/>
      <c r="J3923" s="7"/>
      <c r="K3923" s="7"/>
    </row>
    <row r="3924" spans="8:11" ht="12.75">
      <c r="H3924" s="1"/>
      <c r="I3924" s="7"/>
      <c r="J3924" s="7"/>
      <c r="K3924" s="7"/>
    </row>
    <row r="3925" spans="8:11" ht="12.75">
      <c r="H3925" s="1"/>
      <c r="I3925" s="7"/>
      <c r="J3925" s="7"/>
      <c r="K3925" s="7"/>
    </row>
    <row r="3926" spans="8:11" ht="12.75">
      <c r="H3926" s="1"/>
      <c r="I3926" s="7"/>
      <c r="J3926" s="7"/>
      <c r="K3926" s="7"/>
    </row>
    <row r="3927" spans="8:11" ht="12.75">
      <c r="H3927" s="1"/>
      <c r="I3927" s="7"/>
      <c r="J3927" s="7"/>
      <c r="K3927" s="7"/>
    </row>
    <row r="3928" spans="8:11" ht="12.75">
      <c r="H3928" s="1"/>
      <c r="I3928" s="7"/>
      <c r="J3928" s="7"/>
      <c r="K3928" s="7"/>
    </row>
    <row r="3929" spans="8:11" ht="12.75">
      <c r="H3929" s="1"/>
      <c r="I3929" s="7"/>
      <c r="J3929" s="7"/>
      <c r="K3929" s="7"/>
    </row>
    <row r="3930" spans="8:11" ht="12.75">
      <c r="H3930" s="1"/>
      <c r="I3930" s="7"/>
      <c r="J3930" s="7"/>
      <c r="K3930" s="7"/>
    </row>
    <row r="3931" spans="8:11" ht="12.75">
      <c r="H3931" s="1"/>
      <c r="I3931" s="7"/>
      <c r="J3931" s="7"/>
      <c r="K3931" s="7"/>
    </row>
    <row r="3932" spans="8:11" ht="12.75">
      <c r="H3932" s="1"/>
      <c r="I3932" s="7"/>
      <c r="J3932" s="7"/>
      <c r="K3932" s="7"/>
    </row>
    <row r="3933" spans="8:11" ht="12.75">
      <c r="H3933" s="1"/>
      <c r="I3933" s="7"/>
      <c r="J3933" s="7"/>
      <c r="K3933" s="7"/>
    </row>
    <row r="3934" spans="8:11" ht="12.75">
      <c r="H3934" s="1"/>
      <c r="I3934" s="7"/>
      <c r="J3934" s="7"/>
      <c r="K3934" s="7"/>
    </row>
    <row r="3935" spans="8:11" ht="12.75">
      <c r="H3935" s="1"/>
      <c r="I3935" s="7"/>
      <c r="J3935" s="7"/>
      <c r="K3935" s="7"/>
    </row>
    <row r="3936" spans="8:11" ht="12.75">
      <c r="H3936" s="1"/>
      <c r="I3936" s="7"/>
      <c r="J3936" s="7"/>
      <c r="K3936" s="7"/>
    </row>
    <row r="3937" spans="8:11" ht="12.75">
      <c r="H3937" s="1"/>
      <c r="I3937" s="7"/>
      <c r="J3937" s="7"/>
      <c r="K3937" s="7"/>
    </row>
    <row r="3938" spans="8:11" ht="12.75">
      <c r="H3938" s="1"/>
      <c r="I3938" s="7"/>
      <c r="J3938" s="7"/>
      <c r="K3938" s="7"/>
    </row>
    <row r="3939" spans="8:11" ht="12.75">
      <c r="H3939" s="1"/>
      <c r="I3939" s="7"/>
      <c r="J3939" s="7"/>
      <c r="K3939" s="7"/>
    </row>
    <row r="3940" spans="8:11" ht="12.75">
      <c r="H3940" s="1"/>
      <c r="I3940" s="7"/>
      <c r="J3940" s="7"/>
      <c r="K3940" s="7"/>
    </row>
    <row r="3941" spans="8:11" ht="12.75">
      <c r="H3941" s="1"/>
      <c r="I3941" s="7"/>
      <c r="J3941" s="7"/>
      <c r="K3941" s="7"/>
    </row>
    <row r="3942" spans="8:11" ht="12.75">
      <c r="H3942" s="1"/>
      <c r="I3942" s="7"/>
      <c r="J3942" s="7"/>
      <c r="K3942" s="7"/>
    </row>
    <row r="3943" spans="8:11" ht="12.75">
      <c r="H3943" s="1"/>
      <c r="I3943" s="7"/>
      <c r="J3943" s="7"/>
      <c r="K3943" s="7"/>
    </row>
    <row r="3944" spans="8:11" ht="12.75">
      <c r="H3944" s="1"/>
      <c r="I3944" s="7"/>
      <c r="J3944" s="7"/>
      <c r="K3944" s="7"/>
    </row>
    <row r="3945" spans="8:11" ht="12.75">
      <c r="H3945" s="1"/>
      <c r="I3945" s="7"/>
      <c r="J3945" s="7"/>
      <c r="K3945" s="7"/>
    </row>
    <row r="3946" spans="8:11" ht="12.75">
      <c r="H3946" s="1"/>
      <c r="I3946" s="7"/>
      <c r="J3946" s="7"/>
      <c r="K3946" s="7"/>
    </row>
    <row r="3947" spans="8:11" ht="12.75">
      <c r="H3947" s="1"/>
      <c r="I3947" s="7"/>
      <c r="J3947" s="7"/>
      <c r="K3947" s="7"/>
    </row>
    <row r="3948" spans="8:11" ht="12.75">
      <c r="H3948" s="1"/>
      <c r="I3948" s="7"/>
      <c r="J3948" s="7"/>
      <c r="K3948" s="7"/>
    </row>
    <row r="3949" spans="8:11" ht="12.75">
      <c r="H3949" s="1"/>
      <c r="I3949" s="7"/>
      <c r="J3949" s="7"/>
      <c r="K3949" s="7"/>
    </row>
    <row r="3950" spans="8:11" ht="12.75">
      <c r="H3950" s="1"/>
      <c r="I3950" s="7"/>
      <c r="J3950" s="7"/>
      <c r="K3950" s="7"/>
    </row>
    <row r="3951" spans="8:11" ht="12.75">
      <c r="H3951" s="1"/>
      <c r="I3951" s="7"/>
      <c r="J3951" s="7"/>
      <c r="K3951" s="7"/>
    </row>
    <row r="3952" spans="8:11" ht="12.75">
      <c r="H3952" s="1"/>
      <c r="I3952" s="7"/>
      <c r="J3952" s="7"/>
      <c r="K3952" s="7"/>
    </row>
    <row r="3953" spans="8:11" ht="12.75">
      <c r="H3953" s="1"/>
      <c r="I3953" s="7"/>
      <c r="J3953" s="7"/>
      <c r="K3953" s="7"/>
    </row>
    <row r="3954" spans="8:11" ht="12.75">
      <c r="H3954" s="1"/>
      <c r="I3954" s="7"/>
      <c r="J3954" s="7"/>
      <c r="K3954" s="7"/>
    </row>
    <row r="3955" spans="8:11" ht="12.75">
      <c r="H3955" s="1"/>
      <c r="I3955" s="7"/>
      <c r="J3955" s="7"/>
      <c r="K3955" s="7"/>
    </row>
    <row r="3956" spans="8:11" ht="12.75">
      <c r="H3956" s="1"/>
      <c r="I3956" s="7"/>
      <c r="J3956" s="7"/>
      <c r="K3956" s="7"/>
    </row>
    <row r="3957" spans="8:11" ht="12.75">
      <c r="H3957" s="1"/>
      <c r="I3957" s="7"/>
      <c r="J3957" s="7"/>
      <c r="K3957" s="7"/>
    </row>
    <row r="3958" spans="8:11" ht="12.75">
      <c r="H3958" s="1"/>
      <c r="I3958" s="7"/>
      <c r="J3958" s="7"/>
      <c r="K3958" s="7"/>
    </row>
    <row r="3959" spans="8:11" ht="12.75">
      <c r="H3959" s="1"/>
      <c r="I3959" s="7"/>
      <c r="J3959" s="7"/>
      <c r="K3959" s="7"/>
    </row>
    <row r="3960" spans="8:11" ht="12.75">
      <c r="H3960" s="1"/>
      <c r="I3960" s="7"/>
      <c r="J3960" s="7"/>
      <c r="K3960" s="7"/>
    </row>
    <row r="3961" spans="8:11" ht="12.75">
      <c r="H3961" s="1"/>
      <c r="I3961" s="7"/>
      <c r="J3961" s="7"/>
      <c r="K3961" s="7"/>
    </row>
    <row r="3962" spans="8:11" ht="12.75">
      <c r="H3962" s="1"/>
      <c r="I3962" s="7"/>
      <c r="J3962" s="7"/>
      <c r="K3962" s="7"/>
    </row>
    <row r="3963" spans="8:11" ht="12.75">
      <c r="H3963" s="1"/>
      <c r="I3963" s="7"/>
      <c r="J3963" s="7"/>
      <c r="K3963" s="7"/>
    </row>
    <row r="3964" spans="8:11" ht="12.75">
      <c r="H3964" s="1"/>
      <c r="I3964" s="7"/>
      <c r="J3964" s="7"/>
      <c r="K3964" s="7"/>
    </row>
    <row r="3965" spans="8:11" ht="12.75">
      <c r="H3965" s="1"/>
      <c r="I3965" s="7"/>
      <c r="J3965" s="7"/>
      <c r="K3965" s="7"/>
    </row>
    <row r="3966" spans="8:11" ht="12.75">
      <c r="H3966" s="1"/>
      <c r="I3966" s="7"/>
      <c r="J3966" s="7"/>
      <c r="K3966" s="7"/>
    </row>
    <row r="3967" spans="8:11" ht="12.75">
      <c r="H3967" s="1"/>
      <c r="I3967" s="7"/>
      <c r="J3967" s="7"/>
      <c r="K3967" s="7"/>
    </row>
    <row r="3968" spans="8:11" ht="12.75">
      <c r="H3968" s="1"/>
      <c r="I3968" s="7"/>
      <c r="J3968" s="7"/>
      <c r="K3968" s="7"/>
    </row>
    <row r="3969" spans="8:11" ht="12.75">
      <c r="H3969" s="1"/>
      <c r="I3969" s="7"/>
      <c r="J3969" s="7"/>
      <c r="K3969" s="7"/>
    </row>
    <row r="3970" spans="8:11" ht="12.75">
      <c r="H3970" s="1"/>
      <c r="I3970" s="7"/>
      <c r="J3970" s="7"/>
      <c r="K3970" s="7"/>
    </row>
    <row r="3971" spans="8:11" ht="12.75">
      <c r="H3971" s="1"/>
      <c r="I3971" s="7"/>
      <c r="J3971" s="7"/>
      <c r="K3971" s="7"/>
    </row>
    <row r="3972" spans="8:11" ht="12.75">
      <c r="H3972" s="1"/>
      <c r="I3972" s="7"/>
      <c r="J3972" s="7"/>
      <c r="K3972" s="7"/>
    </row>
    <row r="3973" spans="8:11" ht="12.75">
      <c r="H3973" s="1"/>
      <c r="I3973" s="7"/>
      <c r="J3973" s="7"/>
      <c r="K3973" s="7"/>
    </row>
    <row r="3974" spans="8:11" ht="12.75">
      <c r="H3974" s="1"/>
      <c r="I3974" s="7"/>
      <c r="J3974" s="7"/>
      <c r="K3974" s="7"/>
    </row>
    <row r="3975" spans="8:11" ht="12.75">
      <c r="H3975" s="1"/>
      <c r="I3975" s="7"/>
      <c r="J3975" s="7"/>
      <c r="K3975" s="7"/>
    </row>
    <row r="3976" spans="8:11" ht="12.75">
      <c r="H3976" s="1"/>
      <c r="I3976" s="7"/>
      <c r="J3976" s="7"/>
      <c r="K3976" s="7"/>
    </row>
    <row r="3977" spans="8:11" ht="12.75">
      <c r="H3977" s="1"/>
      <c r="I3977" s="7"/>
      <c r="J3977" s="7"/>
      <c r="K3977" s="7"/>
    </row>
    <row r="3978" spans="8:11" ht="12.75">
      <c r="H3978" s="1"/>
      <c r="I3978" s="7"/>
      <c r="J3978" s="7"/>
      <c r="K3978" s="7"/>
    </row>
    <row r="3979" spans="8:11" ht="12.75">
      <c r="H3979" s="1"/>
      <c r="I3979" s="7"/>
      <c r="J3979" s="7"/>
      <c r="K3979" s="7"/>
    </row>
    <row r="3980" spans="8:11" ht="12.75">
      <c r="H3980" s="1"/>
      <c r="I3980" s="7"/>
      <c r="J3980" s="7"/>
      <c r="K3980" s="7"/>
    </row>
    <row r="3981" spans="8:11" ht="12.75">
      <c r="H3981" s="1"/>
      <c r="I3981" s="7"/>
      <c r="J3981" s="7"/>
      <c r="K3981" s="7"/>
    </row>
    <row r="3982" spans="8:11" ht="12.75">
      <c r="H3982" s="1"/>
      <c r="I3982" s="7"/>
      <c r="J3982" s="7"/>
      <c r="K3982" s="7"/>
    </row>
    <row r="3983" spans="8:11" ht="12.75">
      <c r="H3983" s="1"/>
      <c r="I3983" s="7"/>
      <c r="J3983" s="7"/>
      <c r="K3983" s="7"/>
    </row>
    <row r="3984" spans="8:11" ht="12.75">
      <c r="H3984" s="1"/>
      <c r="I3984" s="7"/>
      <c r="J3984" s="7"/>
      <c r="K3984" s="7"/>
    </row>
    <row r="3985" spans="8:11" ht="12.75">
      <c r="H3985" s="1"/>
      <c r="I3985" s="7"/>
      <c r="J3985" s="7"/>
      <c r="K3985" s="7"/>
    </row>
    <row r="3986" spans="8:11" ht="12.75">
      <c r="H3986" s="1"/>
      <c r="I3986" s="7"/>
      <c r="J3986" s="7"/>
      <c r="K3986" s="7"/>
    </row>
    <row r="3987" spans="8:11" ht="12.75">
      <c r="H3987" s="1"/>
      <c r="I3987" s="7"/>
      <c r="J3987" s="7"/>
      <c r="K3987" s="7"/>
    </row>
    <row r="3988" spans="8:11" ht="12.75">
      <c r="H3988" s="1"/>
      <c r="I3988" s="7"/>
      <c r="J3988" s="7"/>
      <c r="K3988" s="7"/>
    </row>
    <row r="3989" spans="8:11" ht="12.75">
      <c r="H3989" s="1"/>
      <c r="I3989" s="7"/>
      <c r="J3989" s="7"/>
      <c r="K3989" s="7"/>
    </row>
    <row r="3990" spans="8:11" ht="12.75">
      <c r="H3990" s="1"/>
      <c r="I3990" s="7"/>
      <c r="J3990" s="7"/>
      <c r="K3990" s="7"/>
    </row>
    <row r="3991" spans="8:11" ht="12.75">
      <c r="H3991" s="1"/>
      <c r="I3991" s="7"/>
      <c r="J3991" s="7"/>
      <c r="K3991" s="7"/>
    </row>
    <row r="3992" spans="8:11" ht="12.75">
      <c r="H3992" s="1"/>
      <c r="I3992" s="7"/>
      <c r="J3992" s="7"/>
      <c r="K3992" s="7"/>
    </row>
    <row r="3993" spans="8:11" ht="12.75">
      <c r="H3993" s="1"/>
      <c r="I3993" s="7"/>
      <c r="J3993" s="7"/>
      <c r="K3993" s="7"/>
    </row>
    <row r="3994" spans="8:11" ht="12.75">
      <c r="H3994" s="1"/>
      <c r="I3994" s="7"/>
      <c r="J3994" s="7"/>
      <c r="K3994" s="7"/>
    </row>
    <row r="3995" spans="8:11" ht="12.75">
      <c r="H3995" s="1"/>
      <c r="I3995" s="7"/>
      <c r="J3995" s="7"/>
      <c r="K3995" s="7"/>
    </row>
    <row r="3996" spans="8:11" ht="12.75">
      <c r="H3996" s="1"/>
      <c r="I3996" s="7"/>
      <c r="J3996" s="7"/>
      <c r="K3996" s="7"/>
    </row>
    <row r="3997" spans="8:11" ht="12.75">
      <c r="H3997" s="1"/>
      <c r="I3997" s="7"/>
      <c r="J3997" s="7"/>
      <c r="K3997" s="7"/>
    </row>
    <row r="3998" spans="8:11" ht="12.75">
      <c r="H3998" s="1"/>
      <c r="I3998" s="7"/>
      <c r="J3998" s="7"/>
      <c r="K3998" s="7"/>
    </row>
    <row r="3999" spans="8:11" ht="12.75">
      <c r="H3999" s="1"/>
      <c r="I3999" s="7"/>
      <c r="J3999" s="7"/>
      <c r="K3999" s="7"/>
    </row>
    <row r="4000" spans="8:11" ht="12.75">
      <c r="H4000" s="1"/>
      <c r="I4000" s="7"/>
      <c r="J4000" s="7"/>
      <c r="K4000" s="7"/>
    </row>
    <row r="4001" spans="8:11" ht="12.75">
      <c r="H4001" s="1"/>
      <c r="I4001" s="7"/>
      <c r="J4001" s="7"/>
      <c r="K4001" s="7"/>
    </row>
    <row r="4002" spans="8:11" ht="12.75">
      <c r="H4002" s="1"/>
      <c r="I4002" s="7"/>
      <c r="J4002" s="7"/>
      <c r="K4002" s="7"/>
    </row>
    <row r="4003" spans="8:11" ht="12.75">
      <c r="H4003" s="1"/>
      <c r="I4003" s="7"/>
      <c r="J4003" s="7"/>
      <c r="K4003" s="7"/>
    </row>
    <row r="4004" spans="8:11" ht="12.75">
      <c r="H4004" s="1"/>
      <c r="I4004" s="7"/>
      <c r="J4004" s="7"/>
      <c r="K4004" s="7"/>
    </row>
    <row r="4005" spans="8:11" ht="12.75">
      <c r="H4005" s="1"/>
      <c r="I4005" s="7"/>
      <c r="J4005" s="7"/>
      <c r="K4005" s="7"/>
    </row>
    <row r="4006" spans="8:11" ht="12.75">
      <c r="H4006" s="1"/>
      <c r="I4006" s="7"/>
      <c r="J4006" s="7"/>
      <c r="K4006" s="7"/>
    </row>
    <row r="4007" spans="8:11" ht="12.75">
      <c r="H4007" s="1"/>
      <c r="I4007" s="7"/>
      <c r="J4007" s="7"/>
      <c r="K4007" s="7"/>
    </row>
    <row r="4008" spans="8:11" ht="12.75">
      <c r="H4008" s="1"/>
      <c r="I4008" s="7"/>
      <c r="J4008" s="7"/>
      <c r="K4008" s="7"/>
    </row>
    <row r="4009" spans="8:11" ht="12.75">
      <c r="H4009" s="1"/>
      <c r="I4009" s="7"/>
      <c r="J4009" s="7"/>
      <c r="K4009" s="7"/>
    </row>
    <row r="4010" spans="8:11" ht="12.75">
      <c r="H4010" s="1"/>
      <c r="I4010" s="7"/>
      <c r="J4010" s="7"/>
      <c r="K4010" s="7"/>
    </row>
    <row r="4011" spans="8:11" ht="12.75">
      <c r="H4011" s="1"/>
      <c r="I4011" s="7"/>
      <c r="J4011" s="7"/>
      <c r="K4011" s="7"/>
    </row>
    <row r="4012" spans="8:11" ht="12.75">
      <c r="H4012" s="1"/>
      <c r="I4012" s="7"/>
      <c r="J4012" s="7"/>
      <c r="K4012" s="7"/>
    </row>
    <row r="4013" spans="8:11" ht="12.75">
      <c r="H4013" s="1"/>
      <c r="I4013" s="7"/>
      <c r="J4013" s="7"/>
      <c r="K4013" s="7"/>
    </row>
    <row r="4014" spans="8:11" ht="12.75">
      <c r="H4014" s="1"/>
      <c r="I4014" s="7"/>
      <c r="J4014" s="7"/>
      <c r="K4014" s="7"/>
    </row>
    <row r="4015" spans="8:11" ht="12.75">
      <c r="H4015" s="1"/>
      <c r="I4015" s="7"/>
      <c r="J4015" s="7"/>
      <c r="K4015" s="7"/>
    </row>
    <row r="4016" spans="8:11" ht="12.75">
      <c r="H4016" s="1"/>
      <c r="I4016" s="7"/>
      <c r="J4016" s="7"/>
      <c r="K4016" s="7"/>
    </row>
    <row r="4017" spans="8:11" ht="12.75">
      <c r="H4017" s="1"/>
      <c r="I4017" s="7"/>
      <c r="J4017" s="7"/>
      <c r="K4017" s="7"/>
    </row>
    <row r="4018" spans="8:11" ht="12.75">
      <c r="H4018" s="1"/>
      <c r="I4018" s="7"/>
      <c r="J4018" s="7"/>
      <c r="K4018" s="7"/>
    </row>
    <row r="4019" spans="8:11" ht="12.75">
      <c r="H4019" s="1"/>
      <c r="I4019" s="7"/>
      <c r="J4019" s="7"/>
      <c r="K4019" s="7"/>
    </row>
    <row r="4020" spans="8:11" ht="12.75">
      <c r="H4020" s="1"/>
      <c r="I4020" s="7"/>
      <c r="J4020" s="7"/>
      <c r="K4020" s="7"/>
    </row>
    <row r="4021" spans="8:11" ht="12.75">
      <c r="H4021" s="1"/>
      <c r="I4021" s="7"/>
      <c r="J4021" s="7"/>
      <c r="K4021" s="7"/>
    </row>
    <row r="4022" spans="8:11" ht="12.75">
      <c r="H4022" s="1"/>
      <c r="I4022" s="7"/>
      <c r="J4022" s="7"/>
      <c r="K4022" s="7"/>
    </row>
    <row r="4023" spans="8:11" ht="12.75">
      <c r="H4023" s="1"/>
      <c r="I4023" s="7"/>
      <c r="J4023" s="7"/>
      <c r="K4023" s="7"/>
    </row>
    <row r="4024" spans="8:11" ht="12.75">
      <c r="H4024" s="1"/>
      <c r="I4024" s="7"/>
      <c r="J4024" s="7"/>
      <c r="K4024" s="7"/>
    </row>
    <row r="4025" spans="8:11" ht="12.75">
      <c r="H4025" s="1"/>
      <c r="I4025" s="7"/>
      <c r="J4025" s="7"/>
      <c r="K4025" s="7"/>
    </row>
    <row r="4026" spans="8:11" ht="12.75">
      <c r="H4026" s="1"/>
      <c r="I4026" s="7"/>
      <c r="J4026" s="7"/>
      <c r="K4026" s="7"/>
    </row>
    <row r="4027" spans="8:11" ht="12.75">
      <c r="H4027" s="1"/>
      <c r="I4027" s="7"/>
      <c r="J4027" s="7"/>
      <c r="K4027" s="7"/>
    </row>
    <row r="4028" spans="8:11" ht="12.75">
      <c r="H4028" s="1"/>
      <c r="I4028" s="7"/>
      <c r="J4028" s="7"/>
      <c r="K4028" s="7"/>
    </row>
    <row r="4029" spans="8:11" ht="12.75">
      <c r="H4029" s="1"/>
      <c r="I4029" s="7"/>
      <c r="J4029" s="7"/>
      <c r="K4029" s="7"/>
    </row>
    <row r="4030" spans="8:11" ht="12.75">
      <c r="H4030" s="1"/>
      <c r="I4030" s="7"/>
      <c r="J4030" s="7"/>
      <c r="K4030" s="7"/>
    </row>
    <row r="4031" spans="8:11" ht="12.75">
      <c r="H4031" s="1"/>
      <c r="I4031" s="7"/>
      <c r="J4031" s="7"/>
      <c r="K4031" s="7"/>
    </row>
    <row r="4032" spans="8:11" ht="12.75">
      <c r="H4032" s="1"/>
      <c r="I4032" s="7"/>
      <c r="J4032" s="7"/>
      <c r="K4032" s="7"/>
    </row>
    <row r="4033" spans="8:11" ht="12.75">
      <c r="H4033" s="1"/>
      <c r="I4033" s="7"/>
      <c r="J4033" s="7"/>
      <c r="K4033" s="7"/>
    </row>
    <row r="4034" spans="8:11" ht="12.75">
      <c r="H4034" s="1"/>
      <c r="I4034" s="7"/>
      <c r="J4034" s="7"/>
      <c r="K4034" s="7"/>
    </row>
    <row r="4035" spans="8:11" ht="12.75">
      <c r="H4035" s="1"/>
      <c r="I4035" s="7"/>
      <c r="J4035" s="7"/>
      <c r="K4035" s="7"/>
    </row>
    <row r="4036" spans="8:11" ht="12.75">
      <c r="H4036" s="1"/>
      <c r="I4036" s="7"/>
      <c r="J4036" s="7"/>
      <c r="K4036" s="7"/>
    </row>
    <row r="4037" spans="8:11" ht="12.75">
      <c r="H4037" s="1"/>
      <c r="I4037" s="7"/>
      <c r="J4037" s="7"/>
      <c r="K4037" s="7"/>
    </row>
    <row r="4038" spans="8:11" ht="12.75">
      <c r="H4038" s="1"/>
      <c r="I4038" s="7"/>
      <c r="J4038" s="7"/>
      <c r="K4038" s="7"/>
    </row>
    <row r="4039" spans="8:11" ht="12.75">
      <c r="H4039" s="1"/>
      <c r="I4039" s="7"/>
      <c r="J4039" s="7"/>
      <c r="K4039" s="7"/>
    </row>
    <row r="4040" spans="8:11" ht="12.75">
      <c r="H4040" s="1"/>
      <c r="I4040" s="7"/>
      <c r="J4040" s="7"/>
      <c r="K4040" s="7"/>
    </row>
    <row r="4041" spans="8:11" ht="12.75">
      <c r="H4041" s="1"/>
      <c r="I4041" s="7"/>
      <c r="J4041" s="7"/>
      <c r="K4041" s="7"/>
    </row>
    <row r="4042" spans="8:11" ht="12.75">
      <c r="H4042" s="1"/>
      <c r="I4042" s="7"/>
      <c r="J4042" s="7"/>
      <c r="K4042" s="7"/>
    </row>
    <row r="4043" spans="8:11" ht="12.75">
      <c r="H4043" s="1"/>
      <c r="I4043" s="7"/>
      <c r="J4043" s="7"/>
      <c r="K4043" s="7"/>
    </row>
    <row r="4044" spans="8:11" ht="12.75">
      <c r="H4044" s="1"/>
      <c r="I4044" s="7"/>
      <c r="J4044" s="7"/>
      <c r="K4044" s="7"/>
    </row>
    <row r="4045" spans="8:11" ht="12.75">
      <c r="H4045" s="1"/>
      <c r="I4045" s="7"/>
      <c r="J4045" s="7"/>
      <c r="K4045" s="7"/>
    </row>
    <row r="4046" spans="8:11" ht="12.75">
      <c r="H4046" s="1"/>
      <c r="I4046" s="7"/>
      <c r="J4046" s="7"/>
      <c r="K4046" s="7"/>
    </row>
    <row r="4047" spans="8:11" ht="12.75">
      <c r="H4047" s="1"/>
      <c r="I4047" s="7"/>
      <c r="J4047" s="7"/>
      <c r="K4047" s="7"/>
    </row>
    <row r="4048" spans="8:11" ht="12.75">
      <c r="H4048" s="1"/>
      <c r="I4048" s="7"/>
      <c r="J4048" s="7"/>
      <c r="K4048" s="7"/>
    </row>
    <row r="4049" spans="8:11" ht="12.75">
      <c r="H4049" s="1"/>
      <c r="I4049" s="7"/>
      <c r="J4049" s="7"/>
      <c r="K4049" s="7"/>
    </row>
    <row r="4050" spans="8:11" ht="12.75">
      <c r="H4050" s="1"/>
      <c r="I4050" s="7"/>
      <c r="J4050" s="7"/>
      <c r="K4050" s="7"/>
    </row>
    <row r="4051" spans="8:11" ht="12.75">
      <c r="H4051" s="1"/>
      <c r="I4051" s="7"/>
      <c r="J4051" s="7"/>
      <c r="K4051" s="7"/>
    </row>
    <row r="4052" spans="8:11" ht="12.75">
      <c r="H4052" s="1"/>
      <c r="I4052" s="7"/>
      <c r="J4052" s="7"/>
      <c r="K4052" s="7"/>
    </row>
    <row r="4053" spans="8:11" ht="12.75">
      <c r="H4053" s="1"/>
      <c r="I4053" s="7"/>
      <c r="J4053" s="7"/>
      <c r="K4053" s="7"/>
    </row>
    <row r="4054" spans="8:11" ht="12.75">
      <c r="H4054" s="1"/>
      <c r="I4054" s="7"/>
      <c r="J4054" s="7"/>
      <c r="K4054" s="7"/>
    </row>
    <row r="4055" spans="8:11" ht="12.75">
      <c r="H4055" s="1"/>
      <c r="I4055" s="7"/>
      <c r="J4055" s="7"/>
      <c r="K4055" s="7"/>
    </row>
    <row r="4056" spans="8:11" ht="12.75">
      <c r="H4056" s="1"/>
      <c r="I4056" s="7"/>
      <c r="J4056" s="7"/>
      <c r="K4056" s="7"/>
    </row>
    <row r="4057" spans="8:11" ht="12.75">
      <c r="H4057" s="1"/>
      <c r="I4057" s="7"/>
      <c r="J4057" s="7"/>
      <c r="K4057" s="7"/>
    </row>
    <row r="4058" spans="8:11" ht="12.75">
      <c r="H4058" s="1"/>
      <c r="I4058" s="7"/>
      <c r="J4058" s="7"/>
      <c r="K4058" s="7"/>
    </row>
    <row r="4059" spans="8:11" ht="12.75">
      <c r="H4059" s="1"/>
      <c r="I4059" s="7"/>
      <c r="J4059" s="7"/>
      <c r="K4059" s="7"/>
    </row>
    <row r="4060" spans="8:11" ht="12.75">
      <c r="H4060" s="1"/>
      <c r="I4060" s="7"/>
      <c r="J4060" s="7"/>
      <c r="K4060" s="7"/>
    </row>
    <row r="4061" spans="8:11" ht="12.75">
      <c r="H4061" s="1"/>
      <c r="I4061" s="7"/>
      <c r="J4061" s="7"/>
      <c r="K4061" s="7"/>
    </row>
    <row r="4062" spans="8:11" ht="12.75">
      <c r="H4062" s="1"/>
      <c r="I4062" s="7"/>
      <c r="J4062" s="7"/>
      <c r="K4062" s="7"/>
    </row>
    <row r="4063" spans="8:11" ht="12.75">
      <c r="H4063" s="1"/>
      <c r="I4063" s="7"/>
      <c r="J4063" s="7"/>
      <c r="K4063" s="7"/>
    </row>
    <row r="4064" spans="8:11" ht="12.75">
      <c r="H4064" s="1"/>
      <c r="I4064" s="7"/>
      <c r="J4064" s="7"/>
      <c r="K4064" s="7"/>
    </row>
    <row r="4065" spans="8:11" ht="12.75">
      <c r="H4065" s="1"/>
      <c r="I4065" s="7"/>
      <c r="J4065" s="7"/>
      <c r="K4065" s="7"/>
    </row>
    <row r="4066" spans="8:11" ht="12.75">
      <c r="H4066" s="1"/>
      <c r="I4066" s="7"/>
      <c r="J4066" s="7"/>
      <c r="K4066" s="7"/>
    </row>
    <row r="4067" spans="8:11" ht="12.75">
      <c r="H4067" s="1"/>
      <c r="I4067" s="7"/>
      <c r="J4067" s="7"/>
      <c r="K4067" s="7"/>
    </row>
    <row r="4068" spans="8:11" ht="12.75">
      <c r="H4068" s="1"/>
      <c r="I4068" s="7"/>
      <c r="J4068" s="7"/>
      <c r="K4068" s="7"/>
    </row>
    <row r="4069" spans="8:11" ht="12.75">
      <c r="H4069" s="1"/>
      <c r="I4069" s="7"/>
      <c r="J4069" s="7"/>
      <c r="K4069" s="7"/>
    </row>
    <row r="4070" spans="8:11" ht="12.75">
      <c r="H4070" s="1"/>
      <c r="I4070" s="7"/>
      <c r="J4070" s="7"/>
      <c r="K4070" s="7"/>
    </row>
    <row r="4071" spans="8:11" ht="12.75">
      <c r="H4071" s="1"/>
      <c r="I4071" s="7"/>
      <c r="J4071" s="7"/>
      <c r="K4071" s="7"/>
    </row>
    <row r="4072" spans="8:11" ht="12.75">
      <c r="H4072" s="1"/>
      <c r="I4072" s="7"/>
      <c r="J4072" s="7"/>
      <c r="K4072" s="7"/>
    </row>
    <row r="4073" spans="8:11" ht="12.75">
      <c r="H4073" s="1"/>
      <c r="I4073" s="7"/>
      <c r="J4073" s="7"/>
      <c r="K4073" s="7"/>
    </row>
    <row r="4074" spans="8:11" ht="12.75">
      <c r="H4074" s="1"/>
      <c r="I4074" s="7"/>
      <c r="J4074" s="7"/>
      <c r="K4074" s="7"/>
    </row>
    <row r="4075" spans="8:11" ht="12.75">
      <c r="H4075" s="1"/>
      <c r="I4075" s="7"/>
      <c r="J4075" s="7"/>
      <c r="K4075" s="7"/>
    </row>
    <row r="4076" spans="8:11" ht="12.75">
      <c r="H4076" s="1"/>
      <c r="I4076" s="7"/>
      <c r="J4076" s="7"/>
      <c r="K4076" s="7"/>
    </row>
    <row r="4077" spans="8:11" ht="12.75">
      <c r="H4077" s="1"/>
      <c r="I4077" s="7"/>
      <c r="J4077" s="7"/>
      <c r="K4077" s="7"/>
    </row>
    <row r="4078" spans="8:11" ht="12.75">
      <c r="H4078" s="1"/>
      <c r="I4078" s="7"/>
      <c r="J4078" s="7"/>
      <c r="K4078" s="7"/>
    </row>
    <row r="4079" spans="8:11" ht="12.75">
      <c r="H4079" s="1"/>
      <c r="I4079" s="7"/>
      <c r="J4079" s="7"/>
      <c r="K4079" s="7"/>
    </row>
    <row r="4080" spans="8:11" ht="12.75">
      <c r="H4080" s="1"/>
      <c r="I4080" s="7"/>
      <c r="J4080" s="7"/>
      <c r="K4080" s="7"/>
    </row>
    <row r="4081" spans="8:11" ht="12.75">
      <c r="H4081" s="1"/>
      <c r="I4081" s="7"/>
      <c r="J4081" s="7"/>
      <c r="K4081" s="7"/>
    </row>
    <row r="4082" spans="8:11" ht="12.75">
      <c r="H4082" s="1"/>
      <c r="I4082" s="7"/>
      <c r="J4082" s="7"/>
      <c r="K4082" s="7"/>
    </row>
    <row r="4083" spans="8:11" ht="12.75">
      <c r="H4083" s="1"/>
      <c r="I4083" s="7"/>
      <c r="J4083" s="7"/>
      <c r="K4083" s="7"/>
    </row>
    <row r="4084" spans="8:11" ht="12.75">
      <c r="H4084" s="1"/>
      <c r="I4084" s="7"/>
      <c r="J4084" s="7"/>
      <c r="K4084" s="7"/>
    </row>
    <row r="4085" spans="8:11" ht="12.75">
      <c r="H4085" s="1"/>
      <c r="I4085" s="7"/>
      <c r="J4085" s="7"/>
      <c r="K4085" s="7"/>
    </row>
    <row r="4086" spans="8:11" ht="12.75">
      <c r="H4086" s="1"/>
      <c r="I4086" s="7"/>
      <c r="J4086" s="7"/>
      <c r="K4086" s="7"/>
    </row>
    <row r="4087" spans="8:11" ht="12.75">
      <c r="H4087" s="1"/>
      <c r="I4087" s="7"/>
      <c r="J4087" s="7"/>
      <c r="K4087" s="7"/>
    </row>
    <row r="4088" spans="8:11" ht="12.75">
      <c r="H4088" s="1"/>
      <c r="I4088" s="7"/>
      <c r="J4088" s="7"/>
      <c r="K4088" s="7"/>
    </row>
    <row r="4089" spans="8:11" ht="12.75">
      <c r="H4089" s="1"/>
      <c r="I4089" s="7"/>
      <c r="J4089" s="7"/>
      <c r="K4089" s="7"/>
    </row>
    <row r="4090" spans="8:11" ht="12.75">
      <c r="H4090" s="1"/>
      <c r="I4090" s="7"/>
      <c r="J4090" s="7"/>
      <c r="K4090" s="7"/>
    </row>
    <row r="4091" spans="8:11" ht="12.75">
      <c r="H4091" s="1"/>
      <c r="I4091" s="7"/>
      <c r="J4091" s="7"/>
      <c r="K4091" s="7"/>
    </row>
    <row r="4092" spans="8:11" ht="12.75">
      <c r="H4092" s="1"/>
      <c r="I4092" s="7"/>
      <c r="J4092" s="7"/>
      <c r="K4092" s="7"/>
    </row>
    <row r="4093" spans="8:11" ht="12.75">
      <c r="H4093" s="1"/>
      <c r="I4093" s="7"/>
      <c r="J4093" s="7"/>
      <c r="K4093" s="7"/>
    </row>
    <row r="4094" spans="8:11" ht="12.75">
      <c r="H4094" s="1"/>
      <c r="I4094" s="7"/>
      <c r="J4094" s="7"/>
      <c r="K4094" s="7"/>
    </row>
    <row r="4095" spans="8:11" ht="12.75">
      <c r="H4095" s="1"/>
      <c r="I4095" s="7"/>
      <c r="J4095" s="7"/>
      <c r="K4095" s="7"/>
    </row>
    <row r="4096" spans="8:11" ht="12.75">
      <c r="H4096" s="1"/>
      <c r="I4096" s="7"/>
      <c r="J4096" s="7"/>
      <c r="K4096" s="7"/>
    </row>
    <row r="4097" spans="8:11" ht="12.75">
      <c r="H4097" s="1"/>
      <c r="I4097" s="7"/>
      <c r="J4097" s="7"/>
      <c r="K4097" s="7"/>
    </row>
    <row r="4098" spans="8:11" ht="12.75">
      <c r="H4098" s="1"/>
      <c r="I4098" s="7"/>
      <c r="J4098" s="7"/>
      <c r="K4098" s="7"/>
    </row>
    <row r="4099" spans="8:11" ht="12.75">
      <c r="H4099" s="1"/>
      <c r="I4099" s="7"/>
      <c r="J4099" s="7"/>
      <c r="K4099" s="7"/>
    </row>
    <row r="4100" spans="8:11" ht="12.75">
      <c r="H4100" s="1"/>
      <c r="I4100" s="7"/>
      <c r="J4100" s="7"/>
      <c r="K4100" s="7"/>
    </row>
    <row r="4101" spans="8:11" ht="12.75">
      <c r="H4101" s="1"/>
      <c r="I4101" s="7"/>
      <c r="J4101" s="7"/>
      <c r="K4101" s="7"/>
    </row>
    <row r="4102" spans="8:11" ht="12.75">
      <c r="H4102" s="1"/>
      <c r="I4102" s="7"/>
      <c r="J4102" s="7"/>
      <c r="K4102" s="7"/>
    </row>
    <row r="4103" spans="8:11" ht="12.75">
      <c r="H4103" s="1"/>
      <c r="I4103" s="7"/>
      <c r="J4103" s="7"/>
      <c r="K4103" s="7"/>
    </row>
    <row r="4104" spans="8:11" ht="12.75">
      <c r="H4104" s="1"/>
      <c r="I4104" s="7"/>
      <c r="J4104" s="7"/>
      <c r="K4104" s="7"/>
    </row>
    <row r="4105" spans="8:11" ht="12.75">
      <c r="H4105" s="1"/>
      <c r="I4105" s="7"/>
      <c r="J4105" s="7"/>
      <c r="K4105" s="7"/>
    </row>
    <row r="4106" spans="8:11" ht="12.75">
      <c r="H4106" s="1"/>
      <c r="I4106" s="7"/>
      <c r="J4106" s="7"/>
      <c r="K4106" s="7"/>
    </row>
    <row r="4107" spans="8:11" ht="12.75">
      <c r="H4107" s="1"/>
      <c r="I4107" s="7"/>
      <c r="J4107" s="7"/>
      <c r="K4107" s="7"/>
    </row>
    <row r="4108" spans="8:11" ht="12.75">
      <c r="H4108" s="1"/>
      <c r="I4108" s="7"/>
      <c r="J4108" s="7"/>
      <c r="K4108" s="7"/>
    </row>
    <row r="4109" spans="8:11" ht="12.75">
      <c r="H4109" s="1"/>
      <c r="I4109" s="7"/>
      <c r="J4109" s="7"/>
      <c r="K4109" s="7"/>
    </row>
    <row r="4110" spans="8:11" ht="12.75">
      <c r="H4110" s="1"/>
      <c r="I4110" s="7"/>
      <c r="J4110" s="7"/>
      <c r="K4110" s="7"/>
    </row>
    <row r="4111" spans="8:11" ht="12.75">
      <c r="H4111" s="1"/>
      <c r="I4111" s="7"/>
      <c r="J4111" s="7"/>
      <c r="K4111" s="7"/>
    </row>
    <row r="4112" spans="8:11" ht="12.75">
      <c r="H4112" s="1"/>
      <c r="I4112" s="7"/>
      <c r="J4112" s="7"/>
      <c r="K4112" s="7"/>
    </row>
    <row r="4113" spans="8:11" ht="12.75">
      <c r="H4113" s="1"/>
      <c r="I4113" s="7"/>
      <c r="J4113" s="7"/>
      <c r="K4113" s="7"/>
    </row>
    <row r="4114" spans="8:11" ht="12.75">
      <c r="H4114" s="1"/>
      <c r="I4114" s="7"/>
      <c r="J4114" s="7"/>
      <c r="K4114" s="7"/>
    </row>
    <row r="4115" spans="8:11" ht="12.75">
      <c r="H4115" s="1"/>
      <c r="I4115" s="7"/>
      <c r="J4115" s="7"/>
      <c r="K4115" s="7"/>
    </row>
    <row r="4116" spans="8:11" ht="12.75">
      <c r="H4116" s="1"/>
      <c r="I4116" s="7"/>
      <c r="J4116" s="7"/>
      <c r="K4116" s="7"/>
    </row>
    <row r="4117" spans="8:11" ht="12.75">
      <c r="H4117" s="1"/>
      <c r="I4117" s="7"/>
      <c r="J4117" s="7"/>
      <c r="K4117" s="7"/>
    </row>
    <row r="4118" spans="8:11" ht="12.75">
      <c r="H4118" s="1"/>
      <c r="I4118" s="7"/>
      <c r="J4118" s="7"/>
      <c r="K4118" s="7"/>
    </row>
    <row r="4119" spans="8:11" ht="12.75">
      <c r="H4119" s="1"/>
      <c r="I4119" s="7"/>
      <c r="J4119" s="7"/>
      <c r="K4119" s="7"/>
    </row>
    <row r="4120" spans="8:11" ht="12.75">
      <c r="H4120" s="1"/>
      <c r="I4120" s="7"/>
      <c r="J4120" s="7"/>
      <c r="K4120" s="7"/>
    </row>
    <row r="4121" spans="8:11" ht="12.75">
      <c r="H4121" s="1"/>
      <c r="I4121" s="7"/>
      <c r="J4121" s="7"/>
      <c r="K4121" s="7"/>
    </row>
    <row r="4122" spans="8:11" ht="12.75">
      <c r="H4122" s="1"/>
      <c r="I4122" s="7"/>
      <c r="J4122" s="7"/>
      <c r="K4122" s="7"/>
    </row>
    <row r="4123" spans="8:11" ht="12.75">
      <c r="H4123" s="1"/>
      <c r="I4123" s="7"/>
      <c r="J4123" s="7"/>
      <c r="K4123" s="7"/>
    </row>
    <row r="4124" spans="8:11" ht="12.75">
      <c r="H4124" s="1"/>
      <c r="I4124" s="7"/>
      <c r="J4124" s="7"/>
      <c r="K4124" s="7"/>
    </row>
    <row r="4125" spans="8:11" ht="12.75">
      <c r="H4125" s="1"/>
      <c r="I4125" s="7"/>
      <c r="J4125" s="7"/>
      <c r="K4125" s="7"/>
    </row>
    <row r="4126" spans="8:11" ht="12.75">
      <c r="H4126" s="1"/>
      <c r="I4126" s="7"/>
      <c r="J4126" s="7"/>
      <c r="K4126" s="7"/>
    </row>
    <row r="4127" spans="8:11" ht="12.75">
      <c r="H4127" s="1"/>
      <c r="I4127" s="7"/>
      <c r="J4127" s="7"/>
      <c r="K4127" s="7"/>
    </row>
    <row r="4128" spans="8:11" ht="12.75">
      <c r="H4128" s="1"/>
      <c r="I4128" s="7"/>
      <c r="J4128" s="7"/>
      <c r="K4128" s="7"/>
    </row>
    <row r="4129" spans="8:11" ht="12.75">
      <c r="H4129" s="1"/>
      <c r="I4129" s="7"/>
      <c r="J4129" s="7"/>
      <c r="K4129" s="7"/>
    </row>
    <row r="4130" spans="8:11" ht="12.75">
      <c r="H4130" s="1"/>
      <c r="I4130" s="7"/>
      <c r="J4130" s="7"/>
      <c r="K4130" s="7"/>
    </row>
    <row r="4131" spans="8:11" ht="12.75">
      <c r="H4131" s="1"/>
      <c r="I4131" s="7"/>
      <c r="J4131" s="7"/>
      <c r="K4131" s="7"/>
    </row>
    <row r="4132" spans="8:11" ht="12.75">
      <c r="H4132" s="1"/>
      <c r="I4132" s="7"/>
      <c r="J4132" s="7"/>
      <c r="K4132" s="7"/>
    </row>
    <row r="4133" spans="8:11" ht="12.75">
      <c r="H4133" s="1"/>
      <c r="I4133" s="7"/>
      <c r="J4133" s="7"/>
      <c r="K4133" s="7"/>
    </row>
    <row r="4134" spans="8:11" ht="12.75">
      <c r="H4134" s="1"/>
      <c r="I4134" s="7"/>
      <c r="J4134" s="7"/>
      <c r="K4134" s="7"/>
    </row>
    <row r="4135" spans="8:11" ht="12.75">
      <c r="H4135" s="1"/>
      <c r="I4135" s="7"/>
      <c r="J4135" s="7"/>
      <c r="K4135" s="7"/>
    </row>
    <row r="4136" spans="8:11" ht="12.75">
      <c r="H4136" s="1"/>
      <c r="I4136" s="7"/>
      <c r="J4136" s="7"/>
      <c r="K4136" s="7"/>
    </row>
    <row r="4137" spans="8:11" ht="12.75">
      <c r="H4137" s="1"/>
      <c r="I4137" s="7"/>
      <c r="J4137" s="7"/>
      <c r="K4137" s="7"/>
    </row>
    <row r="4138" spans="8:11" ht="12.75">
      <c r="H4138" s="1"/>
      <c r="I4138" s="7"/>
      <c r="J4138" s="7"/>
      <c r="K4138" s="7"/>
    </row>
    <row r="4139" spans="8:11" ht="12.75">
      <c r="H4139" s="1"/>
      <c r="I4139" s="7"/>
      <c r="J4139" s="7"/>
      <c r="K4139" s="7"/>
    </row>
    <row r="4140" spans="8:11" ht="12.75">
      <c r="H4140" s="1"/>
      <c r="I4140" s="7"/>
      <c r="J4140" s="7"/>
      <c r="K4140" s="7"/>
    </row>
    <row r="4141" spans="8:11" ht="12.75">
      <c r="H4141" s="1"/>
      <c r="I4141" s="7"/>
      <c r="J4141" s="7"/>
      <c r="K4141" s="7"/>
    </row>
    <row r="4142" spans="8:11" ht="12.75">
      <c r="H4142" s="1"/>
      <c r="I4142" s="7"/>
      <c r="J4142" s="7"/>
      <c r="K4142" s="7"/>
    </row>
    <row r="4143" spans="8:11" ht="12.75">
      <c r="H4143" s="1"/>
      <c r="I4143" s="7"/>
      <c r="J4143" s="7"/>
      <c r="K4143" s="7"/>
    </row>
    <row r="4144" spans="8:11" ht="12.75">
      <c r="H4144" s="1"/>
      <c r="I4144" s="7"/>
      <c r="J4144" s="7"/>
      <c r="K4144" s="7"/>
    </row>
    <row r="4145" spans="8:11" ht="12.75">
      <c r="H4145" s="1"/>
      <c r="I4145" s="7"/>
      <c r="J4145" s="7"/>
      <c r="K4145" s="7"/>
    </row>
    <row r="4146" spans="8:11" ht="12.75">
      <c r="H4146" s="1"/>
      <c r="I4146" s="7"/>
      <c r="J4146" s="7"/>
      <c r="K4146" s="7"/>
    </row>
    <row r="4147" spans="8:11" ht="12.75">
      <c r="H4147" s="1"/>
      <c r="I4147" s="7"/>
      <c r="J4147" s="7"/>
      <c r="K4147" s="7"/>
    </row>
    <row r="4148" spans="8:11" ht="12.75">
      <c r="H4148" s="1"/>
      <c r="I4148" s="7"/>
      <c r="J4148" s="7"/>
      <c r="K4148" s="7"/>
    </row>
    <row r="4149" spans="8:11" ht="12.75">
      <c r="H4149" s="1"/>
      <c r="I4149" s="7"/>
      <c r="J4149" s="7"/>
      <c r="K4149" s="7"/>
    </row>
    <row r="4150" spans="8:11" ht="12.75">
      <c r="H4150" s="1"/>
      <c r="I4150" s="7"/>
      <c r="J4150" s="7"/>
      <c r="K4150" s="7"/>
    </row>
    <row r="4151" spans="8:11" ht="12.75">
      <c r="H4151" s="1"/>
      <c r="I4151" s="7"/>
      <c r="J4151" s="7"/>
      <c r="K4151" s="7"/>
    </row>
    <row r="4152" spans="8:11" ht="12.75">
      <c r="H4152" s="1"/>
      <c r="I4152" s="7"/>
      <c r="J4152" s="7"/>
      <c r="K4152" s="7"/>
    </row>
    <row r="4153" spans="8:11" ht="12.75">
      <c r="H4153" s="1"/>
      <c r="I4153" s="7"/>
      <c r="J4153" s="7"/>
      <c r="K4153" s="7"/>
    </row>
    <row r="4154" spans="8:11" ht="12.75">
      <c r="H4154" s="1"/>
      <c r="I4154" s="7"/>
      <c r="J4154" s="7"/>
      <c r="K4154" s="7"/>
    </row>
    <row r="4155" spans="8:11" ht="12.75">
      <c r="H4155" s="1"/>
      <c r="I4155" s="7"/>
      <c r="J4155" s="7"/>
      <c r="K4155" s="7"/>
    </row>
    <row r="4156" spans="8:11" ht="12.75">
      <c r="H4156" s="1"/>
      <c r="I4156" s="7"/>
      <c r="J4156" s="7"/>
      <c r="K4156" s="7"/>
    </row>
    <row r="4157" spans="8:11" ht="12.75">
      <c r="H4157" s="1"/>
      <c r="I4157" s="7"/>
      <c r="J4157" s="7"/>
      <c r="K4157" s="7"/>
    </row>
    <row r="4158" spans="8:11" ht="12.75">
      <c r="H4158" s="1"/>
      <c r="I4158" s="7"/>
      <c r="J4158" s="7"/>
      <c r="K4158" s="7"/>
    </row>
    <row r="4159" spans="8:11" ht="12.75">
      <c r="H4159" s="1"/>
      <c r="I4159" s="7"/>
      <c r="J4159" s="7"/>
      <c r="K4159" s="7"/>
    </row>
    <row r="4160" spans="8:11" ht="12.75">
      <c r="H4160" s="1"/>
      <c r="I4160" s="7"/>
      <c r="J4160" s="7"/>
      <c r="K4160" s="7"/>
    </row>
    <row r="4161" spans="8:11" ht="12.75">
      <c r="H4161" s="1"/>
      <c r="I4161" s="7"/>
      <c r="J4161" s="7"/>
      <c r="K4161" s="7"/>
    </row>
    <row r="4162" spans="8:11" ht="12.75">
      <c r="H4162" s="1"/>
      <c r="I4162" s="7"/>
      <c r="J4162" s="7"/>
      <c r="K4162" s="7"/>
    </row>
    <row r="4163" spans="8:11" ht="12.75">
      <c r="H4163" s="1"/>
      <c r="I4163" s="7"/>
      <c r="J4163" s="7"/>
      <c r="K4163" s="7"/>
    </row>
    <row r="4164" spans="8:11" ht="12.75">
      <c r="H4164" s="1"/>
      <c r="I4164" s="7"/>
      <c r="J4164" s="7"/>
      <c r="K4164" s="7"/>
    </row>
    <row r="4165" spans="8:11" ht="12.75">
      <c r="H4165" s="1"/>
      <c r="I4165" s="7"/>
      <c r="J4165" s="7"/>
      <c r="K4165" s="7"/>
    </row>
    <row r="4166" spans="8:11" ht="12.75">
      <c r="H4166" s="1"/>
      <c r="I4166" s="7"/>
      <c r="J4166" s="7"/>
      <c r="K4166" s="7"/>
    </row>
    <row r="4167" spans="8:11" ht="12.75">
      <c r="H4167" s="1"/>
      <c r="I4167" s="7"/>
      <c r="J4167" s="7"/>
      <c r="K4167" s="7"/>
    </row>
    <row r="4168" spans="8:11" ht="12.75">
      <c r="H4168" s="1"/>
      <c r="I4168" s="7"/>
      <c r="J4168" s="7"/>
      <c r="K4168" s="7"/>
    </row>
    <row r="4169" spans="8:11" ht="12.75">
      <c r="H4169" s="1"/>
      <c r="I4169" s="7"/>
      <c r="J4169" s="7"/>
      <c r="K4169" s="7"/>
    </row>
    <row r="4170" spans="8:11" ht="12.75">
      <c r="H4170" s="1"/>
      <c r="I4170" s="7"/>
      <c r="J4170" s="7"/>
      <c r="K4170" s="7"/>
    </row>
    <row r="4171" spans="8:11" ht="12.75">
      <c r="H4171" s="1"/>
      <c r="I4171" s="7"/>
      <c r="J4171" s="7"/>
      <c r="K4171" s="7"/>
    </row>
    <row r="4172" spans="8:11" ht="12.75">
      <c r="H4172" s="1"/>
      <c r="I4172" s="7"/>
      <c r="J4172" s="7"/>
      <c r="K4172" s="7"/>
    </row>
    <row r="4173" spans="8:11" ht="12.75">
      <c r="H4173" s="1"/>
      <c r="I4173" s="7"/>
      <c r="J4173" s="7"/>
      <c r="K4173" s="7"/>
    </row>
    <row r="4174" spans="8:11" ht="12.75">
      <c r="H4174" s="1"/>
      <c r="I4174" s="7"/>
      <c r="J4174" s="7"/>
      <c r="K4174" s="7"/>
    </row>
    <row r="4175" spans="8:11" ht="12.75">
      <c r="H4175" s="1"/>
      <c r="I4175" s="7"/>
      <c r="J4175" s="7"/>
      <c r="K4175" s="7"/>
    </row>
    <row r="4176" spans="8:11" ht="12.75">
      <c r="H4176" s="1"/>
      <c r="I4176" s="7"/>
      <c r="J4176" s="7"/>
      <c r="K4176" s="7"/>
    </row>
    <row r="4177" spans="8:11" ht="12.75">
      <c r="H4177" s="1"/>
      <c r="I4177" s="7"/>
      <c r="J4177" s="7"/>
      <c r="K4177" s="7"/>
    </row>
    <row r="4178" spans="8:11" ht="12.75">
      <c r="H4178" s="1"/>
      <c r="I4178" s="7"/>
      <c r="J4178" s="7"/>
      <c r="K4178" s="7"/>
    </row>
    <row r="4179" spans="8:11" ht="12.75">
      <c r="H4179" s="1"/>
      <c r="I4179" s="7"/>
      <c r="J4179" s="7"/>
      <c r="K4179" s="7"/>
    </row>
    <row r="4180" spans="8:11" ht="12.75">
      <c r="H4180" s="1"/>
      <c r="I4180" s="7"/>
      <c r="J4180" s="7"/>
      <c r="K4180" s="7"/>
    </row>
    <row r="4181" spans="8:11" ht="12.75">
      <c r="H4181" s="1"/>
      <c r="I4181" s="7"/>
      <c r="J4181" s="7"/>
      <c r="K4181" s="7"/>
    </row>
    <row r="4182" spans="8:11" ht="12.75">
      <c r="H4182" s="1"/>
      <c r="I4182" s="7"/>
      <c r="J4182" s="7"/>
      <c r="K4182" s="7"/>
    </row>
    <row r="4183" spans="8:11" ht="12.75">
      <c r="H4183" s="1"/>
      <c r="I4183" s="7"/>
      <c r="J4183" s="7"/>
      <c r="K4183" s="7"/>
    </row>
    <row r="4184" spans="8:11" ht="12.75">
      <c r="H4184" s="1"/>
      <c r="I4184" s="7"/>
      <c r="J4184" s="7"/>
      <c r="K4184" s="7"/>
    </row>
    <row r="4185" spans="8:11" ht="12.75">
      <c r="H4185" s="1"/>
      <c r="I4185" s="7"/>
      <c r="J4185" s="7"/>
      <c r="K4185" s="7"/>
    </row>
    <row r="4186" spans="8:11" ht="12.75">
      <c r="H4186" s="1"/>
      <c r="I4186" s="7"/>
      <c r="J4186" s="7"/>
      <c r="K4186" s="7"/>
    </row>
    <row r="4187" spans="8:11" ht="12.75">
      <c r="H4187" s="1"/>
      <c r="I4187" s="7"/>
      <c r="J4187" s="7"/>
      <c r="K4187" s="7"/>
    </row>
    <row r="4188" spans="8:11" ht="12.75">
      <c r="H4188" s="1"/>
      <c r="I4188" s="7"/>
      <c r="J4188" s="7"/>
      <c r="K4188" s="7"/>
    </row>
    <row r="4189" spans="8:11" ht="12.75">
      <c r="H4189" s="1"/>
      <c r="I4189" s="7"/>
      <c r="J4189" s="7"/>
      <c r="K4189" s="7"/>
    </row>
    <row r="4190" spans="8:11" ht="12.75">
      <c r="H4190" s="1"/>
      <c r="I4190" s="7"/>
      <c r="J4190" s="7"/>
      <c r="K4190" s="7"/>
    </row>
    <row r="4191" spans="8:11" ht="12.75">
      <c r="H4191" s="1"/>
      <c r="I4191" s="7"/>
      <c r="J4191" s="7"/>
      <c r="K4191" s="7"/>
    </row>
    <row r="4192" spans="8:11" ht="12.75">
      <c r="H4192" s="1"/>
      <c r="I4192" s="7"/>
      <c r="J4192" s="7"/>
      <c r="K4192" s="7"/>
    </row>
    <row r="4193" spans="8:11" ht="12.75">
      <c r="H4193" s="1"/>
      <c r="I4193" s="7"/>
      <c r="J4193" s="7"/>
      <c r="K4193" s="7"/>
    </row>
    <row r="4194" spans="8:11" ht="12.75">
      <c r="H4194" s="1"/>
      <c r="I4194" s="7"/>
      <c r="J4194" s="7"/>
      <c r="K4194" s="7"/>
    </row>
    <row r="4195" spans="8:11" ht="12.75">
      <c r="H4195" s="1"/>
      <c r="I4195" s="7"/>
      <c r="J4195" s="7"/>
      <c r="K4195" s="7"/>
    </row>
    <row r="4196" spans="8:11" ht="12.75">
      <c r="H4196" s="1"/>
      <c r="I4196" s="7"/>
      <c r="J4196" s="7"/>
      <c r="K4196" s="7"/>
    </row>
    <row r="4197" spans="8:11" ht="12.75">
      <c r="H4197" s="1"/>
      <c r="I4197" s="7"/>
      <c r="J4197" s="7"/>
      <c r="K4197" s="7"/>
    </row>
    <row r="4198" spans="8:11" ht="12.75">
      <c r="H4198" s="1"/>
      <c r="I4198" s="7"/>
      <c r="J4198" s="7"/>
      <c r="K4198" s="7"/>
    </row>
    <row r="4199" spans="8:11" ht="12.75">
      <c r="H4199" s="1"/>
      <c r="I4199" s="7"/>
      <c r="J4199" s="7"/>
      <c r="K4199" s="7"/>
    </row>
    <row r="4200" spans="8:11" ht="12.75">
      <c r="H4200" s="1"/>
      <c r="I4200" s="7"/>
      <c r="J4200" s="7"/>
      <c r="K4200" s="7"/>
    </row>
    <row r="4201" spans="8:11" ht="12.75">
      <c r="H4201" s="1"/>
      <c r="I4201" s="7"/>
      <c r="J4201" s="7"/>
      <c r="K4201" s="7"/>
    </row>
    <row r="4202" spans="8:11" ht="12.75">
      <c r="H4202" s="1"/>
      <c r="I4202" s="7"/>
      <c r="J4202" s="7"/>
      <c r="K4202" s="7"/>
    </row>
    <row r="4203" spans="8:11" ht="12.75">
      <c r="H4203" s="1"/>
      <c r="I4203" s="7"/>
      <c r="J4203" s="7"/>
      <c r="K4203" s="7"/>
    </row>
    <row r="4204" spans="8:11" ht="12.75">
      <c r="H4204" s="1"/>
      <c r="I4204" s="7"/>
      <c r="J4204" s="7"/>
      <c r="K4204" s="7"/>
    </row>
    <row r="4205" spans="8:11" ht="12.75">
      <c r="H4205" s="1"/>
      <c r="I4205" s="7"/>
      <c r="J4205" s="7"/>
      <c r="K4205" s="7"/>
    </row>
    <row r="4206" spans="8:11" ht="12.75">
      <c r="H4206" s="1"/>
      <c r="I4206" s="7"/>
      <c r="J4206" s="7"/>
      <c r="K4206" s="7"/>
    </row>
    <row r="4207" spans="8:11" ht="12.75">
      <c r="H4207" s="1"/>
      <c r="I4207" s="7"/>
      <c r="J4207" s="7"/>
      <c r="K4207" s="7"/>
    </row>
    <row r="4208" spans="8:11" ht="12.75">
      <c r="H4208" s="1"/>
      <c r="I4208" s="7"/>
      <c r="J4208" s="7"/>
      <c r="K4208" s="7"/>
    </row>
    <row r="4209" spans="8:11" ht="12.75">
      <c r="H4209" s="1"/>
      <c r="I4209" s="7"/>
      <c r="J4209" s="7"/>
      <c r="K4209" s="7"/>
    </row>
    <row r="4210" spans="8:11" ht="12.75">
      <c r="H4210" s="1"/>
      <c r="I4210" s="7"/>
      <c r="J4210" s="7"/>
      <c r="K4210" s="7"/>
    </row>
    <row r="4211" spans="8:11" ht="12.75">
      <c r="H4211" s="1"/>
      <c r="I4211" s="7"/>
      <c r="J4211" s="7"/>
      <c r="K4211" s="7"/>
    </row>
    <row r="4212" spans="8:11" ht="12.75">
      <c r="H4212" s="1"/>
      <c r="I4212" s="7"/>
      <c r="J4212" s="7"/>
      <c r="K4212" s="7"/>
    </row>
    <row r="4213" spans="8:11" ht="12.75">
      <c r="H4213" s="1"/>
      <c r="I4213" s="7"/>
      <c r="J4213" s="7"/>
      <c r="K4213" s="7"/>
    </row>
    <row r="4214" spans="8:11" ht="12.75">
      <c r="H4214" s="1"/>
      <c r="I4214" s="7"/>
      <c r="J4214" s="7"/>
      <c r="K4214" s="7"/>
    </row>
    <row r="4215" spans="8:11" ht="12.75">
      <c r="H4215" s="1"/>
      <c r="I4215" s="7"/>
      <c r="J4215" s="7"/>
      <c r="K4215" s="7"/>
    </row>
    <row r="4216" spans="8:11" ht="12.75">
      <c r="H4216" s="1"/>
      <c r="I4216" s="7"/>
      <c r="J4216" s="7"/>
      <c r="K4216" s="7"/>
    </row>
    <row r="4217" spans="8:11" ht="12.75">
      <c r="H4217" s="1"/>
      <c r="I4217" s="7"/>
      <c r="J4217" s="7"/>
      <c r="K4217" s="7"/>
    </row>
    <row r="4218" spans="8:11" ht="12.75">
      <c r="H4218" s="1"/>
      <c r="I4218" s="7"/>
      <c r="J4218" s="7"/>
      <c r="K4218" s="7"/>
    </row>
    <row r="4219" spans="8:11" ht="12.75">
      <c r="H4219" s="1"/>
      <c r="I4219" s="7"/>
      <c r="J4219" s="7"/>
      <c r="K4219" s="7"/>
    </row>
    <row r="4220" spans="8:11" ht="12.75">
      <c r="H4220" s="1"/>
      <c r="I4220" s="7"/>
      <c r="J4220" s="7"/>
      <c r="K4220" s="7"/>
    </row>
    <row r="4221" spans="8:11" ht="12.75">
      <c r="H4221" s="1"/>
      <c r="I4221" s="7"/>
      <c r="J4221" s="7"/>
      <c r="K4221" s="7"/>
    </row>
    <row r="4222" spans="8:11" ht="12.75">
      <c r="H4222" s="1"/>
      <c r="I4222" s="7"/>
      <c r="J4222" s="7"/>
      <c r="K4222" s="7"/>
    </row>
    <row r="4223" spans="8:11" ht="12.75">
      <c r="H4223" s="1"/>
      <c r="I4223" s="7"/>
      <c r="J4223" s="7"/>
      <c r="K4223" s="7"/>
    </row>
    <row r="4224" spans="8:11" ht="12.75">
      <c r="H4224" s="1"/>
      <c r="I4224" s="7"/>
      <c r="J4224" s="7"/>
      <c r="K4224" s="7"/>
    </row>
    <row r="4225" spans="8:11" ht="12.75">
      <c r="H4225" s="1"/>
      <c r="I4225" s="7"/>
      <c r="J4225" s="7"/>
      <c r="K4225" s="7"/>
    </row>
    <row r="4226" spans="8:11" ht="12.75">
      <c r="H4226" s="1"/>
      <c r="I4226" s="7"/>
      <c r="J4226" s="7"/>
      <c r="K4226" s="7"/>
    </row>
    <row r="4227" spans="8:11" ht="12.75">
      <c r="H4227" s="1"/>
      <c r="I4227" s="7"/>
      <c r="J4227" s="7"/>
      <c r="K4227" s="7"/>
    </row>
    <row r="4228" spans="8:11" ht="12.75">
      <c r="H4228" s="1"/>
      <c r="I4228" s="7"/>
      <c r="J4228" s="7"/>
      <c r="K4228" s="7"/>
    </row>
    <row r="4229" spans="8:11" ht="12.75">
      <c r="H4229" s="1"/>
      <c r="I4229" s="7"/>
      <c r="J4229" s="7"/>
      <c r="K4229" s="7"/>
    </row>
    <row r="4230" spans="8:11" ht="12.75">
      <c r="H4230" s="1"/>
      <c r="I4230" s="7"/>
      <c r="J4230" s="7"/>
      <c r="K4230" s="7"/>
    </row>
    <row r="4231" spans="8:11" ht="12.75">
      <c r="H4231" s="1"/>
      <c r="I4231" s="7"/>
      <c r="J4231" s="7"/>
      <c r="K4231" s="7"/>
    </row>
    <row r="4232" spans="8:11" ht="12.75">
      <c r="H4232" s="1"/>
      <c r="I4232" s="7"/>
      <c r="J4232" s="7"/>
      <c r="K4232" s="7"/>
    </row>
    <row r="4233" spans="8:11" ht="12.75">
      <c r="H4233" s="1"/>
      <c r="I4233" s="7"/>
      <c r="J4233" s="7"/>
      <c r="K4233" s="7"/>
    </row>
    <row r="4234" spans="8:11" ht="12.75">
      <c r="H4234" s="1"/>
      <c r="I4234" s="7"/>
      <c r="J4234" s="7"/>
      <c r="K4234" s="7"/>
    </row>
    <row r="4235" spans="8:11" ht="12.75">
      <c r="H4235" s="1"/>
      <c r="I4235" s="7"/>
      <c r="J4235" s="7"/>
      <c r="K4235" s="7"/>
    </row>
    <row r="4236" spans="8:11" ht="12.75">
      <c r="H4236" s="1"/>
      <c r="I4236" s="7"/>
      <c r="J4236" s="7"/>
      <c r="K4236" s="7"/>
    </row>
    <row r="4237" spans="8:11" ht="12.75">
      <c r="H4237" s="1"/>
      <c r="I4237" s="7"/>
      <c r="J4237" s="7"/>
      <c r="K4237" s="7"/>
    </row>
    <row r="4238" spans="8:11" ht="12.75">
      <c r="H4238" s="1"/>
      <c r="I4238" s="7"/>
      <c r="J4238" s="7"/>
      <c r="K4238" s="7"/>
    </row>
    <row r="4239" spans="8:11" ht="12.75">
      <c r="H4239" s="1"/>
      <c r="I4239" s="7"/>
      <c r="J4239" s="7"/>
      <c r="K4239" s="7"/>
    </row>
    <row r="4240" spans="8:11" ht="12.75">
      <c r="H4240" s="1"/>
      <c r="I4240" s="7"/>
      <c r="J4240" s="7"/>
      <c r="K4240" s="7"/>
    </row>
    <row r="4241" spans="8:11" ht="12.75">
      <c r="H4241" s="1"/>
      <c r="I4241" s="7"/>
      <c r="J4241" s="7"/>
      <c r="K4241" s="7"/>
    </row>
    <row r="4242" spans="8:11" ht="12.75">
      <c r="H4242" s="1"/>
      <c r="I4242" s="7"/>
      <c r="J4242" s="7"/>
      <c r="K4242" s="7"/>
    </row>
    <row r="4243" spans="8:11" ht="12.75">
      <c r="H4243" s="1"/>
      <c r="I4243" s="7"/>
      <c r="J4243" s="7"/>
      <c r="K4243" s="7"/>
    </row>
    <row r="4244" spans="8:11" ht="12.75">
      <c r="H4244" s="1"/>
      <c r="I4244" s="7"/>
      <c r="J4244" s="7"/>
      <c r="K4244" s="7"/>
    </row>
    <row r="4245" spans="8:11" ht="12.75">
      <c r="H4245" s="1"/>
      <c r="I4245" s="7"/>
      <c r="J4245" s="7"/>
      <c r="K4245" s="7"/>
    </row>
    <row r="4246" spans="8:11" ht="12.75">
      <c r="H4246" s="1"/>
      <c r="I4246" s="7"/>
      <c r="J4246" s="7"/>
      <c r="K4246" s="7"/>
    </row>
    <row r="4247" spans="8:11" ht="12.75">
      <c r="H4247" s="1"/>
      <c r="I4247" s="7"/>
      <c r="J4247" s="7"/>
      <c r="K4247" s="7"/>
    </row>
    <row r="4248" spans="8:11" ht="12.75">
      <c r="H4248" s="1"/>
      <c r="I4248" s="7"/>
      <c r="J4248" s="7"/>
      <c r="K4248" s="7"/>
    </row>
    <row r="4249" spans="8:11" ht="12.75">
      <c r="H4249" s="1"/>
      <c r="I4249" s="7"/>
      <c r="J4249" s="7"/>
      <c r="K4249" s="7"/>
    </row>
    <row r="4250" spans="8:11" ht="12.75">
      <c r="H4250" s="1"/>
      <c r="I4250" s="7"/>
      <c r="J4250" s="7"/>
      <c r="K4250" s="7"/>
    </row>
    <row r="4251" spans="8:11" ht="12.75">
      <c r="H4251" s="1"/>
      <c r="I4251" s="7"/>
      <c r="J4251" s="7"/>
      <c r="K4251" s="7"/>
    </row>
    <row r="4252" spans="8:11" ht="12.75">
      <c r="H4252" s="1"/>
      <c r="I4252" s="7"/>
      <c r="J4252" s="7"/>
      <c r="K4252" s="7"/>
    </row>
    <row r="4253" spans="8:11" ht="12.75">
      <c r="H4253" s="1"/>
      <c r="I4253" s="7"/>
      <c r="J4253" s="7"/>
      <c r="K4253" s="7"/>
    </row>
    <row r="4254" spans="8:11" ht="12.75">
      <c r="H4254" s="1"/>
      <c r="I4254" s="7"/>
      <c r="J4254" s="7"/>
      <c r="K4254" s="7"/>
    </row>
    <row r="4255" spans="8:11" ht="12.75">
      <c r="H4255" s="1"/>
      <c r="I4255" s="7"/>
      <c r="J4255" s="7"/>
      <c r="K4255" s="7"/>
    </row>
    <row r="4256" spans="8:11" ht="12.75">
      <c r="H4256" s="1"/>
      <c r="I4256" s="7"/>
      <c r="J4256" s="7"/>
      <c r="K4256" s="7"/>
    </row>
    <row r="4257" spans="8:11" ht="12.75">
      <c r="H4257" s="1"/>
      <c r="I4257" s="7"/>
      <c r="J4257" s="7"/>
      <c r="K4257" s="7"/>
    </row>
    <row r="4258" spans="8:11" ht="12.75">
      <c r="H4258" s="1"/>
      <c r="I4258" s="7"/>
      <c r="J4258" s="7"/>
      <c r="K4258" s="7"/>
    </row>
    <row r="4259" spans="8:11" ht="12.75">
      <c r="H4259" s="1"/>
      <c r="I4259" s="7"/>
      <c r="J4259" s="7"/>
      <c r="K4259" s="7"/>
    </row>
    <row r="4260" spans="8:11" ht="12.75">
      <c r="H4260" s="1"/>
      <c r="I4260" s="7"/>
      <c r="J4260" s="7"/>
      <c r="K4260" s="7"/>
    </row>
    <row r="4261" spans="8:11" ht="12.75">
      <c r="H4261" s="1"/>
      <c r="I4261" s="7"/>
      <c r="J4261" s="7"/>
      <c r="K4261" s="7"/>
    </row>
    <row r="4262" spans="8:11" ht="12.75">
      <c r="H4262" s="1"/>
      <c r="I4262" s="7"/>
      <c r="J4262" s="7"/>
      <c r="K4262" s="7"/>
    </row>
    <row r="4263" spans="8:11" ht="12.75">
      <c r="H4263" s="1"/>
      <c r="I4263" s="7"/>
      <c r="J4263" s="7"/>
      <c r="K4263" s="7"/>
    </row>
    <row r="4264" spans="8:11" ht="12.75">
      <c r="H4264" s="1"/>
      <c r="I4264" s="7"/>
      <c r="J4264" s="7"/>
      <c r="K4264" s="7"/>
    </row>
    <row r="4265" spans="8:11" ht="12.75">
      <c r="H4265" s="1"/>
      <c r="I4265" s="7"/>
      <c r="J4265" s="7"/>
      <c r="K4265" s="7"/>
    </row>
    <row r="4266" spans="8:11" ht="12.75">
      <c r="H4266" s="1"/>
      <c r="I4266" s="7"/>
      <c r="J4266" s="7"/>
      <c r="K4266" s="7"/>
    </row>
    <row r="4267" spans="8:11" ht="12.75">
      <c r="H4267" s="1"/>
      <c r="I4267" s="7"/>
      <c r="J4267" s="7"/>
      <c r="K4267" s="7"/>
    </row>
    <row r="4268" spans="8:11" ht="12.75">
      <c r="H4268" s="1"/>
      <c r="I4268" s="7"/>
      <c r="J4268" s="7"/>
      <c r="K4268" s="7"/>
    </row>
    <row r="4269" spans="8:11" ht="12.75">
      <c r="H4269" s="1"/>
      <c r="I4269" s="7"/>
      <c r="J4269" s="7"/>
      <c r="K4269" s="7"/>
    </row>
    <row r="4270" spans="8:11" ht="12.75">
      <c r="H4270" s="1"/>
      <c r="I4270" s="7"/>
      <c r="J4270" s="7"/>
      <c r="K4270" s="7"/>
    </row>
    <row r="4271" spans="8:11" ht="12.75">
      <c r="H4271" s="1"/>
      <c r="I4271" s="7"/>
      <c r="J4271" s="7"/>
      <c r="K4271" s="7"/>
    </row>
    <row r="4272" spans="8:11" ht="12.75">
      <c r="H4272" s="1"/>
      <c r="I4272" s="7"/>
      <c r="J4272" s="7"/>
      <c r="K4272" s="7"/>
    </row>
    <row r="4273" spans="8:11" ht="12.75">
      <c r="H4273" s="1"/>
      <c r="I4273" s="7"/>
      <c r="J4273" s="7"/>
      <c r="K4273" s="7"/>
    </row>
    <row r="4274" spans="8:11" ht="12.75">
      <c r="H4274" s="1"/>
      <c r="I4274" s="7"/>
      <c r="J4274" s="7"/>
      <c r="K4274" s="7"/>
    </row>
    <row r="4275" spans="8:11" ht="12.75">
      <c r="H4275" s="1"/>
      <c r="I4275" s="7"/>
      <c r="J4275" s="7"/>
      <c r="K4275" s="7"/>
    </row>
    <row r="4276" spans="8:11" ht="12.75">
      <c r="H4276" s="1"/>
      <c r="I4276" s="7"/>
      <c r="J4276" s="7"/>
      <c r="K4276" s="7"/>
    </row>
    <row r="4277" spans="8:11" ht="12.75">
      <c r="H4277" s="1"/>
      <c r="I4277" s="7"/>
      <c r="J4277" s="7"/>
      <c r="K4277" s="7"/>
    </row>
    <row r="4278" spans="8:11" ht="12.75">
      <c r="H4278" s="1"/>
      <c r="I4278" s="7"/>
      <c r="J4278" s="7"/>
      <c r="K4278" s="7"/>
    </row>
    <row r="4279" spans="8:11" ht="12.75">
      <c r="H4279" s="1"/>
      <c r="I4279" s="7"/>
      <c r="J4279" s="7"/>
      <c r="K4279" s="7"/>
    </row>
    <row r="4280" spans="8:11" ht="12.75">
      <c r="H4280" s="1"/>
      <c r="I4280" s="7"/>
      <c r="J4280" s="7"/>
      <c r="K4280" s="7"/>
    </row>
    <row r="4281" spans="8:11" ht="12.75">
      <c r="H4281" s="1"/>
      <c r="I4281" s="7"/>
      <c r="J4281" s="7"/>
      <c r="K4281" s="7"/>
    </row>
    <row r="4282" spans="8:11" ht="12.75">
      <c r="H4282" s="1"/>
      <c r="I4282" s="7"/>
      <c r="J4282" s="7"/>
      <c r="K4282" s="7"/>
    </row>
    <row r="4283" spans="8:11" ht="12.75">
      <c r="H4283" s="1"/>
      <c r="I4283" s="7"/>
      <c r="J4283" s="7"/>
      <c r="K4283" s="7"/>
    </row>
    <row r="4284" spans="8:11" ht="12.75">
      <c r="H4284" s="1"/>
      <c r="I4284" s="7"/>
      <c r="J4284" s="7"/>
      <c r="K4284" s="7"/>
    </row>
    <row r="4285" spans="8:11" ht="12.75">
      <c r="H4285" s="1"/>
      <c r="I4285" s="7"/>
      <c r="J4285" s="7"/>
      <c r="K4285" s="7"/>
    </row>
    <row r="4286" spans="8:11" ht="12.75">
      <c r="H4286" s="1"/>
      <c r="I4286" s="7"/>
      <c r="J4286" s="7"/>
      <c r="K4286" s="7"/>
    </row>
    <row r="4287" spans="8:11" ht="12.75">
      <c r="H4287" s="1"/>
      <c r="I4287" s="7"/>
      <c r="J4287" s="7"/>
      <c r="K4287" s="7"/>
    </row>
    <row r="4288" spans="8:11" ht="12.75">
      <c r="H4288" s="1"/>
      <c r="I4288" s="7"/>
      <c r="J4288" s="7"/>
      <c r="K4288" s="7"/>
    </row>
    <row r="4289" spans="8:11" ht="12.75">
      <c r="H4289" s="1"/>
      <c r="I4289" s="7"/>
      <c r="J4289" s="7"/>
      <c r="K4289" s="7"/>
    </row>
    <row r="4290" spans="8:11" ht="12.75">
      <c r="H4290" s="1"/>
      <c r="I4290" s="7"/>
      <c r="J4290" s="7"/>
      <c r="K4290" s="7"/>
    </row>
    <row r="4291" spans="8:11" ht="12.75">
      <c r="H4291" s="1"/>
      <c r="I4291" s="7"/>
      <c r="J4291" s="7"/>
      <c r="K4291" s="7"/>
    </row>
    <row r="4292" spans="8:11" ht="12.75">
      <c r="H4292" s="1"/>
      <c r="I4292" s="7"/>
      <c r="J4292" s="7"/>
      <c r="K4292" s="7"/>
    </row>
    <row r="4293" spans="8:11" ht="12.75">
      <c r="H4293" s="1"/>
      <c r="I4293" s="7"/>
      <c r="J4293" s="7"/>
      <c r="K4293" s="7"/>
    </row>
    <row r="4294" spans="8:11" ht="12.75">
      <c r="H4294" s="1"/>
      <c r="I4294" s="7"/>
      <c r="J4294" s="7"/>
      <c r="K4294" s="7"/>
    </row>
    <row r="4295" spans="8:11" ht="12.75">
      <c r="H4295" s="1"/>
      <c r="I4295" s="7"/>
      <c r="J4295" s="7"/>
      <c r="K4295" s="7"/>
    </row>
    <row r="4296" spans="8:11" ht="12.75">
      <c r="H4296" s="1"/>
      <c r="I4296" s="7"/>
      <c r="J4296" s="7"/>
      <c r="K4296" s="7"/>
    </row>
    <row r="4297" spans="8:11" ht="12.75">
      <c r="H4297" s="1"/>
      <c r="I4297" s="7"/>
      <c r="J4297" s="7"/>
      <c r="K4297" s="7"/>
    </row>
    <row r="4298" spans="8:11" ht="12.75">
      <c r="H4298" s="1"/>
      <c r="I4298" s="7"/>
      <c r="J4298" s="7"/>
      <c r="K4298" s="7"/>
    </row>
    <row r="4299" spans="8:11" ht="12.75">
      <c r="H4299" s="1"/>
      <c r="I4299" s="7"/>
      <c r="J4299" s="7"/>
      <c r="K4299" s="7"/>
    </row>
    <row r="4300" spans="8:11" ht="12.75">
      <c r="H4300" s="1"/>
      <c r="I4300" s="7"/>
      <c r="J4300" s="7"/>
      <c r="K4300" s="7"/>
    </row>
    <row r="4301" spans="8:11" ht="12.75">
      <c r="H4301" s="1"/>
      <c r="I4301" s="7"/>
      <c r="J4301" s="7"/>
      <c r="K4301" s="7"/>
    </row>
    <row r="4302" spans="8:11" ht="12.75">
      <c r="H4302" s="1"/>
      <c r="I4302" s="7"/>
      <c r="J4302" s="7"/>
      <c r="K4302" s="7"/>
    </row>
    <row r="4303" spans="8:11" ht="12.75">
      <c r="H4303" s="1"/>
      <c r="I4303" s="7"/>
      <c r="J4303" s="7"/>
      <c r="K4303" s="7"/>
    </row>
    <row r="4304" spans="8:11" ht="12.75">
      <c r="H4304" s="1"/>
      <c r="I4304" s="7"/>
      <c r="J4304" s="7"/>
      <c r="K4304" s="7"/>
    </row>
    <row r="4305" spans="8:11" ht="12.75">
      <c r="H4305" s="1"/>
      <c r="I4305" s="7"/>
      <c r="J4305" s="7"/>
      <c r="K4305" s="7"/>
    </row>
    <row r="4306" spans="8:11" ht="12.75">
      <c r="H4306" s="1"/>
      <c r="I4306" s="7"/>
      <c r="J4306" s="7"/>
      <c r="K4306" s="7"/>
    </row>
    <row r="4307" spans="8:11" ht="12.75">
      <c r="H4307" s="1"/>
      <c r="I4307" s="7"/>
      <c r="J4307" s="7"/>
      <c r="K4307" s="7"/>
    </row>
    <row r="4308" spans="8:11" ht="12.75">
      <c r="H4308" s="1"/>
      <c r="I4308" s="7"/>
      <c r="J4308" s="7"/>
      <c r="K4308" s="7"/>
    </row>
    <row r="4309" spans="8:11" ht="12.75">
      <c r="H4309" s="1"/>
      <c r="I4309" s="7"/>
      <c r="J4309" s="7"/>
      <c r="K4309" s="7"/>
    </row>
    <row r="4310" spans="8:11" ht="12.75">
      <c r="H4310" s="1"/>
      <c r="I4310" s="7"/>
      <c r="J4310" s="7"/>
      <c r="K4310" s="7"/>
    </row>
    <row r="4311" spans="8:11" ht="12.75">
      <c r="H4311" s="1"/>
      <c r="I4311" s="7"/>
      <c r="J4311" s="7"/>
      <c r="K4311" s="7"/>
    </row>
    <row r="4312" spans="8:11" ht="12.75">
      <c r="H4312" s="1"/>
      <c r="I4312" s="7"/>
      <c r="J4312" s="7"/>
      <c r="K4312" s="7"/>
    </row>
    <row r="4313" spans="8:11" ht="12.75">
      <c r="H4313" s="1"/>
      <c r="I4313" s="7"/>
      <c r="J4313" s="7"/>
      <c r="K4313" s="7"/>
    </row>
    <row r="4314" spans="8:11" ht="12.75">
      <c r="H4314" s="1"/>
      <c r="I4314" s="7"/>
      <c r="J4314" s="7"/>
      <c r="K4314" s="7"/>
    </row>
    <row r="4315" spans="8:11" ht="12.75">
      <c r="H4315" s="1"/>
      <c r="I4315" s="7"/>
      <c r="J4315" s="7"/>
      <c r="K4315" s="7"/>
    </row>
    <row r="4316" spans="8:11" ht="12.75">
      <c r="H4316" s="1"/>
      <c r="I4316" s="7"/>
      <c r="J4316" s="7"/>
      <c r="K4316" s="7"/>
    </row>
    <row r="4317" spans="8:11" ht="12.75">
      <c r="H4317" s="1"/>
      <c r="I4317" s="7"/>
      <c r="J4317" s="7"/>
      <c r="K4317" s="7"/>
    </row>
    <row r="4318" spans="8:11" ht="12.75">
      <c r="H4318" s="1"/>
      <c r="I4318" s="7"/>
      <c r="J4318" s="7"/>
      <c r="K4318" s="7"/>
    </row>
    <row r="4319" spans="8:11" ht="12.75">
      <c r="H4319" s="1"/>
      <c r="I4319" s="7"/>
      <c r="J4319" s="7"/>
      <c r="K4319" s="7"/>
    </row>
    <row r="4320" spans="8:11" ht="12.75">
      <c r="H4320" s="1"/>
      <c r="I4320" s="7"/>
      <c r="J4320" s="7"/>
      <c r="K4320" s="7"/>
    </row>
    <row r="4321" spans="8:11" ht="12.75">
      <c r="H4321" s="1"/>
      <c r="I4321" s="7"/>
      <c r="J4321" s="7"/>
      <c r="K4321" s="7"/>
    </row>
    <row r="4322" spans="8:11" ht="12.75">
      <c r="H4322" s="1"/>
      <c r="I4322" s="7"/>
      <c r="J4322" s="7"/>
      <c r="K4322" s="7"/>
    </row>
    <row r="4323" spans="8:11" ht="12.75">
      <c r="H4323" s="1"/>
      <c r="I4323" s="7"/>
      <c r="J4323" s="7"/>
      <c r="K4323" s="7"/>
    </row>
    <row r="4324" spans="8:11" ht="12.75">
      <c r="H4324" s="1"/>
      <c r="I4324" s="7"/>
      <c r="J4324" s="7"/>
      <c r="K4324" s="7"/>
    </row>
    <row r="4325" spans="8:11" ht="12.75">
      <c r="H4325" s="1"/>
      <c r="I4325" s="7"/>
      <c r="J4325" s="7"/>
      <c r="K4325" s="7"/>
    </row>
    <row r="4326" spans="8:11" ht="12.75">
      <c r="H4326" s="1"/>
      <c r="I4326" s="7"/>
      <c r="J4326" s="7"/>
      <c r="K4326" s="7"/>
    </row>
    <row r="4327" spans="8:11" ht="12.75">
      <c r="H4327" s="1"/>
      <c r="I4327" s="7"/>
      <c r="J4327" s="7"/>
      <c r="K4327" s="7"/>
    </row>
    <row r="4328" spans="8:11" ht="12.75">
      <c r="H4328" s="1"/>
      <c r="I4328" s="7"/>
      <c r="J4328" s="7"/>
      <c r="K4328" s="7"/>
    </row>
    <row r="4329" spans="8:11" ht="12.75">
      <c r="H4329" s="1"/>
      <c r="I4329" s="7"/>
      <c r="J4329" s="7"/>
      <c r="K4329" s="7"/>
    </row>
    <row r="4330" spans="8:11" ht="12.75">
      <c r="H4330" s="1"/>
      <c r="I4330" s="7"/>
      <c r="J4330" s="7"/>
      <c r="K4330" s="7"/>
    </row>
    <row r="4331" spans="8:11" ht="12.75">
      <c r="H4331" s="1"/>
      <c r="I4331" s="7"/>
      <c r="J4331" s="7"/>
      <c r="K4331" s="7"/>
    </row>
    <row r="4332" spans="8:11" ht="12.75">
      <c r="H4332" s="1"/>
      <c r="I4332" s="7"/>
      <c r="J4332" s="7"/>
      <c r="K4332" s="7"/>
    </row>
    <row r="4333" spans="8:11" ht="12.75">
      <c r="H4333" s="1"/>
      <c r="I4333" s="7"/>
      <c r="J4333" s="7"/>
      <c r="K4333" s="7"/>
    </row>
    <row r="4334" spans="8:11" ht="12.75">
      <c r="H4334" s="1"/>
      <c r="I4334" s="7"/>
      <c r="J4334" s="7"/>
      <c r="K4334" s="7"/>
    </row>
    <row r="4335" spans="8:11" ht="12.75">
      <c r="H4335" s="1"/>
      <c r="I4335" s="7"/>
      <c r="J4335" s="7"/>
      <c r="K4335" s="7"/>
    </row>
    <row r="4336" spans="8:11" ht="12.75">
      <c r="H4336" s="1"/>
      <c r="I4336" s="7"/>
      <c r="J4336" s="7"/>
      <c r="K4336" s="7"/>
    </row>
    <row r="4337" spans="8:11" ht="12.75">
      <c r="H4337" s="1"/>
      <c r="I4337" s="7"/>
      <c r="J4337" s="7"/>
      <c r="K4337" s="7"/>
    </row>
    <row r="4338" spans="8:11" ht="12.75">
      <c r="H4338" s="1"/>
      <c r="I4338" s="7"/>
      <c r="J4338" s="7"/>
      <c r="K4338" s="7"/>
    </row>
    <row r="4339" spans="8:11" ht="12.75">
      <c r="H4339" s="1"/>
      <c r="I4339" s="7"/>
      <c r="J4339" s="7"/>
      <c r="K4339" s="7"/>
    </row>
    <row r="4340" spans="8:11" ht="12.75">
      <c r="H4340" s="1"/>
      <c r="I4340" s="7"/>
      <c r="J4340" s="7"/>
      <c r="K4340" s="7"/>
    </row>
    <row r="4341" spans="8:11" ht="12.75">
      <c r="H4341" s="1"/>
      <c r="I4341" s="7"/>
      <c r="J4341" s="7"/>
      <c r="K4341" s="7"/>
    </row>
    <row r="4342" spans="8:11" ht="12.75">
      <c r="H4342" s="1"/>
      <c r="I4342" s="7"/>
      <c r="J4342" s="7"/>
      <c r="K4342" s="7"/>
    </row>
    <row r="4343" spans="8:11" ht="12.75">
      <c r="H4343" s="1"/>
      <c r="I4343" s="7"/>
      <c r="J4343" s="7"/>
      <c r="K4343" s="7"/>
    </row>
    <row r="4344" spans="8:11" ht="12.75">
      <c r="H4344" s="1"/>
      <c r="I4344" s="7"/>
      <c r="J4344" s="7"/>
      <c r="K4344" s="7"/>
    </row>
    <row r="4345" spans="8:11" ht="12.75">
      <c r="H4345" s="1"/>
      <c r="I4345" s="7"/>
      <c r="J4345" s="7"/>
      <c r="K4345" s="7"/>
    </row>
    <row r="4346" spans="8:11" ht="12.75">
      <c r="H4346" s="1"/>
      <c r="I4346" s="7"/>
      <c r="J4346" s="7"/>
      <c r="K4346" s="7"/>
    </row>
    <row r="4347" spans="8:11" ht="12.75">
      <c r="H4347" s="1"/>
      <c r="I4347" s="7"/>
      <c r="J4347" s="7"/>
      <c r="K4347" s="7"/>
    </row>
    <row r="4348" spans="8:11" ht="12.75">
      <c r="H4348" s="1"/>
      <c r="I4348" s="7"/>
      <c r="J4348" s="7"/>
      <c r="K4348" s="7"/>
    </row>
    <row r="4349" spans="8:11" ht="12.75">
      <c r="H4349" s="1"/>
      <c r="I4349" s="7"/>
      <c r="J4349" s="7"/>
      <c r="K4349" s="7"/>
    </row>
    <row r="4350" spans="8:11" ht="12.75">
      <c r="H4350" s="1"/>
      <c r="I4350" s="7"/>
      <c r="J4350" s="7"/>
      <c r="K4350" s="7"/>
    </row>
    <row r="4351" spans="8:11" ht="12.75">
      <c r="H4351" s="1"/>
      <c r="I4351" s="7"/>
      <c r="J4351" s="7"/>
      <c r="K4351" s="7"/>
    </row>
    <row r="4352" spans="8:11" ht="12.75">
      <c r="H4352" s="1"/>
      <c r="I4352" s="7"/>
      <c r="J4352" s="7"/>
      <c r="K4352" s="7"/>
    </row>
    <row r="4353" spans="8:11" ht="12.75">
      <c r="H4353" s="1"/>
      <c r="I4353" s="7"/>
      <c r="J4353" s="7"/>
      <c r="K4353" s="7"/>
    </row>
    <row r="4354" spans="8:11" ht="12.75">
      <c r="H4354" s="1"/>
      <c r="I4354" s="7"/>
      <c r="J4354" s="7"/>
      <c r="K4354" s="7"/>
    </row>
    <row r="4355" spans="8:11" ht="12.75">
      <c r="H4355" s="1"/>
      <c r="I4355" s="7"/>
      <c r="J4355" s="7"/>
      <c r="K4355" s="7"/>
    </row>
    <row r="4356" spans="8:11" ht="12.75">
      <c r="H4356" s="1"/>
      <c r="I4356" s="7"/>
      <c r="J4356" s="7"/>
      <c r="K4356" s="7"/>
    </row>
    <row r="4357" spans="8:11" ht="12.75">
      <c r="H4357" s="1"/>
      <c r="I4357" s="7"/>
      <c r="J4357" s="7"/>
      <c r="K4357" s="7"/>
    </row>
    <row r="4358" spans="8:11" ht="12.75">
      <c r="H4358" s="1"/>
      <c r="I4358" s="7"/>
      <c r="J4358" s="7"/>
      <c r="K4358" s="7"/>
    </row>
    <row r="4359" spans="8:11" ht="12.75">
      <c r="H4359" s="1"/>
      <c r="I4359" s="7"/>
      <c r="J4359" s="7"/>
      <c r="K4359" s="7"/>
    </row>
    <row r="4360" spans="8:11" ht="12.75">
      <c r="H4360" s="1"/>
      <c r="I4360" s="7"/>
      <c r="J4360" s="7"/>
      <c r="K4360" s="7"/>
    </row>
    <row r="4361" spans="8:11" ht="12.75">
      <c r="H4361" s="1"/>
      <c r="I4361" s="7"/>
      <c r="J4361" s="7"/>
      <c r="K4361" s="7"/>
    </row>
    <row r="4362" spans="8:11" ht="12.75">
      <c r="H4362" s="1"/>
      <c r="I4362" s="7"/>
      <c r="J4362" s="7"/>
      <c r="K4362" s="7"/>
    </row>
    <row r="4363" spans="8:11" ht="12.75">
      <c r="H4363" s="1"/>
      <c r="I4363" s="7"/>
      <c r="J4363" s="7"/>
      <c r="K4363" s="7"/>
    </row>
    <row r="4364" spans="8:11" ht="12.75">
      <c r="H4364" s="1"/>
      <c r="I4364" s="7"/>
      <c r="J4364" s="7"/>
      <c r="K4364" s="7"/>
    </row>
    <row r="4365" spans="8:11" ht="12.75">
      <c r="H4365" s="1"/>
      <c r="I4365" s="7"/>
      <c r="J4365" s="7"/>
      <c r="K4365" s="7"/>
    </row>
    <row r="4366" spans="8:11" ht="12.75">
      <c r="H4366" s="1"/>
      <c r="I4366" s="7"/>
      <c r="J4366" s="7"/>
      <c r="K4366" s="7"/>
    </row>
    <row r="4367" spans="8:11" ht="12.75">
      <c r="H4367" s="1"/>
      <c r="I4367" s="7"/>
      <c r="J4367" s="7"/>
      <c r="K4367" s="7"/>
    </row>
    <row r="4368" spans="8:11" ht="12.75">
      <c r="H4368" s="1"/>
      <c r="I4368" s="7"/>
      <c r="J4368" s="7"/>
      <c r="K4368" s="7"/>
    </row>
    <row r="4369" spans="8:11" ht="12.75">
      <c r="H4369" s="1"/>
      <c r="I4369" s="7"/>
      <c r="J4369" s="7"/>
      <c r="K4369" s="7"/>
    </row>
    <row r="4370" spans="8:11" ht="12.75">
      <c r="H4370" s="1"/>
      <c r="I4370" s="7"/>
      <c r="J4370" s="7"/>
      <c r="K4370" s="7"/>
    </row>
    <row r="4371" spans="8:11" ht="12.75">
      <c r="H4371" s="1"/>
      <c r="I4371" s="7"/>
      <c r="J4371" s="7"/>
      <c r="K4371" s="7"/>
    </row>
    <row r="4372" spans="8:11" ht="12.75">
      <c r="H4372" s="1"/>
      <c r="I4372" s="7"/>
      <c r="J4372" s="7"/>
      <c r="K4372" s="7"/>
    </row>
    <row r="4373" spans="8:11" ht="12.75">
      <c r="H4373" s="1"/>
      <c r="I4373" s="7"/>
      <c r="J4373" s="7"/>
      <c r="K4373" s="7"/>
    </row>
    <row r="4374" spans="8:11" ht="12.75">
      <c r="H4374" s="1"/>
      <c r="I4374" s="7"/>
      <c r="J4374" s="7"/>
      <c r="K4374" s="7"/>
    </row>
    <row r="4375" spans="8:11" ht="12.75">
      <c r="H4375" s="1"/>
      <c r="I4375" s="7"/>
      <c r="J4375" s="7"/>
      <c r="K4375" s="7"/>
    </row>
    <row r="4376" spans="8:11" ht="12.75">
      <c r="H4376" s="1"/>
      <c r="I4376" s="7"/>
      <c r="J4376" s="7"/>
      <c r="K4376" s="7"/>
    </row>
    <row r="4377" spans="8:11" ht="12.75">
      <c r="H4377" s="1"/>
      <c r="I4377" s="7"/>
      <c r="J4377" s="7"/>
      <c r="K4377" s="7"/>
    </row>
    <row r="4378" spans="8:11" ht="12.75">
      <c r="H4378" s="1"/>
      <c r="I4378" s="7"/>
      <c r="J4378" s="7"/>
      <c r="K4378" s="7"/>
    </row>
    <row r="4379" spans="8:11" ht="12.75">
      <c r="H4379" s="1"/>
      <c r="I4379" s="7"/>
      <c r="J4379" s="7"/>
      <c r="K4379" s="7"/>
    </row>
    <row r="4380" spans="8:11" ht="12.75">
      <c r="H4380" s="1"/>
      <c r="I4380" s="7"/>
      <c r="J4380" s="7"/>
      <c r="K4380" s="7"/>
    </row>
    <row r="4381" spans="8:11" ht="12.75">
      <c r="H4381" s="1"/>
      <c r="I4381" s="7"/>
      <c r="J4381" s="7"/>
      <c r="K4381" s="7"/>
    </row>
    <row r="4382" spans="8:11" ht="12.75">
      <c r="H4382" s="1"/>
      <c r="I4382" s="7"/>
      <c r="J4382" s="7"/>
      <c r="K4382" s="7"/>
    </row>
    <row r="4383" spans="8:11" ht="12.75">
      <c r="H4383" s="1"/>
      <c r="I4383" s="7"/>
      <c r="J4383" s="7"/>
      <c r="K4383" s="7"/>
    </row>
    <row r="4384" spans="8:11" ht="12.75">
      <c r="H4384" s="1"/>
      <c r="I4384" s="7"/>
      <c r="J4384" s="7"/>
      <c r="K4384" s="7"/>
    </row>
    <row r="4385" spans="8:11" ht="12.75">
      <c r="H4385" s="1"/>
      <c r="I4385" s="7"/>
      <c r="J4385" s="7"/>
      <c r="K4385" s="7"/>
    </row>
    <row r="4386" spans="8:11" ht="12.75">
      <c r="H4386" s="1"/>
      <c r="I4386" s="7"/>
      <c r="J4386" s="7"/>
      <c r="K4386" s="7"/>
    </row>
    <row r="4387" spans="8:11" ht="12.75">
      <c r="H4387" s="1"/>
      <c r="I4387" s="7"/>
      <c r="J4387" s="7"/>
      <c r="K4387" s="7"/>
    </row>
    <row r="4388" spans="8:11" ht="12.75">
      <c r="H4388" s="1"/>
      <c r="I4388" s="7"/>
      <c r="J4388" s="7"/>
      <c r="K4388" s="7"/>
    </row>
    <row r="4389" spans="8:11" ht="12.75">
      <c r="H4389" s="1"/>
      <c r="I4389" s="7"/>
      <c r="J4389" s="7"/>
      <c r="K4389" s="7"/>
    </row>
    <row r="4390" spans="8:11" ht="12.75">
      <c r="H4390" s="1"/>
      <c r="I4390" s="7"/>
      <c r="J4390" s="7"/>
      <c r="K4390" s="7"/>
    </row>
    <row r="4391" spans="8:11" ht="12.75">
      <c r="H4391" s="1"/>
      <c r="I4391" s="7"/>
      <c r="J4391" s="7"/>
      <c r="K4391" s="7"/>
    </row>
    <row r="4392" spans="8:11" ht="12.75">
      <c r="H4392" s="1"/>
      <c r="I4392" s="7"/>
      <c r="J4392" s="7"/>
      <c r="K4392" s="7"/>
    </row>
    <row r="4393" spans="8:11" ht="12.75">
      <c r="H4393" s="1"/>
      <c r="I4393" s="7"/>
      <c r="J4393" s="7"/>
      <c r="K4393" s="7"/>
    </row>
    <row r="4394" spans="8:11" ht="12.75">
      <c r="H4394" s="1"/>
      <c r="I4394" s="7"/>
      <c r="J4394" s="7"/>
      <c r="K4394" s="7"/>
    </row>
    <row r="4395" spans="8:11" ht="12.75">
      <c r="H4395" s="1"/>
      <c r="I4395" s="7"/>
      <c r="J4395" s="7"/>
      <c r="K4395" s="7"/>
    </row>
    <row r="4396" spans="8:11" ht="12.75">
      <c r="H4396" s="1"/>
      <c r="I4396" s="7"/>
      <c r="J4396" s="7"/>
      <c r="K4396" s="7"/>
    </row>
    <row r="4397" spans="8:11" ht="12.75">
      <c r="H4397" s="1"/>
      <c r="I4397" s="7"/>
      <c r="J4397" s="7"/>
      <c r="K4397" s="7"/>
    </row>
    <row r="4398" spans="8:11" ht="12.75">
      <c r="H4398" s="1"/>
      <c r="I4398" s="7"/>
      <c r="J4398" s="7"/>
      <c r="K4398" s="7"/>
    </row>
    <row r="4399" spans="8:11" ht="12.75">
      <c r="H4399" s="1"/>
      <c r="I4399" s="7"/>
      <c r="J4399" s="7"/>
      <c r="K4399" s="7"/>
    </row>
    <row r="4400" spans="8:11" ht="12.75">
      <c r="H4400" s="1"/>
      <c r="I4400" s="7"/>
      <c r="J4400" s="7"/>
      <c r="K4400" s="7"/>
    </row>
    <row r="4401" spans="8:11" ht="12.75">
      <c r="H4401" s="1"/>
      <c r="I4401" s="7"/>
      <c r="J4401" s="7"/>
      <c r="K4401" s="7"/>
    </row>
    <row r="4402" spans="8:11" ht="12.75">
      <c r="H4402" s="1"/>
      <c r="I4402" s="7"/>
      <c r="J4402" s="7"/>
      <c r="K4402" s="7"/>
    </row>
    <row r="4403" spans="8:11" ht="12.75">
      <c r="H4403" s="1"/>
      <c r="I4403" s="7"/>
      <c r="J4403" s="7"/>
      <c r="K4403" s="7"/>
    </row>
    <row r="4404" spans="8:11" ht="12.75">
      <c r="H4404" s="1"/>
      <c r="I4404" s="7"/>
      <c r="J4404" s="7"/>
      <c r="K4404" s="7"/>
    </row>
    <row r="4405" spans="8:11" ht="12.75">
      <c r="H4405" s="1"/>
      <c r="I4405" s="7"/>
      <c r="J4405" s="7"/>
      <c r="K4405" s="7"/>
    </row>
    <row r="4406" spans="8:11" ht="12.75">
      <c r="H4406" s="1"/>
      <c r="I4406" s="7"/>
      <c r="J4406" s="7"/>
      <c r="K4406" s="7"/>
    </row>
    <row r="4407" spans="8:11" ht="12.75">
      <c r="H4407" s="1"/>
      <c r="I4407" s="7"/>
      <c r="J4407" s="7"/>
      <c r="K4407" s="7"/>
    </row>
    <row r="4408" spans="8:11" ht="12.75">
      <c r="H4408" s="1"/>
      <c r="I4408" s="7"/>
      <c r="J4408" s="7"/>
      <c r="K4408" s="7"/>
    </row>
    <row r="4409" spans="8:11" ht="12.75">
      <c r="H4409" s="1"/>
      <c r="I4409" s="7"/>
      <c r="J4409" s="7"/>
      <c r="K4409" s="7"/>
    </row>
    <row r="4410" spans="8:11" ht="12.75">
      <c r="H4410" s="1"/>
      <c r="I4410" s="7"/>
      <c r="J4410" s="7"/>
      <c r="K4410" s="7"/>
    </row>
    <row r="4411" spans="8:11" ht="12.75">
      <c r="H4411" s="1"/>
      <c r="I4411" s="7"/>
      <c r="J4411" s="7"/>
      <c r="K4411" s="7"/>
    </row>
    <row r="4412" spans="8:11" ht="12.75">
      <c r="H4412" s="1"/>
      <c r="I4412" s="7"/>
      <c r="J4412" s="7"/>
      <c r="K4412" s="7"/>
    </row>
    <row r="4413" spans="8:11" ht="12.75">
      <c r="H4413" s="1"/>
      <c r="I4413" s="7"/>
      <c r="J4413" s="7"/>
      <c r="K4413" s="7"/>
    </row>
    <row r="4414" spans="8:11" ht="12.75">
      <c r="H4414" s="1"/>
      <c r="I4414" s="7"/>
      <c r="J4414" s="7"/>
      <c r="K4414" s="7"/>
    </row>
    <row r="4415" spans="8:11" ht="12.75">
      <c r="H4415" s="1"/>
      <c r="I4415" s="7"/>
      <c r="J4415" s="7"/>
      <c r="K4415" s="7"/>
    </row>
    <row r="4416" spans="8:11" ht="12.75">
      <c r="H4416" s="1"/>
      <c r="I4416" s="7"/>
      <c r="J4416" s="7"/>
      <c r="K4416" s="7"/>
    </row>
    <row r="4417" spans="8:11" ht="12.75">
      <c r="H4417" s="1"/>
      <c r="I4417" s="7"/>
      <c r="J4417" s="7"/>
      <c r="K4417" s="7"/>
    </row>
    <row r="4418" spans="8:11" ht="12.75">
      <c r="H4418" s="1"/>
      <c r="I4418" s="7"/>
      <c r="J4418" s="7"/>
      <c r="K4418" s="7"/>
    </row>
    <row r="4419" spans="8:11" ht="12.75">
      <c r="H4419" s="1"/>
      <c r="I4419" s="7"/>
      <c r="J4419" s="7"/>
      <c r="K4419" s="7"/>
    </row>
    <row r="4420" spans="8:11" ht="12.75">
      <c r="H4420" s="1"/>
      <c r="I4420" s="7"/>
      <c r="J4420" s="7"/>
      <c r="K4420" s="7"/>
    </row>
    <row r="4421" spans="8:11" ht="12.75">
      <c r="H4421" s="1"/>
      <c r="I4421" s="7"/>
      <c r="J4421" s="7"/>
      <c r="K4421" s="7"/>
    </row>
    <row r="4422" spans="8:11" ht="12.75">
      <c r="H4422" s="1"/>
      <c r="I4422" s="7"/>
      <c r="J4422" s="7"/>
      <c r="K4422" s="7"/>
    </row>
    <row r="4423" spans="8:11" ht="12.75">
      <c r="H4423" s="1"/>
      <c r="I4423" s="7"/>
      <c r="J4423" s="7"/>
      <c r="K4423" s="7"/>
    </row>
    <row r="4424" spans="8:11" ht="12.75">
      <c r="H4424" s="1"/>
      <c r="I4424" s="7"/>
      <c r="J4424" s="7"/>
      <c r="K4424" s="7"/>
    </row>
    <row r="4425" spans="8:11" ht="12.75">
      <c r="H4425" s="1"/>
      <c r="I4425" s="7"/>
      <c r="J4425" s="7"/>
      <c r="K4425" s="7"/>
    </row>
    <row r="4426" spans="8:11" ht="12.75">
      <c r="H4426" s="1"/>
      <c r="I4426" s="7"/>
      <c r="J4426" s="7"/>
      <c r="K4426" s="7"/>
    </row>
    <row r="4427" spans="8:11" ht="12.75">
      <c r="H4427" s="1"/>
      <c r="I4427" s="7"/>
      <c r="J4427" s="7"/>
      <c r="K4427" s="7"/>
    </row>
    <row r="4428" spans="8:11" ht="12.75">
      <c r="H4428" s="1"/>
      <c r="I4428" s="7"/>
      <c r="J4428" s="7"/>
      <c r="K4428" s="7"/>
    </row>
    <row r="4429" spans="8:11" ht="12.75">
      <c r="H4429" s="1"/>
      <c r="I4429" s="7"/>
      <c r="J4429" s="7"/>
      <c r="K4429" s="7"/>
    </row>
    <row r="4430" spans="8:11" ht="12.75">
      <c r="H4430" s="1"/>
      <c r="I4430" s="7"/>
      <c r="J4430" s="7"/>
      <c r="K4430" s="7"/>
    </row>
    <row r="4431" spans="8:11" ht="12.75">
      <c r="H4431" s="1"/>
      <c r="I4431" s="7"/>
      <c r="J4431" s="7"/>
      <c r="K4431" s="7"/>
    </row>
    <row r="4432" spans="8:11" ht="12.75">
      <c r="H4432" s="1"/>
      <c r="I4432" s="7"/>
      <c r="J4432" s="7"/>
      <c r="K4432" s="7"/>
    </row>
    <row r="4433" spans="8:11" ht="12.75">
      <c r="H4433" s="1"/>
      <c r="I4433" s="7"/>
      <c r="J4433" s="7"/>
      <c r="K4433" s="7"/>
    </row>
    <row r="4434" spans="8:11" ht="12.75">
      <c r="H4434" s="1"/>
      <c r="I4434" s="7"/>
      <c r="J4434" s="7"/>
      <c r="K4434" s="7"/>
    </row>
    <row r="4435" spans="8:11" ht="12.75">
      <c r="H4435" s="1"/>
      <c r="I4435" s="7"/>
      <c r="J4435" s="7"/>
      <c r="K4435" s="7"/>
    </row>
    <row r="4436" spans="8:11" ht="12.75">
      <c r="H4436" s="1"/>
      <c r="I4436" s="7"/>
      <c r="J4436" s="7"/>
      <c r="K4436" s="7"/>
    </row>
    <row r="4437" spans="8:11" ht="12.75">
      <c r="H4437" s="1"/>
      <c r="I4437" s="7"/>
      <c r="J4437" s="7"/>
      <c r="K4437" s="7"/>
    </row>
    <row r="4438" spans="8:11" ht="12.75">
      <c r="H4438" s="1"/>
      <c r="I4438" s="7"/>
      <c r="J4438" s="7"/>
      <c r="K4438" s="7"/>
    </row>
    <row r="4439" spans="8:11" ht="12.75">
      <c r="H4439" s="1"/>
      <c r="I4439" s="7"/>
      <c r="J4439" s="7"/>
      <c r="K4439" s="7"/>
    </row>
    <row r="4440" spans="8:11" ht="12.75">
      <c r="H4440" s="1"/>
      <c r="I4440" s="7"/>
      <c r="J4440" s="7"/>
      <c r="K4440" s="7"/>
    </row>
    <row r="4441" spans="8:11" ht="12.75">
      <c r="H4441" s="1"/>
      <c r="I4441" s="7"/>
      <c r="J4441" s="7"/>
      <c r="K4441" s="7"/>
    </row>
    <row r="4442" spans="8:11" ht="12.75">
      <c r="H4442" s="1"/>
      <c r="I4442" s="7"/>
      <c r="J4442" s="7"/>
      <c r="K4442" s="7"/>
    </row>
    <row r="4443" spans="8:11" ht="12.75">
      <c r="H4443" s="1"/>
      <c r="I4443" s="7"/>
      <c r="J4443" s="7"/>
      <c r="K4443" s="7"/>
    </row>
    <row r="4444" spans="8:11" ht="12.75">
      <c r="H4444" s="1"/>
      <c r="I4444" s="7"/>
      <c r="J4444" s="7"/>
      <c r="K4444" s="7"/>
    </row>
    <row r="4445" spans="8:11" ht="12.75">
      <c r="H4445" s="1"/>
      <c r="I4445" s="7"/>
      <c r="J4445" s="7"/>
      <c r="K4445" s="7"/>
    </row>
    <row r="4446" spans="8:11" ht="12.75">
      <c r="H4446" s="1"/>
      <c r="I4446" s="7"/>
      <c r="J4446" s="7"/>
      <c r="K4446" s="7"/>
    </row>
    <row r="4447" spans="8:11" ht="12.75">
      <c r="H4447" s="1"/>
      <c r="I4447" s="7"/>
      <c r="J4447" s="7"/>
      <c r="K4447" s="7"/>
    </row>
    <row r="4448" spans="8:11" ht="12.75">
      <c r="H4448" s="1"/>
      <c r="I4448" s="7"/>
      <c r="J4448" s="7"/>
      <c r="K4448" s="7"/>
    </row>
    <row r="4449" spans="8:11" ht="12.75">
      <c r="H4449" s="1"/>
      <c r="I4449" s="7"/>
      <c r="J4449" s="7"/>
      <c r="K4449" s="7"/>
    </row>
    <row r="4450" spans="8:11" ht="12.75">
      <c r="H4450" s="1"/>
      <c r="I4450" s="7"/>
      <c r="J4450" s="7"/>
      <c r="K4450" s="7"/>
    </row>
    <row r="4451" spans="8:11" ht="12.75">
      <c r="H4451" s="1"/>
      <c r="I4451" s="7"/>
      <c r="J4451" s="7"/>
      <c r="K4451" s="7"/>
    </row>
    <row r="4452" spans="8:11" ht="12.75">
      <c r="H4452" s="1"/>
      <c r="I4452" s="7"/>
      <c r="J4452" s="7"/>
      <c r="K4452" s="7"/>
    </row>
    <row r="4453" spans="8:11" ht="12.75">
      <c r="H4453" s="1"/>
      <c r="I4453" s="7"/>
      <c r="J4453" s="7"/>
      <c r="K4453" s="7"/>
    </row>
    <row r="4454" spans="8:11" ht="12.75">
      <c r="H4454" s="1"/>
      <c r="I4454" s="7"/>
      <c r="J4454" s="7"/>
      <c r="K4454" s="7"/>
    </row>
    <row r="4455" spans="8:11" ht="12.75">
      <c r="H4455" s="1"/>
      <c r="I4455" s="7"/>
      <c r="J4455" s="7"/>
      <c r="K4455" s="7"/>
    </row>
    <row r="4456" spans="8:11" ht="12.75">
      <c r="H4456" s="1"/>
      <c r="I4456" s="7"/>
      <c r="J4456" s="7"/>
      <c r="K4456" s="7"/>
    </row>
    <row r="4457" spans="8:11" ht="12.75">
      <c r="H4457" s="1"/>
      <c r="I4457" s="7"/>
      <c r="J4457" s="7"/>
      <c r="K4457" s="7"/>
    </row>
    <row r="4458" spans="8:11" ht="12.75">
      <c r="H4458" s="1"/>
      <c r="I4458" s="7"/>
      <c r="J4458" s="7"/>
      <c r="K4458" s="7"/>
    </row>
    <row r="4459" spans="8:11" ht="12.75">
      <c r="H4459" s="1"/>
      <c r="I4459" s="7"/>
      <c r="J4459" s="7"/>
      <c r="K4459" s="7"/>
    </row>
    <row r="4460" spans="8:11" ht="12.75">
      <c r="H4460" s="1"/>
      <c r="I4460" s="7"/>
      <c r="J4460" s="7"/>
      <c r="K4460" s="7"/>
    </row>
    <row r="4461" spans="8:11" ht="12.75">
      <c r="H4461" s="1"/>
      <c r="I4461" s="7"/>
      <c r="J4461" s="7"/>
      <c r="K4461" s="7"/>
    </row>
    <row r="4462" spans="8:11" ht="12.75">
      <c r="H4462" s="1"/>
      <c r="I4462" s="7"/>
      <c r="J4462" s="7"/>
      <c r="K4462" s="7"/>
    </row>
    <row r="4463" spans="8:11" ht="12.75">
      <c r="H4463" s="1"/>
      <c r="I4463" s="7"/>
      <c r="J4463" s="7"/>
      <c r="K4463" s="7"/>
    </row>
    <row r="4464" spans="8:11" ht="12.75">
      <c r="H4464" s="1"/>
      <c r="I4464" s="7"/>
      <c r="J4464" s="7"/>
      <c r="K4464" s="7"/>
    </row>
    <row r="4465" spans="8:11" ht="12.75">
      <c r="H4465" s="1"/>
      <c r="I4465" s="7"/>
      <c r="J4465" s="7"/>
      <c r="K4465" s="7"/>
    </row>
    <row r="4466" spans="8:11" ht="12.75">
      <c r="H4466" s="1"/>
      <c r="I4466" s="7"/>
      <c r="J4466" s="7"/>
      <c r="K4466" s="7"/>
    </row>
    <row r="4467" spans="8:11" ht="12.75">
      <c r="H4467" s="1"/>
      <c r="I4467" s="7"/>
      <c r="J4467" s="7"/>
      <c r="K4467" s="7"/>
    </row>
    <row r="4468" spans="8:11" ht="12.75">
      <c r="H4468" s="1"/>
      <c r="I4468" s="7"/>
      <c r="J4468" s="7"/>
      <c r="K4468" s="7"/>
    </row>
    <row r="4469" spans="8:11" ht="12.75">
      <c r="H4469" s="1"/>
      <c r="I4469" s="7"/>
      <c r="J4469" s="7"/>
      <c r="K4469" s="7"/>
    </row>
    <row r="4470" spans="8:11" ht="12.75">
      <c r="H4470" s="1"/>
      <c r="I4470" s="7"/>
      <c r="J4470" s="7"/>
      <c r="K4470" s="7"/>
    </row>
    <row r="4471" spans="8:11" ht="12.75">
      <c r="H4471" s="1"/>
      <c r="I4471" s="7"/>
      <c r="J4471" s="7"/>
      <c r="K4471" s="7"/>
    </row>
    <row r="4472" spans="8:11" ht="12.75">
      <c r="H4472" s="1"/>
      <c r="I4472" s="7"/>
      <c r="J4472" s="7"/>
      <c r="K4472" s="7"/>
    </row>
    <row r="4473" spans="8:11" ht="12.75">
      <c r="H4473" s="1"/>
      <c r="I4473" s="7"/>
      <c r="J4473" s="7"/>
      <c r="K4473" s="7"/>
    </row>
    <row r="4474" spans="8:11" ht="12.75">
      <c r="H4474" s="1"/>
      <c r="I4474" s="7"/>
      <c r="J4474" s="7"/>
      <c r="K4474" s="7"/>
    </row>
    <row r="4475" spans="8:11" ht="12.75">
      <c r="H4475" s="1"/>
      <c r="I4475" s="7"/>
      <c r="J4475" s="7"/>
      <c r="K4475" s="7"/>
    </row>
    <row r="4476" spans="8:11" ht="12.75">
      <c r="H4476" s="1"/>
      <c r="I4476" s="7"/>
      <c r="J4476" s="7"/>
      <c r="K4476" s="7"/>
    </row>
    <row r="4477" spans="8:11" ht="12.75">
      <c r="H4477" s="1"/>
      <c r="I4477" s="7"/>
      <c r="J4477" s="7"/>
      <c r="K4477" s="7"/>
    </row>
    <row r="4478" spans="8:11" ht="12.75">
      <c r="H4478" s="1"/>
      <c r="I4478" s="7"/>
      <c r="J4478" s="7"/>
      <c r="K4478" s="7"/>
    </row>
    <row r="4479" spans="8:11" ht="12.75">
      <c r="H4479" s="1"/>
      <c r="I4479" s="7"/>
      <c r="J4479" s="7"/>
      <c r="K4479" s="7"/>
    </row>
    <row r="4480" spans="8:11" ht="12.75">
      <c r="H4480" s="1"/>
      <c r="I4480" s="7"/>
      <c r="J4480" s="7"/>
      <c r="K4480" s="7"/>
    </row>
    <row r="4481" spans="8:11" ht="12.75">
      <c r="H4481" s="1"/>
      <c r="I4481" s="7"/>
      <c r="J4481" s="7"/>
      <c r="K4481" s="7"/>
    </row>
    <row r="4482" spans="8:11" ht="12.75">
      <c r="H4482" s="1"/>
      <c r="I4482" s="7"/>
      <c r="J4482" s="7"/>
      <c r="K4482" s="7"/>
    </row>
    <row r="4483" spans="8:11" ht="12.75">
      <c r="H4483" s="1"/>
      <c r="I4483" s="7"/>
      <c r="J4483" s="7"/>
      <c r="K4483" s="7"/>
    </row>
    <row r="4484" spans="8:11" ht="12.75">
      <c r="H4484" s="1"/>
      <c r="I4484" s="7"/>
      <c r="J4484" s="7"/>
      <c r="K4484" s="7"/>
    </row>
    <row r="4485" spans="8:11" ht="12.75">
      <c r="H4485" s="1"/>
      <c r="I4485" s="7"/>
      <c r="J4485" s="7"/>
      <c r="K4485" s="7"/>
    </row>
    <row r="4486" spans="8:11" ht="12.75">
      <c r="H4486" s="1"/>
      <c r="I4486" s="7"/>
      <c r="J4486" s="7"/>
      <c r="K4486" s="7"/>
    </row>
    <row r="4487" spans="8:11" ht="12.75">
      <c r="H4487" s="1"/>
      <c r="I4487" s="7"/>
      <c r="J4487" s="7"/>
      <c r="K4487" s="7"/>
    </row>
    <row r="4488" spans="8:11" ht="12.75">
      <c r="H4488" s="1"/>
      <c r="I4488" s="7"/>
      <c r="J4488" s="7"/>
      <c r="K4488" s="7"/>
    </row>
    <row r="4489" spans="8:11" ht="12.75">
      <c r="H4489" s="1"/>
      <c r="I4489" s="7"/>
      <c r="J4489" s="7"/>
      <c r="K4489" s="7"/>
    </row>
    <row r="4490" spans="8:11" ht="12.75">
      <c r="H4490" s="1"/>
      <c r="I4490" s="7"/>
      <c r="J4490" s="7"/>
      <c r="K4490" s="7"/>
    </row>
    <row r="4491" spans="8:11" ht="12.75">
      <c r="H4491" s="1"/>
      <c r="I4491" s="7"/>
      <c r="J4491" s="7"/>
      <c r="K4491" s="7"/>
    </row>
    <row r="4492" spans="8:11" ht="12.75">
      <c r="H4492" s="1"/>
      <c r="I4492" s="7"/>
      <c r="J4492" s="7"/>
      <c r="K4492" s="7"/>
    </row>
    <row r="4493" spans="8:11" ht="12.75">
      <c r="H4493" s="1"/>
      <c r="I4493" s="7"/>
      <c r="J4493" s="7"/>
      <c r="K4493" s="7"/>
    </row>
    <row r="4494" spans="8:11" ht="12.75">
      <c r="H4494" s="1"/>
      <c r="I4494" s="7"/>
      <c r="J4494" s="7"/>
      <c r="K4494" s="7"/>
    </row>
    <row r="4495" spans="8:11" ht="12.75">
      <c r="H4495" s="1"/>
      <c r="I4495" s="7"/>
      <c r="J4495" s="7"/>
      <c r="K4495" s="7"/>
    </row>
    <row r="4496" spans="8:11" ht="12.75">
      <c r="H4496" s="1"/>
      <c r="I4496" s="7"/>
      <c r="J4496" s="7"/>
      <c r="K4496" s="7"/>
    </row>
    <row r="4497" spans="8:11" ht="12.75">
      <c r="H4497" s="1"/>
      <c r="I4497" s="7"/>
      <c r="J4497" s="7"/>
      <c r="K4497" s="7"/>
    </row>
    <row r="4498" spans="8:11" ht="12.75">
      <c r="H4498" s="1"/>
      <c r="I4498" s="7"/>
      <c r="J4498" s="7"/>
      <c r="K4498" s="7"/>
    </row>
    <row r="4499" spans="8:11" ht="12.75">
      <c r="H4499" s="1"/>
      <c r="I4499" s="7"/>
      <c r="J4499" s="7"/>
      <c r="K4499" s="7"/>
    </row>
    <row r="4500" spans="8:11" ht="12.75">
      <c r="H4500" s="1"/>
      <c r="I4500" s="7"/>
      <c r="J4500" s="7"/>
      <c r="K4500" s="7"/>
    </row>
    <row r="4501" spans="8:11" ht="12.75">
      <c r="H4501" s="1"/>
      <c r="I4501" s="7"/>
      <c r="J4501" s="7"/>
      <c r="K4501" s="7"/>
    </row>
    <row r="4502" spans="8:11" ht="12.75">
      <c r="H4502" s="1"/>
      <c r="I4502" s="7"/>
      <c r="J4502" s="7"/>
      <c r="K4502" s="7"/>
    </row>
    <row r="4503" spans="8:11" ht="12.75">
      <c r="H4503" s="1"/>
      <c r="I4503" s="7"/>
      <c r="J4503" s="7"/>
      <c r="K4503" s="7"/>
    </row>
    <row r="4504" spans="8:11" ht="12.75">
      <c r="H4504" s="1"/>
      <c r="I4504" s="7"/>
      <c r="J4504" s="7"/>
      <c r="K4504" s="7"/>
    </row>
    <row r="4505" spans="8:11" ht="12.75">
      <c r="H4505" s="1"/>
      <c r="I4505" s="7"/>
      <c r="J4505" s="7"/>
      <c r="K4505" s="7"/>
    </row>
    <row r="4506" spans="8:11" ht="12.75">
      <c r="H4506" s="1"/>
      <c r="I4506" s="7"/>
      <c r="J4506" s="7"/>
      <c r="K4506" s="7"/>
    </row>
    <row r="4507" spans="8:11" ht="12.75">
      <c r="H4507" s="1"/>
      <c r="I4507" s="7"/>
      <c r="J4507" s="7"/>
      <c r="K4507" s="7"/>
    </row>
    <row r="4508" spans="8:11" ht="12.75">
      <c r="H4508" s="1"/>
      <c r="I4508" s="7"/>
      <c r="J4508" s="7"/>
      <c r="K4508" s="7"/>
    </row>
    <row r="4509" spans="8:11" ht="12.75">
      <c r="H4509" s="1"/>
      <c r="I4509" s="7"/>
      <c r="J4509" s="7"/>
      <c r="K4509" s="7"/>
    </row>
    <row r="4510" spans="8:11" ht="12.75">
      <c r="H4510" s="1"/>
      <c r="I4510" s="7"/>
      <c r="J4510" s="7"/>
      <c r="K4510" s="7"/>
    </row>
    <row r="4511" spans="8:11" ht="12.75">
      <c r="H4511" s="1"/>
      <c r="I4511" s="7"/>
      <c r="J4511" s="7"/>
      <c r="K4511" s="7"/>
    </row>
    <row r="4512" spans="8:11" ht="12.75">
      <c r="H4512" s="1"/>
      <c r="I4512" s="7"/>
      <c r="J4512" s="7"/>
      <c r="K4512" s="7"/>
    </row>
    <row r="4513" spans="8:11" ht="12.75">
      <c r="H4513" s="1"/>
      <c r="I4513" s="7"/>
      <c r="J4513" s="7"/>
      <c r="K4513" s="7"/>
    </row>
    <row r="4514" spans="8:11" ht="12.75">
      <c r="H4514" s="1"/>
      <c r="I4514" s="7"/>
      <c r="J4514" s="7"/>
      <c r="K4514" s="7"/>
    </row>
    <row r="4515" spans="8:11" ht="12.75">
      <c r="H4515" s="1"/>
      <c r="I4515" s="7"/>
      <c r="J4515" s="7"/>
      <c r="K4515" s="7"/>
    </row>
    <row r="4516" spans="8:11" ht="12.75">
      <c r="H4516" s="1"/>
      <c r="I4516" s="7"/>
      <c r="J4516" s="7"/>
      <c r="K4516" s="7"/>
    </row>
    <row r="4517" spans="8:11" ht="12.75">
      <c r="H4517" s="1"/>
      <c r="I4517" s="7"/>
      <c r="J4517" s="7"/>
      <c r="K4517" s="7"/>
    </row>
    <row r="4518" spans="8:11" ht="12.75">
      <c r="H4518" s="1"/>
      <c r="I4518" s="7"/>
      <c r="J4518" s="7"/>
      <c r="K4518" s="7"/>
    </row>
    <row r="4519" spans="8:11" ht="12.75">
      <c r="H4519" s="1"/>
      <c r="I4519" s="7"/>
      <c r="J4519" s="7"/>
      <c r="K4519" s="7"/>
    </row>
    <row r="4520" spans="8:11" ht="12.75">
      <c r="H4520" s="1"/>
      <c r="I4520" s="7"/>
      <c r="J4520" s="7"/>
      <c r="K4520" s="7"/>
    </row>
    <row r="4521" spans="8:11" ht="12.75">
      <c r="H4521" s="1"/>
      <c r="I4521" s="7"/>
      <c r="J4521" s="7"/>
      <c r="K4521" s="7"/>
    </row>
    <row r="4522" spans="8:11" ht="12.75">
      <c r="H4522" s="1"/>
      <c r="I4522" s="7"/>
      <c r="J4522" s="7"/>
      <c r="K4522" s="7"/>
    </row>
    <row r="4523" spans="8:11" ht="12.75">
      <c r="H4523" s="1"/>
      <c r="I4523" s="7"/>
      <c r="J4523" s="7"/>
      <c r="K4523" s="7"/>
    </row>
    <row r="4524" spans="8:11" ht="12.75">
      <c r="H4524" s="1"/>
      <c r="I4524" s="7"/>
      <c r="J4524" s="7"/>
      <c r="K4524" s="7"/>
    </row>
    <row r="4525" spans="8:11" ht="12.75">
      <c r="H4525" s="1"/>
      <c r="I4525" s="7"/>
      <c r="J4525" s="7"/>
      <c r="K4525" s="7"/>
    </row>
    <row r="4526" spans="8:11" ht="12.75">
      <c r="H4526" s="1"/>
      <c r="I4526" s="7"/>
      <c r="J4526" s="7"/>
      <c r="K4526" s="7"/>
    </row>
    <row r="4527" spans="8:11" ht="12.75">
      <c r="H4527" s="1"/>
      <c r="I4527" s="7"/>
      <c r="J4527" s="7"/>
      <c r="K4527" s="7"/>
    </row>
    <row r="4528" spans="8:11" ht="12.75">
      <c r="H4528" s="1"/>
      <c r="I4528" s="7"/>
      <c r="J4528" s="7"/>
      <c r="K4528" s="7"/>
    </row>
    <row r="4529" spans="8:11" ht="12.75">
      <c r="H4529" s="1"/>
      <c r="I4529" s="7"/>
      <c r="J4529" s="7"/>
      <c r="K4529" s="7"/>
    </row>
    <row r="4530" spans="8:11" ht="12.75">
      <c r="H4530" s="1"/>
      <c r="I4530" s="7"/>
      <c r="J4530" s="7"/>
      <c r="K4530" s="7"/>
    </row>
    <row r="4531" spans="8:11" ht="12.75">
      <c r="H4531" s="1"/>
      <c r="I4531" s="7"/>
      <c r="J4531" s="7"/>
      <c r="K4531" s="7"/>
    </row>
    <row r="4532" spans="8:11" ht="12.75">
      <c r="H4532" s="1"/>
      <c r="I4532" s="7"/>
      <c r="J4532" s="7"/>
      <c r="K4532" s="7"/>
    </row>
    <row r="4533" spans="8:11" ht="12.75">
      <c r="H4533" s="1"/>
      <c r="I4533" s="7"/>
      <c r="J4533" s="7"/>
      <c r="K4533" s="7"/>
    </row>
    <row r="4534" spans="8:11" ht="12.75">
      <c r="H4534" s="1"/>
      <c r="I4534" s="7"/>
      <c r="J4534" s="7"/>
      <c r="K4534" s="7"/>
    </row>
    <row r="4535" spans="8:11" ht="12.75">
      <c r="H4535" s="1"/>
      <c r="I4535" s="7"/>
      <c r="J4535" s="7"/>
      <c r="K4535" s="7"/>
    </row>
    <row r="4536" spans="8:11" ht="12.75">
      <c r="H4536" s="1"/>
      <c r="I4536" s="7"/>
      <c r="J4536" s="7"/>
      <c r="K4536" s="7"/>
    </row>
    <row r="4537" spans="8:11" ht="12.75">
      <c r="H4537" s="1"/>
      <c r="I4537" s="7"/>
      <c r="J4537" s="7"/>
      <c r="K4537" s="7"/>
    </row>
    <row r="4538" spans="8:11" ht="12.75">
      <c r="H4538" s="1"/>
      <c r="I4538" s="7"/>
      <c r="J4538" s="7"/>
      <c r="K4538" s="7"/>
    </row>
    <row r="4539" spans="8:11" ht="12.75">
      <c r="H4539" s="1"/>
      <c r="I4539" s="7"/>
      <c r="J4539" s="7"/>
      <c r="K4539" s="7"/>
    </row>
    <row r="4540" spans="8:11" ht="12.75">
      <c r="H4540" s="1"/>
      <c r="I4540" s="7"/>
      <c r="J4540" s="7"/>
      <c r="K4540" s="7"/>
    </row>
    <row r="4541" spans="8:11" ht="12.75">
      <c r="H4541" s="1"/>
      <c r="I4541" s="7"/>
      <c r="J4541" s="7"/>
      <c r="K4541" s="7"/>
    </row>
    <row r="4542" spans="8:11" ht="12.75">
      <c r="H4542" s="1"/>
      <c r="I4542" s="7"/>
      <c r="J4542" s="7"/>
      <c r="K4542" s="7"/>
    </row>
    <row r="4543" spans="8:11" ht="12.75">
      <c r="H4543" s="1"/>
      <c r="I4543" s="7"/>
      <c r="J4543" s="7"/>
      <c r="K4543" s="7"/>
    </row>
    <row r="4544" spans="8:11" ht="12.75">
      <c r="H4544" s="1"/>
      <c r="I4544" s="7"/>
      <c r="J4544" s="7"/>
      <c r="K4544" s="7"/>
    </row>
    <row r="4545" spans="8:11" ht="12.75">
      <c r="H4545" s="1"/>
      <c r="I4545" s="7"/>
      <c r="J4545" s="7"/>
      <c r="K4545" s="7"/>
    </row>
    <row r="4546" spans="8:11" ht="12.75">
      <c r="H4546" s="1"/>
      <c r="I4546" s="7"/>
      <c r="J4546" s="7"/>
      <c r="K4546" s="7"/>
    </row>
    <row r="4547" spans="8:11" ht="12.75">
      <c r="H4547" s="1"/>
      <c r="I4547" s="7"/>
      <c r="J4547" s="7"/>
      <c r="K4547" s="7"/>
    </row>
    <row r="4548" spans="8:11" ht="12.75">
      <c r="H4548" s="1"/>
      <c r="I4548" s="7"/>
      <c r="J4548" s="7"/>
      <c r="K4548" s="7"/>
    </row>
    <row r="4549" spans="8:11" ht="12.75">
      <c r="H4549" s="1"/>
      <c r="I4549" s="7"/>
      <c r="J4549" s="7"/>
      <c r="K4549" s="7"/>
    </row>
    <row r="4550" spans="8:11" ht="12.75">
      <c r="H4550" s="1"/>
      <c r="I4550" s="7"/>
      <c r="J4550" s="7"/>
      <c r="K4550" s="7"/>
    </row>
    <row r="4551" spans="8:11" ht="12.75">
      <c r="H4551" s="1"/>
      <c r="I4551" s="7"/>
      <c r="J4551" s="7"/>
      <c r="K4551" s="7"/>
    </row>
    <row r="4552" spans="8:11" ht="12.75">
      <c r="H4552" s="1"/>
      <c r="I4552" s="7"/>
      <c r="J4552" s="7"/>
      <c r="K4552" s="7"/>
    </row>
    <row r="4553" spans="8:11" ht="12.75">
      <c r="H4553" s="1"/>
      <c r="I4553" s="7"/>
      <c r="J4553" s="7"/>
      <c r="K4553" s="7"/>
    </row>
    <row r="4554" spans="8:11" ht="12.75">
      <c r="H4554" s="1"/>
      <c r="I4554" s="7"/>
      <c r="J4554" s="7"/>
      <c r="K4554" s="7"/>
    </row>
    <row r="4555" spans="8:11" ht="12.75">
      <c r="H4555" s="1"/>
      <c r="I4555" s="7"/>
      <c r="J4555" s="7"/>
      <c r="K4555" s="7"/>
    </row>
    <row r="4556" spans="8:11" ht="12.75">
      <c r="H4556" s="1"/>
      <c r="I4556" s="7"/>
      <c r="J4556" s="7"/>
      <c r="K4556" s="7"/>
    </row>
    <row r="4557" spans="8:11" ht="12.75">
      <c r="H4557" s="1"/>
      <c r="I4557" s="7"/>
      <c r="J4557" s="7"/>
      <c r="K4557" s="7"/>
    </row>
    <row r="4558" spans="8:11" ht="12.75">
      <c r="H4558" s="1"/>
      <c r="I4558" s="7"/>
      <c r="J4558" s="7"/>
      <c r="K4558" s="7"/>
    </row>
    <row r="4559" spans="8:11" ht="12.75">
      <c r="H4559" s="1"/>
      <c r="I4559" s="7"/>
      <c r="J4559" s="7"/>
      <c r="K4559" s="7"/>
    </row>
    <row r="4560" spans="8:11" ht="12.75">
      <c r="H4560" s="1"/>
      <c r="I4560" s="7"/>
      <c r="J4560" s="7"/>
      <c r="K4560" s="7"/>
    </row>
    <row r="4561" spans="8:11" ht="12.75">
      <c r="H4561" s="1"/>
      <c r="I4561" s="7"/>
      <c r="J4561" s="7"/>
      <c r="K4561" s="7"/>
    </row>
    <row r="4562" spans="8:11" ht="12.75">
      <c r="H4562" s="1"/>
      <c r="I4562" s="7"/>
      <c r="J4562" s="7"/>
      <c r="K4562" s="7"/>
    </row>
    <row r="4563" spans="8:11" ht="12.75">
      <c r="H4563" s="1"/>
      <c r="I4563" s="7"/>
      <c r="J4563" s="7"/>
      <c r="K4563" s="7"/>
    </row>
    <row r="4564" spans="8:11" ht="12.75">
      <c r="H4564" s="1"/>
      <c r="I4564" s="7"/>
      <c r="J4564" s="7"/>
      <c r="K4564" s="7"/>
    </row>
    <row r="4565" spans="8:11" ht="12.75">
      <c r="H4565" s="1"/>
      <c r="I4565" s="7"/>
      <c r="J4565" s="7"/>
      <c r="K4565" s="7"/>
    </row>
    <row r="4566" spans="8:11" ht="12.75">
      <c r="H4566" s="1"/>
      <c r="I4566" s="7"/>
      <c r="J4566" s="7"/>
      <c r="K4566" s="7"/>
    </row>
    <row r="4567" spans="8:11" ht="12.75">
      <c r="H4567" s="1"/>
      <c r="I4567" s="7"/>
      <c r="J4567" s="7"/>
      <c r="K4567" s="7"/>
    </row>
    <row r="4568" spans="8:11" ht="12.75">
      <c r="H4568" s="1"/>
      <c r="I4568" s="7"/>
      <c r="J4568" s="7"/>
      <c r="K4568" s="7"/>
    </row>
    <row r="4569" spans="8:11" ht="12.75">
      <c r="H4569" s="1"/>
      <c r="I4569" s="7"/>
      <c r="J4569" s="7"/>
      <c r="K4569" s="7"/>
    </row>
    <row r="4570" spans="8:11" ht="12.75">
      <c r="H4570" s="1"/>
      <c r="I4570" s="7"/>
      <c r="J4570" s="7"/>
      <c r="K4570" s="7"/>
    </row>
    <row r="4571" spans="8:11" ht="12.75">
      <c r="H4571" s="1"/>
      <c r="I4571" s="7"/>
      <c r="J4571" s="7"/>
      <c r="K4571" s="7"/>
    </row>
    <row r="4572" spans="8:11" ht="12.75">
      <c r="H4572" s="1"/>
      <c r="I4572" s="7"/>
      <c r="J4572" s="7"/>
      <c r="K4572" s="7"/>
    </row>
    <row r="4573" spans="8:11" ht="12.75">
      <c r="H4573" s="1"/>
      <c r="I4573" s="7"/>
      <c r="J4573" s="7"/>
      <c r="K4573" s="7"/>
    </row>
    <row r="4574" spans="8:11" ht="12.75">
      <c r="H4574" s="1"/>
      <c r="I4574" s="7"/>
      <c r="J4574" s="7"/>
      <c r="K4574" s="7"/>
    </row>
    <row r="4575" spans="8:11" ht="12.75">
      <c r="H4575" s="1"/>
      <c r="I4575" s="7"/>
      <c r="J4575" s="7"/>
      <c r="K4575" s="7"/>
    </row>
    <row r="4576" spans="8:11" ht="12.75">
      <c r="H4576" s="1"/>
      <c r="I4576" s="7"/>
      <c r="J4576" s="7"/>
      <c r="K4576" s="7"/>
    </row>
    <row r="4577" spans="8:11" ht="12.75">
      <c r="H4577" s="1"/>
      <c r="I4577" s="7"/>
      <c r="J4577" s="7"/>
      <c r="K4577" s="7"/>
    </row>
    <row r="4578" spans="8:11" ht="12.75">
      <c r="H4578" s="1"/>
      <c r="I4578" s="7"/>
      <c r="J4578" s="7"/>
      <c r="K4578" s="7"/>
    </row>
    <row r="4579" spans="8:11" ht="12.75">
      <c r="H4579" s="1"/>
      <c r="I4579" s="7"/>
      <c r="J4579" s="7"/>
      <c r="K4579" s="7"/>
    </row>
    <row r="4580" spans="8:11" ht="12.75">
      <c r="H4580" s="1"/>
      <c r="I4580" s="7"/>
      <c r="J4580" s="7"/>
      <c r="K4580" s="7"/>
    </row>
    <row r="4581" spans="8:11" ht="12.75">
      <c r="H4581" s="1"/>
      <c r="I4581" s="7"/>
      <c r="J4581" s="7"/>
      <c r="K4581" s="7"/>
    </row>
    <row r="4582" spans="8:11" ht="12.75">
      <c r="H4582" s="1"/>
      <c r="I4582" s="7"/>
      <c r="J4582" s="7"/>
      <c r="K4582" s="7"/>
    </row>
    <row r="4583" spans="8:11" ht="12.75">
      <c r="H4583" s="1"/>
      <c r="I4583" s="7"/>
      <c r="J4583" s="7"/>
      <c r="K4583" s="7"/>
    </row>
    <row r="4584" spans="8:11" ht="12.75">
      <c r="H4584" s="1"/>
      <c r="I4584" s="7"/>
      <c r="J4584" s="7"/>
      <c r="K4584" s="7"/>
    </row>
    <row r="4585" spans="8:11" ht="12.75">
      <c r="H4585" s="1"/>
      <c r="I4585" s="7"/>
      <c r="J4585" s="7"/>
      <c r="K4585" s="7"/>
    </row>
    <row r="4586" spans="8:11" ht="12.75">
      <c r="H4586" s="1"/>
      <c r="I4586" s="7"/>
      <c r="J4586" s="7"/>
      <c r="K4586" s="7"/>
    </row>
    <row r="4587" spans="8:11" ht="12.75">
      <c r="H4587" s="1"/>
      <c r="I4587" s="7"/>
      <c r="J4587" s="7"/>
      <c r="K4587" s="7"/>
    </row>
    <row r="4588" spans="8:11" ht="12.75">
      <c r="H4588" s="1"/>
      <c r="I4588" s="7"/>
      <c r="J4588" s="7"/>
      <c r="K4588" s="7"/>
    </row>
    <row r="4589" spans="8:11" ht="12.75">
      <c r="H4589" s="1"/>
      <c r="I4589" s="7"/>
      <c r="J4589" s="7"/>
      <c r="K4589" s="7"/>
    </row>
    <row r="4590" spans="8:11" ht="12.75">
      <c r="H4590" s="1"/>
      <c r="I4590" s="7"/>
      <c r="J4590" s="7"/>
      <c r="K4590" s="7"/>
    </row>
    <row r="4591" spans="8:11" ht="12.75">
      <c r="H4591" s="1"/>
      <c r="I4591" s="7"/>
      <c r="J4591" s="7"/>
      <c r="K4591" s="7"/>
    </row>
    <row r="4592" spans="8:11" ht="12.75">
      <c r="H4592" s="1"/>
      <c r="I4592" s="7"/>
      <c r="J4592" s="7"/>
      <c r="K4592" s="7"/>
    </row>
    <row r="4593" spans="8:11" ht="12.75">
      <c r="H4593" s="1"/>
      <c r="I4593" s="7"/>
      <c r="J4593" s="7"/>
      <c r="K4593" s="7"/>
    </row>
    <row r="4594" spans="8:11" ht="12.75">
      <c r="H4594" s="1"/>
      <c r="I4594" s="7"/>
      <c r="J4594" s="7"/>
      <c r="K4594" s="7"/>
    </row>
    <row r="4595" spans="8:11" ht="12.75">
      <c r="H4595" s="1"/>
      <c r="I4595" s="7"/>
      <c r="J4595" s="7"/>
      <c r="K4595" s="7"/>
    </row>
    <row r="4596" spans="8:11" ht="12.75">
      <c r="H4596" s="1"/>
      <c r="I4596" s="7"/>
      <c r="J4596" s="7"/>
      <c r="K4596" s="7"/>
    </row>
    <row r="4597" spans="8:11" ht="12.75">
      <c r="H4597" s="1"/>
      <c r="I4597" s="7"/>
      <c r="J4597" s="7"/>
      <c r="K4597" s="7"/>
    </row>
    <row r="4598" spans="8:11" ht="12.75">
      <c r="H4598" s="1"/>
      <c r="I4598" s="7"/>
      <c r="J4598" s="7"/>
      <c r="K4598" s="7"/>
    </row>
    <row r="4599" spans="8:11" ht="12.75">
      <c r="H4599" s="1"/>
      <c r="I4599" s="7"/>
      <c r="J4599" s="7"/>
      <c r="K4599" s="7"/>
    </row>
    <row r="4600" spans="8:11" ht="12.75">
      <c r="H4600" s="1"/>
      <c r="I4600" s="7"/>
      <c r="J4600" s="7"/>
      <c r="K4600" s="7"/>
    </row>
    <row r="4601" spans="8:11" ht="12.75">
      <c r="H4601" s="1"/>
      <c r="I4601" s="7"/>
      <c r="J4601" s="7"/>
      <c r="K4601" s="7"/>
    </row>
    <row r="4602" spans="8:11" ht="12.75">
      <c r="H4602" s="1"/>
      <c r="I4602" s="7"/>
      <c r="J4602" s="7"/>
      <c r="K4602" s="7"/>
    </row>
    <row r="4603" spans="8:11" ht="12.75">
      <c r="H4603" s="1"/>
      <c r="I4603" s="7"/>
      <c r="J4603" s="7"/>
      <c r="K4603" s="7"/>
    </row>
    <row r="4604" spans="8:11" ht="12.75">
      <c r="H4604" s="1"/>
      <c r="I4604" s="7"/>
      <c r="J4604" s="7"/>
      <c r="K4604" s="7"/>
    </row>
    <row r="4605" spans="8:11" ht="12.75">
      <c r="H4605" s="1"/>
      <c r="I4605" s="7"/>
      <c r="J4605" s="7"/>
      <c r="K4605" s="7"/>
    </row>
    <row r="4606" spans="8:11" ht="12.75">
      <c r="H4606" s="1"/>
      <c r="I4606" s="7"/>
      <c r="J4606" s="7"/>
      <c r="K4606" s="7"/>
    </row>
    <row r="4607" spans="8:11" ht="12.75">
      <c r="H4607" s="1"/>
      <c r="I4607" s="7"/>
      <c r="J4607" s="7"/>
      <c r="K4607" s="7"/>
    </row>
    <row r="4608" spans="8:11" ht="12.75">
      <c r="H4608" s="1"/>
      <c r="I4608" s="7"/>
      <c r="J4608" s="7"/>
      <c r="K4608" s="7"/>
    </row>
    <row r="4609" spans="8:11" ht="12.75">
      <c r="H4609" s="1"/>
      <c r="I4609" s="7"/>
      <c r="J4609" s="7"/>
      <c r="K4609" s="7"/>
    </row>
    <row r="4610" spans="8:11" ht="12.75">
      <c r="H4610" s="1"/>
      <c r="I4610" s="7"/>
      <c r="J4610" s="7"/>
      <c r="K4610" s="7"/>
    </row>
    <row r="4611" spans="8:11" ht="12.75">
      <c r="H4611" s="1"/>
      <c r="I4611" s="7"/>
      <c r="J4611" s="7"/>
      <c r="K4611" s="7"/>
    </row>
    <row r="4612" spans="8:11" ht="12.75">
      <c r="H4612" s="1"/>
      <c r="I4612" s="7"/>
      <c r="J4612" s="7"/>
      <c r="K4612" s="7"/>
    </row>
    <row r="4613" spans="8:11" ht="12.75">
      <c r="H4613" s="1"/>
      <c r="I4613" s="7"/>
      <c r="J4613" s="7"/>
      <c r="K4613" s="7"/>
    </row>
    <row r="4614" spans="8:11" ht="12.75">
      <c r="H4614" s="1"/>
      <c r="I4614" s="7"/>
      <c r="J4614" s="7"/>
      <c r="K4614" s="7"/>
    </row>
    <row r="4615" spans="8:11" ht="12.75">
      <c r="H4615" s="1"/>
      <c r="I4615" s="7"/>
      <c r="J4615" s="7"/>
      <c r="K4615" s="7"/>
    </row>
    <row r="4616" spans="8:11" ht="12.75">
      <c r="H4616" s="1"/>
      <c r="I4616" s="7"/>
      <c r="J4616" s="7"/>
      <c r="K4616" s="7"/>
    </row>
    <row r="4617" spans="8:11" ht="12.75">
      <c r="H4617" s="1"/>
      <c r="I4617" s="7"/>
      <c r="J4617" s="7"/>
      <c r="K4617" s="7"/>
    </row>
    <row r="4618" spans="8:11" ht="12.75">
      <c r="H4618" s="1"/>
      <c r="I4618" s="7"/>
      <c r="J4618" s="7"/>
      <c r="K4618" s="7"/>
    </row>
    <row r="4619" spans="8:11" ht="12.75">
      <c r="H4619" s="1"/>
      <c r="I4619" s="7"/>
      <c r="J4619" s="7"/>
      <c r="K4619" s="7"/>
    </row>
    <row r="4620" spans="8:11" ht="12.75">
      <c r="H4620" s="1"/>
      <c r="I4620" s="7"/>
      <c r="J4620" s="7"/>
      <c r="K4620" s="7"/>
    </row>
    <row r="4621" spans="8:11" ht="12.75">
      <c r="H4621" s="1"/>
      <c r="I4621" s="7"/>
      <c r="J4621" s="7"/>
      <c r="K4621" s="7"/>
    </row>
    <row r="4622" spans="8:11" ht="12.75">
      <c r="H4622" s="1"/>
      <c r="I4622" s="7"/>
      <c r="J4622" s="7"/>
      <c r="K4622" s="7"/>
    </row>
    <row r="4623" spans="8:11" ht="12.75">
      <c r="H4623" s="1"/>
      <c r="I4623" s="7"/>
      <c r="J4623" s="7"/>
      <c r="K4623" s="7"/>
    </row>
    <row r="4624" spans="8:11" ht="12.75">
      <c r="H4624" s="1"/>
      <c r="I4624" s="7"/>
      <c r="J4624" s="7"/>
      <c r="K4624" s="7"/>
    </row>
    <row r="4625" spans="8:11" ht="12.75">
      <c r="H4625" s="1"/>
      <c r="I4625" s="7"/>
      <c r="J4625" s="7"/>
      <c r="K4625" s="7"/>
    </row>
    <row r="4626" spans="8:11" ht="12.75">
      <c r="H4626" s="1"/>
      <c r="I4626" s="7"/>
      <c r="J4626" s="7"/>
      <c r="K4626" s="7"/>
    </row>
    <row r="4627" spans="8:11" ht="12.75">
      <c r="H4627" s="1"/>
      <c r="I4627" s="7"/>
      <c r="J4627" s="7"/>
      <c r="K4627" s="7"/>
    </row>
    <row r="4628" spans="8:11" ht="12.75">
      <c r="H4628" s="1"/>
      <c r="I4628" s="7"/>
      <c r="J4628" s="7"/>
      <c r="K4628" s="7"/>
    </row>
    <row r="4629" spans="8:11" ht="12.75">
      <c r="H4629" s="1"/>
      <c r="I4629" s="7"/>
      <c r="J4629" s="7"/>
      <c r="K4629" s="7"/>
    </row>
    <row r="4630" spans="8:11" ht="12.75">
      <c r="H4630" s="1"/>
      <c r="I4630" s="7"/>
      <c r="J4630" s="7"/>
      <c r="K4630" s="7"/>
    </row>
    <row r="4631" spans="8:11" ht="12.75">
      <c r="H4631" s="1"/>
      <c r="I4631" s="7"/>
      <c r="J4631" s="7"/>
      <c r="K4631" s="7"/>
    </row>
    <row r="4632" spans="8:11" ht="12.75">
      <c r="H4632" s="1"/>
      <c r="I4632" s="7"/>
      <c r="J4632" s="7"/>
      <c r="K4632" s="7"/>
    </row>
    <row r="4633" spans="8:11" ht="12.75">
      <c r="H4633" s="1"/>
      <c r="I4633" s="7"/>
      <c r="J4633" s="7"/>
      <c r="K4633" s="7"/>
    </row>
    <row r="4634" spans="8:11" ht="12.75">
      <c r="H4634" s="1"/>
      <c r="I4634" s="7"/>
      <c r="J4634" s="7"/>
      <c r="K4634" s="7"/>
    </row>
    <row r="4635" spans="8:11" ht="12.75">
      <c r="H4635" s="1"/>
      <c r="I4635" s="7"/>
      <c r="J4635" s="7"/>
      <c r="K4635" s="7"/>
    </row>
    <row r="4636" spans="8:11" ht="12.75">
      <c r="H4636" s="1"/>
      <c r="I4636" s="7"/>
      <c r="J4636" s="7"/>
      <c r="K4636" s="7"/>
    </row>
    <row r="4637" spans="8:11" ht="12.75">
      <c r="H4637" s="1"/>
      <c r="I4637" s="7"/>
      <c r="J4637" s="7"/>
      <c r="K4637" s="7"/>
    </row>
    <row r="4638" spans="8:11" ht="12.75">
      <c r="H4638" s="1"/>
      <c r="I4638" s="7"/>
      <c r="J4638" s="7"/>
      <c r="K4638" s="7"/>
    </row>
    <row r="4639" spans="8:11" ht="12.75">
      <c r="H4639" s="1"/>
      <c r="I4639" s="7"/>
      <c r="J4639" s="7"/>
      <c r="K4639" s="7"/>
    </row>
    <row r="4640" spans="8:11" ht="12.75">
      <c r="H4640" s="1"/>
      <c r="I4640" s="7"/>
      <c r="J4640" s="7"/>
      <c r="K4640" s="7"/>
    </row>
    <row r="4641" spans="8:11" ht="12.75">
      <c r="H4641" s="1"/>
      <c r="I4641" s="7"/>
      <c r="J4641" s="7"/>
      <c r="K4641" s="7"/>
    </row>
    <row r="4642" spans="8:11" ht="12.75">
      <c r="H4642" s="1"/>
      <c r="I4642" s="7"/>
      <c r="J4642" s="7"/>
      <c r="K4642" s="7"/>
    </row>
    <row r="4643" spans="8:11" ht="12.75">
      <c r="H4643" s="1"/>
      <c r="I4643" s="7"/>
      <c r="J4643" s="7"/>
      <c r="K4643" s="7"/>
    </row>
    <row r="4644" spans="8:11" ht="12.75">
      <c r="H4644" s="1"/>
      <c r="I4644" s="7"/>
      <c r="J4644" s="7"/>
      <c r="K4644" s="7"/>
    </row>
    <row r="4645" spans="8:11" ht="12.75">
      <c r="H4645" s="1"/>
      <c r="I4645" s="7"/>
      <c r="J4645" s="7"/>
      <c r="K4645" s="7"/>
    </row>
    <row r="4646" spans="8:11" ht="12.75">
      <c r="H4646" s="1"/>
      <c r="I4646" s="7"/>
      <c r="J4646" s="7"/>
      <c r="K4646" s="7"/>
    </row>
    <row r="4647" spans="8:11" ht="12.75">
      <c r="H4647" s="1"/>
      <c r="I4647" s="7"/>
      <c r="J4647" s="7"/>
      <c r="K4647" s="7"/>
    </row>
    <row r="4648" spans="8:11" ht="12.75">
      <c r="H4648" s="1"/>
      <c r="I4648" s="7"/>
      <c r="J4648" s="7"/>
      <c r="K4648" s="7"/>
    </row>
    <row r="4649" spans="8:11" ht="12.75">
      <c r="H4649" s="1"/>
      <c r="I4649" s="7"/>
      <c r="J4649" s="7"/>
      <c r="K4649" s="7"/>
    </row>
    <row r="4650" spans="8:11" ht="12.75">
      <c r="H4650" s="1"/>
      <c r="I4650" s="7"/>
      <c r="J4650" s="7"/>
      <c r="K4650" s="7"/>
    </row>
    <row r="4651" spans="8:11" ht="12.75">
      <c r="H4651" s="1"/>
      <c r="I4651" s="7"/>
      <c r="J4651" s="7"/>
      <c r="K4651" s="7"/>
    </row>
    <row r="4652" spans="8:11" ht="12.75">
      <c r="H4652" s="1"/>
      <c r="I4652" s="7"/>
      <c r="J4652" s="7"/>
      <c r="K4652" s="7"/>
    </row>
    <row r="4653" spans="8:11" ht="12.75">
      <c r="H4653" s="1"/>
      <c r="I4653" s="7"/>
      <c r="J4653" s="7"/>
      <c r="K4653" s="7"/>
    </row>
    <row r="4654" spans="8:11" ht="12.75">
      <c r="H4654" s="1"/>
      <c r="I4654" s="7"/>
      <c r="J4654" s="7"/>
      <c r="K4654" s="7"/>
    </row>
    <row r="4655" spans="8:11" ht="12.75">
      <c r="H4655" s="1"/>
      <c r="I4655" s="7"/>
      <c r="J4655" s="7"/>
      <c r="K4655" s="7"/>
    </row>
    <row r="4656" spans="8:11" ht="12.75">
      <c r="H4656" s="1"/>
      <c r="I4656" s="7"/>
      <c r="J4656" s="7"/>
      <c r="K4656" s="7"/>
    </row>
    <row r="4657" spans="8:11" ht="12.75">
      <c r="H4657" s="1"/>
      <c r="I4657" s="7"/>
      <c r="J4657" s="7"/>
      <c r="K4657" s="7"/>
    </row>
    <row r="4658" spans="8:11" ht="12.75">
      <c r="H4658" s="1"/>
      <c r="I4658" s="7"/>
      <c r="J4658" s="7"/>
      <c r="K4658" s="7"/>
    </row>
    <row r="4659" spans="8:11" ht="12.75">
      <c r="H4659" s="1"/>
      <c r="I4659" s="7"/>
      <c r="J4659" s="7"/>
      <c r="K4659" s="7"/>
    </row>
    <row r="4660" spans="8:11" ht="12.75">
      <c r="H4660" s="1"/>
      <c r="I4660" s="7"/>
      <c r="J4660" s="7"/>
      <c r="K4660" s="7"/>
    </row>
    <row r="4661" spans="8:11" ht="12.75">
      <c r="H4661" s="1"/>
      <c r="I4661" s="7"/>
      <c r="J4661" s="7"/>
      <c r="K4661" s="7"/>
    </row>
    <row r="4662" spans="8:11" ht="12.75">
      <c r="H4662" s="1"/>
      <c r="I4662" s="7"/>
      <c r="J4662" s="7"/>
      <c r="K4662" s="7"/>
    </row>
    <row r="4663" spans="8:11" ht="12.75">
      <c r="H4663" s="1"/>
      <c r="I4663" s="7"/>
      <c r="J4663" s="7"/>
      <c r="K4663" s="7"/>
    </row>
    <row r="4664" spans="8:11" ht="12.75">
      <c r="H4664" s="1"/>
      <c r="I4664" s="7"/>
      <c r="J4664" s="7"/>
      <c r="K4664" s="7"/>
    </row>
    <row r="4665" spans="8:11" ht="12.75">
      <c r="H4665" s="1"/>
      <c r="I4665" s="7"/>
      <c r="J4665" s="7"/>
      <c r="K4665" s="7"/>
    </row>
    <row r="4666" spans="8:11" ht="12.75">
      <c r="H4666" s="1"/>
      <c r="I4666" s="7"/>
      <c r="J4666" s="7"/>
      <c r="K4666" s="7"/>
    </row>
    <row r="4667" spans="8:11" ht="12.75">
      <c r="H4667" s="1"/>
      <c r="I4667" s="7"/>
      <c r="J4667" s="7"/>
      <c r="K4667" s="7"/>
    </row>
    <row r="4668" spans="8:11" ht="12.75">
      <c r="H4668" s="1"/>
      <c r="I4668" s="7"/>
      <c r="J4668" s="7"/>
      <c r="K4668" s="7"/>
    </row>
    <row r="4669" spans="8:11" ht="12.75">
      <c r="H4669" s="1"/>
      <c r="I4669" s="7"/>
      <c r="J4669" s="7"/>
      <c r="K4669" s="7"/>
    </row>
    <row r="4670" spans="8:11" ht="12.75">
      <c r="H4670" s="1"/>
      <c r="I4670" s="7"/>
      <c r="J4670" s="7"/>
      <c r="K4670" s="7"/>
    </row>
    <row r="4671" spans="8:11" ht="12.75">
      <c r="H4671" s="1"/>
      <c r="I4671" s="7"/>
      <c r="J4671" s="7"/>
      <c r="K4671" s="7"/>
    </row>
    <row r="4672" spans="8:11" ht="12.75">
      <c r="H4672" s="1"/>
      <c r="I4672" s="7"/>
      <c r="J4672" s="7"/>
      <c r="K4672" s="7"/>
    </row>
    <row r="4673" spans="8:11" ht="12.75">
      <c r="H4673" s="1"/>
      <c r="I4673" s="7"/>
      <c r="J4673" s="7"/>
      <c r="K4673" s="7"/>
    </row>
    <row r="4674" spans="8:11" ht="12.75">
      <c r="H4674" s="1"/>
      <c r="I4674" s="7"/>
      <c r="J4674" s="7"/>
      <c r="K4674" s="7"/>
    </row>
    <row r="4675" spans="8:11" ht="12.75">
      <c r="H4675" s="1"/>
      <c r="I4675" s="7"/>
      <c r="J4675" s="7"/>
      <c r="K4675" s="7"/>
    </row>
    <row r="4676" spans="8:11" ht="12.75">
      <c r="H4676" s="1"/>
      <c r="I4676" s="7"/>
      <c r="J4676" s="7"/>
      <c r="K4676" s="7"/>
    </row>
    <row r="4677" spans="8:11" ht="12.75">
      <c r="H4677" s="1"/>
      <c r="I4677" s="7"/>
      <c r="J4677" s="7"/>
      <c r="K4677" s="7"/>
    </row>
    <row r="4678" spans="8:11" ht="12.75">
      <c r="H4678" s="1"/>
      <c r="I4678" s="7"/>
      <c r="J4678" s="7"/>
      <c r="K4678" s="7"/>
    </row>
    <row r="4679" spans="8:11" ht="12.75">
      <c r="H4679" s="1"/>
      <c r="I4679" s="7"/>
      <c r="J4679" s="7"/>
      <c r="K4679" s="7"/>
    </row>
    <row r="4680" spans="8:11" ht="12.75">
      <c r="H4680" s="1"/>
      <c r="I4680" s="7"/>
      <c r="J4680" s="7"/>
      <c r="K4680" s="7"/>
    </row>
    <row r="4681" spans="8:11" ht="12.75">
      <c r="H4681" s="1"/>
      <c r="I4681" s="7"/>
      <c r="J4681" s="7"/>
      <c r="K4681" s="7"/>
    </row>
    <row r="4682" spans="8:11" ht="12.75">
      <c r="H4682" s="1"/>
      <c r="I4682" s="7"/>
      <c r="J4682" s="7"/>
      <c r="K4682" s="7"/>
    </row>
    <row r="4683" spans="8:11" ht="12.75">
      <c r="H4683" s="1"/>
      <c r="I4683" s="7"/>
      <c r="J4683" s="7"/>
      <c r="K4683" s="7"/>
    </row>
    <row r="4684" spans="8:11" ht="12.75">
      <c r="H4684" s="1"/>
      <c r="I4684" s="7"/>
      <c r="J4684" s="7"/>
      <c r="K4684" s="7"/>
    </row>
    <row r="4685" spans="8:11" ht="12.75">
      <c r="H4685" s="1"/>
      <c r="I4685" s="7"/>
      <c r="J4685" s="7"/>
      <c r="K4685" s="7"/>
    </row>
    <row r="4686" spans="8:11" ht="12.75">
      <c r="H4686" s="1"/>
      <c r="I4686" s="7"/>
      <c r="J4686" s="7"/>
      <c r="K4686" s="7"/>
    </row>
    <row r="4687" spans="8:11" ht="12.75">
      <c r="H4687" s="1"/>
      <c r="I4687" s="7"/>
      <c r="J4687" s="7"/>
      <c r="K4687" s="7"/>
    </row>
    <row r="4688" spans="8:11" ht="12.75">
      <c r="H4688" s="1"/>
      <c r="I4688" s="7"/>
      <c r="J4688" s="7"/>
      <c r="K4688" s="7"/>
    </row>
    <row r="4689" spans="8:11" ht="12.75">
      <c r="H4689" s="1"/>
      <c r="I4689" s="7"/>
      <c r="J4689" s="7"/>
      <c r="K4689" s="7"/>
    </row>
    <row r="4690" spans="8:11" ht="12.75">
      <c r="H4690" s="1"/>
      <c r="I4690" s="7"/>
      <c r="J4690" s="7"/>
      <c r="K4690" s="7"/>
    </row>
    <row r="4691" spans="8:11" ht="12.75">
      <c r="H4691" s="1"/>
      <c r="I4691" s="7"/>
      <c r="J4691" s="7"/>
      <c r="K4691" s="7"/>
    </row>
    <row r="4692" spans="8:11" ht="12.75">
      <c r="H4692" s="1"/>
      <c r="I4692" s="7"/>
      <c r="J4692" s="7"/>
      <c r="K4692" s="7"/>
    </row>
    <row r="4693" spans="8:11" ht="12.75">
      <c r="H4693" s="1"/>
      <c r="I4693" s="7"/>
      <c r="J4693" s="7"/>
      <c r="K4693" s="7"/>
    </row>
    <row r="4694" spans="8:11" ht="12.75">
      <c r="H4694" s="1"/>
      <c r="I4694" s="7"/>
      <c r="J4694" s="7"/>
      <c r="K4694" s="7"/>
    </row>
    <row r="4695" spans="8:11" ht="12.75">
      <c r="H4695" s="1"/>
      <c r="I4695" s="7"/>
      <c r="J4695" s="7"/>
      <c r="K4695" s="7"/>
    </row>
    <row r="4696" spans="8:11" ht="12.75">
      <c r="H4696" s="1"/>
      <c r="I4696" s="7"/>
      <c r="J4696" s="7"/>
      <c r="K4696" s="7"/>
    </row>
    <row r="4697" spans="8:11" ht="12.75">
      <c r="H4697" s="1"/>
      <c r="I4697" s="7"/>
      <c r="J4697" s="7"/>
      <c r="K4697" s="7"/>
    </row>
    <row r="4698" spans="8:11" ht="12.75">
      <c r="H4698" s="1"/>
      <c r="I4698" s="7"/>
      <c r="J4698" s="7"/>
      <c r="K4698" s="7"/>
    </row>
    <row r="4699" spans="8:11" ht="12.75">
      <c r="H4699" s="1"/>
      <c r="I4699" s="7"/>
      <c r="J4699" s="7"/>
      <c r="K4699" s="7"/>
    </row>
    <row r="4700" spans="8:11" ht="12.75">
      <c r="H4700" s="1"/>
      <c r="I4700" s="7"/>
      <c r="J4700" s="7"/>
      <c r="K4700" s="7"/>
    </row>
    <row r="4701" spans="8:11" ht="12.75">
      <c r="H4701" s="1"/>
      <c r="I4701" s="7"/>
      <c r="J4701" s="7"/>
      <c r="K4701" s="7"/>
    </row>
    <row r="4702" spans="8:11" ht="12.75">
      <c r="H4702" s="1"/>
      <c r="I4702" s="7"/>
      <c r="J4702" s="7"/>
      <c r="K4702" s="7"/>
    </row>
    <row r="4703" spans="8:11" ht="12.75">
      <c r="H4703" s="1"/>
      <c r="I4703" s="7"/>
      <c r="J4703" s="7"/>
      <c r="K4703" s="7"/>
    </row>
    <row r="4704" spans="8:11" ht="12.75">
      <c r="H4704" s="1"/>
      <c r="I4704" s="7"/>
      <c r="J4704" s="7"/>
      <c r="K4704" s="7"/>
    </row>
    <row r="4705" spans="8:11" ht="12.75">
      <c r="H4705" s="1"/>
      <c r="I4705" s="7"/>
      <c r="J4705" s="7"/>
      <c r="K4705" s="7"/>
    </row>
    <row r="4706" spans="8:11" ht="12.75">
      <c r="H4706" s="1"/>
      <c r="I4706" s="7"/>
      <c r="J4706" s="7"/>
      <c r="K4706" s="7"/>
    </row>
    <row r="4707" spans="8:11" ht="12.75">
      <c r="H4707" s="1"/>
      <c r="I4707" s="7"/>
      <c r="J4707" s="7"/>
      <c r="K4707" s="7"/>
    </row>
    <row r="4708" spans="8:11" ht="12.75">
      <c r="H4708" s="1"/>
      <c r="I4708" s="7"/>
      <c r="J4708" s="7"/>
      <c r="K4708" s="7"/>
    </row>
    <row r="4709" spans="8:11" ht="12.75">
      <c r="H4709" s="1"/>
      <c r="I4709" s="7"/>
      <c r="J4709" s="7"/>
      <c r="K4709" s="7"/>
    </row>
    <row r="4710" spans="8:11" ht="12.75">
      <c r="H4710" s="1"/>
      <c r="I4710" s="7"/>
      <c r="J4710" s="7"/>
      <c r="K4710" s="7"/>
    </row>
    <row r="4711" spans="8:11" ht="12.75">
      <c r="H4711" s="1"/>
      <c r="I4711" s="7"/>
      <c r="J4711" s="7"/>
      <c r="K4711" s="7"/>
    </row>
    <row r="4712" spans="8:11" ht="12.75">
      <c r="H4712" s="1"/>
      <c r="I4712" s="7"/>
      <c r="J4712" s="7"/>
      <c r="K4712" s="7"/>
    </row>
    <row r="4713" spans="8:11" ht="12.75">
      <c r="H4713" s="1"/>
      <c r="I4713" s="7"/>
      <c r="J4713" s="7"/>
      <c r="K4713" s="7"/>
    </row>
    <row r="4714" spans="8:11" ht="12.75">
      <c r="H4714" s="1"/>
      <c r="I4714" s="7"/>
      <c r="J4714" s="7"/>
      <c r="K4714" s="7"/>
    </row>
    <row r="4715" spans="8:11" ht="12.75">
      <c r="H4715" s="1"/>
      <c r="I4715" s="7"/>
      <c r="J4715" s="7"/>
      <c r="K4715" s="7"/>
    </row>
    <row r="4716" spans="8:11" ht="12.75">
      <c r="H4716" s="1"/>
      <c r="I4716" s="7"/>
      <c r="J4716" s="7"/>
      <c r="K4716" s="7"/>
    </row>
    <row r="4717" spans="8:11" ht="12.75">
      <c r="H4717" s="1"/>
      <c r="I4717" s="7"/>
      <c r="J4717" s="7"/>
      <c r="K4717" s="7"/>
    </row>
    <row r="4718" spans="8:11" ht="12.75">
      <c r="H4718" s="1"/>
      <c r="I4718" s="7"/>
      <c r="J4718" s="7"/>
      <c r="K4718" s="7"/>
    </row>
    <row r="4719" spans="8:11" ht="12.75">
      <c r="H4719" s="1"/>
      <c r="I4719" s="7"/>
      <c r="J4719" s="7"/>
      <c r="K4719" s="7"/>
    </row>
    <row r="4720" spans="8:11" ht="12.75">
      <c r="H4720" s="1"/>
      <c r="I4720" s="7"/>
      <c r="J4720" s="7"/>
      <c r="K4720" s="7"/>
    </row>
    <row r="4721" spans="8:11" ht="12.75">
      <c r="H4721" s="1"/>
      <c r="I4721" s="7"/>
      <c r="J4721" s="7"/>
      <c r="K4721" s="7"/>
    </row>
    <row r="4722" spans="8:11" ht="12.75">
      <c r="H4722" s="1"/>
      <c r="I4722" s="7"/>
      <c r="J4722" s="7"/>
      <c r="K4722" s="7"/>
    </row>
    <row r="4723" spans="8:11" ht="12.75">
      <c r="H4723" s="1"/>
      <c r="I4723" s="7"/>
      <c r="J4723" s="7"/>
      <c r="K4723" s="7"/>
    </row>
    <row r="4724" spans="8:11" ht="12.75">
      <c r="H4724" s="1"/>
      <c r="I4724" s="7"/>
      <c r="J4724" s="7"/>
      <c r="K4724" s="7"/>
    </row>
    <row r="4725" spans="8:11" ht="12.75">
      <c r="H4725" s="1"/>
      <c r="I4725" s="7"/>
      <c r="J4725" s="7"/>
      <c r="K4725" s="7"/>
    </row>
    <row r="4726" spans="8:11" ht="12.75">
      <c r="H4726" s="1"/>
      <c r="I4726" s="7"/>
      <c r="J4726" s="7"/>
      <c r="K4726" s="7"/>
    </row>
    <row r="4727" spans="8:11" ht="12.75">
      <c r="H4727" s="1"/>
      <c r="I4727" s="7"/>
      <c r="J4727" s="7"/>
      <c r="K4727" s="7"/>
    </row>
    <row r="4728" spans="8:11" ht="12.75">
      <c r="H4728" s="1"/>
      <c r="I4728" s="7"/>
      <c r="J4728" s="7"/>
      <c r="K4728" s="7"/>
    </row>
    <row r="4729" spans="8:11" ht="12.75">
      <c r="H4729" s="1"/>
      <c r="I4729" s="7"/>
      <c r="J4729" s="7"/>
      <c r="K4729" s="7"/>
    </row>
    <row r="4730" spans="8:11" ht="12.75">
      <c r="H4730" s="1"/>
      <c r="I4730" s="7"/>
      <c r="J4730" s="7"/>
      <c r="K4730" s="7"/>
    </row>
    <row r="4731" spans="8:11" ht="12.75">
      <c r="H4731" s="1"/>
      <c r="I4731" s="7"/>
      <c r="J4731" s="7"/>
      <c r="K4731" s="7"/>
    </row>
    <row r="4732" spans="8:11" ht="12.75">
      <c r="H4732" s="1"/>
      <c r="I4732" s="7"/>
      <c r="J4732" s="7"/>
      <c r="K4732" s="7"/>
    </row>
    <row r="4733" spans="8:11" ht="12.75">
      <c r="H4733" s="1"/>
      <c r="I4733" s="7"/>
      <c r="J4733" s="7"/>
      <c r="K4733" s="7"/>
    </row>
    <row r="4734" spans="8:11" ht="12.75">
      <c r="H4734" s="1"/>
      <c r="I4734" s="7"/>
      <c r="J4734" s="7"/>
      <c r="K4734" s="7"/>
    </row>
    <row r="4735" spans="8:11" ht="12.75">
      <c r="H4735" s="1"/>
      <c r="I4735" s="7"/>
      <c r="J4735" s="7"/>
      <c r="K4735" s="7"/>
    </row>
    <row r="4736" spans="8:11" ht="12.75">
      <c r="H4736" s="1"/>
      <c r="I4736" s="7"/>
      <c r="J4736" s="7"/>
      <c r="K4736" s="7"/>
    </row>
    <row r="4737" spans="8:11" ht="12.75">
      <c r="H4737" s="1"/>
      <c r="I4737" s="7"/>
      <c r="J4737" s="7"/>
      <c r="K4737" s="7"/>
    </row>
    <row r="4738" spans="8:11" ht="12.75">
      <c r="H4738" s="1"/>
      <c r="I4738" s="7"/>
      <c r="J4738" s="7"/>
      <c r="K4738" s="7"/>
    </row>
    <row r="4739" spans="8:11" ht="12.75">
      <c r="H4739" s="1"/>
      <c r="I4739" s="7"/>
      <c r="J4739" s="7"/>
      <c r="K4739" s="7"/>
    </row>
    <row r="4740" spans="8:11" ht="12.75">
      <c r="H4740" s="1"/>
      <c r="I4740" s="7"/>
      <c r="J4740" s="7"/>
      <c r="K4740" s="7"/>
    </row>
    <row r="4741" spans="8:11" ht="12.75">
      <c r="H4741" s="1"/>
      <c r="I4741" s="7"/>
      <c r="J4741" s="7"/>
      <c r="K4741" s="7"/>
    </row>
    <row r="4742" spans="8:11" ht="12.75">
      <c r="H4742" s="1"/>
      <c r="I4742" s="7"/>
      <c r="J4742" s="7"/>
      <c r="K4742" s="7"/>
    </row>
    <row r="4743" spans="8:11" ht="12.75">
      <c r="H4743" s="1"/>
      <c r="I4743" s="7"/>
      <c r="J4743" s="7"/>
      <c r="K4743" s="7"/>
    </row>
    <row r="4744" spans="8:11" ht="12.75">
      <c r="H4744" s="1"/>
      <c r="I4744" s="7"/>
      <c r="J4744" s="7"/>
      <c r="K4744" s="7"/>
    </row>
    <row r="4745" spans="8:11" ht="12.75">
      <c r="H4745" s="1"/>
      <c r="I4745" s="7"/>
      <c r="J4745" s="7"/>
      <c r="K4745" s="7"/>
    </row>
    <row r="4746" spans="8:11" ht="12.75">
      <c r="H4746" s="1"/>
      <c r="I4746" s="7"/>
      <c r="J4746" s="7"/>
      <c r="K4746" s="7"/>
    </row>
    <row r="4747" spans="8:11" ht="12.75">
      <c r="H4747" s="1"/>
      <c r="I4747" s="7"/>
      <c r="J4747" s="7"/>
      <c r="K4747" s="7"/>
    </row>
    <row r="4748" spans="8:11" ht="12.75">
      <c r="H4748" s="1"/>
      <c r="I4748" s="7"/>
      <c r="J4748" s="7"/>
      <c r="K4748" s="7"/>
    </row>
    <row r="4749" spans="8:11" ht="12.75">
      <c r="H4749" s="1"/>
      <c r="I4749" s="7"/>
      <c r="J4749" s="7"/>
      <c r="K4749" s="7"/>
    </row>
    <row r="4750" spans="8:11" ht="12.75">
      <c r="H4750" s="1"/>
      <c r="I4750" s="7"/>
      <c r="J4750" s="7"/>
      <c r="K4750" s="7"/>
    </row>
    <row r="4751" spans="8:11" ht="12.75">
      <c r="H4751" s="1"/>
      <c r="I4751" s="7"/>
      <c r="J4751" s="7"/>
      <c r="K4751" s="7"/>
    </row>
    <row r="4752" spans="8:11" ht="12.75">
      <c r="H4752" s="1"/>
      <c r="I4752" s="7"/>
      <c r="J4752" s="7"/>
      <c r="K4752" s="7"/>
    </row>
    <row r="4753" spans="8:11" ht="12.75">
      <c r="H4753" s="1"/>
      <c r="I4753" s="7"/>
      <c r="J4753" s="7"/>
      <c r="K4753" s="7"/>
    </row>
    <row r="4754" spans="8:11" ht="12.75">
      <c r="H4754" s="1"/>
      <c r="I4754" s="7"/>
      <c r="J4754" s="7"/>
      <c r="K4754" s="7"/>
    </row>
    <row r="4755" spans="8:11" ht="12.75">
      <c r="H4755" s="1"/>
      <c r="I4755" s="7"/>
      <c r="J4755" s="7"/>
      <c r="K4755" s="7"/>
    </row>
    <row r="4756" spans="8:11" ht="12.75">
      <c r="H4756" s="1"/>
      <c r="I4756" s="7"/>
      <c r="J4756" s="7"/>
      <c r="K4756" s="7"/>
    </row>
    <row r="4757" spans="8:11" ht="12.75">
      <c r="H4757" s="1"/>
      <c r="I4757" s="7"/>
      <c r="J4757" s="7"/>
      <c r="K4757" s="7"/>
    </row>
    <row r="4758" spans="8:11" ht="12.75">
      <c r="H4758" s="1"/>
      <c r="I4758" s="7"/>
      <c r="J4758" s="7"/>
      <c r="K4758" s="7"/>
    </row>
    <row r="4759" spans="8:11" ht="12.75">
      <c r="H4759" s="1"/>
      <c r="I4759" s="7"/>
      <c r="J4759" s="7"/>
      <c r="K4759" s="7"/>
    </row>
    <row r="4760" spans="8:11" ht="12.75">
      <c r="H4760" s="1"/>
      <c r="I4760" s="7"/>
      <c r="J4760" s="7"/>
      <c r="K4760" s="7"/>
    </row>
    <row r="4761" spans="8:11" ht="12.75">
      <c r="H4761" s="1"/>
      <c r="I4761" s="7"/>
      <c r="J4761" s="7"/>
      <c r="K4761" s="7"/>
    </row>
    <row r="4762" spans="8:11" ht="12.75">
      <c r="H4762" s="1"/>
      <c r="I4762" s="7"/>
      <c r="J4762" s="7"/>
      <c r="K4762" s="7"/>
    </row>
    <row r="4763" spans="8:11" ht="12.75">
      <c r="H4763" s="1"/>
      <c r="I4763" s="7"/>
      <c r="J4763" s="7"/>
      <c r="K4763" s="7"/>
    </row>
    <row r="4764" spans="8:11" ht="12.75">
      <c r="H4764" s="1"/>
      <c r="I4764" s="7"/>
      <c r="J4764" s="7"/>
      <c r="K4764" s="7"/>
    </row>
    <row r="4765" spans="8:11" ht="12.75">
      <c r="H4765" s="1"/>
      <c r="I4765" s="7"/>
      <c r="J4765" s="7"/>
      <c r="K4765" s="7"/>
    </row>
    <row r="4766" spans="8:11" ht="12.75">
      <c r="H4766" s="1"/>
      <c r="I4766" s="7"/>
      <c r="J4766" s="7"/>
      <c r="K4766" s="7"/>
    </row>
    <row r="4767" spans="8:11" ht="12.75">
      <c r="H4767" s="1"/>
      <c r="I4767" s="7"/>
      <c r="J4767" s="7"/>
      <c r="K4767" s="7"/>
    </row>
    <row r="4768" spans="8:11" ht="12.75">
      <c r="H4768" s="1"/>
      <c r="I4768" s="7"/>
      <c r="J4768" s="7"/>
      <c r="K4768" s="7"/>
    </row>
    <row r="4769" spans="8:11" ht="12.75">
      <c r="H4769" s="1"/>
      <c r="I4769" s="7"/>
      <c r="J4769" s="7"/>
      <c r="K4769" s="7"/>
    </row>
    <row r="4770" spans="8:11" ht="12.75">
      <c r="H4770" s="1"/>
      <c r="I4770" s="7"/>
      <c r="J4770" s="7"/>
      <c r="K4770" s="7"/>
    </row>
    <row r="4771" spans="8:11" ht="12.75">
      <c r="H4771" s="1"/>
      <c r="I4771" s="7"/>
      <c r="J4771" s="7"/>
      <c r="K4771" s="7"/>
    </row>
    <row r="4772" spans="8:11" ht="12.75">
      <c r="H4772" s="1"/>
      <c r="I4772" s="7"/>
      <c r="J4772" s="7"/>
      <c r="K4772" s="7"/>
    </row>
    <row r="4773" spans="8:11" ht="12.75">
      <c r="H4773" s="1"/>
      <c r="I4773" s="7"/>
      <c r="J4773" s="7"/>
      <c r="K4773" s="7"/>
    </row>
    <row r="4774" spans="8:11" ht="12.75">
      <c r="H4774" s="1"/>
      <c r="I4774" s="7"/>
      <c r="J4774" s="7"/>
      <c r="K4774" s="7"/>
    </row>
    <row r="4775" spans="8:11" ht="12.75">
      <c r="H4775" s="1"/>
      <c r="I4775" s="7"/>
      <c r="J4775" s="7"/>
      <c r="K4775" s="7"/>
    </row>
    <row r="4776" spans="8:11" ht="12.75">
      <c r="H4776" s="1"/>
      <c r="I4776" s="7"/>
      <c r="J4776" s="7"/>
      <c r="K4776" s="7"/>
    </row>
    <row r="4777" spans="8:11" ht="12.75">
      <c r="H4777" s="1"/>
      <c r="I4777" s="7"/>
      <c r="J4777" s="7"/>
      <c r="K4777" s="7"/>
    </row>
    <row r="4778" spans="8:11" ht="12.75">
      <c r="H4778" s="1"/>
      <c r="I4778" s="7"/>
      <c r="J4778" s="7"/>
      <c r="K4778" s="7"/>
    </row>
    <row r="4779" spans="8:11" ht="12.75">
      <c r="H4779" s="1"/>
      <c r="I4779" s="7"/>
      <c r="J4779" s="7"/>
      <c r="K4779" s="7"/>
    </row>
    <row r="4780" spans="8:11" ht="12.75">
      <c r="H4780" s="1"/>
      <c r="I4780" s="7"/>
      <c r="J4780" s="7"/>
      <c r="K4780" s="7"/>
    </row>
    <row r="4781" spans="8:11" ht="12.75">
      <c r="H4781" s="1"/>
      <c r="I4781" s="7"/>
      <c r="J4781" s="7"/>
      <c r="K4781" s="7"/>
    </row>
    <row r="4782" spans="8:11" ht="12.75">
      <c r="H4782" s="1"/>
      <c r="I4782" s="7"/>
      <c r="J4782" s="7"/>
      <c r="K4782" s="7"/>
    </row>
    <row r="4783" spans="8:11" ht="12.75">
      <c r="H4783" s="1"/>
      <c r="I4783" s="7"/>
      <c r="J4783" s="7"/>
      <c r="K4783" s="7"/>
    </row>
    <row r="4784" spans="8:11" ht="12.75">
      <c r="H4784" s="1"/>
      <c r="I4784" s="7"/>
      <c r="J4784" s="7"/>
      <c r="K4784" s="7"/>
    </row>
    <row r="4785" spans="8:11" ht="12.75">
      <c r="H4785" s="1"/>
      <c r="I4785" s="7"/>
      <c r="J4785" s="7"/>
      <c r="K4785" s="7"/>
    </row>
    <row r="4786" spans="8:11" ht="12.75">
      <c r="H4786" s="1"/>
      <c r="I4786" s="7"/>
      <c r="J4786" s="7"/>
      <c r="K4786" s="7"/>
    </row>
    <row r="4787" spans="8:11" ht="12.75">
      <c r="H4787" s="1"/>
      <c r="I4787" s="7"/>
      <c r="J4787" s="7"/>
      <c r="K4787" s="7"/>
    </row>
    <row r="4788" spans="8:11" ht="12.75">
      <c r="H4788" s="1"/>
      <c r="I4788" s="7"/>
      <c r="J4788" s="7"/>
      <c r="K4788" s="7"/>
    </row>
    <row r="4789" spans="8:11" ht="12.75">
      <c r="H4789" s="1"/>
      <c r="I4789" s="7"/>
      <c r="J4789" s="7"/>
      <c r="K4789" s="7"/>
    </row>
    <row r="4790" spans="8:11" ht="12.75">
      <c r="H4790" s="1"/>
      <c r="I4790" s="7"/>
      <c r="J4790" s="7"/>
      <c r="K4790" s="7"/>
    </row>
    <row r="4791" spans="8:11" ht="12.75">
      <c r="H4791" s="1"/>
      <c r="I4791" s="7"/>
      <c r="J4791" s="7"/>
      <c r="K4791" s="7"/>
    </row>
    <row r="4792" spans="8:11" ht="12.75">
      <c r="H4792" s="1"/>
      <c r="I4792" s="7"/>
      <c r="J4792" s="7"/>
      <c r="K4792" s="7"/>
    </row>
    <row r="4793" spans="8:11" ht="12.75">
      <c r="H4793" s="1"/>
      <c r="I4793" s="7"/>
      <c r="J4793" s="7"/>
      <c r="K4793" s="7"/>
    </row>
    <row r="4794" spans="8:11" ht="12.75">
      <c r="H4794" s="1"/>
      <c r="I4794" s="7"/>
      <c r="J4794" s="7"/>
      <c r="K4794" s="7"/>
    </row>
    <row r="4795" spans="8:11" ht="12.75">
      <c r="H4795" s="1"/>
      <c r="I4795" s="7"/>
      <c r="J4795" s="7"/>
      <c r="K4795" s="7"/>
    </row>
    <row r="4796" spans="8:11" ht="12.75">
      <c r="H4796" s="1"/>
      <c r="I4796" s="7"/>
      <c r="J4796" s="7"/>
      <c r="K4796" s="7"/>
    </row>
    <row r="4797" spans="8:11" ht="12.75">
      <c r="H4797" s="1"/>
      <c r="I4797" s="7"/>
      <c r="J4797" s="7"/>
      <c r="K4797" s="7"/>
    </row>
    <row r="4798" spans="8:11" ht="12.75">
      <c r="H4798" s="1"/>
      <c r="I4798" s="7"/>
      <c r="J4798" s="7"/>
      <c r="K4798" s="7"/>
    </row>
    <row r="4799" spans="8:11" ht="12.75">
      <c r="H4799" s="1"/>
      <c r="I4799" s="7"/>
      <c r="J4799" s="7"/>
      <c r="K4799" s="7"/>
    </row>
    <row r="4800" spans="8:11" ht="12.75">
      <c r="H4800" s="1"/>
      <c r="I4800" s="7"/>
      <c r="J4800" s="7"/>
      <c r="K4800" s="7"/>
    </row>
    <row r="4801" spans="8:11" ht="12.75">
      <c r="H4801" s="1"/>
      <c r="I4801" s="7"/>
      <c r="J4801" s="7"/>
      <c r="K4801" s="7"/>
    </row>
    <row r="4802" spans="8:11" ht="12.75">
      <c r="H4802" s="1"/>
      <c r="I4802" s="7"/>
      <c r="J4802" s="7"/>
      <c r="K4802" s="7"/>
    </row>
    <row r="4803" spans="8:11" ht="12.75">
      <c r="H4803" s="1"/>
      <c r="I4803" s="7"/>
      <c r="J4803" s="7"/>
      <c r="K4803" s="7"/>
    </row>
    <row r="4804" spans="8:11" ht="12.75">
      <c r="H4804" s="1"/>
      <c r="I4804" s="7"/>
      <c r="J4804" s="7"/>
      <c r="K4804" s="7"/>
    </row>
    <row r="4805" spans="8:11" ht="12.75">
      <c r="H4805" s="1"/>
      <c r="I4805" s="7"/>
      <c r="J4805" s="7"/>
      <c r="K4805" s="7"/>
    </row>
    <row r="4806" spans="8:11" ht="12.75">
      <c r="H4806" s="1"/>
      <c r="I4806" s="7"/>
      <c r="J4806" s="7"/>
      <c r="K4806" s="7"/>
    </row>
    <row r="4807" spans="8:11" ht="12.75">
      <c r="H4807" s="1"/>
      <c r="I4807" s="7"/>
      <c r="J4807" s="7"/>
      <c r="K4807" s="7"/>
    </row>
    <row r="4808" spans="8:11" ht="12.75">
      <c r="H4808" s="1"/>
      <c r="I4808" s="7"/>
      <c r="J4808" s="7"/>
      <c r="K4808" s="7"/>
    </row>
    <row r="4809" spans="8:11" ht="12.75">
      <c r="H4809" s="1"/>
      <c r="I4809" s="7"/>
      <c r="J4809" s="7"/>
      <c r="K4809" s="7"/>
    </row>
    <row r="4810" spans="8:11" ht="12.75">
      <c r="H4810" s="1"/>
      <c r="I4810" s="7"/>
      <c r="J4810" s="7"/>
      <c r="K4810" s="7"/>
    </row>
    <row r="4811" spans="8:11" ht="12.75">
      <c r="H4811" s="1"/>
      <c r="I4811" s="7"/>
      <c r="J4811" s="7"/>
      <c r="K4811" s="7"/>
    </row>
    <row r="4812" spans="8:11" ht="12.75">
      <c r="H4812" s="1"/>
      <c r="I4812" s="7"/>
      <c r="J4812" s="7"/>
      <c r="K4812" s="7"/>
    </row>
    <row r="4813" spans="8:11" ht="12.75">
      <c r="H4813" s="1"/>
      <c r="I4813" s="7"/>
      <c r="J4813" s="7"/>
      <c r="K4813" s="7"/>
    </row>
    <row r="4814" spans="8:11" ht="12.75">
      <c r="H4814" s="1"/>
      <c r="I4814" s="7"/>
      <c r="J4814" s="7"/>
      <c r="K4814" s="7"/>
    </row>
    <row r="4815" spans="8:11" ht="12.75">
      <c r="H4815" s="1"/>
      <c r="I4815" s="7"/>
      <c r="J4815" s="7"/>
      <c r="K4815" s="7"/>
    </row>
    <row r="4816" spans="8:11" ht="12.75">
      <c r="H4816" s="1"/>
      <c r="I4816" s="7"/>
      <c r="J4816" s="7"/>
      <c r="K4816" s="7"/>
    </row>
    <row r="4817" spans="8:11" ht="12.75">
      <c r="H4817" s="1"/>
      <c r="I4817" s="7"/>
      <c r="J4817" s="7"/>
      <c r="K4817" s="7"/>
    </row>
    <row r="4818" spans="8:11" ht="12.75">
      <c r="H4818" s="1"/>
      <c r="I4818" s="7"/>
      <c r="J4818" s="7"/>
      <c r="K4818" s="7"/>
    </row>
    <row r="4819" spans="8:11" ht="12.75">
      <c r="H4819" s="1"/>
      <c r="I4819" s="7"/>
      <c r="J4819" s="7"/>
      <c r="K4819" s="7"/>
    </row>
    <row r="4820" spans="8:11" ht="12.75">
      <c r="H4820" s="1"/>
      <c r="I4820" s="7"/>
      <c r="J4820" s="7"/>
      <c r="K4820" s="7"/>
    </row>
    <row r="4821" spans="8:11" ht="12.75">
      <c r="H4821" s="1"/>
      <c r="I4821" s="7"/>
      <c r="J4821" s="7"/>
      <c r="K4821" s="7"/>
    </row>
    <row r="4822" spans="8:11" ht="12.75">
      <c r="H4822" s="1"/>
      <c r="I4822" s="7"/>
      <c r="J4822" s="7"/>
      <c r="K4822" s="7"/>
    </row>
    <row r="4823" spans="8:11" ht="12.75">
      <c r="H4823" s="1"/>
      <c r="I4823" s="7"/>
      <c r="J4823" s="7"/>
      <c r="K4823" s="7"/>
    </row>
    <row r="4824" spans="8:11" ht="12.75">
      <c r="H4824" s="1"/>
      <c r="I4824" s="7"/>
      <c r="J4824" s="7"/>
      <c r="K4824" s="7"/>
    </row>
    <row r="4825" spans="8:11" ht="12.75">
      <c r="H4825" s="1"/>
      <c r="I4825" s="7"/>
      <c r="J4825" s="7"/>
      <c r="K4825" s="7"/>
    </row>
    <row r="4826" spans="8:11" ht="12.75">
      <c r="H4826" s="1"/>
      <c r="I4826" s="7"/>
      <c r="J4826" s="7"/>
      <c r="K4826" s="7"/>
    </row>
    <row r="4827" spans="8:11" ht="12.75">
      <c r="H4827" s="1"/>
      <c r="I4827" s="7"/>
      <c r="J4827" s="7"/>
      <c r="K4827" s="7"/>
    </row>
    <row r="4828" spans="8:11" ht="12.75">
      <c r="H4828" s="1"/>
      <c r="I4828" s="7"/>
      <c r="J4828" s="7"/>
      <c r="K4828" s="7"/>
    </row>
    <row r="4829" spans="8:11" ht="12.75">
      <c r="H4829" s="1"/>
      <c r="I4829" s="7"/>
      <c r="J4829" s="7"/>
      <c r="K4829" s="7"/>
    </row>
    <row r="4830" spans="8:11" ht="12.75">
      <c r="H4830" s="1"/>
      <c r="I4830" s="7"/>
      <c r="J4830" s="7"/>
      <c r="K4830" s="7"/>
    </row>
    <row r="4831" spans="8:11" ht="12.75">
      <c r="H4831" s="1"/>
      <c r="I4831" s="7"/>
      <c r="J4831" s="7"/>
      <c r="K4831" s="7"/>
    </row>
    <row r="4832" spans="8:11" ht="12.75">
      <c r="H4832" s="1"/>
      <c r="I4832" s="7"/>
      <c r="J4832" s="7"/>
      <c r="K4832" s="7"/>
    </row>
    <row r="4833" spans="8:11" ht="12.75">
      <c r="H4833" s="1"/>
      <c r="I4833" s="7"/>
      <c r="J4833" s="7"/>
      <c r="K4833" s="7"/>
    </row>
    <row r="4834" spans="8:11" ht="12.75">
      <c r="H4834" s="1"/>
      <c r="I4834" s="7"/>
      <c r="J4834" s="7"/>
      <c r="K4834" s="7"/>
    </row>
    <row r="4835" spans="8:11" ht="12.75">
      <c r="H4835" s="1"/>
      <c r="I4835" s="7"/>
      <c r="J4835" s="7"/>
      <c r="K4835" s="7"/>
    </row>
    <row r="4836" spans="8:11" ht="12.75">
      <c r="H4836" s="1"/>
      <c r="I4836" s="7"/>
      <c r="J4836" s="7"/>
      <c r="K4836" s="7"/>
    </row>
    <row r="4837" spans="8:11" ht="12.75">
      <c r="H4837" s="1"/>
      <c r="I4837" s="7"/>
      <c r="J4837" s="7"/>
      <c r="K4837" s="7"/>
    </row>
    <row r="4838" spans="8:11" ht="12.75">
      <c r="H4838" s="1"/>
      <c r="I4838" s="7"/>
      <c r="J4838" s="7"/>
      <c r="K4838" s="7"/>
    </row>
    <row r="4839" spans="8:11" ht="12.75">
      <c r="H4839" s="1"/>
      <c r="I4839" s="7"/>
      <c r="J4839" s="7"/>
      <c r="K4839" s="7"/>
    </row>
    <row r="4840" spans="8:11" ht="12.75">
      <c r="H4840" s="1"/>
      <c r="I4840" s="7"/>
      <c r="J4840" s="7"/>
      <c r="K4840" s="7"/>
    </row>
    <row r="4841" spans="8:11" ht="12.75">
      <c r="H4841" s="1"/>
      <c r="I4841" s="7"/>
      <c r="J4841" s="7"/>
      <c r="K4841" s="7"/>
    </row>
    <row r="4842" spans="8:11" ht="12.75">
      <c r="H4842" s="1"/>
      <c r="I4842" s="7"/>
      <c r="J4842" s="7"/>
      <c r="K4842" s="7"/>
    </row>
    <row r="4843" spans="8:11" ht="12.75">
      <c r="H4843" s="1"/>
      <c r="I4843" s="7"/>
      <c r="J4843" s="7"/>
      <c r="K4843" s="7"/>
    </row>
    <row r="4844" spans="8:11" ht="12.75">
      <c r="H4844" s="1"/>
      <c r="I4844" s="7"/>
      <c r="J4844" s="7"/>
      <c r="K4844" s="7"/>
    </row>
    <row r="4845" spans="8:11" ht="12.75">
      <c r="H4845" s="1"/>
      <c r="I4845" s="7"/>
      <c r="J4845" s="7"/>
      <c r="K4845" s="7"/>
    </row>
    <row r="4846" spans="8:11" ht="12.75">
      <c r="H4846" s="1"/>
      <c r="I4846" s="7"/>
      <c r="J4846" s="7"/>
      <c r="K4846" s="7"/>
    </row>
    <row r="4847" spans="8:11" ht="12.75">
      <c r="H4847" s="1"/>
      <c r="I4847" s="7"/>
      <c r="J4847" s="7"/>
      <c r="K4847" s="7"/>
    </row>
    <row r="4848" spans="8:11" ht="12.75">
      <c r="H4848" s="1"/>
      <c r="I4848" s="7"/>
      <c r="J4848" s="7"/>
      <c r="K4848" s="7"/>
    </row>
    <row r="4849" spans="8:11" ht="12.75">
      <c r="H4849" s="1"/>
      <c r="I4849" s="7"/>
      <c r="J4849" s="7"/>
      <c r="K4849" s="7"/>
    </row>
    <row r="4850" spans="8:11" ht="12.75">
      <c r="H4850" s="1"/>
      <c r="I4850" s="7"/>
      <c r="J4850" s="7"/>
      <c r="K4850" s="7"/>
    </row>
    <row r="4851" spans="8:11" ht="12.75">
      <c r="H4851" s="1"/>
      <c r="I4851" s="7"/>
      <c r="J4851" s="7"/>
      <c r="K4851" s="7"/>
    </row>
    <row r="4852" spans="8:11" ht="12.75">
      <c r="H4852" s="1"/>
      <c r="I4852" s="7"/>
      <c r="J4852" s="7"/>
      <c r="K4852" s="7"/>
    </row>
    <row r="4853" spans="8:11" ht="12.75">
      <c r="H4853" s="1"/>
      <c r="I4853" s="7"/>
      <c r="J4853" s="7"/>
      <c r="K4853" s="7"/>
    </row>
    <row r="4854" spans="8:11" ht="12.75">
      <c r="H4854" s="1"/>
      <c r="I4854" s="7"/>
      <c r="J4854" s="7"/>
      <c r="K4854" s="7"/>
    </row>
    <row r="4855" spans="8:11" ht="12.75">
      <c r="H4855" s="1"/>
      <c r="I4855" s="7"/>
      <c r="J4855" s="7"/>
      <c r="K4855" s="7"/>
    </row>
    <row r="4856" spans="8:11" ht="12.75">
      <c r="H4856" s="1"/>
      <c r="I4856" s="7"/>
      <c r="J4856" s="7"/>
      <c r="K4856" s="7"/>
    </row>
    <row r="4857" spans="8:11" ht="12.75">
      <c r="H4857" s="1"/>
      <c r="I4857" s="7"/>
      <c r="J4857" s="7"/>
      <c r="K4857" s="7"/>
    </row>
    <row r="4858" spans="8:11" ht="12.75">
      <c r="H4858" s="1"/>
      <c r="I4858" s="7"/>
      <c r="J4858" s="7"/>
      <c r="K4858" s="7"/>
    </row>
    <row r="4859" spans="8:11" ht="12.75">
      <c r="H4859" s="1"/>
      <c r="I4859" s="7"/>
      <c r="J4859" s="7"/>
      <c r="K4859" s="7"/>
    </row>
    <row r="4860" spans="8:11" ht="12.75">
      <c r="H4860" s="1"/>
      <c r="I4860" s="7"/>
      <c r="J4860" s="7"/>
      <c r="K4860" s="7"/>
    </row>
    <row r="4861" spans="8:11" ht="12.75">
      <c r="H4861" s="1"/>
      <c r="I4861" s="7"/>
      <c r="J4861" s="7"/>
      <c r="K4861" s="7"/>
    </row>
    <row r="4862" spans="8:11" ht="12.75">
      <c r="H4862" s="1"/>
      <c r="I4862" s="7"/>
      <c r="J4862" s="7"/>
      <c r="K4862" s="7"/>
    </row>
    <row r="4863" spans="8:11" ht="12.75">
      <c r="H4863" s="1"/>
      <c r="I4863" s="7"/>
      <c r="J4863" s="7"/>
      <c r="K4863" s="7"/>
    </row>
    <row r="4864" spans="8:11" ht="12.75">
      <c r="H4864" s="1"/>
      <c r="I4864" s="7"/>
      <c r="J4864" s="7"/>
      <c r="K4864" s="7"/>
    </row>
    <row r="4865" spans="8:11" ht="12.75">
      <c r="H4865" s="1"/>
      <c r="I4865" s="7"/>
      <c r="J4865" s="7"/>
      <c r="K4865" s="7"/>
    </row>
    <row r="4866" spans="8:11" ht="12.75">
      <c r="H4866" s="1"/>
      <c r="I4866" s="7"/>
      <c r="J4866" s="7"/>
      <c r="K4866" s="7"/>
    </row>
    <row r="4867" spans="8:11" ht="12.75">
      <c r="H4867" s="1"/>
      <c r="I4867" s="7"/>
      <c r="J4867" s="7"/>
      <c r="K4867" s="7"/>
    </row>
    <row r="4868" spans="8:11" ht="12.75">
      <c r="H4868" s="1"/>
      <c r="I4868" s="7"/>
      <c r="J4868" s="7"/>
      <c r="K4868" s="7"/>
    </row>
    <row r="4869" spans="8:11" ht="12.75">
      <c r="H4869" s="1"/>
      <c r="I4869" s="7"/>
      <c r="J4869" s="7"/>
      <c r="K4869" s="7"/>
    </row>
    <row r="4870" spans="8:11" ht="12.75">
      <c r="H4870" s="1"/>
      <c r="I4870" s="7"/>
      <c r="J4870" s="7"/>
      <c r="K4870" s="7"/>
    </row>
    <row r="4871" spans="8:11" ht="12.75">
      <c r="H4871" s="1"/>
      <c r="I4871" s="7"/>
      <c r="J4871" s="7"/>
      <c r="K4871" s="7"/>
    </row>
    <row r="4872" spans="8:11" ht="12.75">
      <c r="H4872" s="1"/>
      <c r="I4872" s="7"/>
      <c r="J4872" s="7"/>
      <c r="K4872" s="7"/>
    </row>
    <row r="4873" spans="8:11" ht="12.75">
      <c r="H4873" s="1"/>
      <c r="I4873" s="7"/>
      <c r="J4873" s="7"/>
      <c r="K4873" s="7"/>
    </row>
    <row r="4874" spans="8:11" ht="12.75">
      <c r="H4874" s="1"/>
      <c r="I4874" s="7"/>
      <c r="J4874" s="7"/>
      <c r="K4874" s="7"/>
    </row>
    <row r="4875" spans="8:11" ht="12.75">
      <c r="H4875" s="1"/>
      <c r="I4875" s="7"/>
      <c r="J4875" s="7"/>
      <c r="K4875" s="7"/>
    </row>
    <row r="4876" spans="8:11" ht="12.75">
      <c r="H4876" s="1"/>
      <c r="I4876" s="7"/>
      <c r="J4876" s="7"/>
      <c r="K4876" s="7"/>
    </row>
    <row r="4877" spans="8:11" ht="12.75">
      <c r="H4877" s="1"/>
      <c r="I4877" s="7"/>
      <c r="J4877" s="7"/>
      <c r="K4877" s="7"/>
    </row>
    <row r="4878" spans="8:11" ht="12.75">
      <c r="H4878" s="1"/>
      <c r="I4878" s="7"/>
      <c r="J4878" s="7"/>
      <c r="K4878" s="7"/>
    </row>
    <row r="4879" spans="8:11" ht="12.75">
      <c r="H4879" s="1"/>
      <c r="I4879" s="7"/>
      <c r="J4879" s="7"/>
      <c r="K4879" s="7"/>
    </row>
    <row r="4880" spans="8:11" ht="12.75">
      <c r="H4880" s="1"/>
      <c r="I4880" s="7"/>
      <c r="J4880" s="7"/>
      <c r="K4880" s="7"/>
    </row>
    <row r="4881" spans="8:11" ht="12.75">
      <c r="H4881" s="1"/>
      <c r="I4881" s="7"/>
      <c r="J4881" s="7"/>
      <c r="K4881" s="7"/>
    </row>
    <row r="4882" spans="8:11" ht="12.75">
      <c r="H4882" s="1"/>
      <c r="I4882" s="7"/>
      <c r="J4882" s="7"/>
      <c r="K4882" s="7"/>
    </row>
    <row r="4883" spans="8:11" ht="12.75">
      <c r="H4883" s="1"/>
      <c r="I4883" s="7"/>
      <c r="J4883" s="7"/>
      <c r="K4883" s="7"/>
    </row>
    <row r="4884" spans="8:11" ht="12.75">
      <c r="H4884" s="1"/>
      <c r="I4884" s="7"/>
      <c r="J4884" s="7"/>
      <c r="K4884" s="7"/>
    </row>
    <row r="4885" spans="8:11" ht="12.75">
      <c r="H4885" s="1"/>
      <c r="I4885" s="7"/>
      <c r="J4885" s="7"/>
      <c r="K4885" s="7"/>
    </row>
    <row r="4886" spans="8:11" ht="12.75">
      <c r="H4886" s="1"/>
      <c r="I4886" s="7"/>
      <c r="J4886" s="7"/>
      <c r="K4886" s="7"/>
    </row>
    <row r="4887" spans="8:11" ht="12.75">
      <c r="H4887" s="1"/>
      <c r="I4887" s="7"/>
      <c r="J4887" s="7"/>
      <c r="K4887" s="7"/>
    </row>
    <row r="4888" spans="8:11" ht="12.75">
      <c r="H4888" s="1"/>
      <c r="I4888" s="7"/>
      <c r="J4888" s="7"/>
      <c r="K4888" s="7"/>
    </row>
    <row r="4889" spans="8:11" ht="12.75">
      <c r="H4889" s="1"/>
      <c r="I4889" s="7"/>
      <c r="J4889" s="7"/>
      <c r="K4889" s="7"/>
    </row>
    <row r="4890" spans="8:11" ht="12.75">
      <c r="H4890" s="1"/>
      <c r="I4890" s="7"/>
      <c r="J4890" s="7"/>
      <c r="K4890" s="7"/>
    </row>
    <row r="4891" spans="8:11" ht="12.75">
      <c r="H4891" s="1"/>
      <c r="I4891" s="7"/>
      <c r="J4891" s="7"/>
      <c r="K4891" s="7"/>
    </row>
    <row r="4892" spans="8:11" ht="12.75">
      <c r="H4892" s="1"/>
      <c r="I4892" s="7"/>
      <c r="J4892" s="7"/>
      <c r="K4892" s="7"/>
    </row>
    <row r="4893" spans="8:11" ht="12.75">
      <c r="H4893" s="1"/>
      <c r="I4893" s="7"/>
      <c r="J4893" s="7"/>
      <c r="K4893" s="7"/>
    </row>
    <row r="4894" spans="8:11" ht="12.75">
      <c r="H4894" s="1"/>
      <c r="I4894" s="7"/>
      <c r="J4894" s="7"/>
      <c r="K4894" s="7"/>
    </row>
    <row r="4895" spans="8:11" ht="12.75">
      <c r="H4895" s="1"/>
      <c r="I4895" s="7"/>
      <c r="J4895" s="7"/>
      <c r="K4895" s="7"/>
    </row>
    <row r="4896" spans="8:11" ht="12.75">
      <c r="H4896" s="1"/>
      <c r="I4896" s="7"/>
      <c r="J4896" s="7"/>
      <c r="K4896" s="7"/>
    </row>
    <row r="4897" spans="8:11" ht="12.75">
      <c r="H4897" s="1"/>
      <c r="I4897" s="7"/>
      <c r="J4897" s="7"/>
      <c r="K4897" s="7"/>
    </row>
    <row r="4898" spans="8:11" ht="12.75">
      <c r="H4898" s="1"/>
      <c r="I4898" s="7"/>
      <c r="J4898" s="7"/>
      <c r="K4898" s="7"/>
    </row>
    <row r="4899" spans="8:11" ht="12.75">
      <c r="H4899" s="1"/>
      <c r="I4899" s="7"/>
      <c r="J4899" s="7"/>
      <c r="K4899" s="7"/>
    </row>
    <row r="4900" spans="8:11" ht="12.75">
      <c r="H4900" s="1"/>
      <c r="I4900" s="7"/>
      <c r="J4900" s="7"/>
      <c r="K4900" s="7"/>
    </row>
    <row r="4901" spans="8:11" ht="12.75">
      <c r="H4901" s="1"/>
      <c r="I4901" s="7"/>
      <c r="J4901" s="7"/>
      <c r="K4901" s="7"/>
    </row>
    <row r="4902" spans="8:11" ht="12.75">
      <c r="H4902" s="1"/>
      <c r="I4902" s="7"/>
      <c r="J4902" s="7"/>
      <c r="K4902" s="7"/>
    </row>
    <row r="4903" spans="8:11" ht="12.75">
      <c r="H4903" s="1"/>
      <c r="I4903" s="7"/>
      <c r="J4903" s="7"/>
      <c r="K4903" s="7"/>
    </row>
    <row r="4904" spans="8:11" ht="12.75">
      <c r="H4904" s="1"/>
      <c r="I4904" s="7"/>
      <c r="J4904" s="7"/>
      <c r="K4904" s="7"/>
    </row>
    <row r="4905" spans="8:11" ht="12.75">
      <c r="H4905" s="1"/>
      <c r="I4905" s="7"/>
      <c r="J4905" s="7"/>
      <c r="K4905" s="7"/>
    </row>
    <row r="4906" spans="8:11" ht="12.75">
      <c r="H4906" s="1"/>
      <c r="I4906" s="7"/>
      <c r="J4906" s="7"/>
      <c r="K4906" s="7"/>
    </row>
    <row r="4907" spans="8:11" ht="12.75">
      <c r="H4907" s="1"/>
      <c r="I4907" s="7"/>
      <c r="J4907" s="7"/>
      <c r="K4907" s="7"/>
    </row>
    <row r="4908" spans="8:11" ht="12.75">
      <c r="H4908" s="1"/>
      <c r="I4908" s="7"/>
      <c r="J4908" s="7"/>
      <c r="K4908" s="7"/>
    </row>
    <row r="4909" spans="8:11" ht="12.75">
      <c r="H4909" s="1"/>
      <c r="I4909" s="7"/>
      <c r="J4909" s="7"/>
      <c r="K4909" s="7"/>
    </row>
    <row r="4910" spans="8:11" ht="12.75">
      <c r="H4910" s="1"/>
      <c r="I4910" s="7"/>
      <c r="J4910" s="7"/>
      <c r="K4910" s="7"/>
    </row>
    <row r="4911" spans="8:11" ht="12.75">
      <c r="H4911" s="1"/>
      <c r="I4911" s="7"/>
      <c r="J4911" s="7"/>
      <c r="K4911" s="7"/>
    </row>
    <row r="4912" spans="8:11" ht="12.75">
      <c r="H4912" s="1"/>
      <c r="I4912" s="7"/>
      <c r="J4912" s="7"/>
      <c r="K4912" s="7"/>
    </row>
    <row r="4913" spans="8:11" ht="12.75">
      <c r="H4913" s="1"/>
      <c r="I4913" s="7"/>
      <c r="J4913" s="7"/>
      <c r="K4913" s="7"/>
    </row>
    <row r="4914" spans="8:11" ht="12.75">
      <c r="H4914" s="1"/>
      <c r="I4914" s="7"/>
      <c r="J4914" s="7"/>
      <c r="K4914" s="7"/>
    </row>
    <row r="4915" spans="8:11" ht="12.75">
      <c r="H4915" s="1"/>
      <c r="I4915" s="7"/>
      <c r="J4915" s="7"/>
      <c r="K4915" s="7"/>
    </row>
    <row r="4916" spans="8:11" ht="12.75">
      <c r="H4916" s="1"/>
      <c r="I4916" s="7"/>
      <c r="J4916" s="7"/>
      <c r="K4916" s="7"/>
    </row>
    <row r="4917" spans="8:11" ht="12.75">
      <c r="H4917" s="1"/>
      <c r="I4917" s="7"/>
      <c r="J4917" s="7"/>
      <c r="K4917" s="7"/>
    </row>
    <row r="4918" spans="8:11" ht="12.75">
      <c r="H4918" s="1"/>
      <c r="I4918" s="7"/>
      <c r="J4918" s="7"/>
      <c r="K4918" s="7"/>
    </row>
    <row r="4919" spans="8:11" ht="12.75">
      <c r="H4919" s="1"/>
      <c r="I4919" s="7"/>
      <c r="J4919" s="7"/>
      <c r="K4919" s="7"/>
    </row>
    <row r="4920" spans="8:11" ht="12.75">
      <c r="H4920" s="1"/>
      <c r="I4920" s="7"/>
      <c r="J4920" s="7"/>
      <c r="K4920" s="7"/>
    </row>
    <row r="4921" spans="8:11" ht="12.75">
      <c r="H4921" s="1"/>
      <c r="I4921" s="7"/>
      <c r="J4921" s="7"/>
      <c r="K4921" s="7"/>
    </row>
    <row r="4922" spans="8:11" ht="12.75">
      <c r="H4922" s="1"/>
      <c r="I4922" s="7"/>
      <c r="J4922" s="7"/>
      <c r="K4922" s="7"/>
    </row>
    <row r="4923" spans="8:11" ht="12.75">
      <c r="H4923" s="1"/>
      <c r="I4923" s="7"/>
      <c r="J4923" s="7"/>
      <c r="K4923" s="7"/>
    </row>
    <row r="4924" spans="8:11" ht="12.75">
      <c r="H4924" s="1"/>
      <c r="I4924" s="7"/>
      <c r="J4924" s="7"/>
      <c r="K4924" s="7"/>
    </row>
    <row r="4925" spans="8:11" ht="12.75">
      <c r="H4925" s="1"/>
      <c r="I4925" s="7"/>
      <c r="J4925" s="7"/>
      <c r="K4925" s="7"/>
    </row>
    <row r="4926" spans="8:11" ht="12.75">
      <c r="H4926" s="1"/>
      <c r="I4926" s="7"/>
      <c r="J4926" s="7"/>
      <c r="K4926" s="7"/>
    </row>
    <row r="4927" spans="8:11" ht="12.75">
      <c r="H4927" s="1"/>
      <c r="I4927" s="7"/>
      <c r="J4927" s="7"/>
      <c r="K4927" s="7"/>
    </row>
    <row r="4928" spans="8:11" ht="12.75">
      <c r="H4928" s="1"/>
      <c r="I4928" s="7"/>
      <c r="J4928" s="7"/>
      <c r="K4928" s="7"/>
    </row>
    <row r="4929" spans="8:11" ht="12.75">
      <c r="H4929" s="1"/>
      <c r="I4929" s="7"/>
      <c r="J4929" s="7"/>
      <c r="K4929" s="7"/>
    </row>
    <row r="4930" spans="8:11" ht="12.75">
      <c r="H4930" s="1"/>
      <c r="I4930" s="7"/>
      <c r="J4930" s="7"/>
      <c r="K4930" s="7"/>
    </row>
    <row r="4931" spans="8:11" ht="12.75">
      <c r="H4931" s="1"/>
      <c r="I4931" s="7"/>
      <c r="J4931" s="7"/>
      <c r="K4931" s="7"/>
    </row>
    <row r="4932" spans="8:11" ht="12.75">
      <c r="H4932" s="1"/>
      <c r="I4932" s="7"/>
      <c r="J4932" s="7"/>
      <c r="K4932" s="7"/>
    </row>
    <row r="4933" spans="8:11" ht="12.75">
      <c r="H4933" s="1"/>
      <c r="I4933" s="7"/>
      <c r="J4933" s="7"/>
      <c r="K4933" s="7"/>
    </row>
    <row r="4934" spans="8:11" ht="12.75">
      <c r="H4934" s="1"/>
      <c r="I4934" s="7"/>
      <c r="J4934" s="7"/>
      <c r="K4934" s="7"/>
    </row>
    <row r="4935" spans="8:11" ht="12.75">
      <c r="H4935" s="1"/>
      <c r="I4935" s="7"/>
      <c r="J4935" s="7"/>
      <c r="K4935" s="7"/>
    </row>
    <row r="4936" spans="8:11" ht="12.75">
      <c r="H4936" s="1"/>
      <c r="I4936" s="7"/>
      <c r="J4936" s="7"/>
      <c r="K4936" s="7"/>
    </row>
    <row r="4937" spans="8:11" ht="12.75">
      <c r="H4937" s="1"/>
      <c r="I4937" s="7"/>
      <c r="J4937" s="7"/>
      <c r="K4937" s="7"/>
    </row>
    <row r="4938" spans="8:11" ht="12.75">
      <c r="H4938" s="1"/>
      <c r="I4938" s="7"/>
      <c r="J4938" s="7"/>
      <c r="K4938" s="7"/>
    </row>
    <row r="4939" spans="8:11" ht="12.75">
      <c r="H4939" s="1"/>
      <c r="I4939" s="7"/>
      <c r="J4939" s="7"/>
      <c r="K4939" s="7"/>
    </row>
    <row r="4940" spans="8:11" ht="12.75">
      <c r="H4940" s="1"/>
      <c r="I4940" s="7"/>
      <c r="J4940" s="7"/>
      <c r="K4940" s="7"/>
    </row>
    <row r="4941" spans="8:11" ht="12.75">
      <c r="H4941" s="1"/>
      <c r="I4941" s="7"/>
      <c r="J4941" s="7"/>
      <c r="K4941" s="7"/>
    </row>
    <row r="4942" spans="8:11" ht="12.75">
      <c r="H4942" s="1"/>
      <c r="I4942" s="7"/>
      <c r="J4942" s="7"/>
      <c r="K4942" s="7"/>
    </row>
    <row r="4943" spans="8:11" ht="12.75">
      <c r="H4943" s="1"/>
      <c r="I4943" s="7"/>
      <c r="J4943" s="7"/>
      <c r="K4943" s="7"/>
    </row>
    <row r="4944" spans="8:11" ht="12.75">
      <c r="H4944" s="1"/>
      <c r="I4944" s="7"/>
      <c r="J4944" s="7"/>
      <c r="K4944" s="7"/>
    </row>
    <row r="4945" spans="8:11" ht="12.75">
      <c r="H4945" s="1"/>
      <c r="I4945" s="7"/>
      <c r="J4945" s="7"/>
      <c r="K4945" s="7"/>
    </row>
    <row r="4946" spans="8:11" ht="12.75">
      <c r="H4946" s="1"/>
      <c r="I4946" s="7"/>
      <c r="J4946" s="7"/>
      <c r="K4946" s="7"/>
    </row>
    <row r="4947" spans="8:11" ht="12.75">
      <c r="H4947" s="1"/>
      <c r="I4947" s="7"/>
      <c r="J4947" s="7"/>
      <c r="K4947" s="7"/>
    </row>
    <row r="4948" spans="8:11" ht="12.75">
      <c r="H4948" s="1"/>
      <c r="I4948" s="7"/>
      <c r="J4948" s="7"/>
      <c r="K4948" s="7"/>
    </row>
    <row r="4949" spans="8:11" ht="12.75">
      <c r="H4949" s="1"/>
      <c r="I4949" s="7"/>
      <c r="J4949" s="7"/>
      <c r="K4949" s="7"/>
    </row>
    <row r="4950" spans="8:11" ht="12.75">
      <c r="H4950" s="1"/>
      <c r="I4950" s="7"/>
      <c r="J4950" s="7"/>
      <c r="K4950" s="7"/>
    </row>
    <row r="4951" spans="8:11" ht="12.75">
      <c r="H4951" s="1"/>
      <c r="I4951" s="7"/>
      <c r="J4951" s="7"/>
      <c r="K4951" s="7"/>
    </row>
    <row r="4952" spans="8:11" ht="12.75">
      <c r="H4952" s="1"/>
      <c r="I4952" s="7"/>
      <c r="J4952" s="7"/>
      <c r="K4952" s="7"/>
    </row>
    <row r="4953" spans="8:11" ht="12.75">
      <c r="H4953" s="1"/>
      <c r="I4953" s="7"/>
      <c r="J4953" s="7"/>
      <c r="K4953" s="7"/>
    </row>
    <row r="4954" spans="8:11" ht="12.75">
      <c r="H4954" s="1"/>
      <c r="I4954" s="7"/>
      <c r="J4954" s="7"/>
      <c r="K4954" s="7"/>
    </row>
    <row r="4955" spans="8:11" ht="12.75">
      <c r="H4955" s="1"/>
      <c r="I4955" s="7"/>
      <c r="J4955" s="7"/>
      <c r="K4955" s="7"/>
    </row>
    <row r="4956" spans="8:11" ht="12.75">
      <c r="H4956" s="1"/>
      <c r="I4956" s="7"/>
      <c r="J4956" s="7"/>
      <c r="K4956" s="7"/>
    </row>
    <row r="4957" spans="8:11" ht="12.75">
      <c r="H4957" s="1"/>
      <c r="I4957" s="7"/>
      <c r="J4957" s="7"/>
      <c r="K4957" s="7"/>
    </row>
    <row r="4958" spans="8:11" ht="12.75">
      <c r="H4958" s="1"/>
      <c r="I4958" s="7"/>
      <c r="J4958" s="7"/>
      <c r="K4958" s="7"/>
    </row>
    <row r="4959" spans="8:11" ht="12.75">
      <c r="H4959" s="1"/>
      <c r="I4959" s="7"/>
      <c r="J4959" s="7"/>
      <c r="K4959" s="7"/>
    </row>
    <row r="4960" spans="8:11" ht="12.75">
      <c r="H4960" s="1"/>
      <c r="I4960" s="7"/>
      <c r="J4960" s="7"/>
      <c r="K4960" s="7"/>
    </row>
    <row r="4961" spans="8:11" ht="12.75">
      <c r="H4961" s="1"/>
      <c r="I4961" s="7"/>
      <c r="J4961" s="7"/>
      <c r="K4961" s="7"/>
    </row>
    <row r="4962" spans="8:11" ht="12.75">
      <c r="H4962" s="1"/>
      <c r="I4962" s="7"/>
      <c r="J4962" s="7"/>
      <c r="K4962" s="7"/>
    </row>
    <row r="4963" spans="8:11" ht="12.75">
      <c r="H4963" s="1"/>
      <c r="I4963" s="7"/>
      <c r="J4963" s="7"/>
      <c r="K4963" s="7"/>
    </row>
    <row r="4964" spans="8:11" ht="12.75">
      <c r="H4964" s="1"/>
      <c r="I4964" s="7"/>
      <c r="J4964" s="7"/>
      <c r="K4964" s="7"/>
    </row>
    <row r="4965" spans="8:11" ht="12.75">
      <c r="H4965" s="1"/>
      <c r="I4965" s="7"/>
      <c r="J4965" s="7"/>
      <c r="K4965" s="7"/>
    </row>
    <row r="4966" spans="8:11" ht="12.75">
      <c r="H4966" s="1"/>
      <c r="I4966" s="7"/>
      <c r="J4966" s="7"/>
      <c r="K4966" s="7"/>
    </row>
    <row r="4967" spans="8:11" ht="12.75">
      <c r="H4967" s="1"/>
      <c r="I4967" s="7"/>
      <c r="J4967" s="7"/>
      <c r="K4967" s="7"/>
    </row>
    <row r="4968" spans="8:11" ht="12.75">
      <c r="H4968" s="1"/>
      <c r="I4968" s="7"/>
      <c r="J4968" s="7"/>
      <c r="K4968" s="7"/>
    </row>
    <row r="4969" spans="8:11" ht="12.75">
      <c r="H4969" s="1"/>
      <c r="I4969" s="7"/>
      <c r="J4969" s="7"/>
      <c r="K4969" s="7"/>
    </row>
    <row r="4970" spans="8:11" ht="12.75">
      <c r="H4970" s="1"/>
      <c r="I4970" s="7"/>
      <c r="J4970" s="7"/>
      <c r="K4970" s="7"/>
    </row>
    <row r="4971" spans="8:11" ht="12.75">
      <c r="H4971" s="1"/>
      <c r="I4971" s="7"/>
      <c r="J4971" s="7"/>
      <c r="K4971" s="7"/>
    </row>
    <row r="4972" spans="8:11" ht="12.75">
      <c r="H4972" s="1"/>
      <c r="I4972" s="7"/>
      <c r="J4972" s="7"/>
      <c r="K4972" s="7"/>
    </row>
    <row r="4973" spans="8:11" ht="12.75">
      <c r="H4973" s="1"/>
      <c r="I4973" s="7"/>
      <c r="J4973" s="7"/>
      <c r="K4973" s="7"/>
    </row>
    <row r="4974" spans="8:11" ht="12.75">
      <c r="H4974" s="1"/>
      <c r="I4974" s="7"/>
      <c r="J4974" s="7"/>
      <c r="K4974" s="7"/>
    </row>
    <row r="4975" spans="8:11" ht="12.75">
      <c r="H4975" s="1"/>
      <c r="I4975" s="7"/>
      <c r="J4975" s="7"/>
      <c r="K4975" s="7"/>
    </row>
    <row r="4976" spans="8:11" ht="12.75">
      <c r="H4976" s="1"/>
      <c r="I4976" s="7"/>
      <c r="J4976" s="7"/>
      <c r="K4976" s="7"/>
    </row>
    <row r="4977" spans="8:11" ht="12.75">
      <c r="H4977" s="1"/>
      <c r="I4977" s="7"/>
      <c r="J4977" s="7"/>
      <c r="K4977" s="7"/>
    </row>
    <row r="4978" spans="8:11" ht="12.75">
      <c r="H4978" s="1"/>
      <c r="I4978" s="7"/>
      <c r="J4978" s="7"/>
      <c r="K4978" s="7"/>
    </row>
    <row r="4979" spans="8:11" ht="12.75">
      <c r="H4979" s="1"/>
      <c r="I4979" s="7"/>
      <c r="J4979" s="7"/>
      <c r="K4979" s="7"/>
    </row>
    <row r="4980" spans="8:11" ht="12.75">
      <c r="H4980" s="1"/>
      <c r="I4980" s="7"/>
      <c r="J4980" s="7"/>
      <c r="K4980" s="7"/>
    </row>
    <row r="4981" spans="8:11" ht="12.75">
      <c r="H4981" s="1"/>
      <c r="I4981" s="7"/>
      <c r="J4981" s="7"/>
      <c r="K4981" s="7"/>
    </row>
    <row r="4982" spans="8:11" ht="12.75">
      <c r="H4982" s="1"/>
      <c r="I4982" s="7"/>
      <c r="J4982" s="7"/>
      <c r="K4982" s="7"/>
    </row>
    <row r="4983" spans="8:11" ht="12.75">
      <c r="H4983" s="1"/>
      <c r="I4983" s="7"/>
      <c r="J4983" s="7"/>
      <c r="K4983" s="7"/>
    </row>
    <row r="4984" spans="8:11" ht="12.75">
      <c r="H4984" s="1"/>
      <c r="I4984" s="7"/>
      <c r="J4984" s="7"/>
      <c r="K4984" s="7"/>
    </row>
    <row r="4985" spans="8:11" ht="12.75">
      <c r="H4985" s="1"/>
      <c r="I4985" s="7"/>
      <c r="J4985" s="7"/>
      <c r="K4985" s="7"/>
    </row>
    <row r="4986" spans="8:11" ht="12.75">
      <c r="H4986" s="1"/>
      <c r="I4986" s="7"/>
      <c r="J4986" s="7"/>
      <c r="K4986" s="7"/>
    </row>
    <row r="4987" spans="8:11" ht="12.75">
      <c r="H4987" s="1"/>
      <c r="I4987" s="7"/>
      <c r="J4987" s="7"/>
      <c r="K4987" s="7"/>
    </row>
    <row r="4988" spans="8:11" ht="12.75">
      <c r="H4988" s="1"/>
      <c r="I4988" s="7"/>
      <c r="J4988" s="7"/>
      <c r="K4988" s="7"/>
    </row>
    <row r="4989" spans="8:11" ht="12.75">
      <c r="H4989" s="1"/>
      <c r="I4989" s="7"/>
      <c r="J4989" s="7"/>
      <c r="K4989" s="7"/>
    </row>
    <row r="4990" spans="8:11" ht="12.75">
      <c r="H4990" s="1"/>
      <c r="I4990" s="7"/>
      <c r="J4990" s="7"/>
      <c r="K4990" s="7"/>
    </row>
    <row r="4991" spans="8:11" ht="12.75">
      <c r="H4991" s="1"/>
      <c r="I4991" s="7"/>
      <c r="J4991" s="7"/>
      <c r="K4991" s="7"/>
    </row>
    <row r="4992" spans="8:11" ht="12.75">
      <c r="H4992" s="1"/>
      <c r="I4992" s="7"/>
      <c r="J4992" s="7"/>
      <c r="K4992" s="7"/>
    </row>
    <row r="4993" spans="8:11" ht="12.75">
      <c r="H4993" s="1"/>
      <c r="I4993" s="7"/>
      <c r="J4993" s="7"/>
      <c r="K4993" s="7"/>
    </row>
    <row r="4994" spans="8:11" ht="12.75">
      <c r="H4994" s="1"/>
      <c r="I4994" s="7"/>
      <c r="J4994" s="7"/>
      <c r="K4994" s="7"/>
    </row>
    <row r="4995" spans="8:11" ht="12.75">
      <c r="H4995" s="1"/>
      <c r="I4995" s="7"/>
      <c r="J4995" s="7"/>
      <c r="K4995" s="7"/>
    </row>
    <row r="4996" spans="8:11" ht="12.75">
      <c r="H4996" s="1"/>
      <c r="I4996" s="7"/>
      <c r="J4996" s="7"/>
      <c r="K4996" s="7"/>
    </row>
    <row r="4997" spans="8:11" ht="12.75">
      <c r="H4997" s="1"/>
      <c r="I4997" s="7"/>
      <c r="J4997" s="7"/>
      <c r="K4997" s="7"/>
    </row>
    <row r="4998" spans="8:11" ht="12.75">
      <c r="H4998" s="1"/>
      <c r="I4998" s="7"/>
      <c r="J4998" s="7"/>
      <c r="K4998" s="7"/>
    </row>
    <row r="4999" spans="8:11" ht="12.75">
      <c r="H4999" s="1"/>
      <c r="I4999" s="7"/>
      <c r="J4999" s="7"/>
      <c r="K4999" s="7"/>
    </row>
    <row r="5000" spans="8:11" ht="12.75">
      <c r="H5000" s="1"/>
      <c r="I5000" s="7"/>
      <c r="J5000" s="7"/>
      <c r="K5000" s="7"/>
    </row>
    <row r="5001" spans="8:11" ht="12.75">
      <c r="H5001" s="1"/>
      <c r="I5001" s="7"/>
      <c r="J5001" s="7"/>
      <c r="K5001" s="7"/>
    </row>
    <row r="5002" spans="8:11" ht="12.75">
      <c r="H5002" s="1"/>
      <c r="I5002" s="7"/>
      <c r="J5002" s="7"/>
      <c r="K5002" s="7"/>
    </row>
    <row r="5003" spans="8:11" ht="12.75">
      <c r="H5003" s="1"/>
      <c r="I5003" s="7"/>
      <c r="J5003" s="7"/>
      <c r="K5003" s="7"/>
    </row>
    <row r="5004" spans="8:11" ht="12.75">
      <c r="H5004" s="1"/>
      <c r="I5004" s="7"/>
      <c r="J5004" s="7"/>
      <c r="K5004" s="7"/>
    </row>
    <row r="5005" spans="8:11" ht="12.75">
      <c r="H5005" s="1"/>
      <c r="I5005" s="7"/>
      <c r="J5005" s="7"/>
      <c r="K5005" s="7"/>
    </row>
    <row r="5006" spans="8:11" ht="12.75">
      <c r="H5006" s="1"/>
      <c r="I5006" s="7"/>
      <c r="J5006" s="7"/>
      <c r="K5006" s="7"/>
    </row>
    <row r="5007" spans="8:11" ht="12.75">
      <c r="H5007" s="1"/>
      <c r="I5007" s="7"/>
      <c r="J5007" s="7"/>
      <c r="K5007" s="7"/>
    </row>
    <row r="5008" spans="8:11" ht="12.75">
      <c r="H5008" s="1"/>
      <c r="I5008" s="7"/>
      <c r="J5008" s="7"/>
      <c r="K5008" s="7"/>
    </row>
    <row r="5009" spans="8:11" ht="12.75">
      <c r="H5009" s="1"/>
      <c r="I5009" s="7"/>
      <c r="J5009" s="7"/>
      <c r="K5009" s="7"/>
    </row>
    <row r="5010" spans="8:11" ht="12.75">
      <c r="H5010" s="1"/>
      <c r="I5010" s="7"/>
      <c r="J5010" s="7"/>
      <c r="K5010" s="7"/>
    </row>
    <row r="5011" spans="8:11" ht="12.75">
      <c r="H5011" s="1"/>
      <c r="I5011" s="7"/>
      <c r="J5011" s="7"/>
      <c r="K5011" s="7"/>
    </row>
    <row r="5012" spans="8:11" ht="12.75">
      <c r="H5012" s="1"/>
      <c r="I5012" s="7"/>
      <c r="J5012" s="7"/>
      <c r="K5012" s="7"/>
    </row>
    <row r="5013" spans="8:11" ht="12.75">
      <c r="H5013" s="1"/>
      <c r="I5013" s="7"/>
      <c r="J5013" s="7"/>
      <c r="K5013" s="7"/>
    </row>
    <row r="5014" spans="8:11" ht="12.75">
      <c r="H5014" s="1"/>
      <c r="I5014" s="7"/>
      <c r="J5014" s="7"/>
      <c r="K5014" s="7"/>
    </row>
    <row r="5015" spans="8:11" ht="12.75">
      <c r="H5015" s="1"/>
      <c r="I5015" s="7"/>
      <c r="J5015" s="7"/>
      <c r="K5015" s="7"/>
    </row>
    <row r="5016" spans="8:11" ht="12.75">
      <c r="H5016" s="1"/>
      <c r="I5016" s="7"/>
      <c r="J5016" s="7"/>
      <c r="K5016" s="7"/>
    </row>
    <row r="5017" spans="8:11" ht="12.75">
      <c r="H5017" s="1"/>
      <c r="I5017" s="7"/>
      <c r="J5017" s="7"/>
      <c r="K5017" s="7"/>
    </row>
    <row r="5018" spans="8:11" ht="12.75">
      <c r="H5018" s="1"/>
      <c r="I5018" s="7"/>
      <c r="J5018" s="7"/>
      <c r="K5018" s="7"/>
    </row>
    <row r="5019" spans="8:11" ht="12.75">
      <c r="H5019" s="1"/>
      <c r="I5019" s="7"/>
      <c r="J5019" s="7"/>
      <c r="K5019" s="7"/>
    </row>
    <row r="5020" spans="8:11" ht="12.75">
      <c r="H5020" s="1"/>
      <c r="I5020" s="7"/>
      <c r="J5020" s="7"/>
      <c r="K5020" s="7"/>
    </row>
    <row r="5021" spans="8:11" ht="12.75">
      <c r="H5021" s="1"/>
      <c r="I5021" s="7"/>
      <c r="J5021" s="7"/>
      <c r="K5021" s="7"/>
    </row>
    <row r="5022" spans="8:11" ht="12.75">
      <c r="H5022" s="1"/>
      <c r="I5022" s="7"/>
      <c r="J5022" s="7"/>
      <c r="K5022" s="7"/>
    </row>
    <row r="5023" spans="8:11" ht="12.75">
      <c r="H5023" s="1"/>
      <c r="I5023" s="7"/>
      <c r="J5023" s="7"/>
      <c r="K5023" s="7"/>
    </row>
    <row r="5024" spans="8:11" ht="12.75">
      <c r="H5024" s="1"/>
      <c r="I5024" s="7"/>
      <c r="J5024" s="7"/>
      <c r="K5024" s="7"/>
    </row>
    <row r="5025" spans="8:11" ht="12.75">
      <c r="H5025" s="1"/>
      <c r="I5025" s="7"/>
      <c r="J5025" s="7"/>
      <c r="K5025" s="7"/>
    </row>
    <row r="5026" spans="8:11" ht="12.75">
      <c r="H5026" s="1"/>
      <c r="I5026" s="7"/>
      <c r="J5026" s="7"/>
      <c r="K5026" s="7"/>
    </row>
    <row r="5027" spans="8:11" ht="12.75">
      <c r="H5027" s="1"/>
      <c r="I5027" s="7"/>
      <c r="J5027" s="7"/>
      <c r="K5027" s="7"/>
    </row>
    <row r="5028" spans="8:11" ht="12.75">
      <c r="H5028" s="1"/>
      <c r="I5028" s="7"/>
      <c r="J5028" s="7"/>
      <c r="K5028" s="7"/>
    </row>
    <row r="5029" spans="8:11" ht="12.75">
      <c r="H5029" s="1"/>
      <c r="I5029" s="7"/>
      <c r="J5029" s="7"/>
      <c r="K5029" s="7"/>
    </row>
    <row r="5030" spans="8:11" ht="12.75">
      <c r="H5030" s="1"/>
      <c r="I5030" s="7"/>
      <c r="J5030" s="7"/>
      <c r="K5030" s="7"/>
    </row>
    <row r="5031" spans="8:11" ht="12.75">
      <c r="H5031" s="1"/>
      <c r="I5031" s="7"/>
      <c r="J5031" s="7"/>
      <c r="K5031" s="7"/>
    </row>
    <row r="5032" spans="8:11" ht="12.75">
      <c r="H5032" s="1"/>
      <c r="I5032" s="7"/>
      <c r="J5032" s="7"/>
      <c r="K5032" s="7"/>
    </row>
    <row r="5033" spans="8:11" ht="12.75">
      <c r="H5033" s="1"/>
      <c r="I5033" s="7"/>
      <c r="J5033" s="7"/>
      <c r="K5033" s="7"/>
    </row>
    <row r="5034" spans="8:11" ht="12.75">
      <c r="H5034" s="1"/>
      <c r="I5034" s="7"/>
      <c r="J5034" s="7"/>
      <c r="K5034" s="7"/>
    </row>
    <row r="5035" spans="8:11" ht="12.75">
      <c r="H5035" s="1"/>
      <c r="I5035" s="7"/>
      <c r="J5035" s="7"/>
      <c r="K5035" s="7"/>
    </row>
    <row r="5036" spans="8:11" ht="12.75">
      <c r="H5036" s="1"/>
      <c r="I5036" s="7"/>
      <c r="J5036" s="7"/>
      <c r="K5036" s="7"/>
    </row>
    <row r="5037" spans="8:11" ht="12.75">
      <c r="H5037" s="1"/>
      <c r="I5037" s="7"/>
      <c r="J5037" s="7"/>
      <c r="K5037" s="7"/>
    </row>
    <row r="5038" spans="8:11" ht="12.75">
      <c r="H5038" s="1"/>
      <c r="I5038" s="7"/>
      <c r="J5038" s="7"/>
      <c r="K5038" s="7"/>
    </row>
    <row r="5039" spans="8:11" ht="12.75">
      <c r="H5039" s="1"/>
      <c r="I5039" s="7"/>
      <c r="J5039" s="7"/>
      <c r="K5039" s="7"/>
    </row>
    <row r="5040" spans="8:11" ht="12.75">
      <c r="H5040" s="1"/>
      <c r="I5040" s="7"/>
      <c r="J5040" s="7"/>
      <c r="K5040" s="7"/>
    </row>
    <row r="5041" spans="8:11" ht="12.75">
      <c r="H5041" s="1"/>
      <c r="I5041" s="7"/>
      <c r="J5041" s="7"/>
      <c r="K5041" s="7"/>
    </row>
    <row r="5042" spans="8:11" ht="12.75">
      <c r="H5042" s="1"/>
      <c r="I5042" s="7"/>
      <c r="J5042" s="7"/>
      <c r="K5042" s="7"/>
    </row>
    <row r="5043" spans="8:11" ht="12.75">
      <c r="H5043" s="1"/>
      <c r="I5043" s="7"/>
      <c r="J5043" s="7"/>
      <c r="K5043" s="7"/>
    </row>
    <row r="5044" spans="8:11" ht="12.75">
      <c r="H5044" s="1"/>
      <c r="I5044" s="7"/>
      <c r="J5044" s="7"/>
      <c r="K5044" s="7"/>
    </row>
    <row r="5045" spans="8:11" ht="12.75">
      <c r="H5045" s="1"/>
      <c r="I5045" s="7"/>
      <c r="J5045" s="7"/>
      <c r="K5045" s="7"/>
    </row>
    <row r="5046" spans="8:11" ht="12.75">
      <c r="H5046" s="1"/>
      <c r="I5046" s="7"/>
      <c r="J5046" s="7"/>
      <c r="K5046" s="7"/>
    </row>
    <row r="5047" spans="8:11" ht="12.75">
      <c r="H5047" s="1"/>
      <c r="I5047" s="7"/>
      <c r="J5047" s="7"/>
      <c r="K5047" s="7"/>
    </row>
    <row r="5048" spans="8:11" ht="12.75">
      <c r="H5048" s="1"/>
      <c r="I5048" s="7"/>
      <c r="J5048" s="7"/>
      <c r="K5048" s="7"/>
    </row>
    <row r="5049" spans="8:11" ht="12.75">
      <c r="H5049" s="1"/>
      <c r="I5049" s="7"/>
      <c r="J5049" s="7"/>
      <c r="K5049" s="7"/>
    </row>
    <row r="5050" spans="8:11" ht="12.75">
      <c r="H5050" s="1"/>
      <c r="I5050" s="7"/>
      <c r="J5050" s="7"/>
      <c r="K5050" s="7"/>
    </row>
    <row r="5051" spans="8:11" ht="12.75">
      <c r="H5051" s="1"/>
      <c r="I5051" s="7"/>
      <c r="J5051" s="7"/>
      <c r="K5051" s="7"/>
    </row>
    <row r="5052" spans="8:11" ht="12.75">
      <c r="H5052" s="1"/>
      <c r="I5052" s="7"/>
      <c r="J5052" s="7"/>
      <c r="K5052" s="7"/>
    </row>
    <row r="5053" spans="8:11" ht="12.75">
      <c r="H5053" s="1"/>
      <c r="I5053" s="7"/>
      <c r="J5053" s="7"/>
      <c r="K5053" s="7"/>
    </row>
    <row r="5054" spans="8:11" ht="12.75">
      <c r="H5054" s="1"/>
      <c r="I5054" s="7"/>
      <c r="J5054" s="7"/>
      <c r="K5054" s="7"/>
    </row>
    <row r="5055" spans="8:11" ht="12.75">
      <c r="H5055" s="1"/>
      <c r="I5055" s="7"/>
      <c r="J5055" s="7"/>
      <c r="K5055" s="7"/>
    </row>
    <row r="5056" spans="8:11" ht="12.75">
      <c r="H5056" s="1"/>
      <c r="I5056" s="7"/>
      <c r="J5056" s="7"/>
      <c r="K5056" s="7"/>
    </row>
    <row r="5057" spans="8:11" ht="12.75">
      <c r="H5057" s="1"/>
      <c r="I5057" s="7"/>
      <c r="J5057" s="7"/>
      <c r="K5057" s="7"/>
    </row>
    <row r="5058" spans="8:11" ht="12.75">
      <c r="H5058" s="1"/>
      <c r="I5058" s="7"/>
      <c r="J5058" s="7"/>
      <c r="K5058" s="7"/>
    </row>
    <row r="5059" spans="8:11" ht="12.75">
      <c r="H5059" s="1"/>
      <c r="I5059" s="7"/>
      <c r="J5059" s="7"/>
      <c r="K5059" s="7"/>
    </row>
    <row r="5060" spans="8:11" ht="12.75">
      <c r="H5060" s="1"/>
      <c r="I5060" s="7"/>
      <c r="J5060" s="7"/>
      <c r="K5060" s="7"/>
    </row>
    <row r="5061" spans="8:11" ht="12.75">
      <c r="H5061" s="1"/>
      <c r="I5061" s="7"/>
      <c r="J5061" s="7"/>
      <c r="K5061" s="7"/>
    </row>
    <row r="5062" spans="8:11" ht="12.75">
      <c r="H5062" s="1"/>
      <c r="I5062" s="7"/>
      <c r="J5062" s="7"/>
      <c r="K5062" s="7"/>
    </row>
    <row r="5063" spans="8:11" ht="12.75">
      <c r="H5063" s="1"/>
      <c r="I5063" s="7"/>
      <c r="J5063" s="7"/>
      <c r="K5063" s="7"/>
    </row>
    <row r="5064" spans="8:11" ht="12.75">
      <c r="H5064" s="1"/>
      <c r="I5064" s="7"/>
      <c r="J5064" s="7"/>
      <c r="K5064" s="7"/>
    </row>
    <row r="5065" spans="8:11" ht="12.75">
      <c r="H5065" s="1"/>
      <c r="I5065" s="7"/>
      <c r="J5065" s="7"/>
      <c r="K5065" s="7"/>
    </row>
    <row r="5066" spans="8:11" ht="12.75">
      <c r="H5066" s="1"/>
      <c r="I5066" s="7"/>
      <c r="J5066" s="7"/>
      <c r="K5066" s="7"/>
    </row>
    <row r="5067" spans="8:11" ht="12.75">
      <c r="H5067" s="1"/>
      <c r="I5067" s="7"/>
      <c r="J5067" s="7"/>
      <c r="K5067" s="7"/>
    </row>
    <row r="5068" spans="8:11" ht="12.75">
      <c r="H5068" s="1"/>
      <c r="I5068" s="7"/>
      <c r="J5068" s="7"/>
      <c r="K5068" s="7"/>
    </row>
    <row r="5069" spans="8:11" ht="12.75">
      <c r="H5069" s="1"/>
      <c r="I5069" s="7"/>
      <c r="J5069" s="7"/>
      <c r="K5069" s="7"/>
    </row>
    <row r="5070" spans="8:11" ht="12.75">
      <c r="H5070" s="1"/>
      <c r="I5070" s="7"/>
      <c r="J5070" s="7"/>
      <c r="K5070" s="7"/>
    </row>
    <row r="5071" spans="8:11" ht="12.75">
      <c r="H5071" s="1"/>
      <c r="I5071" s="7"/>
      <c r="J5071" s="7"/>
      <c r="K5071" s="7"/>
    </row>
    <row r="5072" spans="8:11" ht="12.75">
      <c r="H5072" s="1"/>
      <c r="I5072" s="7"/>
      <c r="J5072" s="7"/>
      <c r="K5072" s="7"/>
    </row>
    <row r="5073" spans="8:11" ht="12.75">
      <c r="H5073" s="1"/>
      <c r="I5073" s="7"/>
      <c r="J5073" s="7"/>
      <c r="K5073" s="7"/>
    </row>
    <row r="5074" spans="8:11" ht="12.75">
      <c r="H5074" s="1"/>
      <c r="I5074" s="7"/>
      <c r="J5074" s="7"/>
      <c r="K5074" s="7"/>
    </row>
    <row r="5075" spans="8:11" ht="12.75">
      <c r="H5075" s="1"/>
      <c r="I5075" s="7"/>
      <c r="J5075" s="7"/>
      <c r="K5075" s="7"/>
    </row>
    <row r="5076" spans="8:11" ht="12.75">
      <c r="H5076" s="1"/>
      <c r="I5076" s="7"/>
      <c r="J5076" s="7"/>
      <c r="K5076" s="7"/>
    </row>
    <row r="5077" spans="8:11" ht="12.75">
      <c r="H5077" s="1"/>
      <c r="I5077" s="7"/>
      <c r="J5077" s="7"/>
      <c r="K5077" s="7"/>
    </row>
    <row r="5078" spans="8:11" ht="12.75">
      <c r="H5078" s="1"/>
      <c r="I5078" s="7"/>
      <c r="J5078" s="7"/>
      <c r="K5078" s="7"/>
    </row>
    <row r="5079" spans="8:11" ht="12.75">
      <c r="H5079" s="1"/>
      <c r="I5079" s="7"/>
      <c r="J5079" s="7"/>
      <c r="K5079" s="7"/>
    </row>
    <row r="5080" spans="8:11" ht="12.75">
      <c r="H5080" s="1"/>
      <c r="I5080" s="7"/>
      <c r="J5080" s="7"/>
      <c r="K5080" s="7"/>
    </row>
    <row r="5081" spans="8:11" ht="12.75">
      <c r="H5081" s="1"/>
      <c r="I5081" s="7"/>
      <c r="J5081" s="7"/>
      <c r="K5081" s="7"/>
    </row>
    <row r="5082" spans="8:11" ht="12.75">
      <c r="H5082" s="1"/>
      <c r="I5082" s="7"/>
      <c r="J5082" s="7"/>
      <c r="K5082" s="7"/>
    </row>
    <row r="5083" spans="8:11" ht="12.75">
      <c r="H5083" s="1"/>
      <c r="I5083" s="7"/>
      <c r="J5083" s="7"/>
      <c r="K5083" s="7"/>
    </row>
    <row r="5084" spans="8:11" ht="12.75">
      <c r="H5084" s="1"/>
      <c r="I5084" s="7"/>
      <c r="J5084" s="7"/>
      <c r="K5084" s="7"/>
    </row>
    <row r="5085" spans="8:11" ht="12.75">
      <c r="H5085" s="1"/>
      <c r="I5085" s="7"/>
      <c r="J5085" s="7"/>
      <c r="K5085" s="7"/>
    </row>
    <row r="5086" spans="8:11" ht="12.75">
      <c r="H5086" s="1"/>
      <c r="I5086" s="7"/>
      <c r="J5086" s="7"/>
      <c r="K5086" s="7"/>
    </row>
    <row r="5087" spans="8:11" ht="12.75">
      <c r="H5087" s="1"/>
      <c r="I5087" s="7"/>
      <c r="J5087" s="7"/>
      <c r="K5087" s="7"/>
    </row>
    <row r="5088" spans="8:11" ht="12.75">
      <c r="H5088" s="1"/>
      <c r="I5088" s="7"/>
      <c r="J5088" s="7"/>
      <c r="K5088" s="7"/>
    </row>
    <row r="5089" spans="8:11" ht="12.75">
      <c r="H5089" s="1"/>
      <c r="I5089" s="7"/>
      <c r="J5089" s="7"/>
      <c r="K5089" s="7"/>
    </row>
    <row r="5090" spans="8:11" ht="12.75">
      <c r="H5090" s="1"/>
      <c r="I5090" s="7"/>
      <c r="J5090" s="7"/>
      <c r="K5090" s="7"/>
    </row>
    <row r="5091" spans="8:11" ht="12.75">
      <c r="H5091" s="1"/>
      <c r="I5091" s="7"/>
      <c r="J5091" s="7"/>
      <c r="K5091" s="7"/>
    </row>
    <row r="5092" spans="8:11" ht="12.75">
      <c r="H5092" s="1"/>
      <c r="I5092" s="7"/>
      <c r="J5092" s="7"/>
      <c r="K5092" s="7"/>
    </row>
    <row r="5093" spans="8:11" ht="12.75">
      <c r="H5093" s="1"/>
      <c r="I5093" s="7"/>
      <c r="J5093" s="7"/>
      <c r="K5093" s="7"/>
    </row>
    <row r="5094" spans="8:11" ht="12.75">
      <c r="H5094" s="1"/>
      <c r="I5094" s="7"/>
      <c r="J5094" s="7"/>
      <c r="K5094" s="7"/>
    </row>
    <row r="5095" spans="8:11" ht="12.75">
      <c r="H5095" s="1"/>
      <c r="I5095" s="7"/>
      <c r="J5095" s="7"/>
      <c r="K5095" s="7"/>
    </row>
    <row r="5096" spans="8:11" ht="12.75">
      <c r="H5096" s="1"/>
      <c r="I5096" s="7"/>
      <c r="J5096" s="7"/>
      <c r="K5096" s="7"/>
    </row>
    <row r="5097" spans="8:11" ht="12.75">
      <c r="H5097" s="1"/>
      <c r="I5097" s="7"/>
      <c r="J5097" s="7"/>
      <c r="K5097" s="7"/>
    </row>
    <row r="5098" spans="8:11" ht="12.75">
      <c r="H5098" s="1"/>
      <c r="I5098" s="7"/>
      <c r="J5098" s="7"/>
      <c r="K5098" s="7"/>
    </row>
    <row r="5099" spans="8:11" ht="12.75">
      <c r="H5099" s="1"/>
      <c r="I5099" s="7"/>
      <c r="J5099" s="7"/>
      <c r="K5099" s="7"/>
    </row>
    <row r="5100" spans="8:11" ht="12.75">
      <c r="H5100" s="1"/>
      <c r="I5100" s="7"/>
      <c r="J5100" s="7"/>
      <c r="K5100" s="7"/>
    </row>
    <row r="5101" spans="8:11" ht="12.75">
      <c r="H5101" s="1"/>
      <c r="I5101" s="7"/>
      <c r="J5101" s="7"/>
      <c r="K5101" s="7"/>
    </row>
    <row r="5102" spans="8:11" ht="12.75">
      <c r="H5102" s="1"/>
      <c r="I5102" s="7"/>
      <c r="J5102" s="7"/>
      <c r="K5102" s="7"/>
    </row>
    <row r="5103" spans="8:11" ht="12.75">
      <c r="H5103" s="1"/>
      <c r="I5103" s="7"/>
      <c r="J5103" s="7"/>
      <c r="K5103" s="7"/>
    </row>
    <row r="5104" spans="8:11" ht="12.75">
      <c r="H5104" s="1"/>
      <c r="I5104" s="7"/>
      <c r="J5104" s="7"/>
      <c r="K5104" s="7"/>
    </row>
    <row r="5105" spans="8:11" ht="12.75">
      <c r="H5105" s="1"/>
      <c r="I5105" s="7"/>
      <c r="J5105" s="7"/>
      <c r="K5105" s="7"/>
    </row>
    <row r="5106" spans="8:11" ht="12.75">
      <c r="H5106" s="1"/>
      <c r="I5106" s="7"/>
      <c r="J5106" s="7"/>
      <c r="K5106" s="7"/>
    </row>
    <row r="5107" spans="8:11" ht="12.75">
      <c r="H5107" s="1"/>
      <c r="I5107" s="7"/>
      <c r="J5107" s="7"/>
      <c r="K5107" s="7"/>
    </row>
    <row r="5108" spans="8:11" ht="12.75">
      <c r="H5108" s="1"/>
      <c r="I5108" s="7"/>
      <c r="J5108" s="7"/>
      <c r="K5108" s="7"/>
    </row>
    <row r="5109" spans="8:11" ht="12.75">
      <c r="H5109" s="1"/>
      <c r="I5109" s="7"/>
      <c r="J5109" s="7"/>
      <c r="K5109" s="7"/>
    </row>
    <row r="5110" spans="8:11" ht="12.75">
      <c r="H5110" s="1"/>
      <c r="I5110" s="7"/>
      <c r="J5110" s="7"/>
      <c r="K5110" s="7"/>
    </row>
    <row r="5111" spans="8:11" ht="12.75">
      <c r="H5111" s="1"/>
      <c r="I5111" s="7"/>
      <c r="J5111" s="7"/>
      <c r="K5111" s="7"/>
    </row>
    <row r="5112" spans="8:11" ht="12.75">
      <c r="H5112" s="1"/>
      <c r="I5112" s="7"/>
      <c r="J5112" s="7"/>
      <c r="K5112" s="7"/>
    </row>
    <row r="5113" spans="8:11" ht="12.75">
      <c r="H5113" s="1"/>
      <c r="I5113" s="7"/>
      <c r="J5113" s="7"/>
      <c r="K5113" s="7"/>
    </row>
    <row r="5114" spans="8:11" ht="12.75">
      <c r="H5114" s="1"/>
      <c r="I5114" s="7"/>
      <c r="J5114" s="7"/>
      <c r="K5114" s="7"/>
    </row>
    <row r="5115" spans="8:11" ht="12.75">
      <c r="H5115" s="1"/>
      <c r="I5115" s="7"/>
      <c r="J5115" s="7"/>
      <c r="K5115" s="7"/>
    </row>
    <row r="5116" spans="8:11" ht="12.75">
      <c r="H5116" s="1"/>
      <c r="I5116" s="7"/>
      <c r="J5116" s="7"/>
      <c r="K5116" s="7"/>
    </row>
    <row r="5117" spans="8:11" ht="12.75">
      <c r="H5117" s="1"/>
      <c r="I5117" s="7"/>
      <c r="J5117" s="7"/>
      <c r="K5117" s="7"/>
    </row>
    <row r="5118" spans="8:11" ht="12.75">
      <c r="H5118" s="1"/>
      <c r="I5118" s="7"/>
      <c r="J5118" s="7"/>
      <c r="K5118" s="7"/>
    </row>
    <row r="5119" spans="8:11" ht="12.75">
      <c r="H5119" s="1"/>
      <c r="I5119" s="7"/>
      <c r="J5119" s="7"/>
      <c r="K5119" s="7"/>
    </row>
    <row r="5120" spans="8:11" ht="12.75">
      <c r="H5120" s="1"/>
      <c r="I5120" s="7"/>
      <c r="J5120" s="7"/>
      <c r="K5120" s="7"/>
    </row>
    <row r="5121" spans="8:11" ht="12.75">
      <c r="H5121" s="1"/>
      <c r="I5121" s="7"/>
      <c r="J5121" s="7"/>
      <c r="K5121" s="7"/>
    </row>
    <row r="5122" spans="8:11" ht="12.75">
      <c r="H5122" s="1"/>
      <c r="I5122" s="7"/>
      <c r="J5122" s="7"/>
      <c r="K5122" s="7"/>
    </row>
    <row r="5123" spans="8:11" ht="12.75">
      <c r="H5123" s="1"/>
      <c r="I5123" s="7"/>
      <c r="J5123" s="7"/>
      <c r="K5123" s="7"/>
    </row>
    <row r="5124" spans="8:11" ht="12.75">
      <c r="H5124" s="1"/>
      <c r="I5124" s="7"/>
      <c r="J5124" s="7"/>
      <c r="K5124" s="7"/>
    </row>
    <row r="5125" spans="8:11" ht="12.75">
      <c r="H5125" s="1"/>
      <c r="I5125" s="7"/>
      <c r="J5125" s="7"/>
      <c r="K5125" s="7"/>
    </row>
    <row r="5126" spans="8:11" ht="12.75">
      <c r="H5126" s="1"/>
      <c r="I5126" s="7"/>
      <c r="J5126" s="7"/>
      <c r="K5126" s="7"/>
    </row>
    <row r="5127" spans="8:11" ht="12.75">
      <c r="H5127" s="1"/>
      <c r="I5127" s="7"/>
      <c r="J5127" s="7"/>
      <c r="K5127" s="7"/>
    </row>
    <row r="5128" spans="8:11" ht="12.75">
      <c r="H5128" s="1"/>
      <c r="I5128" s="7"/>
      <c r="J5128" s="7"/>
      <c r="K5128" s="7"/>
    </row>
    <row r="5129" spans="8:11" ht="12.75">
      <c r="H5129" s="1"/>
      <c r="I5129" s="7"/>
      <c r="J5129" s="7"/>
      <c r="K5129" s="7"/>
    </row>
    <row r="5130" spans="8:11" ht="12.75">
      <c r="H5130" s="1"/>
      <c r="I5130" s="7"/>
      <c r="J5130" s="7"/>
      <c r="K5130" s="7"/>
    </row>
    <row r="5131" spans="8:11" ht="12.75">
      <c r="H5131" s="1"/>
      <c r="I5131" s="7"/>
      <c r="J5131" s="7"/>
      <c r="K5131" s="7"/>
    </row>
    <row r="5132" spans="8:11" ht="12.75">
      <c r="H5132" s="1"/>
      <c r="I5132" s="7"/>
      <c r="J5132" s="7"/>
      <c r="K5132" s="7"/>
    </row>
    <row r="5133" spans="8:11" ht="12.75">
      <c r="H5133" s="1"/>
      <c r="I5133" s="7"/>
      <c r="J5133" s="7"/>
      <c r="K5133" s="7"/>
    </row>
    <row r="5134" spans="8:11" ht="12.75">
      <c r="H5134" s="1"/>
      <c r="I5134" s="7"/>
      <c r="J5134" s="7"/>
      <c r="K5134" s="7"/>
    </row>
    <row r="5135" spans="8:11" ht="12.75">
      <c r="H5135" s="1"/>
      <c r="I5135" s="7"/>
      <c r="J5135" s="7"/>
      <c r="K5135" s="7"/>
    </row>
    <row r="5136" spans="8:11" ht="12.75">
      <c r="H5136" s="1"/>
      <c r="I5136" s="7"/>
      <c r="J5136" s="7"/>
      <c r="K5136" s="7"/>
    </row>
    <row r="5137" spans="8:11" ht="12.75">
      <c r="H5137" s="1"/>
      <c r="I5137" s="7"/>
      <c r="J5137" s="7"/>
      <c r="K5137" s="7"/>
    </row>
    <row r="5138" spans="8:11" ht="12.75">
      <c r="H5138" s="1"/>
      <c r="I5138" s="7"/>
      <c r="J5138" s="7"/>
      <c r="K5138" s="7"/>
    </row>
    <row r="5139" spans="8:11" ht="12.75">
      <c r="H5139" s="1"/>
      <c r="I5139" s="7"/>
      <c r="J5139" s="7"/>
      <c r="K5139" s="7"/>
    </row>
    <row r="5140" spans="8:11" ht="12.75">
      <c r="H5140" s="1"/>
      <c r="I5140" s="7"/>
      <c r="J5140" s="7"/>
      <c r="K5140" s="7"/>
    </row>
    <row r="5141" spans="8:11" ht="12.75">
      <c r="H5141" s="1"/>
      <c r="I5141" s="7"/>
      <c r="J5141" s="7"/>
      <c r="K5141" s="7"/>
    </row>
    <row r="5142" spans="8:11" ht="12.75">
      <c r="H5142" s="1"/>
      <c r="I5142" s="7"/>
      <c r="J5142" s="7"/>
      <c r="K5142" s="7"/>
    </row>
    <row r="5143" spans="8:11" ht="12.75">
      <c r="H5143" s="1"/>
      <c r="I5143" s="7"/>
      <c r="J5143" s="7"/>
      <c r="K5143" s="7"/>
    </row>
    <row r="5144" spans="8:11" ht="12.75">
      <c r="H5144" s="1"/>
      <c r="I5144" s="7"/>
      <c r="J5144" s="7"/>
      <c r="K5144" s="7"/>
    </row>
    <row r="5145" spans="8:11" ht="12.75">
      <c r="H5145" s="1"/>
      <c r="I5145" s="7"/>
      <c r="J5145" s="7"/>
      <c r="K5145" s="7"/>
    </row>
    <row r="5146" spans="8:11" ht="12.75">
      <c r="H5146" s="1"/>
      <c r="I5146" s="7"/>
      <c r="J5146" s="7"/>
      <c r="K5146" s="7"/>
    </row>
    <row r="5147" spans="8:11" ht="12.75">
      <c r="H5147" s="1"/>
      <c r="I5147" s="7"/>
      <c r="J5147" s="7"/>
      <c r="K5147" s="7"/>
    </row>
    <row r="5148" spans="8:11" ht="12.75">
      <c r="H5148" s="1"/>
      <c r="I5148" s="7"/>
      <c r="J5148" s="7"/>
      <c r="K5148" s="7"/>
    </row>
    <row r="5149" spans="8:11" ht="12.75">
      <c r="H5149" s="1"/>
      <c r="I5149" s="7"/>
      <c r="J5149" s="7"/>
      <c r="K5149" s="7"/>
    </row>
    <row r="5150" spans="8:11" ht="12.75">
      <c r="H5150" s="1"/>
      <c r="I5150" s="7"/>
      <c r="J5150" s="7"/>
      <c r="K5150" s="7"/>
    </row>
    <row r="5151" spans="8:11" ht="12.75">
      <c r="H5151" s="1"/>
      <c r="I5151" s="7"/>
      <c r="J5151" s="7"/>
      <c r="K5151" s="7"/>
    </row>
    <row r="5152" spans="8:11" ht="12.75">
      <c r="H5152" s="1"/>
      <c r="I5152" s="7"/>
      <c r="J5152" s="7"/>
      <c r="K5152" s="7"/>
    </row>
    <row r="5153" spans="8:11" ht="12.75">
      <c r="H5153" s="1"/>
      <c r="I5153" s="7"/>
      <c r="J5153" s="7"/>
      <c r="K5153" s="7"/>
    </row>
    <row r="5154" spans="8:11" ht="12.75">
      <c r="H5154" s="1"/>
      <c r="I5154" s="7"/>
      <c r="J5154" s="7"/>
      <c r="K5154" s="7"/>
    </row>
    <row r="5155" spans="8:11" ht="12.75">
      <c r="H5155" s="1"/>
      <c r="I5155" s="7"/>
      <c r="J5155" s="7"/>
      <c r="K5155" s="7"/>
    </row>
    <row r="5156" spans="8:11" ht="12.75">
      <c r="H5156" s="1"/>
      <c r="I5156" s="7"/>
      <c r="J5156" s="7"/>
      <c r="K5156" s="7"/>
    </row>
    <row r="5157" spans="8:11" ht="12.75">
      <c r="H5157" s="1"/>
      <c r="I5157" s="7"/>
      <c r="J5157" s="7"/>
      <c r="K5157" s="7"/>
    </row>
    <row r="5158" spans="8:11" ht="12.75">
      <c r="H5158" s="1"/>
      <c r="I5158" s="7"/>
      <c r="J5158" s="7"/>
      <c r="K5158" s="7"/>
    </row>
    <row r="5159" spans="8:11" ht="12.75">
      <c r="H5159" s="1"/>
      <c r="I5159" s="7"/>
      <c r="J5159" s="7"/>
      <c r="K5159" s="7"/>
    </row>
    <row r="5160" spans="8:11" ht="12.75">
      <c r="H5160" s="1"/>
      <c r="I5160" s="7"/>
      <c r="J5160" s="7"/>
      <c r="K5160" s="7"/>
    </row>
    <row r="5161" spans="8:11" ht="12.75">
      <c r="H5161" s="1"/>
      <c r="I5161" s="7"/>
      <c r="J5161" s="7"/>
      <c r="K5161" s="7"/>
    </row>
    <row r="5162" spans="8:11" ht="12.75">
      <c r="H5162" s="1"/>
      <c r="I5162" s="7"/>
      <c r="J5162" s="7"/>
      <c r="K5162" s="7"/>
    </row>
    <row r="5163" spans="8:11" ht="12.75">
      <c r="H5163" s="1"/>
      <c r="I5163" s="7"/>
      <c r="J5163" s="7"/>
      <c r="K5163" s="7"/>
    </row>
    <row r="5164" spans="8:11" ht="12.75">
      <c r="H5164" s="1"/>
      <c r="I5164" s="7"/>
      <c r="J5164" s="7"/>
      <c r="K5164" s="7"/>
    </row>
    <row r="5165" spans="8:11" ht="12.75">
      <c r="H5165" s="1"/>
      <c r="I5165" s="7"/>
      <c r="J5165" s="7"/>
      <c r="K5165" s="7"/>
    </row>
    <row r="5166" spans="8:11" ht="12.75">
      <c r="H5166" s="1"/>
      <c r="I5166" s="7"/>
      <c r="J5166" s="7"/>
      <c r="K5166" s="7"/>
    </row>
    <row r="5167" spans="8:11" ht="12.75">
      <c r="H5167" s="1"/>
      <c r="I5167" s="7"/>
      <c r="J5167" s="7"/>
      <c r="K5167" s="7"/>
    </row>
    <row r="5168" spans="8:11" ht="12.75">
      <c r="H5168" s="1"/>
      <c r="I5168" s="7"/>
      <c r="J5168" s="7"/>
      <c r="K5168" s="7"/>
    </row>
    <row r="5169" spans="8:11" ht="12.75">
      <c r="H5169" s="1"/>
      <c r="I5169" s="7"/>
      <c r="J5169" s="7"/>
      <c r="K5169" s="7"/>
    </row>
    <row r="5170" spans="8:11" ht="12.75">
      <c r="H5170" s="1"/>
      <c r="I5170" s="7"/>
      <c r="J5170" s="7"/>
      <c r="K5170" s="7"/>
    </row>
    <row r="5171" spans="8:11" ht="12.75">
      <c r="H5171" s="1"/>
      <c r="I5171" s="7"/>
      <c r="J5171" s="7"/>
      <c r="K5171" s="7"/>
    </row>
    <row r="5172" spans="8:11" ht="12.75">
      <c r="H5172" s="1"/>
      <c r="I5172" s="7"/>
      <c r="J5172" s="7"/>
      <c r="K5172" s="7"/>
    </row>
    <row r="5173" spans="8:11" ht="12.75">
      <c r="H5173" s="1"/>
      <c r="I5173" s="7"/>
      <c r="J5173" s="7"/>
      <c r="K5173" s="7"/>
    </row>
    <row r="5174" spans="8:11" ht="12.75">
      <c r="H5174" s="1"/>
      <c r="I5174" s="7"/>
      <c r="J5174" s="7"/>
      <c r="K5174" s="7"/>
    </row>
    <row r="5175" spans="8:11" ht="12.75">
      <c r="H5175" s="1"/>
      <c r="I5175" s="7"/>
      <c r="J5175" s="7"/>
      <c r="K5175" s="7"/>
    </row>
    <row r="5176" spans="8:11" ht="12.75">
      <c r="H5176" s="1"/>
      <c r="I5176" s="7"/>
      <c r="J5176" s="7"/>
      <c r="K5176" s="7"/>
    </row>
    <row r="5177" spans="8:11" ht="12.75">
      <c r="H5177" s="1"/>
      <c r="I5177" s="7"/>
      <c r="J5177" s="7"/>
      <c r="K5177" s="7"/>
    </row>
    <row r="5178" spans="8:11" ht="12.75">
      <c r="H5178" s="1"/>
      <c r="I5178" s="7"/>
      <c r="J5178" s="7"/>
      <c r="K5178" s="7"/>
    </row>
    <row r="5179" spans="8:11" ht="12.75">
      <c r="H5179" s="1"/>
      <c r="I5179" s="7"/>
      <c r="J5179" s="7"/>
      <c r="K5179" s="7"/>
    </row>
    <row r="5180" spans="8:11" ht="12.75">
      <c r="H5180" s="1"/>
      <c r="I5180" s="7"/>
      <c r="J5180" s="7"/>
      <c r="K5180" s="7"/>
    </row>
    <row r="5181" spans="8:11" ht="12.75">
      <c r="H5181" s="1"/>
      <c r="I5181" s="7"/>
      <c r="J5181" s="7"/>
      <c r="K5181" s="7"/>
    </row>
    <row r="5182" spans="8:11" ht="12.75">
      <c r="H5182" s="1"/>
      <c r="I5182" s="7"/>
      <c r="J5182" s="7"/>
      <c r="K5182" s="7"/>
    </row>
    <row r="5183" spans="8:11" ht="12.75">
      <c r="H5183" s="1"/>
      <c r="I5183" s="7"/>
      <c r="J5183" s="7"/>
      <c r="K5183" s="7"/>
    </row>
    <row r="5184" spans="8:11" ht="12.75">
      <c r="H5184" s="1"/>
      <c r="I5184" s="7"/>
      <c r="J5184" s="7"/>
      <c r="K5184" s="7"/>
    </row>
    <row r="5185" spans="8:11" ht="12.75">
      <c r="H5185" s="1"/>
      <c r="I5185" s="7"/>
      <c r="J5185" s="7"/>
      <c r="K5185" s="7"/>
    </row>
    <row r="5186" spans="8:11" ht="12.75">
      <c r="H5186" s="1"/>
      <c r="I5186" s="7"/>
      <c r="J5186" s="7"/>
      <c r="K5186" s="7"/>
    </row>
    <row r="5187" spans="8:11" ht="12.75">
      <c r="H5187" s="1"/>
      <c r="I5187" s="7"/>
      <c r="J5187" s="7"/>
      <c r="K5187" s="7"/>
    </row>
    <row r="5188" spans="8:11" ht="12.75">
      <c r="H5188" s="1"/>
      <c r="I5188" s="7"/>
      <c r="J5188" s="7"/>
      <c r="K5188" s="7"/>
    </row>
    <row r="5189" spans="8:11" ht="12.75">
      <c r="H5189" s="1"/>
      <c r="I5189" s="7"/>
      <c r="J5189" s="7"/>
      <c r="K5189" s="7"/>
    </row>
    <row r="5190" spans="8:11" ht="12.75">
      <c r="H5190" s="1"/>
      <c r="I5190" s="7"/>
      <c r="J5190" s="7"/>
      <c r="K5190" s="7"/>
    </row>
    <row r="5191" spans="8:11" ht="12.75">
      <c r="H5191" s="1"/>
      <c r="I5191" s="7"/>
      <c r="J5191" s="7"/>
      <c r="K5191" s="7"/>
    </row>
    <row r="5192" spans="8:11" ht="12.75">
      <c r="H5192" s="1"/>
      <c r="I5192" s="7"/>
      <c r="J5192" s="7"/>
      <c r="K5192" s="7"/>
    </row>
    <row r="5193" spans="8:11" ht="12.75">
      <c r="H5193" s="1"/>
      <c r="I5193" s="7"/>
      <c r="J5193" s="7"/>
      <c r="K5193" s="7"/>
    </row>
    <row r="5194" spans="8:11" ht="12.75">
      <c r="H5194" s="1"/>
      <c r="I5194" s="7"/>
      <c r="J5194" s="7"/>
      <c r="K5194" s="7"/>
    </row>
    <row r="5195" spans="8:11" ht="12.75">
      <c r="H5195" s="1"/>
      <c r="I5195" s="7"/>
      <c r="J5195" s="7"/>
      <c r="K5195" s="7"/>
    </row>
    <row r="5196" spans="8:11" ht="12.75">
      <c r="H5196" s="1"/>
      <c r="I5196" s="7"/>
      <c r="J5196" s="7"/>
      <c r="K5196" s="7"/>
    </row>
    <row r="5197" spans="8:11" ht="12.75">
      <c r="H5197" s="1"/>
      <c r="I5197" s="7"/>
      <c r="J5197" s="7"/>
      <c r="K5197" s="7"/>
    </row>
    <row r="5198" spans="8:11" ht="12.75">
      <c r="H5198" s="1"/>
      <c r="I5198" s="7"/>
      <c r="J5198" s="7"/>
      <c r="K5198" s="7"/>
    </row>
    <row r="5199" spans="8:11" ht="12.75">
      <c r="H5199" s="1"/>
      <c r="I5199" s="7"/>
      <c r="J5199" s="7"/>
      <c r="K5199" s="7"/>
    </row>
    <row r="5200" spans="8:11" ht="12.75">
      <c r="H5200" s="1"/>
      <c r="I5200" s="7"/>
      <c r="J5200" s="7"/>
      <c r="K5200" s="7"/>
    </row>
    <row r="5201" spans="8:11" ht="12.75">
      <c r="H5201" s="1"/>
      <c r="I5201" s="7"/>
      <c r="J5201" s="7"/>
      <c r="K5201" s="7"/>
    </row>
    <row r="5202" spans="8:11" ht="12.75">
      <c r="H5202" s="1"/>
      <c r="I5202" s="7"/>
      <c r="J5202" s="7"/>
      <c r="K5202" s="7"/>
    </row>
    <row r="5203" spans="8:11" ht="12.75">
      <c r="H5203" s="1"/>
      <c r="I5203" s="7"/>
      <c r="J5203" s="7"/>
      <c r="K5203" s="7"/>
    </row>
    <row r="5204" spans="8:11" ht="12.75">
      <c r="H5204" s="1"/>
      <c r="I5204" s="7"/>
      <c r="J5204" s="7"/>
      <c r="K5204" s="7"/>
    </row>
    <row r="5205" spans="8:11" ht="12.75">
      <c r="H5205" s="1"/>
      <c r="I5205" s="7"/>
      <c r="J5205" s="7"/>
      <c r="K5205" s="7"/>
    </row>
    <row r="5206" spans="8:11" ht="12.75">
      <c r="H5206" s="1"/>
      <c r="I5206" s="7"/>
      <c r="J5206" s="7"/>
      <c r="K5206" s="7"/>
    </row>
    <row r="5207" spans="8:11" ht="12.75">
      <c r="H5207" s="1"/>
      <c r="I5207" s="7"/>
      <c r="J5207" s="7"/>
      <c r="K5207" s="7"/>
    </row>
    <row r="5208" spans="8:11" ht="12.75">
      <c r="H5208" s="1"/>
      <c r="I5208" s="7"/>
      <c r="J5208" s="7"/>
      <c r="K5208" s="7"/>
    </row>
    <row r="5209" spans="8:11" ht="12.75">
      <c r="H5209" s="1"/>
      <c r="I5209" s="7"/>
      <c r="J5209" s="7"/>
      <c r="K5209" s="7"/>
    </row>
    <row r="5210" spans="8:11" ht="12.75">
      <c r="H5210" s="1"/>
      <c r="I5210" s="7"/>
      <c r="J5210" s="7"/>
      <c r="K5210" s="7"/>
    </row>
    <row r="5211" spans="8:11" ht="12.75">
      <c r="H5211" s="1"/>
      <c r="I5211" s="7"/>
      <c r="J5211" s="7"/>
      <c r="K5211" s="7"/>
    </row>
    <row r="5212" spans="8:11" ht="12.75">
      <c r="H5212" s="1"/>
      <c r="I5212" s="7"/>
      <c r="J5212" s="7"/>
      <c r="K5212" s="7"/>
    </row>
    <row r="5213" spans="8:11" ht="12.75">
      <c r="H5213" s="1"/>
      <c r="I5213" s="7"/>
      <c r="J5213" s="7"/>
      <c r="K5213" s="7"/>
    </row>
    <row r="5214" spans="8:11" ht="12.75">
      <c r="H5214" s="1"/>
      <c r="I5214" s="7"/>
      <c r="J5214" s="7"/>
      <c r="K5214" s="7"/>
    </row>
    <row r="5215" spans="8:11" ht="12.75">
      <c r="H5215" s="1"/>
      <c r="I5215" s="7"/>
      <c r="J5215" s="7"/>
      <c r="K5215" s="7"/>
    </row>
    <row r="5216" spans="8:11" ht="12.75">
      <c r="H5216" s="1"/>
      <c r="I5216" s="7"/>
      <c r="J5216" s="7"/>
      <c r="K5216" s="7"/>
    </row>
    <row r="5217" spans="8:11" ht="12.75">
      <c r="H5217" s="1"/>
      <c r="I5217" s="7"/>
      <c r="J5217" s="7"/>
      <c r="K5217" s="7"/>
    </row>
    <row r="5218" spans="8:11" ht="12.75">
      <c r="H5218" s="1"/>
      <c r="I5218" s="7"/>
      <c r="J5218" s="7"/>
      <c r="K5218" s="7"/>
    </row>
    <row r="5219" spans="8:11" ht="12.75">
      <c r="H5219" s="1"/>
      <c r="I5219" s="7"/>
      <c r="J5219" s="7"/>
      <c r="K5219" s="7"/>
    </row>
    <row r="5220" spans="8:11" ht="12.75">
      <c r="H5220" s="1"/>
      <c r="I5220" s="7"/>
      <c r="J5220" s="7"/>
      <c r="K5220" s="7"/>
    </row>
    <row r="5221" spans="8:11" ht="12.75">
      <c r="H5221" s="1"/>
      <c r="I5221" s="7"/>
      <c r="J5221" s="7"/>
      <c r="K5221" s="7"/>
    </row>
    <row r="5222" spans="8:11" ht="12.75">
      <c r="H5222" s="1"/>
      <c r="I5222" s="7"/>
      <c r="J5222" s="7"/>
      <c r="K5222" s="7"/>
    </row>
    <row r="5223" spans="8:11" ht="12.75">
      <c r="H5223" s="1"/>
      <c r="I5223" s="7"/>
      <c r="J5223" s="7"/>
      <c r="K5223" s="7"/>
    </row>
    <row r="5224" spans="8:11" ht="12.75">
      <c r="H5224" s="1"/>
      <c r="I5224" s="7"/>
      <c r="J5224" s="7"/>
      <c r="K5224" s="7"/>
    </row>
    <row r="5225" spans="8:11" ht="12.75">
      <c r="H5225" s="1"/>
      <c r="I5225" s="7"/>
      <c r="J5225" s="7"/>
      <c r="K5225" s="7"/>
    </row>
    <row r="5226" spans="8:11" ht="12.75">
      <c r="H5226" s="1"/>
      <c r="I5226" s="7"/>
      <c r="J5226" s="7"/>
      <c r="K5226" s="7"/>
    </row>
    <row r="5227" spans="8:11" ht="12.75">
      <c r="H5227" s="1"/>
      <c r="I5227" s="7"/>
      <c r="J5227" s="7"/>
      <c r="K5227" s="7"/>
    </row>
    <row r="5228" spans="8:11" ht="12.75">
      <c r="H5228" s="1"/>
      <c r="I5228" s="7"/>
      <c r="J5228" s="7"/>
      <c r="K5228" s="7"/>
    </row>
    <row r="5229" spans="8:11" ht="12.75">
      <c r="H5229" s="1"/>
      <c r="I5229" s="7"/>
      <c r="J5229" s="7"/>
      <c r="K5229" s="7"/>
    </row>
    <row r="5230" spans="8:11" ht="12.75">
      <c r="H5230" s="1"/>
      <c r="I5230" s="7"/>
      <c r="J5230" s="7"/>
      <c r="K5230" s="7"/>
    </row>
    <row r="5231" spans="8:11" ht="12.75">
      <c r="H5231" s="1"/>
      <c r="I5231" s="7"/>
      <c r="J5231" s="7"/>
      <c r="K5231" s="7"/>
    </row>
    <row r="5232" spans="8:11" ht="12.75">
      <c r="H5232" s="1"/>
      <c r="I5232" s="7"/>
      <c r="J5232" s="7"/>
      <c r="K5232" s="7"/>
    </row>
    <row r="5233" spans="8:11" ht="12.75">
      <c r="H5233" s="1"/>
      <c r="I5233" s="7"/>
      <c r="J5233" s="7"/>
      <c r="K5233" s="7"/>
    </row>
    <row r="5234" spans="8:11" ht="12.75">
      <c r="H5234" s="1"/>
      <c r="I5234" s="7"/>
      <c r="J5234" s="7"/>
      <c r="K5234" s="7"/>
    </row>
    <row r="5235" spans="8:11" ht="12.75">
      <c r="H5235" s="1"/>
      <c r="I5235" s="7"/>
      <c r="J5235" s="7"/>
      <c r="K5235" s="7"/>
    </row>
    <row r="5236" spans="8:11" ht="12.75">
      <c r="H5236" s="1"/>
      <c r="I5236" s="7"/>
      <c r="J5236" s="7"/>
      <c r="K5236" s="7"/>
    </row>
    <row r="5237" spans="8:11" ht="12.75">
      <c r="H5237" s="1"/>
      <c r="I5237" s="7"/>
      <c r="J5237" s="7"/>
      <c r="K5237" s="7"/>
    </row>
    <row r="5238" spans="8:11" ht="12.75">
      <c r="H5238" s="1"/>
      <c r="I5238" s="7"/>
      <c r="J5238" s="7"/>
      <c r="K5238" s="7"/>
    </row>
    <row r="5239" spans="8:11" ht="12.75">
      <c r="H5239" s="1"/>
      <c r="I5239" s="7"/>
      <c r="J5239" s="7"/>
      <c r="K5239" s="7"/>
    </row>
    <row r="5240" spans="8:11" ht="12.75">
      <c r="H5240" s="1"/>
      <c r="I5240" s="7"/>
      <c r="J5240" s="7"/>
      <c r="K5240" s="7"/>
    </row>
    <row r="5241" spans="8:11" ht="12.75">
      <c r="H5241" s="1"/>
      <c r="I5241" s="7"/>
      <c r="J5241" s="7"/>
      <c r="K5241" s="7"/>
    </row>
    <row r="5242" spans="8:11" ht="12.75">
      <c r="H5242" s="1"/>
      <c r="I5242" s="7"/>
      <c r="J5242" s="7"/>
      <c r="K5242" s="7"/>
    </row>
    <row r="5243" spans="8:11" ht="12.75">
      <c r="H5243" s="1"/>
      <c r="I5243" s="7"/>
      <c r="J5243" s="7"/>
      <c r="K5243" s="7"/>
    </row>
    <row r="5244" spans="8:11" ht="12.75">
      <c r="H5244" s="1"/>
      <c r="I5244" s="7"/>
      <c r="J5244" s="7"/>
      <c r="K5244" s="7"/>
    </row>
    <row r="5245" spans="8:11" ht="12.75">
      <c r="H5245" s="1"/>
      <c r="I5245" s="7"/>
      <c r="J5245" s="7"/>
      <c r="K5245" s="7"/>
    </row>
    <row r="5246" spans="8:11" ht="12.75">
      <c r="H5246" s="1"/>
      <c r="I5246" s="7"/>
      <c r="J5246" s="7"/>
      <c r="K5246" s="7"/>
    </row>
    <row r="5247" spans="8:11" ht="12.75">
      <c r="H5247" s="1"/>
      <c r="I5247" s="7"/>
      <c r="J5247" s="7"/>
      <c r="K5247" s="7"/>
    </row>
    <row r="5248" spans="8:11" ht="12.75">
      <c r="H5248" s="1"/>
      <c r="I5248" s="7"/>
      <c r="J5248" s="7"/>
      <c r="K5248" s="7"/>
    </row>
    <row r="5249" spans="8:11" ht="12.75">
      <c r="H5249" s="1"/>
      <c r="I5249" s="7"/>
      <c r="J5249" s="7"/>
      <c r="K5249" s="7"/>
    </row>
    <row r="5250" spans="8:11" ht="12.75">
      <c r="H5250" s="1"/>
      <c r="I5250" s="7"/>
      <c r="J5250" s="7"/>
      <c r="K5250" s="7"/>
    </row>
    <row r="5251" spans="8:11" ht="12.75">
      <c r="H5251" s="1"/>
      <c r="I5251" s="7"/>
      <c r="J5251" s="7"/>
      <c r="K5251" s="7"/>
    </row>
    <row r="5252" spans="8:11" ht="12.75">
      <c r="H5252" s="1"/>
      <c r="I5252" s="7"/>
      <c r="J5252" s="7"/>
      <c r="K5252" s="7"/>
    </row>
    <row r="5253" spans="8:11" ht="12.75">
      <c r="H5253" s="1"/>
      <c r="I5253" s="7"/>
      <c r="J5253" s="7"/>
      <c r="K5253" s="7"/>
    </row>
    <row r="5254" spans="8:11" ht="12.75">
      <c r="H5254" s="1"/>
      <c r="I5254" s="7"/>
      <c r="J5254" s="7"/>
      <c r="K5254" s="7"/>
    </row>
    <row r="5255" spans="8:11" ht="12.75">
      <c r="H5255" s="1"/>
      <c r="I5255" s="7"/>
      <c r="J5255" s="7"/>
      <c r="K5255" s="7"/>
    </row>
    <row r="5256" spans="8:11" ht="12.75">
      <c r="H5256" s="1"/>
      <c r="I5256" s="7"/>
      <c r="J5256" s="7"/>
      <c r="K5256" s="7"/>
    </row>
    <row r="5257" spans="8:11" ht="12.75">
      <c r="H5257" s="1"/>
      <c r="I5257" s="7"/>
      <c r="J5257" s="7"/>
      <c r="K5257" s="7"/>
    </row>
    <row r="5258" spans="8:11" ht="12.75">
      <c r="H5258" s="1"/>
      <c r="I5258" s="7"/>
      <c r="J5258" s="7"/>
      <c r="K5258" s="7"/>
    </row>
    <row r="5259" spans="8:11" ht="12.75">
      <c r="H5259" s="1"/>
      <c r="I5259" s="7"/>
      <c r="J5259" s="7"/>
      <c r="K5259" s="7"/>
    </row>
    <row r="5260" spans="8:11" ht="12.75">
      <c r="H5260" s="1"/>
      <c r="I5260" s="7"/>
      <c r="J5260" s="7"/>
      <c r="K5260" s="7"/>
    </row>
    <row r="5261" spans="8:11" ht="12.75">
      <c r="H5261" s="1"/>
      <c r="I5261" s="7"/>
      <c r="J5261" s="7"/>
      <c r="K5261" s="7"/>
    </row>
    <row r="5262" spans="8:11" ht="12.75">
      <c r="H5262" s="1"/>
      <c r="I5262" s="7"/>
      <c r="J5262" s="7"/>
      <c r="K5262" s="7"/>
    </row>
    <row r="5263" spans="8:11" ht="12.75">
      <c r="H5263" s="1"/>
      <c r="I5263" s="7"/>
      <c r="J5263" s="7"/>
      <c r="K5263" s="7"/>
    </row>
    <row r="5264" spans="8:11" ht="12.75">
      <c r="H5264" s="1"/>
      <c r="I5264" s="7"/>
      <c r="J5264" s="7"/>
      <c r="K5264" s="7"/>
    </row>
    <row r="5265" spans="8:11" ht="12.75">
      <c r="H5265" s="1"/>
      <c r="I5265" s="7"/>
      <c r="J5265" s="7"/>
      <c r="K5265" s="7"/>
    </row>
    <row r="5266" spans="8:11" ht="12.75">
      <c r="H5266" s="1"/>
      <c r="I5266" s="7"/>
      <c r="J5266" s="7"/>
      <c r="K5266" s="7"/>
    </row>
    <row r="5267" spans="8:11" ht="12.75">
      <c r="H5267" s="1"/>
      <c r="I5267" s="7"/>
      <c r="J5267" s="7"/>
      <c r="K5267" s="7"/>
    </row>
    <row r="5268" spans="8:11" ht="12.75">
      <c r="H5268" s="1"/>
      <c r="I5268" s="7"/>
      <c r="J5268" s="7"/>
      <c r="K5268" s="7"/>
    </row>
    <row r="5269" spans="8:11" ht="12.75">
      <c r="H5269" s="1"/>
      <c r="I5269" s="7"/>
      <c r="J5269" s="7"/>
      <c r="K5269" s="7"/>
    </row>
    <row r="5270" spans="8:11" ht="12.75">
      <c r="H5270" s="1"/>
      <c r="I5270" s="7"/>
      <c r="J5270" s="7"/>
      <c r="K5270" s="7"/>
    </row>
    <row r="5271" spans="8:11" ht="12.75">
      <c r="H5271" s="1"/>
      <c r="I5271" s="7"/>
      <c r="J5271" s="7"/>
      <c r="K5271" s="7"/>
    </row>
    <row r="5272" spans="8:11" ht="12.75">
      <c r="H5272" s="1"/>
      <c r="I5272" s="7"/>
      <c r="J5272" s="7"/>
      <c r="K5272" s="7"/>
    </row>
    <row r="5273" spans="8:11" ht="12.75">
      <c r="H5273" s="1"/>
      <c r="I5273" s="7"/>
      <c r="J5273" s="7"/>
      <c r="K5273" s="7"/>
    </row>
    <row r="5274" spans="8:11" ht="12.75">
      <c r="H5274" s="1"/>
      <c r="I5274" s="7"/>
      <c r="J5274" s="7"/>
      <c r="K5274" s="7"/>
    </row>
    <row r="5275" spans="8:11" ht="12.75">
      <c r="H5275" s="1"/>
      <c r="I5275" s="7"/>
      <c r="J5275" s="7"/>
      <c r="K5275" s="7"/>
    </row>
    <row r="5276" spans="8:11" ht="12.75">
      <c r="H5276" s="1"/>
      <c r="I5276" s="7"/>
      <c r="J5276" s="7"/>
      <c r="K5276" s="7"/>
    </row>
    <row r="5277" spans="8:11" ht="12.75">
      <c r="H5277" s="1"/>
      <c r="I5277" s="7"/>
      <c r="J5277" s="7"/>
      <c r="K5277" s="7"/>
    </row>
    <row r="5278" spans="8:11" ht="12.75">
      <c r="H5278" s="1"/>
      <c r="I5278" s="7"/>
      <c r="J5278" s="7"/>
      <c r="K5278" s="7"/>
    </row>
    <row r="5279" spans="8:11" ht="12.75">
      <c r="H5279" s="1"/>
      <c r="I5279" s="7"/>
      <c r="J5279" s="7"/>
      <c r="K5279" s="7"/>
    </row>
    <row r="5280" spans="8:11" ht="12.75">
      <c r="H5280" s="1"/>
      <c r="I5280" s="7"/>
      <c r="J5280" s="7"/>
      <c r="K5280" s="7"/>
    </row>
    <row r="5281" spans="8:11" ht="12.75">
      <c r="H5281" s="1"/>
      <c r="I5281" s="7"/>
      <c r="J5281" s="7"/>
      <c r="K5281" s="7"/>
    </row>
    <row r="5282" spans="8:11" ht="12.75">
      <c r="H5282" s="1"/>
      <c r="I5282" s="7"/>
      <c r="J5282" s="7"/>
      <c r="K5282" s="7"/>
    </row>
    <row r="5283" spans="8:11" ht="12.75">
      <c r="H5283" s="1"/>
      <c r="I5283" s="7"/>
      <c r="J5283" s="7"/>
      <c r="K5283" s="7"/>
    </row>
    <row r="5284" spans="8:11" ht="12.75">
      <c r="H5284" s="1"/>
      <c r="I5284" s="7"/>
      <c r="J5284" s="7"/>
      <c r="K5284" s="7"/>
    </row>
    <row r="5285" spans="8:11" ht="12.75">
      <c r="H5285" s="1"/>
      <c r="I5285" s="7"/>
      <c r="J5285" s="7"/>
      <c r="K5285" s="7"/>
    </row>
    <row r="5286" spans="8:11" ht="12.75">
      <c r="H5286" s="1"/>
      <c r="I5286" s="7"/>
      <c r="J5286" s="7"/>
      <c r="K5286" s="7"/>
    </row>
    <row r="5287" spans="8:11" ht="12.75">
      <c r="H5287" s="1"/>
      <c r="I5287" s="7"/>
      <c r="J5287" s="7"/>
      <c r="K5287" s="7"/>
    </row>
    <row r="5288" spans="8:11" ht="12.75">
      <c r="H5288" s="1"/>
      <c r="I5288" s="7"/>
      <c r="J5288" s="7"/>
      <c r="K5288" s="7"/>
    </row>
    <row r="5289" spans="8:11" ht="12.75">
      <c r="H5289" s="1"/>
      <c r="I5289" s="7"/>
      <c r="J5289" s="7"/>
      <c r="K5289" s="7"/>
    </row>
    <row r="5290" spans="8:11" ht="12.75">
      <c r="H5290" s="1"/>
      <c r="I5290" s="7"/>
      <c r="J5290" s="7"/>
      <c r="K5290" s="7"/>
    </row>
    <row r="5291" spans="8:11" ht="12.75">
      <c r="H5291" s="1"/>
      <c r="I5291" s="7"/>
      <c r="J5291" s="7"/>
      <c r="K5291" s="7"/>
    </row>
    <row r="5292" spans="8:11" ht="12.75">
      <c r="H5292" s="1"/>
      <c r="I5292" s="7"/>
      <c r="J5292" s="7"/>
      <c r="K5292" s="7"/>
    </row>
    <row r="5293" spans="8:11" ht="12.75">
      <c r="H5293" s="1"/>
      <c r="I5293" s="7"/>
      <c r="J5293" s="7"/>
      <c r="K5293" s="7"/>
    </row>
    <row r="5294" spans="8:11" ht="12.75">
      <c r="H5294" s="1"/>
      <c r="I5294" s="7"/>
      <c r="J5294" s="7"/>
      <c r="K5294" s="7"/>
    </row>
    <row r="5295" spans="8:11" ht="12.75">
      <c r="H5295" s="1"/>
      <c r="I5295" s="7"/>
      <c r="J5295" s="7"/>
      <c r="K5295" s="7"/>
    </row>
    <row r="5296" spans="8:11" ht="12.75">
      <c r="H5296" s="1"/>
      <c r="I5296" s="7"/>
      <c r="J5296" s="7"/>
      <c r="K5296" s="7"/>
    </row>
    <row r="5297" spans="8:11" ht="12.75">
      <c r="H5297" s="1"/>
      <c r="I5297" s="7"/>
      <c r="J5297" s="7"/>
      <c r="K5297" s="7"/>
    </row>
    <row r="5298" spans="8:11" ht="12.75">
      <c r="H5298" s="1"/>
      <c r="I5298" s="7"/>
      <c r="J5298" s="7"/>
      <c r="K5298" s="7"/>
    </row>
    <row r="5299" spans="8:11" ht="12.75">
      <c r="H5299" s="1"/>
      <c r="I5299" s="7"/>
      <c r="J5299" s="7"/>
      <c r="K5299" s="7"/>
    </row>
    <row r="5300" spans="8:11" ht="12.75">
      <c r="H5300" s="1"/>
      <c r="I5300" s="7"/>
      <c r="J5300" s="7"/>
      <c r="K5300" s="7"/>
    </row>
    <row r="5301" spans="8:11" ht="12.75">
      <c r="H5301" s="1"/>
      <c r="I5301" s="7"/>
      <c r="J5301" s="7"/>
      <c r="K5301" s="7"/>
    </row>
    <row r="5302" spans="8:11" ht="12.75">
      <c r="H5302" s="1"/>
      <c r="I5302" s="7"/>
      <c r="J5302" s="7"/>
      <c r="K5302" s="7"/>
    </row>
    <row r="5303" spans="8:11" ht="12.75">
      <c r="H5303" s="1"/>
      <c r="I5303" s="7"/>
      <c r="J5303" s="7"/>
      <c r="K5303" s="7"/>
    </row>
    <row r="5304" spans="8:11" ht="12.75">
      <c r="H5304" s="1"/>
      <c r="I5304" s="7"/>
      <c r="J5304" s="7"/>
      <c r="K5304" s="7"/>
    </row>
    <row r="5305" spans="8:11" ht="12.75">
      <c r="H5305" s="1"/>
      <c r="I5305" s="7"/>
      <c r="J5305" s="7"/>
      <c r="K5305" s="7"/>
    </row>
    <row r="5306" spans="8:11" ht="12.75">
      <c r="H5306" s="1"/>
      <c r="I5306" s="7"/>
      <c r="J5306" s="7"/>
      <c r="K5306" s="7"/>
    </row>
    <row r="5307" spans="8:11" ht="12.75">
      <c r="H5307" s="1"/>
      <c r="I5307" s="7"/>
      <c r="J5307" s="7"/>
      <c r="K5307" s="7"/>
    </row>
    <row r="5308" spans="8:11" ht="12.75">
      <c r="H5308" s="1"/>
      <c r="I5308" s="7"/>
      <c r="J5308" s="7"/>
      <c r="K5308" s="7"/>
    </row>
    <row r="5309" spans="8:11" ht="12.75">
      <c r="H5309" s="1"/>
      <c r="I5309" s="7"/>
      <c r="J5309" s="7"/>
      <c r="K5309" s="7"/>
    </row>
    <row r="5310" spans="8:11" ht="12.75">
      <c r="H5310" s="1"/>
      <c r="I5310" s="7"/>
      <c r="J5310" s="7"/>
      <c r="K5310" s="7"/>
    </row>
    <row r="5311" spans="8:11" ht="12.75">
      <c r="H5311" s="1"/>
      <c r="I5311" s="7"/>
      <c r="J5311" s="7"/>
      <c r="K5311" s="7"/>
    </row>
    <row r="5312" spans="8:11" ht="12.75">
      <c r="H5312" s="1"/>
      <c r="I5312" s="7"/>
      <c r="J5312" s="7"/>
      <c r="K5312" s="7"/>
    </row>
    <row r="5313" spans="8:11" ht="12.75">
      <c r="H5313" s="1"/>
      <c r="I5313" s="7"/>
      <c r="J5313" s="7"/>
      <c r="K5313" s="7"/>
    </row>
    <row r="5314" spans="8:11" ht="12.75">
      <c r="H5314" s="1"/>
      <c r="I5314" s="7"/>
      <c r="J5314" s="7"/>
      <c r="K5314" s="7"/>
    </row>
    <row r="5315" spans="8:11" ht="12.75">
      <c r="H5315" s="1"/>
      <c r="I5315" s="7"/>
      <c r="J5315" s="7"/>
      <c r="K5315" s="7"/>
    </row>
    <row r="5316" spans="8:11" ht="12.75">
      <c r="H5316" s="1"/>
      <c r="I5316" s="7"/>
      <c r="J5316" s="7"/>
      <c r="K5316" s="7"/>
    </row>
    <row r="5317" spans="8:11" ht="12.75">
      <c r="H5317" s="1"/>
      <c r="I5317" s="7"/>
      <c r="J5317" s="7"/>
      <c r="K5317" s="7"/>
    </row>
    <row r="5318" spans="8:11" ht="12.75">
      <c r="H5318" s="1"/>
      <c r="I5318" s="7"/>
      <c r="J5318" s="7"/>
      <c r="K5318" s="7"/>
    </row>
    <row r="5319" spans="8:11" ht="12.75">
      <c r="H5319" s="1"/>
      <c r="I5319" s="7"/>
      <c r="J5319" s="7"/>
      <c r="K5319" s="7"/>
    </row>
    <row r="5320" spans="8:11" ht="12.75">
      <c r="H5320" s="1"/>
      <c r="I5320" s="7"/>
      <c r="J5320" s="7"/>
      <c r="K5320" s="7"/>
    </row>
    <row r="5321" spans="8:11" ht="12.75">
      <c r="H5321" s="1"/>
      <c r="I5321" s="7"/>
      <c r="J5321" s="7"/>
      <c r="K5321" s="7"/>
    </row>
    <row r="5322" spans="8:11" ht="12.75">
      <c r="H5322" s="1"/>
      <c r="I5322" s="7"/>
      <c r="J5322" s="7"/>
      <c r="K5322" s="7"/>
    </row>
    <row r="5323" spans="8:11" ht="12.75">
      <c r="H5323" s="1"/>
      <c r="I5323" s="7"/>
      <c r="J5323" s="7"/>
      <c r="K5323" s="7"/>
    </row>
    <row r="5324" spans="8:11" ht="12.75">
      <c r="H5324" s="1"/>
      <c r="I5324" s="7"/>
      <c r="J5324" s="7"/>
      <c r="K5324" s="7"/>
    </row>
    <row r="5325" spans="8:11" ht="12.75">
      <c r="H5325" s="1"/>
      <c r="I5325" s="7"/>
      <c r="J5325" s="7"/>
      <c r="K5325" s="7"/>
    </row>
    <row r="5326" spans="8:11" ht="12.75">
      <c r="H5326" s="1"/>
      <c r="I5326" s="7"/>
      <c r="J5326" s="7"/>
      <c r="K5326" s="7"/>
    </row>
    <row r="5327" spans="8:11" ht="12.75">
      <c r="H5327" s="1"/>
      <c r="I5327" s="7"/>
      <c r="J5327" s="7"/>
      <c r="K5327" s="7"/>
    </row>
    <row r="5328" spans="8:11" ht="12.75">
      <c r="H5328" s="1"/>
      <c r="I5328" s="7"/>
      <c r="J5328" s="7"/>
      <c r="K5328" s="7"/>
    </row>
    <row r="5329" spans="8:11" ht="12.75">
      <c r="H5329" s="1"/>
      <c r="I5329" s="7"/>
      <c r="J5329" s="7"/>
      <c r="K5329" s="7"/>
    </row>
    <row r="5330" spans="8:11" ht="12.75">
      <c r="H5330" s="1"/>
      <c r="I5330" s="7"/>
      <c r="J5330" s="7"/>
      <c r="K5330" s="7"/>
    </row>
    <row r="5331" spans="8:11" ht="12.75">
      <c r="H5331" s="1"/>
      <c r="I5331" s="7"/>
      <c r="J5331" s="7"/>
      <c r="K5331" s="7"/>
    </row>
    <row r="5332" spans="8:11" ht="12.75">
      <c r="H5332" s="1"/>
      <c r="I5332" s="7"/>
      <c r="J5332" s="7"/>
      <c r="K5332" s="7"/>
    </row>
    <row r="5333" spans="8:11" ht="12.75">
      <c r="H5333" s="1"/>
      <c r="I5333" s="7"/>
      <c r="J5333" s="7"/>
      <c r="K5333" s="7"/>
    </row>
    <row r="5334" spans="8:11" ht="12.75">
      <c r="H5334" s="1"/>
      <c r="I5334" s="7"/>
      <c r="J5334" s="7"/>
      <c r="K5334" s="7"/>
    </row>
    <row r="5335" spans="8:11" ht="12.75">
      <c r="H5335" s="1"/>
      <c r="I5335" s="7"/>
      <c r="J5335" s="7"/>
      <c r="K5335" s="7"/>
    </row>
    <row r="5336" spans="8:11" ht="12.75">
      <c r="H5336" s="1"/>
      <c r="I5336" s="7"/>
      <c r="J5336" s="7"/>
      <c r="K5336" s="7"/>
    </row>
    <row r="5337" spans="8:11" ht="12.75">
      <c r="H5337" s="1"/>
      <c r="I5337" s="7"/>
      <c r="J5337" s="7"/>
      <c r="K5337" s="7"/>
    </row>
    <row r="5338" spans="8:11" ht="12.75">
      <c r="H5338" s="1"/>
      <c r="I5338" s="7"/>
      <c r="J5338" s="7"/>
      <c r="K5338" s="7"/>
    </row>
    <row r="5339" spans="8:11" ht="12.75">
      <c r="H5339" s="1"/>
      <c r="I5339" s="7"/>
      <c r="J5339" s="7"/>
      <c r="K5339" s="7"/>
    </row>
    <row r="5340" spans="8:11" ht="12.75">
      <c r="H5340" s="1"/>
      <c r="I5340" s="7"/>
      <c r="J5340" s="7"/>
      <c r="K5340" s="7"/>
    </row>
    <row r="5341" spans="8:11" ht="12.75">
      <c r="H5341" s="1"/>
      <c r="I5341" s="7"/>
      <c r="J5341" s="7"/>
      <c r="K5341" s="7"/>
    </row>
    <row r="5342" spans="8:11" ht="12.75">
      <c r="H5342" s="1"/>
      <c r="I5342" s="7"/>
      <c r="J5342" s="7"/>
      <c r="K5342" s="7"/>
    </row>
    <row r="5343" spans="8:11" ht="12.75">
      <c r="H5343" s="1"/>
      <c r="I5343" s="7"/>
      <c r="J5343" s="7"/>
      <c r="K5343" s="7"/>
    </row>
    <row r="5344" spans="8:11" ht="12.75">
      <c r="H5344" s="1"/>
      <c r="I5344" s="7"/>
      <c r="J5344" s="7"/>
      <c r="K5344" s="7"/>
    </row>
    <row r="5345" spans="8:11" ht="12.75">
      <c r="H5345" s="1"/>
      <c r="I5345" s="7"/>
      <c r="J5345" s="7"/>
      <c r="K5345" s="7"/>
    </row>
    <row r="5346" spans="8:11" ht="12.75">
      <c r="H5346" s="1"/>
      <c r="I5346" s="7"/>
      <c r="J5346" s="7"/>
      <c r="K5346" s="7"/>
    </row>
    <row r="5347" spans="8:11" ht="12.75">
      <c r="H5347" s="1"/>
      <c r="I5347" s="7"/>
      <c r="J5347" s="7"/>
      <c r="K5347" s="7"/>
    </row>
    <row r="5348" spans="8:11" ht="12.75">
      <c r="H5348" s="1"/>
      <c r="I5348" s="7"/>
      <c r="J5348" s="7"/>
      <c r="K5348" s="7"/>
    </row>
    <row r="5349" spans="8:11" ht="12.75">
      <c r="H5349" s="1"/>
      <c r="I5349" s="7"/>
      <c r="J5349" s="7"/>
      <c r="K5349" s="7"/>
    </row>
    <row r="5350" spans="8:11" ht="12.75">
      <c r="H5350" s="1"/>
      <c r="I5350" s="7"/>
      <c r="J5350" s="7"/>
      <c r="K5350" s="7"/>
    </row>
    <row r="5351" spans="8:11" ht="12.75">
      <c r="H5351" s="1"/>
      <c r="I5351" s="7"/>
      <c r="J5351" s="7"/>
      <c r="K5351" s="7"/>
    </row>
    <row r="5352" spans="8:11" ht="12.75">
      <c r="H5352" s="1"/>
      <c r="I5352" s="7"/>
      <c r="J5352" s="7"/>
      <c r="K5352" s="7"/>
    </row>
    <row r="5353" spans="8:11" ht="12.75">
      <c r="H5353" s="1"/>
      <c r="I5353" s="7"/>
      <c r="J5353" s="7"/>
      <c r="K5353" s="7"/>
    </row>
    <row r="5354" spans="8:11" ht="12.75">
      <c r="H5354" s="1"/>
      <c r="I5354" s="7"/>
      <c r="J5354" s="7"/>
      <c r="K5354" s="7"/>
    </row>
    <row r="5355" spans="8:11" ht="12.75">
      <c r="H5355" s="1"/>
      <c r="I5355" s="7"/>
      <c r="J5355" s="7"/>
      <c r="K5355" s="7"/>
    </row>
    <row r="5356" spans="8:11" ht="12.75">
      <c r="H5356" s="1"/>
      <c r="I5356" s="7"/>
      <c r="J5356" s="7"/>
      <c r="K5356" s="7"/>
    </row>
    <row r="5357" spans="8:11" ht="12.75">
      <c r="H5357" s="1"/>
      <c r="I5357" s="7"/>
      <c r="J5357" s="7"/>
      <c r="K5357" s="7"/>
    </row>
    <row r="5358" spans="8:11" ht="12.75">
      <c r="H5358" s="1"/>
      <c r="I5358" s="7"/>
      <c r="J5358" s="7"/>
      <c r="K5358" s="7"/>
    </row>
    <row r="5359" spans="8:11" ht="12.75">
      <c r="H5359" s="1"/>
      <c r="I5359" s="7"/>
      <c r="J5359" s="7"/>
      <c r="K5359" s="7"/>
    </row>
    <row r="5360" spans="8:11" ht="12.75">
      <c r="H5360" s="1"/>
      <c r="I5360" s="7"/>
      <c r="J5360" s="7"/>
      <c r="K5360" s="7"/>
    </row>
    <row r="5361" spans="8:11" ht="12.75">
      <c r="H5361" s="1"/>
      <c r="I5361" s="7"/>
      <c r="J5361" s="7"/>
      <c r="K5361" s="7"/>
    </row>
    <row r="5362" spans="8:11" ht="12.75">
      <c r="H5362" s="1"/>
      <c r="I5362" s="7"/>
      <c r="J5362" s="7"/>
      <c r="K5362" s="7"/>
    </row>
    <row r="5363" spans="8:11" ht="12.75">
      <c r="H5363" s="1"/>
      <c r="I5363" s="7"/>
      <c r="J5363" s="7"/>
      <c r="K5363" s="7"/>
    </row>
    <row r="5364" spans="8:11" ht="12.75">
      <c r="H5364" s="1"/>
      <c r="I5364" s="7"/>
      <c r="J5364" s="7"/>
      <c r="K5364" s="7"/>
    </row>
    <row r="5365" spans="8:11" ht="12.75">
      <c r="H5365" s="1"/>
      <c r="I5365" s="7"/>
      <c r="J5365" s="7"/>
      <c r="K5365" s="7"/>
    </row>
    <row r="5366" spans="8:11" ht="12.75">
      <c r="H5366" s="1"/>
      <c r="I5366" s="7"/>
      <c r="J5366" s="7"/>
      <c r="K5366" s="7"/>
    </row>
    <row r="5367" spans="8:11" ht="12.75">
      <c r="H5367" s="1"/>
      <c r="I5367" s="7"/>
      <c r="J5367" s="7"/>
      <c r="K5367" s="7"/>
    </row>
    <row r="5368" spans="8:11" ht="12.75">
      <c r="H5368" s="1"/>
      <c r="I5368" s="7"/>
      <c r="J5368" s="7"/>
      <c r="K5368" s="7"/>
    </row>
    <row r="5369" spans="8:11" ht="12.75">
      <c r="H5369" s="1"/>
      <c r="I5369" s="7"/>
      <c r="J5369" s="7"/>
      <c r="K5369" s="7"/>
    </row>
    <row r="5370" spans="8:11" ht="12.75">
      <c r="H5370" s="1"/>
      <c r="I5370" s="7"/>
      <c r="J5370" s="7"/>
      <c r="K5370" s="7"/>
    </row>
    <row r="5371" spans="8:11" ht="12.75">
      <c r="H5371" s="1"/>
      <c r="I5371" s="7"/>
      <c r="J5371" s="7"/>
      <c r="K5371" s="7"/>
    </row>
    <row r="5372" spans="8:11" ht="12.75">
      <c r="H5372" s="1"/>
      <c r="I5372" s="7"/>
      <c r="J5372" s="7"/>
      <c r="K5372" s="7"/>
    </row>
    <row r="5373" spans="8:11" ht="12.75">
      <c r="H5373" s="1"/>
      <c r="I5373" s="7"/>
      <c r="J5373" s="7"/>
      <c r="K5373" s="7"/>
    </row>
    <row r="5374" spans="8:11" ht="12.75">
      <c r="H5374" s="1"/>
      <c r="I5374" s="7"/>
      <c r="J5374" s="7"/>
      <c r="K5374" s="7"/>
    </row>
    <row r="5375" spans="8:11" ht="12.75">
      <c r="H5375" s="1"/>
      <c r="I5375" s="7"/>
      <c r="J5375" s="7"/>
      <c r="K5375" s="7"/>
    </row>
    <row r="5376" spans="8:11" ht="12.75">
      <c r="H5376" s="1"/>
      <c r="I5376" s="7"/>
      <c r="J5376" s="7"/>
      <c r="K5376" s="7"/>
    </row>
    <row r="5377" spans="8:11" ht="12.75">
      <c r="H5377" s="1"/>
      <c r="I5377" s="7"/>
      <c r="J5377" s="7"/>
      <c r="K5377" s="7"/>
    </row>
    <row r="5378" spans="8:11" ht="12.75">
      <c r="H5378" s="1"/>
      <c r="I5378" s="7"/>
      <c r="J5378" s="7"/>
      <c r="K5378" s="7"/>
    </row>
    <row r="5379" spans="8:11" ht="12.75">
      <c r="H5379" s="1"/>
      <c r="I5379" s="7"/>
      <c r="J5379" s="7"/>
      <c r="K5379" s="7"/>
    </row>
    <row r="5380" spans="8:11" ht="12.75">
      <c r="H5380" s="1"/>
      <c r="I5380" s="7"/>
      <c r="J5380" s="7"/>
      <c r="K5380" s="7"/>
    </row>
    <row r="5381" spans="8:11" ht="12.75">
      <c r="H5381" s="1"/>
      <c r="I5381" s="7"/>
      <c r="J5381" s="7"/>
      <c r="K5381" s="7"/>
    </row>
    <row r="5382" spans="8:11" ht="12.75">
      <c r="H5382" s="1"/>
      <c r="I5382" s="7"/>
      <c r="J5382" s="7"/>
      <c r="K5382" s="7"/>
    </row>
    <row r="5383" spans="8:11" ht="12.75">
      <c r="H5383" s="1"/>
      <c r="I5383" s="7"/>
      <c r="J5383" s="7"/>
      <c r="K5383" s="7"/>
    </row>
    <row r="5384" spans="8:11" ht="12.75">
      <c r="H5384" s="1"/>
      <c r="I5384" s="7"/>
      <c r="J5384" s="7"/>
      <c r="K5384" s="7"/>
    </row>
    <row r="5385" spans="8:11" ht="12.75">
      <c r="H5385" s="1"/>
      <c r="I5385" s="7"/>
      <c r="J5385" s="7"/>
      <c r="K5385" s="7"/>
    </row>
    <row r="5386" spans="8:11" ht="12.75">
      <c r="H5386" s="1"/>
      <c r="I5386" s="7"/>
      <c r="J5386" s="7"/>
      <c r="K5386" s="7"/>
    </row>
    <row r="5387" spans="8:11" ht="12.75">
      <c r="H5387" s="1"/>
      <c r="I5387" s="7"/>
      <c r="J5387" s="7"/>
      <c r="K5387" s="7"/>
    </row>
    <row r="5388" spans="8:11" ht="12.75">
      <c r="H5388" s="1"/>
      <c r="I5388" s="7"/>
      <c r="J5388" s="7"/>
      <c r="K5388" s="7"/>
    </row>
    <row r="5389" spans="8:11" ht="12.75">
      <c r="H5389" s="1"/>
      <c r="I5389" s="7"/>
      <c r="J5389" s="7"/>
      <c r="K5389" s="7"/>
    </row>
    <row r="5390" spans="8:11" ht="12.75">
      <c r="H5390" s="1"/>
      <c r="I5390" s="7"/>
      <c r="J5390" s="7"/>
      <c r="K5390" s="7"/>
    </row>
    <row r="5391" spans="8:11" ht="12.75">
      <c r="H5391" s="1"/>
      <c r="I5391" s="7"/>
      <c r="J5391" s="7"/>
      <c r="K5391" s="7"/>
    </row>
    <row r="5392" spans="8:11" ht="12.75">
      <c r="H5392" s="1"/>
      <c r="I5392" s="7"/>
      <c r="J5392" s="7"/>
      <c r="K5392" s="7"/>
    </row>
    <row r="5393" spans="8:11" ht="12.75">
      <c r="H5393" s="1"/>
      <c r="I5393" s="7"/>
      <c r="J5393" s="7"/>
      <c r="K5393" s="7"/>
    </row>
    <row r="5394" spans="8:11" ht="12.75">
      <c r="H5394" s="1"/>
      <c r="I5394" s="7"/>
      <c r="J5394" s="7"/>
      <c r="K5394" s="7"/>
    </row>
    <row r="5395" spans="8:11" ht="12.75">
      <c r="H5395" s="1"/>
      <c r="I5395" s="7"/>
      <c r="J5395" s="7"/>
      <c r="K5395" s="7"/>
    </row>
    <row r="5396" spans="8:11" ht="12.75">
      <c r="H5396" s="1"/>
      <c r="I5396" s="7"/>
      <c r="J5396" s="7"/>
      <c r="K5396" s="7"/>
    </row>
    <row r="5397" spans="8:11" ht="12.75">
      <c r="H5397" s="1"/>
      <c r="I5397" s="7"/>
      <c r="J5397" s="7"/>
      <c r="K5397" s="7"/>
    </row>
    <row r="5398" spans="8:11" ht="12.75">
      <c r="H5398" s="1"/>
      <c r="I5398" s="7"/>
      <c r="J5398" s="7"/>
      <c r="K5398" s="7"/>
    </row>
    <row r="5399" spans="8:11" ht="12.75">
      <c r="H5399" s="1"/>
      <c r="I5399" s="7"/>
      <c r="J5399" s="7"/>
      <c r="K5399" s="7"/>
    </row>
    <row r="5400" spans="8:11" ht="12.75">
      <c r="H5400" s="1"/>
      <c r="I5400" s="7"/>
      <c r="J5400" s="7"/>
      <c r="K5400" s="7"/>
    </row>
    <row r="5401" spans="8:11" ht="12.75">
      <c r="H5401" s="1"/>
      <c r="I5401" s="7"/>
      <c r="J5401" s="7"/>
      <c r="K5401" s="7"/>
    </row>
    <row r="5402" spans="8:11" ht="12.75">
      <c r="H5402" s="1"/>
      <c r="I5402" s="7"/>
      <c r="J5402" s="7"/>
      <c r="K5402" s="7"/>
    </row>
    <row r="5403" spans="8:11" ht="12.75">
      <c r="H5403" s="1"/>
      <c r="I5403" s="7"/>
      <c r="J5403" s="7"/>
      <c r="K5403" s="7"/>
    </row>
    <row r="5404" spans="8:11" ht="12.75">
      <c r="H5404" s="1"/>
      <c r="I5404" s="7"/>
      <c r="J5404" s="7"/>
      <c r="K5404" s="7"/>
    </row>
    <row r="5405" spans="8:11" ht="12.75">
      <c r="H5405" s="1"/>
      <c r="I5405" s="7"/>
      <c r="J5405" s="7"/>
      <c r="K5405" s="7"/>
    </row>
    <row r="5406" spans="8:11" ht="12.75">
      <c r="H5406" s="1"/>
      <c r="I5406" s="7"/>
      <c r="J5406" s="7"/>
      <c r="K5406" s="7"/>
    </row>
    <row r="5407" spans="8:11" ht="12.75">
      <c r="H5407" s="1"/>
      <c r="I5407" s="7"/>
      <c r="J5407" s="7"/>
      <c r="K5407" s="7"/>
    </row>
    <row r="5408" spans="8:11" ht="12.75">
      <c r="H5408" s="1"/>
      <c r="I5408" s="7"/>
      <c r="J5408" s="7"/>
      <c r="K5408" s="7"/>
    </row>
    <row r="5409" spans="8:11" ht="12.75">
      <c r="H5409" s="1"/>
      <c r="I5409" s="7"/>
      <c r="J5409" s="7"/>
      <c r="K5409" s="7"/>
    </row>
    <row r="5410" spans="8:11" ht="12.75">
      <c r="H5410" s="1"/>
      <c r="I5410" s="7"/>
      <c r="J5410" s="7"/>
      <c r="K5410" s="7"/>
    </row>
    <row r="5411" spans="8:11" ht="12.75">
      <c r="H5411" s="1"/>
      <c r="I5411" s="7"/>
      <c r="J5411" s="7"/>
      <c r="K5411" s="7"/>
    </row>
    <row r="5412" spans="8:11" ht="12.75">
      <c r="H5412" s="1"/>
      <c r="I5412" s="7"/>
      <c r="J5412" s="7"/>
      <c r="K5412" s="7"/>
    </row>
    <row r="5413" spans="8:11" ht="12.75">
      <c r="H5413" s="1"/>
      <c r="I5413" s="7"/>
      <c r="J5413" s="7"/>
      <c r="K5413" s="7"/>
    </row>
    <row r="5414" spans="8:11" ht="12.75">
      <c r="H5414" s="1"/>
      <c r="I5414" s="7"/>
      <c r="J5414" s="7"/>
      <c r="K5414" s="7"/>
    </row>
    <row r="5415" spans="8:11" ht="12.75">
      <c r="H5415" s="1"/>
      <c r="I5415" s="7"/>
      <c r="J5415" s="7"/>
      <c r="K5415" s="7"/>
    </row>
    <row r="5416" spans="8:11" ht="12.75">
      <c r="H5416" s="1"/>
      <c r="I5416" s="7"/>
      <c r="J5416" s="7"/>
      <c r="K5416" s="7"/>
    </row>
    <row r="5417" spans="8:11" ht="12.75">
      <c r="H5417" s="1"/>
      <c r="I5417" s="7"/>
      <c r="J5417" s="7"/>
      <c r="K5417" s="7"/>
    </row>
    <row r="5418" spans="8:11" ht="12.75">
      <c r="H5418" s="1"/>
      <c r="I5418" s="7"/>
      <c r="J5418" s="7"/>
      <c r="K5418" s="7"/>
    </row>
    <row r="5419" spans="8:11" ht="12.75">
      <c r="H5419" s="1"/>
      <c r="I5419" s="7"/>
      <c r="J5419" s="7"/>
      <c r="K5419" s="7"/>
    </row>
    <row r="5420" spans="8:11" ht="12.75">
      <c r="H5420" s="1"/>
      <c r="I5420" s="7"/>
      <c r="J5420" s="7"/>
      <c r="K5420" s="7"/>
    </row>
    <row r="5421" spans="8:11" ht="12.75">
      <c r="H5421" s="1"/>
      <c r="I5421" s="7"/>
      <c r="J5421" s="7"/>
      <c r="K5421" s="7"/>
    </row>
    <row r="5422" spans="8:11" ht="12.75">
      <c r="H5422" s="1"/>
      <c r="I5422" s="7"/>
      <c r="J5422" s="7"/>
      <c r="K5422" s="7"/>
    </row>
    <row r="5423" spans="8:11" ht="12.75">
      <c r="H5423" s="1"/>
      <c r="I5423" s="7"/>
      <c r="J5423" s="7"/>
      <c r="K5423" s="7"/>
    </row>
    <row r="5424" spans="8:11" ht="12.75">
      <c r="H5424" s="1"/>
      <c r="I5424" s="7"/>
      <c r="J5424" s="7"/>
      <c r="K5424" s="7"/>
    </row>
    <row r="5425" spans="8:11" ht="12.75">
      <c r="H5425" s="1"/>
      <c r="I5425" s="7"/>
      <c r="J5425" s="7"/>
      <c r="K5425" s="7"/>
    </row>
    <row r="5426" spans="8:11" ht="12.75">
      <c r="H5426" s="1"/>
      <c r="I5426" s="7"/>
      <c r="J5426" s="7"/>
      <c r="K5426" s="7"/>
    </row>
    <row r="5427" spans="8:11" ht="12.75">
      <c r="H5427" s="1"/>
      <c r="I5427" s="7"/>
      <c r="J5427" s="7"/>
      <c r="K5427" s="7"/>
    </row>
    <row r="5428" spans="8:11" ht="12.75">
      <c r="H5428" s="1"/>
      <c r="I5428" s="7"/>
      <c r="J5428" s="7"/>
      <c r="K5428" s="7"/>
    </row>
    <row r="5429" spans="8:11" ht="12.75">
      <c r="H5429" s="1"/>
      <c r="I5429" s="7"/>
      <c r="J5429" s="7"/>
      <c r="K5429" s="7"/>
    </row>
    <row r="5430" spans="8:11" ht="12.75">
      <c r="H5430" s="1"/>
      <c r="I5430" s="7"/>
      <c r="J5430" s="7"/>
      <c r="K5430" s="7"/>
    </row>
    <row r="5431" spans="8:11" ht="12.75">
      <c r="H5431" s="1"/>
      <c r="I5431" s="7"/>
      <c r="J5431" s="7"/>
      <c r="K5431" s="7"/>
    </row>
    <row r="5432" spans="8:11" ht="12.75">
      <c r="H5432" s="1"/>
      <c r="I5432" s="7"/>
      <c r="J5432" s="7"/>
      <c r="K5432" s="7"/>
    </row>
    <row r="5433" spans="8:11" ht="12.75">
      <c r="H5433" s="1"/>
      <c r="I5433" s="7"/>
      <c r="J5433" s="7"/>
      <c r="K5433" s="7"/>
    </row>
    <row r="5434" spans="8:11" ht="12.75">
      <c r="H5434" s="1"/>
      <c r="I5434" s="7"/>
      <c r="J5434" s="7"/>
      <c r="K5434" s="7"/>
    </row>
    <row r="5435" spans="8:11" ht="12.75">
      <c r="H5435" s="1"/>
      <c r="I5435" s="7"/>
      <c r="J5435" s="7"/>
      <c r="K5435" s="7"/>
    </row>
    <row r="5436" spans="8:11" ht="12.75">
      <c r="H5436" s="1"/>
      <c r="I5436" s="7"/>
      <c r="J5436" s="7"/>
      <c r="K5436" s="7"/>
    </row>
    <row r="5437" spans="8:11" ht="12.75">
      <c r="H5437" s="1"/>
      <c r="I5437" s="7"/>
      <c r="J5437" s="7"/>
      <c r="K5437" s="7"/>
    </row>
    <row r="5438" spans="8:11" ht="12.75">
      <c r="H5438" s="1"/>
      <c r="I5438" s="7"/>
      <c r="J5438" s="7"/>
      <c r="K5438" s="7"/>
    </row>
    <row r="5439" spans="8:11" ht="12.75">
      <c r="H5439" s="1"/>
      <c r="I5439" s="7"/>
      <c r="J5439" s="7"/>
      <c r="K5439" s="7"/>
    </row>
    <row r="5440" spans="8:11" ht="12.75">
      <c r="H5440" s="1"/>
      <c r="I5440" s="7"/>
      <c r="J5440" s="7"/>
      <c r="K5440" s="7"/>
    </row>
    <row r="5441" spans="8:11" ht="12.75">
      <c r="H5441" s="1"/>
      <c r="I5441" s="7"/>
      <c r="J5441" s="7"/>
      <c r="K5441" s="7"/>
    </row>
    <row r="5442" spans="8:11" ht="12.75">
      <c r="H5442" s="1"/>
      <c r="I5442" s="7"/>
      <c r="J5442" s="7"/>
      <c r="K5442" s="7"/>
    </row>
    <row r="5443" spans="8:11" ht="12.75">
      <c r="H5443" s="1"/>
      <c r="I5443" s="7"/>
      <c r="J5443" s="7"/>
      <c r="K5443" s="7"/>
    </row>
    <row r="5444" spans="8:11" ht="12.75">
      <c r="H5444" s="1"/>
      <c r="I5444" s="7"/>
      <c r="J5444" s="7"/>
      <c r="K5444" s="7"/>
    </row>
    <row r="5445" spans="8:11" ht="12.75">
      <c r="H5445" s="1"/>
      <c r="I5445" s="7"/>
      <c r="J5445" s="7"/>
      <c r="K5445" s="7"/>
    </row>
    <row r="5446" spans="8:11" ht="12.75">
      <c r="H5446" s="1"/>
      <c r="I5446" s="7"/>
      <c r="J5446" s="7"/>
      <c r="K5446" s="7"/>
    </row>
    <row r="5447" spans="8:11" ht="12.75">
      <c r="H5447" s="1"/>
      <c r="I5447" s="7"/>
      <c r="J5447" s="7"/>
      <c r="K5447" s="7"/>
    </row>
    <row r="5448" spans="8:11" ht="12.75">
      <c r="H5448" s="1"/>
      <c r="I5448" s="7"/>
      <c r="J5448" s="7"/>
      <c r="K5448" s="7"/>
    </row>
    <row r="5449" spans="8:11" ht="12.75">
      <c r="H5449" s="1"/>
      <c r="I5449" s="7"/>
      <c r="J5449" s="7"/>
      <c r="K5449" s="7"/>
    </row>
    <row r="5450" spans="8:11" ht="12.75">
      <c r="H5450" s="1"/>
      <c r="I5450" s="7"/>
      <c r="J5450" s="7"/>
      <c r="K5450" s="7"/>
    </row>
    <row r="5451" spans="8:11" ht="12.75">
      <c r="H5451" s="1"/>
      <c r="I5451" s="7"/>
      <c r="J5451" s="7"/>
      <c r="K5451" s="7"/>
    </row>
    <row r="5452" spans="8:11" ht="12.75">
      <c r="H5452" s="1"/>
      <c r="I5452" s="7"/>
      <c r="J5452" s="7"/>
      <c r="K5452" s="7"/>
    </row>
    <row r="5453" spans="8:11" ht="12.75">
      <c r="H5453" s="1"/>
      <c r="I5453" s="7"/>
      <c r="J5453" s="7"/>
      <c r="K5453" s="7"/>
    </row>
    <row r="5454" spans="8:11" ht="12.75">
      <c r="H5454" s="1"/>
      <c r="I5454" s="7"/>
      <c r="J5454" s="7"/>
      <c r="K5454" s="7"/>
    </row>
    <row r="5455" spans="8:11" ht="12.75">
      <c r="H5455" s="1"/>
      <c r="I5455" s="7"/>
      <c r="J5455" s="7"/>
      <c r="K5455" s="7"/>
    </row>
    <row r="5456" spans="8:11" ht="12.75">
      <c r="H5456" s="1"/>
      <c r="I5456" s="7"/>
      <c r="J5456" s="7"/>
      <c r="K5456" s="7"/>
    </row>
    <row r="5457" spans="8:11" ht="12.75">
      <c r="H5457" s="1"/>
      <c r="I5457" s="7"/>
      <c r="J5457" s="7"/>
      <c r="K5457" s="7"/>
    </row>
    <row r="5458" spans="8:11" ht="12.75">
      <c r="H5458" s="1"/>
      <c r="I5458" s="7"/>
      <c r="J5458" s="7"/>
      <c r="K5458" s="7"/>
    </row>
    <row r="5459" spans="8:11" ht="12.75">
      <c r="H5459" s="1"/>
      <c r="I5459" s="7"/>
      <c r="J5459" s="7"/>
      <c r="K5459" s="7"/>
    </row>
    <row r="5460" spans="8:11" ht="12.75">
      <c r="H5460" s="1"/>
      <c r="I5460" s="7"/>
      <c r="J5460" s="7"/>
      <c r="K5460" s="7"/>
    </row>
    <row r="5461" spans="8:11" ht="12.75">
      <c r="H5461" s="1"/>
      <c r="I5461" s="7"/>
      <c r="J5461" s="7"/>
      <c r="K5461" s="7"/>
    </row>
    <row r="5462" spans="8:11" ht="12.75">
      <c r="H5462" s="1"/>
      <c r="I5462" s="7"/>
      <c r="J5462" s="7"/>
      <c r="K5462" s="7"/>
    </row>
    <row r="5463" spans="8:11" ht="12.75">
      <c r="H5463" s="1"/>
      <c r="I5463" s="7"/>
      <c r="J5463" s="7"/>
      <c r="K5463" s="7"/>
    </row>
    <row r="5464" spans="8:11" ht="12.75">
      <c r="H5464" s="1"/>
      <c r="I5464" s="7"/>
      <c r="J5464" s="7"/>
      <c r="K5464" s="7"/>
    </row>
    <row r="5465" spans="8:11" ht="12.75">
      <c r="H5465" s="1"/>
      <c r="I5465" s="7"/>
      <c r="J5465" s="7"/>
      <c r="K5465" s="7"/>
    </row>
    <row r="5466" spans="8:11" ht="12.75">
      <c r="H5466" s="1"/>
      <c r="I5466" s="7"/>
      <c r="J5466" s="7"/>
      <c r="K5466" s="7"/>
    </row>
    <row r="5467" spans="8:11" ht="12.75">
      <c r="H5467" s="1"/>
      <c r="I5467" s="7"/>
      <c r="J5467" s="7"/>
      <c r="K5467" s="7"/>
    </row>
    <row r="5468" spans="8:11" ht="12.75">
      <c r="H5468" s="1"/>
      <c r="I5468" s="7"/>
      <c r="J5468" s="7"/>
      <c r="K5468" s="7"/>
    </row>
    <row r="5469" spans="8:11" ht="12.75">
      <c r="H5469" s="1"/>
      <c r="I5469" s="7"/>
      <c r="J5469" s="7"/>
      <c r="K5469" s="7"/>
    </row>
    <row r="5470" spans="8:11" ht="12.75">
      <c r="H5470" s="1"/>
      <c r="I5470" s="7"/>
      <c r="J5470" s="7"/>
      <c r="K5470" s="7"/>
    </row>
    <row r="5471" spans="8:11" ht="12.75">
      <c r="H5471" s="1"/>
      <c r="I5471" s="7"/>
      <c r="J5471" s="7"/>
      <c r="K5471" s="7"/>
    </row>
    <row r="5472" spans="8:11" ht="12.75">
      <c r="H5472" s="1"/>
      <c r="I5472" s="7"/>
      <c r="J5472" s="7"/>
      <c r="K5472" s="7"/>
    </row>
    <row r="5473" spans="8:11" ht="12.75">
      <c r="H5473" s="1"/>
      <c r="I5473" s="7"/>
      <c r="J5473" s="7"/>
      <c r="K5473" s="7"/>
    </row>
    <row r="5474" spans="8:11" ht="12.75">
      <c r="H5474" s="1"/>
      <c r="I5474" s="7"/>
      <c r="J5474" s="7"/>
      <c r="K5474" s="7"/>
    </row>
    <row r="5475" spans="8:11" ht="12.75">
      <c r="H5475" s="1"/>
      <c r="I5475" s="7"/>
      <c r="J5475" s="7"/>
      <c r="K5475" s="7"/>
    </row>
    <row r="5476" spans="8:11" ht="12.75">
      <c r="H5476" s="1"/>
      <c r="I5476" s="7"/>
      <c r="J5476" s="7"/>
      <c r="K5476" s="7"/>
    </row>
    <row r="5477" spans="8:11" ht="12.75">
      <c r="H5477" s="1"/>
      <c r="I5477" s="7"/>
      <c r="J5477" s="7"/>
      <c r="K5477" s="7"/>
    </row>
    <row r="5478" spans="8:11" ht="12.75">
      <c r="H5478" s="1"/>
      <c r="I5478" s="7"/>
      <c r="J5478" s="7"/>
      <c r="K5478" s="7"/>
    </row>
    <row r="5479" spans="8:11" ht="12.75">
      <c r="H5479" s="1"/>
      <c r="I5479" s="7"/>
      <c r="J5479" s="7"/>
      <c r="K5479" s="7"/>
    </row>
    <row r="5480" spans="8:11" ht="12.75">
      <c r="H5480" s="1"/>
      <c r="I5480" s="7"/>
      <c r="J5480" s="7"/>
      <c r="K5480" s="7"/>
    </row>
    <row r="5481" spans="8:11" ht="12.75">
      <c r="H5481" s="1"/>
      <c r="I5481" s="7"/>
      <c r="J5481" s="7"/>
      <c r="K5481" s="7"/>
    </row>
    <row r="5482" spans="8:11" ht="12.75">
      <c r="H5482" s="1"/>
      <c r="I5482" s="7"/>
      <c r="J5482" s="7"/>
      <c r="K5482" s="7"/>
    </row>
    <row r="5483" spans="8:11" ht="12.75">
      <c r="H5483" s="1"/>
      <c r="I5483" s="7"/>
      <c r="J5483" s="7"/>
      <c r="K5483" s="7"/>
    </row>
    <row r="5484" spans="8:11" ht="12.75">
      <c r="H5484" s="1"/>
      <c r="I5484" s="7"/>
      <c r="J5484" s="7"/>
      <c r="K5484" s="7"/>
    </row>
    <row r="5485" spans="8:11" ht="12.75">
      <c r="H5485" s="1"/>
      <c r="I5485" s="7"/>
      <c r="J5485" s="7"/>
      <c r="K5485" s="7"/>
    </row>
    <row r="5486" spans="8:11" ht="12.75">
      <c r="H5486" s="1"/>
      <c r="I5486" s="7"/>
      <c r="J5486" s="7"/>
      <c r="K5486" s="7"/>
    </row>
    <row r="5487" spans="8:11" ht="12.75">
      <c r="H5487" s="1"/>
      <c r="I5487" s="7"/>
      <c r="J5487" s="7"/>
      <c r="K5487" s="7"/>
    </row>
    <row r="5488" spans="8:11" ht="12.75">
      <c r="H5488" s="1"/>
      <c r="I5488" s="7"/>
      <c r="J5488" s="7"/>
      <c r="K5488" s="7"/>
    </row>
    <row r="5489" spans="8:11" ht="12.75">
      <c r="H5489" s="1"/>
      <c r="I5489" s="7"/>
      <c r="J5489" s="7"/>
      <c r="K5489" s="7"/>
    </row>
    <row r="5490" spans="8:11" ht="12.75">
      <c r="H5490" s="1"/>
      <c r="I5490" s="7"/>
      <c r="J5490" s="7"/>
      <c r="K5490" s="7"/>
    </row>
    <row r="5491" spans="8:11" ht="12.75">
      <c r="H5491" s="1"/>
      <c r="I5491" s="7"/>
      <c r="J5491" s="7"/>
      <c r="K5491" s="7"/>
    </row>
    <row r="5492" spans="8:11" ht="12.75">
      <c r="H5492" s="1"/>
      <c r="I5492" s="7"/>
      <c r="J5492" s="7"/>
      <c r="K5492" s="7"/>
    </row>
    <row r="5493" spans="8:11" ht="12.75">
      <c r="H5493" s="1"/>
      <c r="I5493" s="7"/>
      <c r="J5493" s="7"/>
      <c r="K5493" s="7"/>
    </row>
    <row r="5494" spans="8:11" ht="12.75">
      <c r="H5494" s="1"/>
      <c r="I5494" s="7"/>
      <c r="J5494" s="7"/>
      <c r="K5494" s="7"/>
    </row>
    <row r="5495" spans="8:11" ht="12.75">
      <c r="H5495" s="1"/>
      <c r="I5495" s="7"/>
      <c r="J5495" s="7"/>
      <c r="K5495" s="7"/>
    </row>
    <row r="5496" spans="8:11" ht="12.75">
      <c r="H5496" s="1"/>
      <c r="I5496" s="7"/>
      <c r="J5496" s="7"/>
      <c r="K5496" s="7"/>
    </row>
    <row r="5497" spans="8:11" ht="12.75">
      <c r="H5497" s="1"/>
      <c r="I5497" s="7"/>
      <c r="J5497" s="7"/>
      <c r="K5497" s="7"/>
    </row>
    <row r="5498" spans="8:11" ht="12.75">
      <c r="H5498" s="1"/>
      <c r="I5498" s="7"/>
      <c r="J5498" s="7"/>
      <c r="K5498" s="7"/>
    </row>
    <row r="5499" spans="8:11" ht="12.75">
      <c r="H5499" s="1"/>
      <c r="I5499" s="7"/>
      <c r="J5499" s="7"/>
      <c r="K5499" s="7"/>
    </row>
    <row r="5500" spans="8:11" ht="12.75">
      <c r="H5500" s="1"/>
      <c r="I5500" s="7"/>
      <c r="J5500" s="7"/>
      <c r="K5500" s="7"/>
    </row>
    <row r="5501" spans="8:11" ht="12.75">
      <c r="H5501" s="1"/>
      <c r="I5501" s="7"/>
      <c r="J5501" s="7"/>
      <c r="K5501" s="7"/>
    </row>
    <row r="5502" spans="8:11" ht="12.75">
      <c r="H5502" s="1"/>
      <c r="I5502" s="7"/>
      <c r="J5502" s="7"/>
      <c r="K5502" s="7"/>
    </row>
    <row r="5503" spans="8:11" ht="12.75">
      <c r="H5503" s="1"/>
      <c r="I5503" s="7"/>
      <c r="J5503" s="7"/>
      <c r="K5503" s="7"/>
    </row>
    <row r="5504" spans="8:11" ht="12.75">
      <c r="H5504" s="1"/>
      <c r="I5504" s="7"/>
      <c r="J5504" s="7"/>
      <c r="K5504" s="7"/>
    </row>
    <row r="5505" spans="8:11" ht="12.75">
      <c r="H5505" s="1"/>
      <c r="I5505" s="7"/>
      <c r="J5505" s="7"/>
      <c r="K5505" s="7"/>
    </row>
    <row r="5506" spans="8:11" ht="12.75">
      <c r="H5506" s="1"/>
      <c r="I5506" s="7"/>
      <c r="J5506" s="7"/>
      <c r="K5506" s="7"/>
    </row>
    <row r="5507" spans="8:11" ht="12.75">
      <c r="H5507" s="1"/>
      <c r="I5507" s="7"/>
      <c r="J5507" s="7"/>
      <c r="K5507" s="7"/>
    </row>
    <row r="5508" spans="8:11" ht="12.75">
      <c r="H5508" s="1"/>
      <c r="I5508" s="7"/>
      <c r="J5508" s="7"/>
      <c r="K5508" s="7"/>
    </row>
    <row r="5509" spans="8:11" ht="12.75">
      <c r="H5509" s="1"/>
      <c r="I5509" s="7"/>
      <c r="J5509" s="7"/>
      <c r="K5509" s="7"/>
    </row>
    <row r="5510" spans="8:11" ht="12.75">
      <c r="H5510" s="1"/>
      <c r="I5510" s="7"/>
      <c r="J5510" s="7"/>
      <c r="K5510" s="7"/>
    </row>
    <row r="5511" spans="8:11" ht="12.75">
      <c r="H5511" s="1"/>
      <c r="I5511" s="7"/>
      <c r="J5511" s="7"/>
      <c r="K5511" s="7"/>
    </row>
    <row r="5512" spans="8:11" ht="12.75">
      <c r="H5512" s="1"/>
      <c r="I5512" s="7"/>
      <c r="J5512" s="7"/>
      <c r="K5512" s="7"/>
    </row>
    <row r="5513" spans="8:11" ht="12.75">
      <c r="H5513" s="1"/>
      <c r="I5513" s="7"/>
      <c r="J5513" s="7"/>
      <c r="K5513" s="7"/>
    </row>
    <row r="5514" spans="8:11" ht="12.75">
      <c r="H5514" s="1"/>
      <c r="I5514" s="7"/>
      <c r="J5514" s="7"/>
      <c r="K5514" s="7"/>
    </row>
    <row r="5515" spans="8:11" ht="12.75">
      <c r="H5515" s="1"/>
      <c r="I5515" s="7"/>
      <c r="J5515" s="7"/>
      <c r="K5515" s="7"/>
    </row>
    <row r="5516" spans="8:11" ht="12.75">
      <c r="H5516" s="1"/>
      <c r="I5516" s="7"/>
      <c r="J5516" s="7"/>
      <c r="K5516" s="7"/>
    </row>
    <row r="5517" spans="8:11" ht="12.75">
      <c r="H5517" s="1"/>
      <c r="I5517" s="7"/>
      <c r="J5517" s="7"/>
      <c r="K5517" s="7"/>
    </row>
    <row r="5518" spans="8:11" ht="12.75">
      <c r="H5518" s="1"/>
      <c r="I5518" s="7"/>
      <c r="J5518" s="7"/>
      <c r="K5518" s="7"/>
    </row>
    <row r="5519" spans="8:11" ht="12.75">
      <c r="H5519" s="1"/>
      <c r="I5519" s="7"/>
      <c r="J5519" s="7"/>
      <c r="K5519" s="7"/>
    </row>
    <row r="5520" spans="8:11" ht="12.75">
      <c r="H5520" s="1"/>
      <c r="I5520" s="7"/>
      <c r="J5520" s="7"/>
      <c r="K5520" s="7"/>
    </row>
    <row r="5521" spans="8:11" ht="12.75">
      <c r="H5521" s="1"/>
      <c r="I5521" s="7"/>
      <c r="J5521" s="7"/>
      <c r="K5521" s="7"/>
    </row>
    <row r="5522" spans="8:11" ht="12.75">
      <c r="H5522" s="1"/>
      <c r="I5522" s="7"/>
      <c r="J5522" s="7"/>
      <c r="K5522" s="7"/>
    </row>
    <row r="5523" spans="8:11" ht="12.75">
      <c r="H5523" s="1"/>
      <c r="I5523" s="7"/>
      <c r="J5523" s="7"/>
      <c r="K5523" s="7"/>
    </row>
    <row r="5524" spans="8:11" ht="12.75">
      <c r="H5524" s="1"/>
      <c r="I5524" s="7"/>
      <c r="J5524" s="7"/>
      <c r="K5524" s="7"/>
    </row>
    <row r="5525" spans="8:11" ht="12.75">
      <c r="H5525" s="1"/>
      <c r="I5525" s="7"/>
      <c r="J5525" s="7"/>
      <c r="K5525" s="7"/>
    </row>
    <row r="5526" spans="8:11" ht="12.75">
      <c r="H5526" s="1"/>
      <c r="I5526" s="7"/>
      <c r="J5526" s="7"/>
      <c r="K5526" s="7"/>
    </row>
    <row r="5527" spans="8:11" ht="12.75">
      <c r="H5527" s="1"/>
      <c r="I5527" s="7"/>
      <c r="J5527" s="7"/>
      <c r="K5527" s="7"/>
    </row>
    <row r="5528" spans="8:11" ht="12.75">
      <c r="H5528" s="1"/>
      <c r="I5528" s="7"/>
      <c r="J5528" s="7"/>
      <c r="K5528" s="7"/>
    </row>
    <row r="5529" spans="8:11" ht="12.75">
      <c r="H5529" s="1"/>
      <c r="I5529" s="7"/>
      <c r="J5529" s="7"/>
      <c r="K5529" s="7"/>
    </row>
    <row r="5530" spans="8:11" ht="12.75">
      <c r="H5530" s="1"/>
      <c r="I5530" s="7"/>
      <c r="J5530" s="7"/>
      <c r="K5530" s="7"/>
    </row>
    <row r="5531" spans="8:11" ht="12.75">
      <c r="H5531" s="1"/>
      <c r="I5531" s="7"/>
      <c r="J5531" s="7"/>
      <c r="K5531" s="7"/>
    </row>
    <row r="5532" spans="8:11" ht="12.75">
      <c r="H5532" s="1"/>
      <c r="I5532" s="7"/>
      <c r="J5532" s="7"/>
      <c r="K5532" s="7"/>
    </row>
    <row r="5533" spans="8:11" ht="12.75">
      <c r="H5533" s="1"/>
      <c r="I5533" s="7"/>
      <c r="J5533" s="7"/>
      <c r="K5533" s="7"/>
    </row>
    <row r="5534" spans="8:11" ht="12.75">
      <c r="H5534" s="1"/>
      <c r="I5534" s="7"/>
      <c r="J5534" s="7"/>
      <c r="K5534" s="7"/>
    </row>
    <row r="5535" spans="8:11" ht="12.75">
      <c r="H5535" s="1"/>
      <c r="I5535" s="7"/>
      <c r="J5535" s="7"/>
      <c r="K5535" s="7"/>
    </row>
    <row r="5536" spans="8:11" ht="12.75">
      <c r="H5536" s="1"/>
      <c r="I5536" s="7"/>
      <c r="J5536" s="7"/>
      <c r="K5536" s="7"/>
    </row>
    <row r="5537" spans="8:11" ht="12.75">
      <c r="H5537" s="1"/>
      <c r="I5537" s="7"/>
      <c r="J5537" s="7"/>
      <c r="K5537" s="7"/>
    </row>
    <row r="5538" spans="8:11" ht="12.75">
      <c r="H5538" s="1"/>
      <c r="I5538" s="7"/>
      <c r="J5538" s="7"/>
      <c r="K5538" s="7"/>
    </row>
    <row r="5539" spans="8:11" ht="12.75">
      <c r="H5539" s="1"/>
      <c r="I5539" s="7"/>
      <c r="J5539" s="7"/>
      <c r="K5539" s="7"/>
    </row>
    <row r="5540" spans="8:11" ht="12.75">
      <c r="H5540" s="1"/>
      <c r="I5540" s="7"/>
      <c r="J5540" s="7"/>
      <c r="K5540" s="7"/>
    </row>
    <row r="5541" spans="8:11" ht="12.75">
      <c r="H5541" s="1"/>
      <c r="I5541" s="7"/>
      <c r="J5541" s="7"/>
      <c r="K5541" s="7"/>
    </row>
    <row r="5542" spans="8:11" ht="12.75">
      <c r="H5542" s="1"/>
      <c r="I5542" s="7"/>
      <c r="J5542" s="7"/>
      <c r="K5542" s="7"/>
    </row>
    <row r="5543" spans="8:11" ht="12.75">
      <c r="H5543" s="1"/>
      <c r="I5543" s="7"/>
      <c r="J5543" s="7"/>
      <c r="K5543" s="7"/>
    </row>
    <row r="5544" spans="8:11" ht="12.75">
      <c r="H5544" s="1"/>
      <c r="I5544" s="7"/>
      <c r="J5544" s="7"/>
      <c r="K5544" s="7"/>
    </row>
    <row r="5545" spans="8:11" ht="12.75">
      <c r="H5545" s="1"/>
      <c r="I5545" s="7"/>
      <c r="J5545" s="7"/>
      <c r="K5545" s="7"/>
    </row>
    <row r="5546" spans="8:11" ht="12.75">
      <c r="H5546" s="1"/>
      <c r="I5546" s="7"/>
      <c r="J5546" s="7"/>
      <c r="K5546" s="7"/>
    </row>
    <row r="5547" spans="8:11" ht="12.75">
      <c r="H5547" s="1"/>
      <c r="I5547" s="7"/>
      <c r="J5547" s="7"/>
      <c r="K5547" s="7"/>
    </row>
    <row r="5548" spans="8:11" ht="12.75">
      <c r="H5548" s="1"/>
      <c r="I5548" s="7"/>
      <c r="J5548" s="7"/>
      <c r="K5548" s="7"/>
    </row>
    <row r="5549" spans="8:11" ht="12.75">
      <c r="H5549" s="1"/>
      <c r="I5549" s="7"/>
      <c r="J5549" s="7"/>
      <c r="K5549" s="7"/>
    </row>
    <row r="5550" spans="8:11" ht="12.75">
      <c r="H5550" s="1"/>
      <c r="I5550" s="7"/>
      <c r="J5550" s="7"/>
      <c r="K5550" s="7"/>
    </row>
    <row r="5551" spans="8:11" ht="12.75">
      <c r="H5551" s="1"/>
      <c r="I5551" s="7"/>
      <c r="J5551" s="7"/>
      <c r="K5551" s="7"/>
    </row>
    <row r="5552" spans="8:11" ht="12.75">
      <c r="H5552" s="1"/>
      <c r="I5552" s="7"/>
      <c r="J5552" s="7"/>
      <c r="K5552" s="7"/>
    </row>
    <row r="5553" spans="8:11" ht="12.75">
      <c r="H5553" s="1"/>
      <c r="I5553" s="7"/>
      <c r="J5553" s="7"/>
      <c r="K5553" s="7"/>
    </row>
    <row r="5554" spans="8:11" ht="12.75">
      <c r="H5554" s="1"/>
      <c r="I5554" s="7"/>
      <c r="J5554" s="7"/>
      <c r="K5554" s="7"/>
    </row>
    <row r="5555" spans="8:11" ht="12.75">
      <c r="H5555" s="1"/>
      <c r="I5555" s="7"/>
      <c r="J5555" s="7"/>
      <c r="K5555" s="7"/>
    </row>
    <row r="5556" spans="8:11" ht="12.75">
      <c r="H5556" s="1"/>
      <c r="I5556" s="7"/>
      <c r="J5556" s="7"/>
      <c r="K5556" s="7"/>
    </row>
    <row r="5557" spans="8:11" ht="12.75">
      <c r="H5557" s="1"/>
      <c r="I5557" s="7"/>
      <c r="J5557" s="7"/>
      <c r="K5557" s="7"/>
    </row>
    <row r="5558" spans="8:11" ht="12.75">
      <c r="H5558" s="1"/>
      <c r="I5558" s="7"/>
      <c r="J5558" s="7"/>
      <c r="K5558" s="7"/>
    </row>
    <row r="5559" spans="8:11" ht="12.75">
      <c r="H5559" s="1"/>
      <c r="I5559" s="7"/>
      <c r="J5559" s="7"/>
      <c r="K5559" s="7"/>
    </row>
    <row r="5560" spans="8:11" ht="12.75">
      <c r="H5560" s="1"/>
      <c r="I5560" s="7"/>
      <c r="J5560" s="7"/>
      <c r="K5560" s="7"/>
    </row>
    <row r="5561" spans="8:11" ht="12.75">
      <c r="H5561" s="1"/>
      <c r="I5561" s="7"/>
      <c r="J5561" s="7"/>
      <c r="K5561" s="7"/>
    </row>
    <row r="5562" spans="8:11" ht="12.75">
      <c r="H5562" s="1"/>
      <c r="I5562" s="7"/>
      <c r="J5562" s="7"/>
      <c r="K5562" s="7"/>
    </row>
    <row r="5563" spans="8:11" ht="12.75">
      <c r="H5563" s="1"/>
      <c r="I5563" s="7"/>
      <c r="J5563" s="7"/>
      <c r="K5563" s="7"/>
    </row>
    <row r="5564" spans="8:11" ht="12.75">
      <c r="H5564" s="1"/>
      <c r="I5564" s="7"/>
      <c r="J5564" s="7"/>
      <c r="K5564" s="7"/>
    </row>
    <row r="5565" spans="8:11" ht="12.75">
      <c r="H5565" s="1"/>
      <c r="I5565" s="7"/>
      <c r="J5565" s="7"/>
      <c r="K5565" s="7"/>
    </row>
    <row r="5566" spans="8:11" ht="12.75">
      <c r="H5566" s="1"/>
      <c r="I5566" s="7"/>
      <c r="J5566" s="7"/>
      <c r="K5566" s="7"/>
    </row>
    <row r="5567" spans="8:11" ht="12.75">
      <c r="H5567" s="1"/>
      <c r="I5567" s="7"/>
      <c r="J5567" s="7"/>
      <c r="K5567" s="7"/>
    </row>
    <row r="5568" spans="8:11" ht="12.75">
      <c r="H5568" s="1"/>
      <c r="I5568" s="7"/>
      <c r="J5568" s="7"/>
      <c r="K5568" s="7"/>
    </row>
    <row r="5569" spans="8:11" ht="12.75">
      <c r="H5569" s="1"/>
      <c r="I5569" s="7"/>
      <c r="J5569" s="7"/>
      <c r="K5569" s="7"/>
    </row>
    <row r="5570" spans="8:11" ht="12.75">
      <c r="H5570" s="1"/>
      <c r="I5570" s="7"/>
      <c r="J5570" s="7"/>
      <c r="K5570" s="7"/>
    </row>
    <row r="5571" spans="8:11" ht="12.75">
      <c r="H5571" s="1"/>
      <c r="I5571" s="7"/>
      <c r="J5571" s="7"/>
      <c r="K5571" s="7"/>
    </row>
    <row r="5572" spans="8:11" ht="12.75">
      <c r="H5572" s="1"/>
      <c r="I5572" s="7"/>
      <c r="J5572" s="7"/>
      <c r="K5572" s="7"/>
    </row>
    <row r="5573" spans="8:11" ht="12.75">
      <c r="H5573" s="1"/>
      <c r="I5573" s="7"/>
      <c r="J5573" s="7"/>
      <c r="K5573" s="7"/>
    </row>
    <row r="5574" spans="8:11" ht="12.75">
      <c r="H5574" s="1"/>
      <c r="I5574" s="7"/>
      <c r="J5574" s="7"/>
      <c r="K5574" s="7"/>
    </row>
    <row r="5575" spans="8:11" ht="12.75">
      <c r="H5575" s="1"/>
      <c r="I5575" s="7"/>
      <c r="J5575" s="7"/>
      <c r="K5575" s="7"/>
    </row>
    <row r="5576" spans="8:11" ht="12.75">
      <c r="H5576" s="1"/>
      <c r="I5576" s="7"/>
      <c r="J5576" s="7"/>
      <c r="K5576" s="7"/>
    </row>
    <row r="5577" spans="8:11" ht="12.75">
      <c r="H5577" s="1"/>
      <c r="I5577" s="7"/>
      <c r="J5577" s="7"/>
      <c r="K5577" s="7"/>
    </row>
    <row r="5578" spans="8:11" ht="12.75">
      <c r="H5578" s="1"/>
      <c r="I5578" s="7"/>
      <c r="J5578" s="7"/>
      <c r="K5578" s="7"/>
    </row>
    <row r="5579" spans="8:11" ht="12.75">
      <c r="H5579" s="1"/>
      <c r="I5579" s="7"/>
      <c r="J5579" s="7"/>
      <c r="K5579" s="7"/>
    </row>
    <row r="5580" spans="8:11" ht="12.75">
      <c r="H5580" s="1"/>
      <c r="I5580" s="7"/>
      <c r="J5580" s="7"/>
      <c r="K5580" s="7"/>
    </row>
    <row r="5581" spans="8:11" ht="12.75">
      <c r="H5581" s="1"/>
      <c r="I5581" s="7"/>
      <c r="J5581" s="7"/>
      <c r="K5581" s="7"/>
    </row>
    <row r="5582" spans="8:11" ht="12.75">
      <c r="H5582" s="1"/>
      <c r="I5582" s="7"/>
      <c r="J5582" s="7"/>
      <c r="K5582" s="7"/>
    </row>
    <row r="5583" spans="8:11" ht="12.75">
      <c r="H5583" s="1"/>
      <c r="I5583" s="7"/>
      <c r="J5583" s="7"/>
      <c r="K5583" s="7"/>
    </row>
    <row r="5584" spans="8:11" ht="12.75">
      <c r="H5584" s="1"/>
      <c r="I5584" s="7"/>
      <c r="J5584" s="7"/>
      <c r="K5584" s="7"/>
    </row>
    <row r="5585" spans="8:11" ht="12.75">
      <c r="H5585" s="1"/>
      <c r="I5585" s="7"/>
      <c r="J5585" s="7"/>
      <c r="K5585" s="7"/>
    </row>
    <row r="5586" spans="8:11" ht="12.75">
      <c r="H5586" s="1"/>
      <c r="I5586" s="7"/>
      <c r="J5586" s="7"/>
      <c r="K5586" s="7"/>
    </row>
    <row r="5587" spans="8:11" ht="12.75">
      <c r="H5587" s="1"/>
      <c r="I5587" s="7"/>
      <c r="J5587" s="7"/>
      <c r="K5587" s="7"/>
    </row>
    <row r="5588" spans="8:11" ht="12.75">
      <c r="H5588" s="1"/>
      <c r="I5588" s="7"/>
      <c r="J5588" s="7"/>
      <c r="K5588" s="7"/>
    </row>
    <row r="5589" spans="8:11" ht="12.75">
      <c r="H5589" s="1"/>
      <c r="I5589" s="7"/>
      <c r="J5589" s="7"/>
      <c r="K5589" s="7"/>
    </row>
    <row r="5590" spans="8:11" ht="12.75">
      <c r="H5590" s="1"/>
      <c r="I5590" s="7"/>
      <c r="J5590" s="7"/>
      <c r="K5590" s="7"/>
    </row>
    <row r="5591" spans="8:11" ht="12.75">
      <c r="H5591" s="1"/>
      <c r="I5591" s="7"/>
      <c r="J5591" s="7"/>
      <c r="K5591" s="7"/>
    </row>
    <row r="5592" spans="8:11" ht="12.75">
      <c r="H5592" s="1"/>
      <c r="I5592" s="7"/>
      <c r="J5592" s="7"/>
      <c r="K5592" s="7"/>
    </row>
    <row r="5593" spans="8:11" ht="12.75">
      <c r="H5593" s="1"/>
      <c r="I5593" s="7"/>
      <c r="J5593" s="7"/>
      <c r="K5593" s="7"/>
    </row>
    <row r="5594" spans="8:11" ht="12.75">
      <c r="H5594" s="1"/>
      <c r="I5594" s="7"/>
      <c r="J5594" s="7"/>
      <c r="K5594" s="7"/>
    </row>
    <row r="5595" spans="8:11" ht="12.75">
      <c r="H5595" s="1"/>
      <c r="I5595" s="7"/>
      <c r="J5595" s="7"/>
      <c r="K5595" s="7"/>
    </row>
    <row r="5596" spans="8:11" ht="12.75">
      <c r="H5596" s="1"/>
      <c r="I5596" s="7"/>
      <c r="J5596" s="7"/>
      <c r="K5596" s="7"/>
    </row>
    <row r="5597" spans="8:11" ht="12.75">
      <c r="H5597" s="1"/>
      <c r="I5597" s="7"/>
      <c r="J5597" s="7"/>
      <c r="K5597" s="7"/>
    </row>
    <row r="5598" spans="8:11" ht="12.75">
      <c r="H5598" s="1"/>
      <c r="I5598" s="7"/>
      <c r="J5598" s="7"/>
      <c r="K5598" s="7"/>
    </row>
    <row r="5599" spans="8:11" ht="12.75">
      <c r="H5599" s="1"/>
      <c r="I5599" s="7"/>
      <c r="J5599" s="7"/>
      <c r="K5599" s="7"/>
    </row>
    <row r="5600" spans="8:11" ht="12.75">
      <c r="H5600" s="1"/>
      <c r="I5600" s="7"/>
      <c r="J5600" s="7"/>
      <c r="K5600" s="7"/>
    </row>
    <row r="5601" spans="8:11" ht="12.75">
      <c r="H5601" s="1"/>
      <c r="I5601" s="7"/>
      <c r="J5601" s="7"/>
      <c r="K5601" s="7"/>
    </row>
    <row r="5602" spans="8:11" ht="12.75">
      <c r="H5602" s="1"/>
      <c r="I5602" s="7"/>
      <c r="J5602" s="7"/>
      <c r="K5602" s="7"/>
    </row>
    <row r="5603" spans="8:11" ht="12.75">
      <c r="H5603" s="1"/>
      <c r="I5603" s="7"/>
      <c r="J5603" s="7"/>
      <c r="K5603" s="7"/>
    </row>
    <row r="5604" spans="8:11" ht="12.75">
      <c r="H5604" s="1"/>
      <c r="I5604" s="7"/>
      <c r="J5604" s="7"/>
      <c r="K5604" s="7"/>
    </row>
    <row r="5605" spans="8:11" ht="12.75">
      <c r="H5605" s="1"/>
      <c r="I5605" s="7"/>
      <c r="J5605" s="7"/>
      <c r="K5605" s="7"/>
    </row>
    <row r="5606" spans="8:11" ht="12.75">
      <c r="H5606" s="1"/>
      <c r="I5606" s="7"/>
      <c r="J5606" s="7"/>
      <c r="K5606" s="7"/>
    </row>
    <row r="5607" spans="8:11" ht="12.75">
      <c r="H5607" s="1"/>
      <c r="I5607" s="7"/>
      <c r="J5607" s="7"/>
      <c r="K5607" s="7"/>
    </row>
    <row r="5608" spans="8:11" ht="12.75">
      <c r="H5608" s="1"/>
      <c r="I5608" s="7"/>
      <c r="J5608" s="7"/>
      <c r="K5608" s="7"/>
    </row>
    <row r="5609" spans="8:11" ht="12.75">
      <c r="H5609" s="1"/>
      <c r="I5609" s="7"/>
      <c r="J5609" s="7"/>
      <c r="K5609" s="7"/>
    </row>
    <row r="5610" spans="8:11" ht="12.75">
      <c r="H5610" s="1"/>
      <c r="I5610" s="7"/>
      <c r="J5610" s="7"/>
      <c r="K5610" s="7"/>
    </row>
    <row r="5611" spans="8:11" ht="12.75">
      <c r="H5611" s="1"/>
      <c r="I5611" s="7"/>
      <c r="J5611" s="7"/>
      <c r="K5611" s="7"/>
    </row>
    <row r="5612" spans="8:11" ht="12.75">
      <c r="H5612" s="1"/>
      <c r="I5612" s="7"/>
      <c r="J5612" s="7"/>
      <c r="K5612" s="7"/>
    </row>
    <row r="5613" spans="8:11" ht="12.75">
      <c r="H5613" s="1"/>
      <c r="I5613" s="7"/>
      <c r="J5613" s="7"/>
      <c r="K5613" s="7"/>
    </row>
    <row r="5614" spans="8:11" ht="12.75">
      <c r="H5614" s="1"/>
      <c r="I5614" s="7"/>
      <c r="J5614" s="7"/>
      <c r="K5614" s="7"/>
    </row>
    <row r="5615" spans="8:11" ht="12.75">
      <c r="H5615" s="1"/>
      <c r="I5615" s="7"/>
      <c r="J5615" s="7"/>
      <c r="K5615" s="7"/>
    </row>
    <row r="5616" spans="8:11" ht="12.75">
      <c r="H5616" s="1"/>
      <c r="I5616" s="7"/>
      <c r="J5616" s="7"/>
      <c r="K5616" s="7"/>
    </row>
    <row r="5617" spans="8:11" ht="12.75">
      <c r="H5617" s="1"/>
      <c r="I5617" s="7"/>
      <c r="J5617" s="7"/>
      <c r="K5617" s="7"/>
    </row>
    <row r="5618" spans="8:11" ht="12.75">
      <c r="H5618" s="1"/>
      <c r="I5618" s="7"/>
      <c r="J5618" s="7"/>
      <c r="K5618" s="7"/>
    </row>
    <row r="5619" spans="8:11" ht="12.75">
      <c r="H5619" s="1"/>
      <c r="I5619" s="7"/>
      <c r="J5619" s="7"/>
      <c r="K5619" s="7"/>
    </row>
    <row r="5620" spans="8:11" ht="12.75">
      <c r="H5620" s="1"/>
      <c r="I5620" s="7"/>
      <c r="J5620" s="7"/>
      <c r="K5620" s="7"/>
    </row>
    <row r="5621" spans="8:11" ht="12.75">
      <c r="H5621" s="1"/>
      <c r="I5621" s="7"/>
      <c r="J5621" s="7"/>
      <c r="K5621" s="7"/>
    </row>
    <row r="5622" spans="8:11" ht="12.75">
      <c r="H5622" s="1"/>
      <c r="I5622" s="7"/>
      <c r="J5622" s="7"/>
      <c r="K5622" s="7"/>
    </row>
    <row r="5623" spans="8:11" ht="12.75">
      <c r="H5623" s="1"/>
      <c r="I5623" s="7"/>
      <c r="J5623" s="7"/>
      <c r="K5623" s="7"/>
    </row>
    <row r="5624" spans="8:11" ht="12.75">
      <c r="H5624" s="1"/>
      <c r="I5624" s="7"/>
      <c r="J5624" s="7"/>
      <c r="K5624" s="7"/>
    </row>
    <row r="5625" spans="8:11" ht="12.75">
      <c r="H5625" s="1"/>
      <c r="I5625" s="7"/>
      <c r="J5625" s="7"/>
      <c r="K5625" s="7"/>
    </row>
    <row r="5626" spans="8:11" ht="12.75">
      <c r="H5626" s="1"/>
      <c r="I5626" s="7"/>
      <c r="J5626" s="7"/>
      <c r="K5626" s="7"/>
    </row>
    <row r="5627" spans="8:11" ht="12.75">
      <c r="H5627" s="1"/>
      <c r="I5627" s="7"/>
      <c r="J5627" s="7"/>
      <c r="K5627" s="7"/>
    </row>
    <row r="5628" spans="8:11" ht="12.75">
      <c r="H5628" s="1"/>
      <c r="I5628" s="7"/>
      <c r="J5628" s="7"/>
      <c r="K5628" s="7"/>
    </row>
    <row r="5629" spans="8:11" ht="12.75">
      <c r="H5629" s="1"/>
      <c r="I5629" s="7"/>
      <c r="J5629" s="7"/>
      <c r="K5629" s="7"/>
    </row>
    <row r="5630" spans="8:11" ht="12.75">
      <c r="H5630" s="1"/>
      <c r="I5630" s="7"/>
      <c r="J5630" s="7"/>
      <c r="K5630" s="7"/>
    </row>
    <row r="5631" spans="8:11" ht="12.75">
      <c r="H5631" s="1"/>
      <c r="I5631" s="7"/>
      <c r="J5631" s="7"/>
      <c r="K5631" s="7"/>
    </row>
    <row r="5632" spans="8:11" ht="12.75">
      <c r="H5632" s="1"/>
      <c r="I5632" s="7"/>
      <c r="J5632" s="7"/>
      <c r="K5632" s="7"/>
    </row>
    <row r="5633" spans="8:11" ht="12.75">
      <c r="H5633" s="1"/>
      <c r="I5633" s="7"/>
      <c r="J5633" s="7"/>
      <c r="K5633" s="7"/>
    </row>
    <row r="5634" spans="8:11" ht="12.75">
      <c r="H5634" s="1"/>
      <c r="I5634" s="7"/>
      <c r="J5634" s="7"/>
      <c r="K5634" s="7"/>
    </row>
    <row r="5635" spans="8:11" ht="12.75">
      <c r="H5635" s="1"/>
      <c r="I5635" s="7"/>
      <c r="J5635" s="7"/>
      <c r="K5635" s="7"/>
    </row>
    <row r="5636" spans="8:11" ht="12.75">
      <c r="H5636" s="1"/>
      <c r="I5636" s="7"/>
      <c r="J5636" s="7"/>
      <c r="K5636" s="7"/>
    </row>
    <row r="5637" spans="8:11" ht="12.75">
      <c r="H5637" s="1"/>
      <c r="I5637" s="7"/>
      <c r="J5637" s="7"/>
      <c r="K5637" s="7"/>
    </row>
    <row r="5638" spans="8:11" ht="12.75">
      <c r="H5638" s="1"/>
      <c r="I5638" s="7"/>
      <c r="J5638" s="7"/>
      <c r="K5638" s="7"/>
    </row>
    <row r="5639" spans="8:11" ht="12.75">
      <c r="H5639" s="1"/>
      <c r="I5639" s="7"/>
      <c r="J5639" s="7"/>
      <c r="K5639" s="7"/>
    </row>
    <row r="5640" spans="8:11" ht="12.75">
      <c r="H5640" s="1"/>
      <c r="I5640" s="7"/>
      <c r="J5640" s="7"/>
      <c r="K5640" s="7"/>
    </row>
    <row r="5641" spans="8:11" ht="12.75">
      <c r="H5641" s="1"/>
      <c r="I5641" s="7"/>
      <c r="J5641" s="7"/>
      <c r="K5641" s="7"/>
    </row>
    <row r="5642" spans="8:11" ht="12.75">
      <c r="H5642" s="1"/>
      <c r="I5642" s="7"/>
      <c r="J5642" s="7"/>
      <c r="K5642" s="7"/>
    </row>
    <row r="5643" spans="8:11" ht="12.75">
      <c r="H5643" s="1"/>
      <c r="I5643" s="7"/>
      <c r="J5643" s="7"/>
      <c r="K5643" s="7"/>
    </row>
    <row r="5644" spans="8:11" ht="12.75">
      <c r="H5644" s="1"/>
      <c r="I5644" s="7"/>
      <c r="J5644" s="7"/>
      <c r="K5644" s="7"/>
    </row>
    <row r="5645" spans="8:11" ht="12.75">
      <c r="H5645" s="1"/>
      <c r="I5645" s="7"/>
      <c r="J5645" s="7"/>
      <c r="K5645" s="7"/>
    </row>
    <row r="5646" spans="8:11" ht="12.75">
      <c r="H5646" s="1"/>
      <c r="I5646" s="7"/>
      <c r="J5646" s="7"/>
      <c r="K5646" s="7"/>
    </row>
    <row r="5647" spans="8:11" ht="12.75">
      <c r="H5647" s="1"/>
      <c r="I5647" s="7"/>
      <c r="J5647" s="7"/>
      <c r="K5647" s="7"/>
    </row>
    <row r="5648" spans="8:11" ht="12.75">
      <c r="H5648" s="1"/>
      <c r="I5648" s="7"/>
      <c r="J5648" s="7"/>
      <c r="K5648" s="7"/>
    </row>
    <row r="5649" spans="8:11" ht="12.75">
      <c r="H5649" s="1"/>
      <c r="I5649" s="7"/>
      <c r="J5649" s="7"/>
      <c r="K5649" s="7"/>
    </row>
    <row r="5650" spans="8:11" ht="12.75">
      <c r="H5650" s="1"/>
      <c r="I5650" s="7"/>
      <c r="J5650" s="7"/>
      <c r="K5650" s="7"/>
    </row>
    <row r="5651" spans="8:11" ht="12.75">
      <c r="H5651" s="1"/>
      <c r="I5651" s="7"/>
      <c r="J5651" s="7"/>
      <c r="K5651" s="7"/>
    </row>
    <row r="5652" spans="8:11" ht="12.75">
      <c r="H5652" s="1"/>
      <c r="I5652" s="7"/>
      <c r="J5652" s="7"/>
      <c r="K5652" s="7"/>
    </row>
    <row r="5653" spans="8:11" ht="12.75">
      <c r="H5653" s="1"/>
      <c r="I5653" s="7"/>
      <c r="J5653" s="7"/>
      <c r="K5653" s="7"/>
    </row>
    <row r="5654" spans="8:11" ht="12.75">
      <c r="H5654" s="1"/>
      <c r="I5654" s="7"/>
      <c r="J5654" s="7"/>
      <c r="K5654" s="7"/>
    </row>
    <row r="5655" spans="8:11" ht="12.75">
      <c r="H5655" s="1"/>
      <c r="I5655" s="7"/>
      <c r="J5655" s="7"/>
      <c r="K5655" s="7"/>
    </row>
    <row r="5656" spans="8:11" ht="12.75">
      <c r="H5656" s="1"/>
      <c r="I5656" s="7"/>
      <c r="J5656" s="7"/>
      <c r="K5656" s="7"/>
    </row>
    <row r="5657" spans="8:11" ht="12.75">
      <c r="H5657" s="1"/>
      <c r="I5657" s="7"/>
      <c r="J5657" s="7"/>
      <c r="K5657" s="7"/>
    </row>
    <row r="5658" spans="8:11" ht="12.75">
      <c r="H5658" s="1"/>
      <c r="I5658" s="7"/>
      <c r="J5658" s="7"/>
      <c r="K5658" s="7"/>
    </row>
    <row r="5659" spans="8:11" ht="12.75">
      <c r="H5659" s="1"/>
      <c r="I5659" s="7"/>
      <c r="J5659" s="7"/>
      <c r="K5659" s="7"/>
    </row>
    <row r="5660" spans="8:11" ht="12.75">
      <c r="H5660" s="1"/>
      <c r="I5660" s="7"/>
      <c r="J5660" s="7"/>
      <c r="K5660" s="7"/>
    </row>
    <row r="5661" spans="8:11" ht="12.75">
      <c r="H5661" s="1"/>
      <c r="I5661" s="7"/>
      <c r="J5661" s="7"/>
      <c r="K5661" s="7"/>
    </row>
    <row r="5662" spans="8:11" ht="12.75">
      <c r="H5662" s="1"/>
      <c r="I5662" s="7"/>
      <c r="J5662" s="7"/>
      <c r="K5662" s="7"/>
    </row>
    <row r="5663" spans="8:11" ht="12.75">
      <c r="H5663" s="1"/>
      <c r="I5663" s="7"/>
      <c r="J5663" s="7"/>
      <c r="K5663" s="7"/>
    </row>
    <row r="5664" spans="8:11" ht="12.75">
      <c r="H5664" s="1"/>
      <c r="I5664" s="7"/>
      <c r="J5664" s="7"/>
      <c r="K5664" s="7"/>
    </row>
    <row r="5665" spans="8:11" ht="12.75">
      <c r="H5665" s="1"/>
      <c r="I5665" s="7"/>
      <c r="J5665" s="7"/>
      <c r="K5665" s="7"/>
    </row>
    <row r="5666" spans="8:11" ht="12.75">
      <c r="H5666" s="1"/>
      <c r="I5666" s="7"/>
      <c r="J5666" s="7"/>
      <c r="K5666" s="7"/>
    </row>
    <row r="5667" spans="8:11" ht="12.75">
      <c r="H5667" s="1"/>
      <c r="I5667" s="7"/>
      <c r="J5667" s="7"/>
      <c r="K5667" s="7"/>
    </row>
    <row r="5668" spans="8:11" ht="12.75">
      <c r="H5668" s="1"/>
      <c r="I5668" s="7"/>
      <c r="J5668" s="7"/>
      <c r="K5668" s="7"/>
    </row>
    <row r="5669" spans="8:11" ht="12.75">
      <c r="H5669" s="1"/>
      <c r="I5669" s="7"/>
      <c r="J5669" s="7"/>
      <c r="K5669" s="7"/>
    </row>
    <row r="5670" spans="8:11" ht="12.75">
      <c r="H5670" s="1"/>
      <c r="I5670" s="7"/>
      <c r="J5670" s="7"/>
      <c r="K5670" s="7"/>
    </row>
    <row r="5671" spans="8:11" ht="12.75">
      <c r="H5671" s="1"/>
      <c r="I5671" s="7"/>
      <c r="J5671" s="7"/>
      <c r="K5671" s="7"/>
    </row>
    <row r="5672" spans="8:11" ht="12.75">
      <c r="H5672" s="1"/>
      <c r="I5672" s="7"/>
      <c r="J5672" s="7"/>
      <c r="K5672" s="7"/>
    </row>
    <row r="5673" spans="8:11" ht="12.75">
      <c r="H5673" s="1"/>
      <c r="I5673" s="7"/>
      <c r="J5673" s="7"/>
      <c r="K5673" s="7"/>
    </row>
    <row r="5674" spans="8:11" ht="12.75">
      <c r="H5674" s="1"/>
      <c r="I5674" s="7"/>
      <c r="J5674" s="7"/>
      <c r="K5674" s="7"/>
    </row>
    <row r="5675" spans="8:11" ht="12.75">
      <c r="H5675" s="1"/>
      <c r="I5675" s="7"/>
      <c r="J5675" s="7"/>
      <c r="K5675" s="7"/>
    </row>
    <row r="5676" spans="8:11" ht="12.75">
      <c r="H5676" s="1"/>
      <c r="I5676" s="7"/>
      <c r="J5676" s="7"/>
      <c r="K5676" s="7"/>
    </row>
    <row r="5677" spans="8:11" ht="12.75">
      <c r="H5677" s="1"/>
      <c r="I5677" s="7"/>
      <c r="J5677" s="7"/>
      <c r="K5677" s="7"/>
    </row>
    <row r="5678" spans="8:11" ht="12.75">
      <c r="H5678" s="1"/>
      <c r="I5678" s="7"/>
      <c r="J5678" s="7"/>
      <c r="K5678" s="7"/>
    </row>
    <row r="5679" spans="8:11" ht="12.75">
      <c r="H5679" s="1"/>
      <c r="I5679" s="7"/>
      <c r="J5679" s="7"/>
      <c r="K5679" s="7"/>
    </row>
    <row r="5680" spans="8:11" ht="12.75">
      <c r="H5680" s="1"/>
      <c r="I5680" s="7"/>
      <c r="J5680" s="7"/>
      <c r="K5680" s="7"/>
    </row>
    <row r="5681" spans="8:11" ht="12.75">
      <c r="H5681" s="1"/>
      <c r="I5681" s="7"/>
      <c r="J5681" s="7"/>
      <c r="K5681" s="7"/>
    </row>
    <row r="5682" spans="8:11" ht="12.75">
      <c r="H5682" s="1"/>
      <c r="I5682" s="7"/>
      <c r="J5682" s="7"/>
      <c r="K5682" s="7"/>
    </row>
    <row r="5683" spans="8:11" ht="12.75">
      <c r="H5683" s="1"/>
      <c r="I5683" s="7"/>
      <c r="J5683" s="7"/>
      <c r="K5683" s="7"/>
    </row>
    <row r="5684" spans="8:11" ht="12.75">
      <c r="H5684" s="1"/>
      <c r="I5684" s="7"/>
      <c r="J5684" s="7"/>
      <c r="K5684" s="7"/>
    </row>
    <row r="5685" spans="8:11" ht="12.75">
      <c r="H5685" s="1"/>
      <c r="I5685" s="7"/>
      <c r="J5685" s="7"/>
      <c r="K5685" s="7"/>
    </row>
    <row r="5686" spans="8:11" ht="12.75">
      <c r="H5686" s="1"/>
      <c r="I5686" s="7"/>
      <c r="J5686" s="7"/>
      <c r="K5686" s="7"/>
    </row>
    <row r="5687" spans="8:11" ht="12.75">
      <c r="H5687" s="1"/>
      <c r="I5687" s="7"/>
      <c r="J5687" s="7"/>
      <c r="K5687" s="7"/>
    </row>
    <row r="5688" spans="8:11" ht="12.75">
      <c r="H5688" s="1"/>
      <c r="I5688" s="7"/>
      <c r="J5688" s="7"/>
      <c r="K5688" s="7"/>
    </row>
    <row r="5689" spans="8:11" ht="12.75">
      <c r="H5689" s="1"/>
      <c r="I5689" s="7"/>
      <c r="J5689" s="7"/>
      <c r="K5689" s="7"/>
    </row>
    <row r="5690" spans="8:11" ht="12.75">
      <c r="H5690" s="1"/>
      <c r="I5690" s="7"/>
      <c r="J5690" s="7"/>
      <c r="K5690" s="7"/>
    </row>
    <row r="5691" spans="8:11" ht="12.75">
      <c r="H5691" s="1"/>
      <c r="I5691" s="7"/>
      <c r="J5691" s="7"/>
      <c r="K5691" s="7"/>
    </row>
    <row r="5692" spans="8:11" ht="12.75">
      <c r="H5692" s="1"/>
      <c r="I5692" s="7"/>
      <c r="J5692" s="7"/>
      <c r="K5692" s="7"/>
    </row>
    <row r="5693" spans="8:11" ht="12.75">
      <c r="H5693" s="1"/>
      <c r="I5693" s="7"/>
      <c r="J5693" s="7"/>
      <c r="K5693" s="7"/>
    </row>
    <row r="5694" spans="8:11" ht="12.75">
      <c r="H5694" s="1"/>
      <c r="I5694" s="7"/>
      <c r="J5694" s="7"/>
      <c r="K5694" s="7"/>
    </row>
    <row r="5695" spans="8:11" ht="12.75">
      <c r="H5695" s="1"/>
      <c r="I5695" s="7"/>
      <c r="J5695" s="7"/>
      <c r="K5695" s="7"/>
    </row>
    <row r="5696" spans="8:11" ht="12.75">
      <c r="H5696" s="1"/>
      <c r="I5696" s="7"/>
      <c r="J5696" s="7"/>
      <c r="K5696" s="7"/>
    </row>
    <row r="5697" spans="8:11" ht="12.75">
      <c r="H5697" s="1"/>
      <c r="I5697" s="7"/>
      <c r="J5697" s="7"/>
      <c r="K5697" s="7"/>
    </row>
    <row r="5698" spans="8:11" ht="12.75">
      <c r="H5698" s="1"/>
      <c r="I5698" s="7"/>
      <c r="J5698" s="7"/>
      <c r="K5698" s="7"/>
    </row>
    <row r="5699" spans="8:11" ht="12.75">
      <c r="H5699" s="1"/>
      <c r="I5699" s="7"/>
      <c r="J5699" s="7"/>
      <c r="K5699" s="7"/>
    </row>
    <row r="5700" spans="8:11" ht="12.75">
      <c r="H5700" s="1"/>
      <c r="I5700" s="7"/>
      <c r="J5700" s="7"/>
      <c r="K5700" s="7"/>
    </row>
    <row r="5701" spans="8:11" ht="12.75">
      <c r="H5701" s="1"/>
      <c r="I5701" s="7"/>
      <c r="J5701" s="7"/>
      <c r="K5701" s="7"/>
    </row>
    <row r="5702" spans="8:11" ht="12.75">
      <c r="H5702" s="1"/>
      <c r="I5702" s="7"/>
      <c r="J5702" s="7"/>
      <c r="K5702" s="7"/>
    </row>
    <row r="5703" spans="8:11" ht="12.75">
      <c r="H5703" s="1"/>
      <c r="I5703" s="7"/>
      <c r="J5703" s="7"/>
      <c r="K5703" s="7"/>
    </row>
    <row r="5704" spans="8:11" ht="12.75">
      <c r="H5704" s="1"/>
      <c r="I5704" s="7"/>
      <c r="J5704" s="7"/>
      <c r="K5704" s="7"/>
    </row>
    <row r="5705" spans="8:11" ht="12.75">
      <c r="H5705" s="1"/>
      <c r="I5705" s="7"/>
      <c r="J5705" s="7"/>
      <c r="K5705" s="7"/>
    </row>
    <row r="5706" spans="8:11" ht="12.75">
      <c r="H5706" s="1"/>
      <c r="I5706" s="7"/>
      <c r="J5706" s="7"/>
      <c r="K5706" s="7"/>
    </row>
    <row r="5707" spans="8:11" ht="12.75">
      <c r="H5707" s="1"/>
      <c r="I5707" s="7"/>
      <c r="J5707" s="7"/>
      <c r="K5707" s="7"/>
    </row>
    <row r="5708" spans="8:11" ht="12.75">
      <c r="H5708" s="1"/>
      <c r="I5708" s="7"/>
      <c r="J5708" s="7"/>
      <c r="K5708" s="7"/>
    </row>
    <row r="5709" spans="8:11" ht="12.75">
      <c r="H5709" s="1"/>
      <c r="I5709" s="7"/>
      <c r="J5709" s="7"/>
      <c r="K5709" s="7"/>
    </row>
    <row r="5710" spans="8:11" ht="12.75">
      <c r="H5710" s="1"/>
      <c r="I5710" s="7"/>
      <c r="J5710" s="7"/>
      <c r="K5710" s="7"/>
    </row>
    <row r="5711" spans="8:11" ht="12.75">
      <c r="H5711" s="1"/>
      <c r="I5711" s="7"/>
      <c r="J5711" s="7"/>
      <c r="K5711" s="7"/>
    </row>
    <row r="5712" spans="8:11" ht="12.75">
      <c r="H5712" s="1"/>
      <c r="I5712" s="7"/>
      <c r="J5712" s="7"/>
      <c r="K5712" s="7"/>
    </row>
    <row r="5713" spans="8:11" ht="12.75">
      <c r="H5713" s="1"/>
      <c r="I5713" s="7"/>
      <c r="J5713" s="7"/>
      <c r="K5713" s="7"/>
    </row>
    <row r="5714" spans="8:11" ht="12.75">
      <c r="H5714" s="1"/>
      <c r="I5714" s="7"/>
      <c r="J5714" s="7"/>
      <c r="K5714" s="7"/>
    </row>
    <row r="5715" spans="8:11" ht="12.75">
      <c r="H5715" s="1"/>
      <c r="I5715" s="7"/>
      <c r="J5715" s="7"/>
      <c r="K5715" s="7"/>
    </row>
    <row r="5716" spans="8:11" ht="12.75">
      <c r="H5716" s="1"/>
      <c r="I5716" s="7"/>
      <c r="J5716" s="7"/>
      <c r="K5716" s="7"/>
    </row>
    <row r="5717" spans="8:11" ht="12.75">
      <c r="H5717" s="1"/>
      <c r="I5717" s="7"/>
      <c r="J5717" s="7"/>
      <c r="K5717" s="7"/>
    </row>
    <row r="5718" spans="8:11" ht="12.75">
      <c r="H5718" s="1"/>
      <c r="I5718" s="7"/>
      <c r="J5718" s="7"/>
      <c r="K5718" s="7"/>
    </row>
    <row r="5719" spans="8:11" ht="12.75">
      <c r="H5719" s="1"/>
      <c r="I5719" s="7"/>
      <c r="J5719" s="7"/>
      <c r="K5719" s="7"/>
    </row>
    <row r="5720" spans="8:11" ht="12.75">
      <c r="H5720" s="1"/>
      <c r="I5720" s="7"/>
      <c r="J5720" s="7"/>
      <c r="K5720" s="7"/>
    </row>
    <row r="5721" spans="8:11" ht="12.75">
      <c r="H5721" s="1"/>
      <c r="I5721" s="7"/>
      <c r="J5721" s="7"/>
      <c r="K5721" s="7"/>
    </row>
    <row r="5722" spans="8:11" ht="12.75">
      <c r="H5722" s="1"/>
      <c r="I5722" s="7"/>
      <c r="J5722" s="7"/>
      <c r="K5722" s="7"/>
    </row>
    <row r="5723" spans="8:11" ht="12.75">
      <c r="H5723" s="1"/>
      <c r="I5723" s="7"/>
      <c r="J5723" s="7"/>
      <c r="K5723" s="7"/>
    </row>
    <row r="5724" spans="8:11" ht="12.75">
      <c r="H5724" s="1"/>
      <c r="I5724" s="7"/>
      <c r="J5724" s="7"/>
      <c r="K5724" s="7"/>
    </row>
    <row r="5725" spans="8:11" ht="12.75">
      <c r="H5725" s="1"/>
      <c r="I5725" s="7"/>
      <c r="J5725" s="7"/>
      <c r="K5725" s="7"/>
    </row>
    <row r="5726" spans="8:11" ht="12.75">
      <c r="H5726" s="1"/>
      <c r="I5726" s="7"/>
      <c r="J5726" s="7"/>
      <c r="K5726" s="7"/>
    </row>
    <row r="5727" spans="8:11" ht="12.75">
      <c r="H5727" s="1"/>
      <c r="I5727" s="7"/>
      <c r="J5727" s="7"/>
      <c r="K5727" s="7"/>
    </row>
    <row r="5728" spans="8:11" ht="12.75">
      <c r="H5728" s="1"/>
      <c r="I5728" s="7"/>
      <c r="J5728" s="7"/>
      <c r="K5728" s="7"/>
    </row>
    <row r="5729" spans="8:11" ht="12.75">
      <c r="H5729" s="1"/>
      <c r="I5729" s="7"/>
      <c r="J5729" s="7"/>
      <c r="K5729" s="7"/>
    </row>
    <row r="5730" spans="8:11" ht="12.75">
      <c r="H5730" s="1"/>
      <c r="I5730" s="7"/>
      <c r="J5730" s="7"/>
      <c r="K5730" s="7"/>
    </row>
    <row r="5731" spans="8:11" ht="12.75">
      <c r="H5731" s="1"/>
      <c r="I5731" s="7"/>
      <c r="J5731" s="7"/>
      <c r="K5731" s="7"/>
    </row>
    <row r="5732" spans="8:11" ht="12.75">
      <c r="H5732" s="1"/>
      <c r="I5732" s="7"/>
      <c r="J5732" s="7"/>
      <c r="K5732" s="7"/>
    </row>
    <row r="5733" spans="8:11" ht="12.75">
      <c r="H5733" s="1"/>
      <c r="I5733" s="7"/>
      <c r="J5733" s="7"/>
      <c r="K5733" s="7"/>
    </row>
    <row r="5734" spans="8:11" ht="12.75">
      <c r="H5734" s="1"/>
      <c r="I5734" s="7"/>
      <c r="J5734" s="7"/>
      <c r="K5734" s="7"/>
    </row>
    <row r="5735" spans="8:11" ht="12.75">
      <c r="H5735" s="1"/>
      <c r="I5735" s="7"/>
      <c r="J5735" s="7"/>
      <c r="K5735" s="7"/>
    </row>
    <row r="5736" spans="8:11" ht="12.75">
      <c r="H5736" s="1"/>
      <c r="I5736" s="7"/>
      <c r="J5736" s="7"/>
      <c r="K5736" s="7"/>
    </row>
    <row r="5737" spans="8:11" ht="12.75">
      <c r="H5737" s="1"/>
      <c r="I5737" s="7"/>
      <c r="J5737" s="7"/>
      <c r="K5737" s="7"/>
    </row>
    <row r="5738" spans="8:11" ht="12.75">
      <c r="H5738" s="1"/>
      <c r="I5738" s="7"/>
      <c r="J5738" s="7"/>
      <c r="K5738" s="7"/>
    </row>
    <row r="5739" spans="8:11" ht="12.75">
      <c r="H5739" s="1"/>
      <c r="I5739" s="7"/>
      <c r="J5739" s="7"/>
      <c r="K5739" s="7"/>
    </row>
    <row r="5740" spans="8:11" ht="12.75">
      <c r="H5740" s="1"/>
      <c r="I5740" s="7"/>
      <c r="J5740" s="7"/>
      <c r="K5740" s="7"/>
    </row>
    <row r="5741" spans="8:11" ht="12.75">
      <c r="H5741" s="1"/>
      <c r="I5741" s="7"/>
      <c r="J5741" s="7"/>
      <c r="K5741" s="7"/>
    </row>
    <row r="5742" spans="8:11" ht="12.75">
      <c r="H5742" s="1"/>
      <c r="I5742" s="7"/>
      <c r="J5742" s="7"/>
      <c r="K5742" s="7"/>
    </row>
    <row r="5743" spans="8:11" ht="12.75">
      <c r="H5743" s="1"/>
      <c r="I5743" s="7"/>
      <c r="J5743" s="7"/>
      <c r="K5743" s="7"/>
    </row>
    <row r="5744" spans="8:11" ht="12.75">
      <c r="H5744" s="1"/>
      <c r="I5744" s="7"/>
      <c r="J5744" s="7"/>
      <c r="K5744" s="7"/>
    </row>
    <row r="5745" spans="8:11" ht="12.75">
      <c r="H5745" s="1"/>
      <c r="I5745" s="7"/>
      <c r="J5745" s="7"/>
      <c r="K5745" s="7"/>
    </row>
    <row r="5746" spans="8:11" ht="12.75">
      <c r="H5746" s="1"/>
      <c r="I5746" s="7"/>
      <c r="J5746" s="7"/>
      <c r="K5746" s="7"/>
    </row>
    <row r="5747" spans="8:11" ht="12.75">
      <c r="H5747" s="1"/>
      <c r="I5747" s="7"/>
      <c r="J5747" s="7"/>
      <c r="K5747" s="7"/>
    </row>
    <row r="5748" spans="8:11" ht="12.75">
      <c r="H5748" s="1"/>
      <c r="I5748" s="7"/>
      <c r="J5748" s="7"/>
      <c r="K5748" s="7"/>
    </row>
    <row r="5749" spans="8:11" ht="12.75">
      <c r="H5749" s="1"/>
      <c r="I5749" s="7"/>
      <c r="J5749" s="7"/>
      <c r="K5749" s="7"/>
    </row>
    <row r="5750" spans="8:11" ht="12.75">
      <c r="H5750" s="1"/>
      <c r="I5750" s="7"/>
      <c r="J5750" s="7"/>
      <c r="K5750" s="7"/>
    </row>
    <row r="5751" spans="8:11" ht="12.75">
      <c r="H5751" s="1"/>
      <c r="I5751" s="7"/>
      <c r="J5751" s="7"/>
      <c r="K5751" s="7"/>
    </row>
    <row r="5752" spans="8:11" ht="12.75">
      <c r="H5752" s="1"/>
      <c r="I5752" s="7"/>
      <c r="J5752" s="7"/>
      <c r="K5752" s="7"/>
    </row>
    <row r="5753" spans="8:11" ht="12.75">
      <c r="H5753" s="1"/>
      <c r="I5753" s="7"/>
      <c r="J5753" s="7"/>
      <c r="K5753" s="7"/>
    </row>
    <row r="5754" spans="8:11" ht="12.75">
      <c r="H5754" s="1"/>
      <c r="I5754" s="7"/>
      <c r="J5754" s="7"/>
      <c r="K5754" s="7"/>
    </row>
    <row r="5755" spans="8:11" ht="12.75">
      <c r="H5755" s="1"/>
      <c r="I5755" s="7"/>
      <c r="J5755" s="7"/>
      <c r="K5755" s="7"/>
    </row>
    <row r="5756" spans="8:11" ht="12.75">
      <c r="H5756" s="1"/>
      <c r="I5756" s="7"/>
      <c r="J5756" s="7"/>
      <c r="K5756" s="7"/>
    </row>
    <row r="5757" spans="8:11" ht="12.75">
      <c r="H5757" s="1"/>
      <c r="I5757" s="7"/>
      <c r="J5757" s="7"/>
      <c r="K5757" s="7"/>
    </row>
    <row r="5758" spans="8:11" ht="12.75">
      <c r="H5758" s="1"/>
      <c r="I5758" s="7"/>
      <c r="J5758" s="7"/>
      <c r="K5758" s="7"/>
    </row>
    <row r="5759" spans="8:11" ht="12.75">
      <c r="H5759" s="1"/>
      <c r="I5759" s="7"/>
      <c r="J5759" s="7"/>
      <c r="K5759" s="7"/>
    </row>
    <row r="5760" spans="8:11" ht="12.75">
      <c r="H5760" s="1"/>
      <c r="I5760" s="7"/>
      <c r="J5760" s="7"/>
      <c r="K5760" s="7"/>
    </row>
    <row r="5761" spans="8:11" ht="12.75">
      <c r="H5761" s="1"/>
      <c r="I5761" s="7"/>
      <c r="J5761" s="7"/>
      <c r="K5761" s="7"/>
    </row>
    <row r="5762" spans="8:11" ht="12.75">
      <c r="H5762" s="1"/>
      <c r="I5762" s="7"/>
      <c r="J5762" s="7"/>
      <c r="K5762" s="7"/>
    </row>
    <row r="5763" spans="8:11" ht="12.75">
      <c r="H5763" s="1"/>
      <c r="I5763" s="7"/>
      <c r="J5763" s="7"/>
      <c r="K5763" s="7"/>
    </row>
    <row r="5764" spans="8:11" ht="12.75">
      <c r="H5764" s="1"/>
      <c r="I5764" s="7"/>
      <c r="J5764" s="7"/>
      <c r="K5764" s="7"/>
    </row>
    <row r="5765" spans="8:11" ht="12.75">
      <c r="H5765" s="1"/>
      <c r="I5765" s="7"/>
      <c r="J5765" s="7"/>
      <c r="K5765" s="7"/>
    </row>
    <row r="5766" spans="8:11" ht="12.75">
      <c r="H5766" s="1"/>
      <c r="I5766" s="7"/>
      <c r="J5766" s="7"/>
      <c r="K5766" s="7"/>
    </row>
    <row r="5767" spans="8:11" ht="12.75">
      <c r="H5767" s="1"/>
      <c r="I5767" s="7"/>
      <c r="J5767" s="7"/>
      <c r="K5767" s="7"/>
    </row>
    <row r="5768" spans="8:11" ht="12.75">
      <c r="H5768" s="1"/>
      <c r="I5768" s="7"/>
      <c r="J5768" s="7"/>
      <c r="K5768" s="7"/>
    </row>
    <row r="5769" spans="8:11" ht="12.75">
      <c r="H5769" s="1"/>
      <c r="I5769" s="7"/>
      <c r="J5769" s="7"/>
      <c r="K5769" s="7"/>
    </row>
    <row r="5770" spans="8:11" ht="12.75">
      <c r="H5770" s="1"/>
      <c r="I5770" s="7"/>
      <c r="J5770" s="7"/>
      <c r="K5770" s="7"/>
    </row>
    <row r="5771" spans="8:11" ht="12.75">
      <c r="H5771" s="1"/>
      <c r="I5771" s="7"/>
      <c r="J5771" s="7"/>
      <c r="K5771" s="7"/>
    </row>
    <row r="5772" spans="8:11" ht="12.75">
      <c r="H5772" s="1"/>
      <c r="I5772" s="7"/>
      <c r="J5772" s="7"/>
      <c r="K5772" s="7"/>
    </row>
    <row r="5773" spans="8:11" ht="12.75">
      <c r="H5773" s="1"/>
      <c r="I5773" s="7"/>
      <c r="J5773" s="7"/>
      <c r="K5773" s="7"/>
    </row>
    <row r="5774" spans="8:11" ht="12.75">
      <c r="H5774" s="1"/>
      <c r="I5774" s="7"/>
      <c r="J5774" s="7"/>
      <c r="K5774" s="7"/>
    </row>
    <row r="5775" spans="8:11" ht="12.75">
      <c r="H5775" s="1"/>
      <c r="I5775" s="7"/>
      <c r="J5775" s="7"/>
      <c r="K5775" s="7"/>
    </row>
    <row r="5776" spans="8:11" ht="12.75">
      <c r="H5776" s="1"/>
      <c r="I5776" s="7"/>
      <c r="J5776" s="7"/>
      <c r="K5776" s="7"/>
    </row>
    <row r="5777" spans="8:11" ht="12.75">
      <c r="H5777" s="1"/>
      <c r="I5777" s="7"/>
      <c r="J5777" s="7"/>
      <c r="K5777" s="7"/>
    </row>
    <row r="5778" spans="8:11" ht="12.75">
      <c r="H5778" s="1"/>
      <c r="I5778" s="7"/>
      <c r="J5778" s="7"/>
      <c r="K5778" s="7"/>
    </row>
    <row r="5779" spans="8:11" ht="12.75">
      <c r="H5779" s="1"/>
      <c r="I5779" s="7"/>
      <c r="J5779" s="7"/>
      <c r="K5779" s="7"/>
    </row>
    <row r="5780" spans="8:11" ht="12.75">
      <c r="H5780" s="1"/>
      <c r="I5780" s="7"/>
      <c r="J5780" s="7"/>
      <c r="K5780" s="7"/>
    </row>
    <row r="5781" spans="8:11" ht="12.75">
      <c r="H5781" s="1"/>
      <c r="I5781" s="7"/>
      <c r="J5781" s="7"/>
      <c r="K5781" s="7"/>
    </row>
    <row r="5782" spans="8:11" ht="12.75">
      <c r="H5782" s="1"/>
      <c r="I5782" s="7"/>
      <c r="J5782" s="7"/>
      <c r="K5782" s="7"/>
    </row>
    <row r="5783" spans="8:11" ht="12.75">
      <c r="H5783" s="1"/>
      <c r="I5783" s="7"/>
      <c r="J5783" s="7"/>
      <c r="K5783" s="7"/>
    </row>
    <row r="5784" spans="8:11" ht="12.75">
      <c r="H5784" s="1"/>
      <c r="I5784" s="7"/>
      <c r="J5784" s="7"/>
      <c r="K5784" s="7"/>
    </row>
    <row r="5785" spans="8:11" ht="12.75">
      <c r="H5785" s="1"/>
      <c r="I5785" s="7"/>
      <c r="J5785" s="7"/>
      <c r="K5785" s="7"/>
    </row>
    <row r="5786" spans="8:11" ht="12.75">
      <c r="H5786" s="1"/>
      <c r="I5786" s="7"/>
      <c r="J5786" s="7"/>
      <c r="K5786" s="7"/>
    </row>
    <row r="5787" spans="8:11" ht="12.75">
      <c r="H5787" s="1"/>
      <c r="I5787" s="7"/>
      <c r="J5787" s="7"/>
      <c r="K5787" s="7"/>
    </row>
    <row r="5788" spans="8:11" ht="12.75">
      <c r="H5788" s="1"/>
      <c r="I5788" s="7"/>
      <c r="J5788" s="7"/>
      <c r="K5788" s="7"/>
    </row>
    <row r="5789" spans="8:11" ht="12.75">
      <c r="H5789" s="1"/>
      <c r="I5789" s="7"/>
      <c r="J5789" s="7"/>
      <c r="K5789" s="7"/>
    </row>
    <row r="5790" spans="8:11" ht="12.75">
      <c r="H5790" s="1"/>
      <c r="I5790" s="7"/>
      <c r="J5790" s="7"/>
      <c r="K5790" s="7"/>
    </row>
    <row r="5791" spans="8:11" ht="12.75">
      <c r="H5791" s="1"/>
      <c r="I5791" s="7"/>
      <c r="J5791" s="7"/>
      <c r="K5791" s="7"/>
    </row>
    <row r="5792" spans="8:11" ht="12.75">
      <c r="H5792" s="1"/>
      <c r="I5792" s="7"/>
      <c r="J5792" s="7"/>
      <c r="K5792" s="7"/>
    </row>
    <row r="5793" spans="8:11" ht="12.75">
      <c r="H5793" s="1"/>
      <c r="I5793" s="7"/>
      <c r="J5793" s="7"/>
      <c r="K5793" s="7"/>
    </row>
    <row r="5794" spans="8:11" ht="12.75">
      <c r="H5794" s="1"/>
      <c r="I5794" s="7"/>
      <c r="J5794" s="7"/>
      <c r="K5794" s="7"/>
    </row>
    <row r="5795" spans="8:11" ht="12.75">
      <c r="H5795" s="1"/>
      <c r="I5795" s="7"/>
      <c r="J5795" s="7"/>
      <c r="K5795" s="7"/>
    </row>
    <row r="5796" spans="8:11" ht="12.75">
      <c r="H5796" s="1"/>
      <c r="I5796" s="7"/>
      <c r="J5796" s="7"/>
      <c r="K5796" s="7"/>
    </row>
    <row r="5797" spans="8:11" ht="12.75">
      <c r="H5797" s="1"/>
      <c r="I5797" s="7"/>
      <c r="J5797" s="7"/>
      <c r="K5797" s="7"/>
    </row>
    <row r="5798" spans="8:11" ht="12.75">
      <c r="H5798" s="1"/>
      <c r="I5798" s="7"/>
      <c r="J5798" s="7"/>
      <c r="K5798" s="7"/>
    </row>
    <row r="5799" spans="8:11" ht="12.75">
      <c r="H5799" s="1"/>
      <c r="I5799" s="7"/>
      <c r="J5799" s="7"/>
      <c r="K5799" s="7"/>
    </row>
    <row r="5800" spans="8:11" ht="12.75">
      <c r="H5800" s="1"/>
      <c r="I5800" s="7"/>
      <c r="J5800" s="7"/>
      <c r="K5800" s="7"/>
    </row>
    <row r="5801" spans="8:11" ht="12.75">
      <c r="H5801" s="1"/>
      <c r="I5801" s="7"/>
      <c r="J5801" s="7"/>
      <c r="K5801" s="7"/>
    </row>
    <row r="5802" spans="8:11" ht="12.75">
      <c r="H5802" s="1"/>
      <c r="I5802" s="7"/>
      <c r="J5802" s="7"/>
      <c r="K5802" s="7"/>
    </row>
    <row r="5803" spans="8:11" ht="12.75">
      <c r="H5803" s="1"/>
      <c r="I5803" s="7"/>
      <c r="J5803" s="7"/>
      <c r="K5803" s="7"/>
    </row>
    <row r="5804" spans="8:11" ht="12.75">
      <c r="H5804" s="1"/>
      <c r="I5804" s="7"/>
      <c r="J5804" s="7"/>
      <c r="K5804" s="7"/>
    </row>
    <row r="5805" spans="8:11" ht="12.75">
      <c r="H5805" s="1"/>
      <c r="I5805" s="7"/>
      <c r="J5805" s="7"/>
      <c r="K5805" s="7"/>
    </row>
    <row r="5806" spans="8:11" ht="12.75">
      <c r="H5806" s="1"/>
      <c r="I5806" s="7"/>
      <c r="J5806" s="7"/>
      <c r="K5806" s="7"/>
    </row>
    <row r="5807" spans="8:11" ht="12.75">
      <c r="H5807" s="1"/>
      <c r="I5807" s="7"/>
      <c r="J5807" s="7"/>
      <c r="K5807" s="7"/>
    </row>
    <row r="5808" spans="8:11" ht="12.75">
      <c r="H5808" s="1"/>
      <c r="I5808" s="7"/>
      <c r="J5808" s="7"/>
      <c r="K5808" s="7"/>
    </row>
    <row r="5809" spans="8:11" ht="12.75">
      <c r="H5809" s="1"/>
      <c r="I5809" s="7"/>
      <c r="J5809" s="7"/>
      <c r="K5809" s="7"/>
    </row>
    <row r="5810" spans="8:11" ht="12.75">
      <c r="H5810" s="1"/>
      <c r="I5810" s="7"/>
      <c r="J5810" s="7"/>
      <c r="K5810" s="7"/>
    </row>
    <row r="5811" spans="8:11" ht="12.75">
      <c r="H5811" s="1"/>
      <c r="I5811" s="7"/>
      <c r="J5811" s="7"/>
      <c r="K5811" s="7"/>
    </row>
    <row r="5812" spans="8:11" ht="12.75">
      <c r="H5812" s="1"/>
      <c r="I5812" s="7"/>
      <c r="J5812" s="7"/>
      <c r="K5812" s="7"/>
    </row>
    <row r="5813" spans="8:11" ht="12.75">
      <c r="H5813" s="1"/>
      <c r="I5813" s="7"/>
      <c r="J5813" s="7"/>
      <c r="K5813" s="7"/>
    </row>
    <row r="5814" spans="8:11" ht="12.75">
      <c r="H5814" s="1"/>
      <c r="I5814" s="7"/>
      <c r="J5814" s="7"/>
      <c r="K5814" s="7"/>
    </row>
    <row r="5815" spans="8:11" ht="12.75">
      <c r="H5815" s="1"/>
      <c r="I5815" s="7"/>
      <c r="J5815" s="7"/>
      <c r="K5815" s="7"/>
    </row>
    <row r="5816" spans="8:11" ht="12.75">
      <c r="H5816" s="1"/>
      <c r="I5816" s="7"/>
      <c r="J5816" s="7"/>
      <c r="K5816" s="7"/>
    </row>
    <row r="5817" spans="8:11" ht="12.75">
      <c r="H5817" s="1"/>
      <c r="I5817" s="7"/>
      <c r="J5817" s="7"/>
      <c r="K5817" s="7"/>
    </row>
    <row r="5818" spans="8:11" ht="12.75">
      <c r="H5818" s="1"/>
      <c r="I5818" s="7"/>
      <c r="J5818" s="7"/>
      <c r="K5818" s="7"/>
    </row>
    <row r="5819" spans="8:11" ht="12.75">
      <c r="H5819" s="1"/>
      <c r="I5819" s="7"/>
      <c r="J5819" s="7"/>
      <c r="K5819" s="7"/>
    </row>
    <row r="5820" spans="8:11" ht="12.75">
      <c r="H5820" s="1"/>
      <c r="I5820" s="7"/>
      <c r="J5820" s="7"/>
      <c r="K5820" s="7"/>
    </row>
    <row r="5821" spans="8:11" ht="12.75">
      <c r="H5821" s="1"/>
      <c r="I5821" s="7"/>
      <c r="J5821" s="7"/>
      <c r="K5821" s="7"/>
    </row>
    <row r="5822" spans="8:11" ht="12.75">
      <c r="H5822" s="1"/>
      <c r="I5822" s="7"/>
      <c r="J5822" s="7"/>
      <c r="K5822" s="7"/>
    </row>
    <row r="5823" spans="8:11" ht="12.75">
      <c r="H5823" s="1"/>
      <c r="I5823" s="7"/>
      <c r="J5823" s="7"/>
      <c r="K5823" s="7"/>
    </row>
    <row r="5824" spans="8:11" ht="12.75">
      <c r="H5824" s="1"/>
      <c r="I5824" s="7"/>
      <c r="J5824" s="7"/>
      <c r="K5824" s="7"/>
    </row>
    <row r="5825" spans="8:11" ht="12.75">
      <c r="H5825" s="1"/>
      <c r="I5825" s="7"/>
      <c r="J5825" s="7"/>
      <c r="K5825" s="7"/>
    </row>
    <row r="5826" spans="8:11" ht="12.75">
      <c r="H5826" s="1"/>
      <c r="I5826" s="7"/>
      <c r="J5826" s="7"/>
      <c r="K5826" s="7"/>
    </row>
    <row r="5827" spans="8:11" ht="12.75">
      <c r="H5827" s="1"/>
      <c r="I5827" s="7"/>
      <c r="J5827" s="7"/>
      <c r="K5827" s="7"/>
    </row>
    <row r="5828" spans="8:11" ht="12.75">
      <c r="H5828" s="1"/>
      <c r="I5828" s="7"/>
      <c r="J5828" s="7"/>
      <c r="K5828" s="7"/>
    </row>
    <row r="5829" spans="8:11" ht="12.75">
      <c r="H5829" s="1"/>
      <c r="I5829" s="7"/>
      <c r="J5829" s="7"/>
      <c r="K5829" s="7"/>
    </row>
    <row r="5830" spans="8:11" ht="12.75">
      <c r="H5830" s="1"/>
      <c r="I5830" s="7"/>
      <c r="J5830" s="7"/>
      <c r="K5830" s="7"/>
    </row>
    <row r="5831" spans="8:11" ht="12.75">
      <c r="H5831" s="1"/>
      <c r="I5831" s="7"/>
      <c r="J5831" s="7"/>
      <c r="K5831" s="7"/>
    </row>
    <row r="5832" spans="8:11" ht="12.75">
      <c r="H5832" s="1"/>
      <c r="I5832" s="7"/>
      <c r="J5832" s="7"/>
      <c r="K5832" s="7"/>
    </row>
    <row r="5833" spans="8:11" ht="12.75">
      <c r="H5833" s="1"/>
      <c r="I5833" s="7"/>
      <c r="J5833" s="7"/>
      <c r="K5833" s="7"/>
    </row>
    <row r="5834" spans="8:11" ht="12.75">
      <c r="H5834" s="1"/>
      <c r="I5834" s="7"/>
      <c r="J5834" s="7"/>
      <c r="K5834" s="7"/>
    </row>
    <row r="5835" spans="8:11" ht="12.75">
      <c r="H5835" s="1"/>
      <c r="I5835" s="7"/>
      <c r="J5835" s="7"/>
      <c r="K5835" s="7"/>
    </row>
    <row r="5836" spans="8:11" ht="12.75">
      <c r="H5836" s="1"/>
      <c r="I5836" s="7"/>
      <c r="J5836" s="7"/>
      <c r="K5836" s="7"/>
    </row>
    <row r="5837" spans="8:11" ht="12.75">
      <c r="H5837" s="1"/>
      <c r="I5837" s="7"/>
      <c r="J5837" s="7"/>
      <c r="K5837" s="7"/>
    </row>
    <row r="5838" spans="8:11" ht="12.75">
      <c r="H5838" s="1"/>
      <c r="I5838" s="7"/>
      <c r="J5838" s="7"/>
      <c r="K5838" s="7"/>
    </row>
    <row r="5839" spans="8:11" ht="12.75">
      <c r="H5839" s="1"/>
      <c r="I5839" s="7"/>
      <c r="J5839" s="7"/>
      <c r="K5839" s="7"/>
    </row>
    <row r="5840" spans="8:11" ht="12.75">
      <c r="H5840" s="1"/>
      <c r="I5840" s="7"/>
      <c r="J5840" s="7"/>
      <c r="K5840" s="7"/>
    </row>
    <row r="5841" spans="8:11" ht="12.75">
      <c r="H5841" s="1"/>
      <c r="I5841" s="7"/>
      <c r="J5841" s="7"/>
      <c r="K5841" s="7"/>
    </row>
    <row r="5842" spans="8:11" ht="12.75">
      <c r="H5842" s="1"/>
      <c r="I5842" s="7"/>
      <c r="J5842" s="7"/>
      <c r="K5842" s="7"/>
    </row>
    <row r="5843" spans="8:11" ht="12.75">
      <c r="H5843" s="1"/>
      <c r="I5843" s="7"/>
      <c r="J5843" s="7"/>
      <c r="K5843" s="7"/>
    </row>
    <row r="5844" spans="8:11" ht="12.75">
      <c r="H5844" s="1"/>
      <c r="I5844" s="7"/>
      <c r="J5844" s="7"/>
      <c r="K5844" s="7"/>
    </row>
    <row r="5845" spans="8:11" ht="12.75">
      <c r="H5845" s="1"/>
      <c r="I5845" s="7"/>
      <c r="J5845" s="7"/>
      <c r="K5845" s="7"/>
    </row>
    <row r="5846" spans="8:11" ht="12.75">
      <c r="H5846" s="1"/>
      <c r="I5846" s="7"/>
      <c r="J5846" s="7"/>
      <c r="K5846" s="7"/>
    </row>
    <row r="5847" spans="8:11" ht="12.75">
      <c r="H5847" s="1"/>
      <c r="I5847" s="7"/>
      <c r="J5847" s="7"/>
      <c r="K5847" s="7"/>
    </row>
    <row r="5848" spans="8:11" ht="12.75">
      <c r="H5848" s="1"/>
      <c r="I5848" s="7"/>
      <c r="J5848" s="7"/>
      <c r="K5848" s="7"/>
    </row>
    <row r="5849" spans="8:11" ht="12.75">
      <c r="H5849" s="1"/>
      <c r="I5849" s="7"/>
      <c r="J5849" s="7"/>
      <c r="K5849" s="7"/>
    </row>
    <row r="5850" spans="8:11" ht="12.75">
      <c r="H5850" s="1"/>
      <c r="I5850" s="7"/>
      <c r="J5850" s="7"/>
      <c r="K5850" s="7"/>
    </row>
    <row r="5851" spans="8:11" ht="12.75">
      <c r="H5851" s="1"/>
      <c r="I5851" s="7"/>
      <c r="J5851" s="7"/>
      <c r="K5851" s="7"/>
    </row>
    <row r="5852" spans="8:11" ht="12.75">
      <c r="H5852" s="1"/>
      <c r="I5852" s="7"/>
      <c r="J5852" s="7"/>
      <c r="K5852" s="7"/>
    </row>
    <row r="5853" spans="8:11" ht="12.75">
      <c r="H5853" s="1"/>
      <c r="I5853" s="7"/>
      <c r="J5853" s="7"/>
      <c r="K5853" s="7"/>
    </row>
    <row r="5854" spans="8:11" ht="12.75">
      <c r="H5854" s="1"/>
      <c r="I5854" s="7"/>
      <c r="J5854" s="7"/>
      <c r="K5854" s="7"/>
    </row>
    <row r="5855" spans="8:11" ht="12.75">
      <c r="H5855" s="1"/>
      <c r="I5855" s="7"/>
      <c r="J5855" s="7"/>
      <c r="K5855" s="7"/>
    </row>
    <row r="5856" spans="8:11" ht="12.75">
      <c r="H5856" s="1"/>
      <c r="I5856" s="7"/>
      <c r="J5856" s="7"/>
      <c r="K5856" s="7"/>
    </row>
    <row r="5857" spans="8:11" ht="12.75">
      <c r="H5857" s="1"/>
      <c r="I5857" s="7"/>
      <c r="J5857" s="7"/>
      <c r="K5857" s="7"/>
    </row>
    <row r="5858" spans="8:11" ht="12.75">
      <c r="H5858" s="1"/>
      <c r="I5858" s="7"/>
      <c r="J5858" s="7"/>
      <c r="K5858" s="7"/>
    </row>
    <row r="5859" spans="8:11" ht="12.75">
      <c r="H5859" s="1"/>
      <c r="I5859" s="7"/>
      <c r="J5859" s="7"/>
      <c r="K5859" s="7"/>
    </row>
    <row r="5860" spans="8:11" ht="12.75">
      <c r="H5860" s="1"/>
      <c r="I5860" s="7"/>
      <c r="J5860" s="7"/>
      <c r="K5860" s="7"/>
    </row>
    <row r="5861" spans="8:11" ht="12.75">
      <c r="H5861" s="1"/>
      <c r="I5861" s="7"/>
      <c r="J5861" s="7"/>
      <c r="K5861" s="7"/>
    </row>
    <row r="5862" spans="8:11" ht="12.75">
      <c r="H5862" s="1"/>
      <c r="I5862" s="7"/>
      <c r="J5862" s="7"/>
      <c r="K5862" s="7"/>
    </row>
    <row r="5863" spans="8:11" ht="12.75">
      <c r="H5863" s="1"/>
      <c r="I5863" s="7"/>
      <c r="J5863" s="7"/>
      <c r="K5863" s="7"/>
    </row>
    <row r="5864" spans="8:11" ht="12.75">
      <c r="H5864" s="1"/>
      <c r="I5864" s="7"/>
      <c r="J5864" s="7"/>
      <c r="K5864" s="7"/>
    </row>
    <row r="5865" spans="8:11" ht="12.75">
      <c r="H5865" s="1"/>
      <c r="I5865" s="7"/>
      <c r="J5865" s="7"/>
      <c r="K5865" s="7"/>
    </row>
    <row r="5866" spans="8:11" ht="12.75">
      <c r="H5866" s="1"/>
      <c r="I5866" s="7"/>
      <c r="J5866" s="7"/>
      <c r="K5866" s="7"/>
    </row>
    <row r="5867" spans="8:11" ht="12.75">
      <c r="H5867" s="1"/>
      <c r="I5867" s="7"/>
      <c r="J5867" s="7"/>
      <c r="K5867" s="7"/>
    </row>
    <row r="5868" spans="8:11" ht="12.75">
      <c r="H5868" s="1"/>
      <c r="I5868" s="7"/>
      <c r="J5868" s="7"/>
      <c r="K5868" s="7"/>
    </row>
    <row r="5869" spans="8:11" ht="12.75">
      <c r="H5869" s="1"/>
      <c r="I5869" s="7"/>
      <c r="J5869" s="7"/>
      <c r="K5869" s="7"/>
    </row>
    <row r="5870" spans="8:11" ht="12.75">
      <c r="H5870" s="1"/>
      <c r="I5870" s="7"/>
      <c r="J5870" s="7"/>
      <c r="K5870" s="7"/>
    </row>
    <row r="5871" spans="8:11" ht="12.75">
      <c r="H5871" s="1"/>
      <c r="I5871" s="7"/>
      <c r="J5871" s="7"/>
      <c r="K5871" s="7"/>
    </row>
    <row r="5872" spans="8:11" ht="12.75">
      <c r="H5872" s="1"/>
      <c r="I5872" s="7"/>
      <c r="J5872" s="7"/>
      <c r="K5872" s="7"/>
    </row>
    <row r="5873" spans="8:11" ht="12.75">
      <c r="H5873" s="1"/>
      <c r="I5873" s="7"/>
      <c r="J5873" s="7"/>
      <c r="K5873" s="7"/>
    </row>
    <row r="5874" spans="8:11" ht="12.75">
      <c r="H5874" s="1"/>
      <c r="I5874" s="7"/>
      <c r="J5874" s="7"/>
      <c r="K5874" s="7"/>
    </row>
    <row r="5875" spans="8:11" ht="12.75">
      <c r="H5875" s="1"/>
      <c r="I5875" s="7"/>
      <c r="J5875" s="7"/>
      <c r="K5875" s="7"/>
    </row>
    <row r="5876" spans="8:11" ht="12.75">
      <c r="H5876" s="1"/>
      <c r="I5876" s="7"/>
      <c r="J5876" s="7"/>
      <c r="K5876" s="7"/>
    </row>
    <row r="5877" spans="8:11" ht="12.75">
      <c r="H5877" s="1"/>
      <c r="I5877" s="7"/>
      <c r="J5877" s="7"/>
      <c r="K5877" s="7"/>
    </row>
    <row r="5878" spans="8:11" ht="12.75">
      <c r="H5878" s="1"/>
      <c r="I5878" s="7"/>
      <c r="J5878" s="7"/>
      <c r="K5878" s="7"/>
    </row>
    <row r="5879" spans="8:11" ht="12.75">
      <c r="H5879" s="1"/>
      <c r="I5879" s="7"/>
      <c r="J5879" s="7"/>
      <c r="K5879" s="7"/>
    </row>
    <row r="5880" spans="8:11" ht="12.75">
      <c r="H5880" s="1"/>
      <c r="I5880" s="7"/>
      <c r="J5880" s="7"/>
      <c r="K5880" s="7"/>
    </row>
    <row r="5881" spans="8:11" ht="12.75">
      <c r="H5881" s="1"/>
      <c r="I5881" s="7"/>
      <c r="J5881" s="7"/>
      <c r="K5881" s="7"/>
    </row>
    <row r="5882" spans="8:11" ht="12.75">
      <c r="H5882" s="1"/>
      <c r="I5882" s="7"/>
      <c r="J5882" s="7"/>
      <c r="K5882" s="7"/>
    </row>
    <row r="5883" spans="8:11" ht="12.75">
      <c r="H5883" s="1"/>
      <c r="I5883" s="7"/>
      <c r="J5883" s="7"/>
      <c r="K5883" s="7"/>
    </row>
    <row r="5884" spans="8:11" ht="12.75">
      <c r="H5884" s="1"/>
      <c r="I5884" s="7"/>
      <c r="J5884" s="7"/>
      <c r="K5884" s="7"/>
    </row>
    <row r="5885" spans="8:11" ht="12.75">
      <c r="H5885" s="1"/>
      <c r="I5885" s="7"/>
      <c r="J5885" s="7"/>
      <c r="K5885" s="7"/>
    </row>
    <row r="5886" spans="8:11" ht="12.75">
      <c r="H5886" s="1"/>
      <c r="I5886" s="7"/>
      <c r="J5886" s="7"/>
      <c r="K5886" s="7"/>
    </row>
    <row r="5887" spans="8:11" ht="12.75">
      <c r="H5887" s="1"/>
      <c r="I5887" s="7"/>
      <c r="J5887" s="7"/>
      <c r="K5887" s="7"/>
    </row>
    <row r="5888" spans="8:11" ht="12.75">
      <c r="H5888" s="1"/>
      <c r="I5888" s="7"/>
      <c r="J5888" s="7"/>
      <c r="K5888" s="7"/>
    </row>
    <row r="5889" spans="8:11" ht="12.75">
      <c r="H5889" s="1"/>
      <c r="I5889" s="7"/>
      <c r="J5889" s="7"/>
      <c r="K5889" s="7"/>
    </row>
    <row r="5890" spans="8:11" ht="12.75">
      <c r="H5890" s="1"/>
      <c r="I5890" s="7"/>
      <c r="J5890" s="7"/>
      <c r="K5890" s="7"/>
    </row>
    <row r="5891" spans="8:11" ht="12.75">
      <c r="H5891" s="1"/>
      <c r="I5891" s="7"/>
      <c r="J5891" s="7"/>
      <c r="K5891" s="7"/>
    </row>
    <row r="5892" spans="8:11" ht="12.75">
      <c r="H5892" s="1"/>
      <c r="I5892" s="7"/>
      <c r="J5892" s="7"/>
      <c r="K5892" s="7"/>
    </row>
    <row r="5893" spans="8:11" ht="12.75">
      <c r="H5893" s="1"/>
      <c r="I5893" s="7"/>
      <c r="J5893" s="7"/>
      <c r="K5893" s="7"/>
    </row>
    <row r="5894" spans="8:11" ht="12.75">
      <c r="H5894" s="1"/>
      <c r="I5894" s="7"/>
      <c r="J5894" s="7"/>
      <c r="K5894" s="7"/>
    </row>
    <row r="5895" spans="8:11" ht="12.75">
      <c r="H5895" s="1"/>
      <c r="I5895" s="7"/>
      <c r="J5895" s="7"/>
      <c r="K5895" s="7"/>
    </row>
    <row r="5896" spans="8:11" ht="12.75">
      <c r="H5896" s="1"/>
      <c r="I5896" s="7"/>
      <c r="J5896" s="7"/>
      <c r="K5896" s="7"/>
    </row>
    <row r="5897" spans="8:11" ht="12.75">
      <c r="H5897" s="1"/>
      <c r="I5897" s="7"/>
      <c r="J5897" s="7"/>
      <c r="K5897" s="7"/>
    </row>
    <row r="5898" spans="8:11" ht="12.75">
      <c r="H5898" s="1"/>
      <c r="I5898" s="7"/>
      <c r="J5898" s="7"/>
      <c r="K5898" s="7"/>
    </row>
    <row r="5899" spans="8:11" ht="12.75">
      <c r="H5899" s="1"/>
      <c r="I5899" s="7"/>
      <c r="J5899" s="7"/>
      <c r="K5899" s="7"/>
    </row>
    <row r="5900" spans="8:11" ht="12.75">
      <c r="H5900" s="1"/>
      <c r="I5900" s="7"/>
      <c r="J5900" s="7"/>
      <c r="K5900" s="7"/>
    </row>
    <row r="5901" spans="8:11" ht="12.75">
      <c r="H5901" s="1"/>
      <c r="I5901" s="7"/>
      <c r="J5901" s="7"/>
      <c r="K5901" s="7"/>
    </row>
    <row r="5902" spans="8:11" ht="12.75">
      <c r="H5902" s="1"/>
      <c r="I5902" s="7"/>
      <c r="J5902" s="7"/>
      <c r="K5902" s="7"/>
    </row>
    <row r="5903" spans="8:11" ht="12.75">
      <c r="H5903" s="1"/>
      <c r="I5903" s="7"/>
      <c r="J5903" s="7"/>
      <c r="K5903" s="7"/>
    </row>
    <row r="5904" spans="8:11" ht="12.75">
      <c r="H5904" s="1"/>
      <c r="I5904" s="7"/>
      <c r="J5904" s="7"/>
      <c r="K5904" s="7"/>
    </row>
    <row r="5905" spans="8:11" ht="12.75">
      <c r="H5905" s="1"/>
      <c r="I5905" s="7"/>
      <c r="J5905" s="7"/>
      <c r="K5905" s="7"/>
    </row>
    <row r="5906" spans="8:11" ht="12.75">
      <c r="H5906" s="1"/>
      <c r="I5906" s="7"/>
      <c r="J5906" s="7"/>
      <c r="K5906" s="7"/>
    </row>
    <row r="5907" spans="8:11" ht="12.75">
      <c r="H5907" s="1"/>
      <c r="I5907" s="7"/>
      <c r="J5907" s="7"/>
      <c r="K5907" s="7"/>
    </row>
    <row r="5908" spans="8:11" ht="12.75">
      <c r="H5908" s="1"/>
      <c r="I5908" s="7"/>
      <c r="J5908" s="7"/>
      <c r="K5908" s="7"/>
    </row>
    <row r="5909" spans="8:11" ht="12.75">
      <c r="H5909" s="1"/>
      <c r="I5909" s="7"/>
      <c r="J5909" s="7"/>
      <c r="K5909" s="7"/>
    </row>
    <row r="5910" spans="8:11" ht="12.75">
      <c r="H5910" s="1"/>
      <c r="I5910" s="7"/>
      <c r="J5910" s="7"/>
      <c r="K5910" s="7"/>
    </row>
    <row r="5911" spans="8:11" ht="12.75">
      <c r="H5911" s="1"/>
      <c r="I5911" s="7"/>
      <c r="J5911" s="7"/>
      <c r="K5911" s="7"/>
    </row>
    <row r="5912" spans="8:11" ht="12.75">
      <c r="H5912" s="1"/>
      <c r="I5912" s="7"/>
      <c r="J5912" s="7"/>
      <c r="K5912" s="7"/>
    </row>
    <row r="5913" spans="8:11" ht="12.75">
      <c r="H5913" s="1"/>
      <c r="I5913" s="7"/>
      <c r="J5913" s="7"/>
      <c r="K5913" s="7"/>
    </row>
    <row r="5914" spans="8:11" ht="12.75">
      <c r="H5914" s="1"/>
      <c r="I5914" s="7"/>
      <c r="J5914" s="7"/>
      <c r="K5914" s="7"/>
    </row>
    <row r="5915" spans="8:11" ht="12.75">
      <c r="H5915" s="1"/>
      <c r="I5915" s="7"/>
      <c r="J5915" s="7"/>
      <c r="K5915" s="7"/>
    </row>
    <row r="5916" spans="8:11" ht="12.75">
      <c r="H5916" s="1"/>
      <c r="I5916" s="7"/>
      <c r="J5916" s="7"/>
      <c r="K5916" s="7"/>
    </row>
    <row r="5917" spans="8:11" ht="12.75">
      <c r="H5917" s="1"/>
      <c r="I5917" s="7"/>
      <c r="J5917" s="7"/>
      <c r="K5917" s="7"/>
    </row>
    <row r="5918" spans="8:11" ht="12.75">
      <c r="H5918" s="1"/>
      <c r="I5918" s="7"/>
      <c r="J5918" s="7"/>
      <c r="K5918" s="7"/>
    </row>
    <row r="5919" spans="8:11" ht="12.75">
      <c r="H5919" s="1"/>
      <c r="I5919" s="7"/>
      <c r="J5919" s="7"/>
      <c r="K5919" s="7"/>
    </row>
    <row r="5920" spans="8:11" ht="12.75">
      <c r="H5920" s="1"/>
      <c r="I5920" s="7"/>
      <c r="J5920" s="7"/>
      <c r="K5920" s="7"/>
    </row>
    <row r="5921" spans="8:11" ht="12.75">
      <c r="H5921" s="1"/>
      <c r="I5921" s="7"/>
      <c r="J5921" s="7"/>
      <c r="K5921" s="7"/>
    </row>
    <row r="5922" spans="8:11" ht="12.75">
      <c r="H5922" s="1"/>
      <c r="I5922" s="7"/>
      <c r="J5922" s="7"/>
      <c r="K5922" s="7"/>
    </row>
    <row r="5923" spans="8:11" ht="12.75">
      <c r="H5923" s="1"/>
      <c r="I5923" s="7"/>
      <c r="J5923" s="7"/>
      <c r="K5923" s="7"/>
    </row>
    <row r="5924" spans="8:11" ht="12.75">
      <c r="H5924" s="1"/>
      <c r="I5924" s="7"/>
      <c r="J5924" s="7"/>
      <c r="K5924" s="7"/>
    </row>
    <row r="5925" spans="8:11" ht="12.75">
      <c r="H5925" s="1"/>
      <c r="I5925" s="7"/>
      <c r="J5925" s="7"/>
      <c r="K5925" s="7"/>
    </row>
    <row r="5926" spans="8:11" ht="12.75">
      <c r="H5926" s="1"/>
      <c r="I5926" s="7"/>
      <c r="J5926" s="7"/>
      <c r="K5926" s="7"/>
    </row>
    <row r="5927" spans="8:11" ht="12.75">
      <c r="H5927" s="1"/>
      <c r="I5927" s="7"/>
      <c r="J5927" s="7"/>
      <c r="K5927" s="7"/>
    </row>
    <row r="5928" spans="8:11" ht="12.75">
      <c r="H5928" s="1"/>
      <c r="I5928" s="7"/>
      <c r="J5928" s="7"/>
      <c r="K5928" s="7"/>
    </row>
    <row r="5929" spans="8:11" ht="12.75">
      <c r="H5929" s="1"/>
      <c r="I5929" s="7"/>
      <c r="J5929" s="7"/>
      <c r="K5929" s="7"/>
    </row>
    <row r="5930" spans="8:11" ht="12.75">
      <c r="H5930" s="1"/>
      <c r="I5930" s="7"/>
      <c r="J5930" s="7"/>
      <c r="K5930" s="7"/>
    </row>
    <row r="5931" spans="8:11" ht="12.75">
      <c r="H5931" s="1"/>
      <c r="I5931" s="7"/>
      <c r="J5931" s="7"/>
      <c r="K5931" s="7"/>
    </row>
    <row r="5932" spans="8:11" ht="12.75">
      <c r="H5932" s="1"/>
      <c r="I5932" s="7"/>
      <c r="J5932" s="7"/>
      <c r="K5932" s="7"/>
    </row>
    <row r="5933" spans="8:11" ht="12.75">
      <c r="H5933" s="1"/>
      <c r="I5933" s="7"/>
      <c r="J5933" s="7"/>
      <c r="K5933" s="7"/>
    </row>
    <row r="5934" spans="8:11" ht="12.75">
      <c r="H5934" s="1"/>
      <c r="I5934" s="7"/>
      <c r="J5934" s="7"/>
      <c r="K5934" s="7"/>
    </row>
    <row r="5935" spans="8:11" ht="12.75">
      <c r="H5935" s="1"/>
      <c r="I5935" s="7"/>
      <c r="J5935" s="7"/>
      <c r="K5935" s="7"/>
    </row>
    <row r="5936" spans="8:11" ht="12.75">
      <c r="H5936" s="1"/>
      <c r="I5936" s="7"/>
      <c r="J5936" s="7"/>
      <c r="K5936" s="7"/>
    </row>
    <row r="5937" spans="8:11" ht="12.75">
      <c r="H5937" s="1"/>
      <c r="I5937" s="7"/>
      <c r="J5937" s="7"/>
      <c r="K5937" s="7"/>
    </row>
    <row r="5938" spans="8:11" ht="12.75">
      <c r="H5938" s="1"/>
      <c r="I5938" s="7"/>
      <c r="J5938" s="7"/>
      <c r="K5938" s="7"/>
    </row>
    <row r="5939" spans="8:11" ht="12.75">
      <c r="H5939" s="1"/>
      <c r="I5939" s="7"/>
      <c r="J5939" s="7"/>
      <c r="K5939" s="7"/>
    </row>
    <row r="5940" spans="8:11" ht="12.75">
      <c r="H5940" s="1"/>
      <c r="I5940" s="7"/>
      <c r="J5940" s="7"/>
      <c r="K5940" s="7"/>
    </row>
    <row r="5941" spans="8:11" ht="12.75">
      <c r="H5941" s="1"/>
      <c r="I5941" s="7"/>
      <c r="J5941" s="7"/>
      <c r="K5941" s="7"/>
    </row>
    <row r="5942" spans="8:11" ht="12.75">
      <c r="H5942" s="1"/>
      <c r="I5942" s="7"/>
      <c r="J5942" s="7"/>
      <c r="K5942" s="7"/>
    </row>
    <row r="5943" spans="8:11" ht="12.75">
      <c r="H5943" s="1"/>
      <c r="I5943" s="7"/>
      <c r="J5943" s="7"/>
      <c r="K5943" s="7"/>
    </row>
    <row r="5944" spans="8:11" ht="12.75">
      <c r="H5944" s="1"/>
      <c r="I5944" s="7"/>
      <c r="J5944" s="7"/>
      <c r="K5944" s="7"/>
    </row>
    <row r="5945" spans="8:11" ht="12.75">
      <c r="H5945" s="1"/>
      <c r="I5945" s="7"/>
      <c r="J5945" s="7"/>
      <c r="K5945" s="7"/>
    </row>
    <row r="5946" spans="8:11" ht="12.75">
      <c r="H5946" s="1"/>
      <c r="I5946" s="7"/>
      <c r="J5946" s="7"/>
      <c r="K5946" s="7"/>
    </row>
    <row r="5947" spans="8:11" ht="12.75">
      <c r="H5947" s="1"/>
      <c r="I5947" s="7"/>
      <c r="J5947" s="7"/>
      <c r="K5947" s="7"/>
    </row>
    <row r="5948" spans="8:11" ht="12.75">
      <c r="H5948" s="1"/>
      <c r="I5948" s="7"/>
      <c r="J5948" s="7"/>
      <c r="K5948" s="7"/>
    </row>
    <row r="5949" spans="8:11" ht="12.75">
      <c r="H5949" s="1"/>
      <c r="I5949" s="7"/>
      <c r="J5949" s="7"/>
      <c r="K5949" s="7"/>
    </row>
    <row r="5950" spans="8:11" ht="12.75">
      <c r="H5950" s="1"/>
      <c r="I5950" s="7"/>
      <c r="J5950" s="7"/>
      <c r="K5950" s="7"/>
    </row>
    <row r="5951" spans="8:11" ht="12.75">
      <c r="H5951" s="1"/>
      <c r="I5951" s="7"/>
      <c r="J5951" s="7"/>
      <c r="K5951" s="7"/>
    </row>
    <row r="5952" spans="8:11" ht="12.75">
      <c r="H5952" s="1"/>
      <c r="I5952" s="7"/>
      <c r="J5952" s="7"/>
      <c r="K5952" s="7"/>
    </row>
    <row r="5953" spans="8:11" ht="12.75">
      <c r="H5953" s="1"/>
      <c r="I5953" s="7"/>
      <c r="J5953" s="7"/>
      <c r="K5953" s="7"/>
    </row>
    <row r="5954" spans="8:11" ht="12.75">
      <c r="H5954" s="1"/>
      <c r="I5954" s="7"/>
      <c r="J5954" s="7"/>
      <c r="K5954" s="7"/>
    </row>
    <row r="5955" spans="8:11" ht="12.75">
      <c r="H5955" s="1"/>
      <c r="I5955" s="7"/>
      <c r="J5955" s="7"/>
      <c r="K5955" s="7"/>
    </row>
    <row r="5956" spans="8:11" ht="12.75">
      <c r="H5956" s="1"/>
      <c r="I5956" s="7"/>
      <c r="J5956" s="7"/>
      <c r="K5956" s="7"/>
    </row>
    <row r="5957" spans="8:11" ht="12.75">
      <c r="H5957" s="1"/>
      <c r="I5957" s="7"/>
      <c r="J5957" s="7"/>
      <c r="K5957" s="7"/>
    </row>
    <row r="5958" spans="8:11" ht="12.75">
      <c r="H5958" s="1"/>
      <c r="I5958" s="7"/>
      <c r="J5958" s="7"/>
      <c r="K5958" s="7"/>
    </row>
    <row r="5959" spans="8:11" ht="12.75">
      <c r="H5959" s="1"/>
      <c r="I5959" s="7"/>
      <c r="J5959" s="7"/>
      <c r="K5959" s="7"/>
    </row>
    <row r="5960" spans="8:11" ht="12.75">
      <c r="H5960" s="1"/>
      <c r="I5960" s="7"/>
      <c r="J5960" s="7"/>
      <c r="K5960" s="7"/>
    </row>
    <row r="5961" spans="8:11" ht="12.75">
      <c r="H5961" s="1"/>
      <c r="I5961" s="7"/>
      <c r="J5961" s="7"/>
      <c r="K5961" s="7"/>
    </row>
    <row r="5962" spans="8:11" ht="12.75">
      <c r="H5962" s="1"/>
      <c r="I5962" s="7"/>
      <c r="J5962" s="7"/>
      <c r="K5962" s="7"/>
    </row>
    <row r="5963" spans="8:11" ht="12.75">
      <c r="H5963" s="1"/>
      <c r="I5963" s="7"/>
      <c r="J5963" s="7"/>
      <c r="K5963" s="7"/>
    </row>
    <row r="5964" spans="8:11" ht="12.75">
      <c r="H5964" s="1"/>
      <c r="I5964" s="7"/>
      <c r="J5964" s="7"/>
      <c r="K5964" s="7"/>
    </row>
    <row r="5965" spans="8:11" ht="12.75">
      <c r="H5965" s="1"/>
      <c r="I5965" s="7"/>
      <c r="J5965" s="7"/>
      <c r="K5965" s="7"/>
    </row>
    <row r="5966" spans="8:11" ht="12.75">
      <c r="H5966" s="1"/>
      <c r="I5966" s="7"/>
      <c r="J5966" s="7"/>
      <c r="K5966" s="7"/>
    </row>
    <row r="5967" spans="8:11" ht="12.75">
      <c r="H5967" s="1"/>
      <c r="I5967" s="7"/>
      <c r="J5967" s="7"/>
      <c r="K5967" s="7"/>
    </row>
    <row r="5968" spans="8:11" ht="12.75">
      <c r="H5968" s="1"/>
      <c r="I5968" s="7"/>
      <c r="J5968" s="7"/>
      <c r="K5968" s="7"/>
    </row>
    <row r="5969" spans="8:11" ht="12.75">
      <c r="H5969" s="1"/>
      <c r="I5969" s="7"/>
      <c r="J5969" s="7"/>
      <c r="K5969" s="7"/>
    </row>
    <row r="5970" spans="8:11" ht="12.75">
      <c r="H5970" s="1"/>
      <c r="I5970" s="7"/>
      <c r="J5970" s="7"/>
      <c r="K5970" s="7"/>
    </row>
    <row r="5971" spans="8:11" ht="12.75">
      <c r="H5971" s="1"/>
      <c r="I5971" s="7"/>
      <c r="J5971" s="7"/>
      <c r="K5971" s="7"/>
    </row>
    <row r="5972" spans="8:11" ht="12.75">
      <c r="H5972" s="1"/>
      <c r="I5972" s="7"/>
      <c r="J5972" s="7"/>
      <c r="K5972" s="7"/>
    </row>
    <row r="5973" spans="8:11" ht="12.75">
      <c r="H5973" s="1"/>
      <c r="I5973" s="7"/>
      <c r="J5973" s="7"/>
      <c r="K5973" s="7"/>
    </row>
    <row r="5974" spans="8:11" ht="12.75">
      <c r="H5974" s="1"/>
      <c r="I5974" s="7"/>
      <c r="J5974" s="7"/>
      <c r="K5974" s="7"/>
    </row>
    <row r="5975" spans="8:11" ht="12.75">
      <c r="H5975" s="1"/>
      <c r="I5975" s="7"/>
      <c r="J5975" s="7"/>
      <c r="K5975" s="7"/>
    </row>
    <row r="5976" spans="8:11" ht="12.75">
      <c r="H5976" s="1"/>
      <c r="I5976" s="7"/>
      <c r="J5976" s="7"/>
      <c r="K5976" s="7"/>
    </row>
    <row r="5977" spans="8:11" ht="12.75">
      <c r="H5977" s="1"/>
      <c r="I5977" s="7"/>
      <c r="J5977" s="7"/>
      <c r="K5977" s="7"/>
    </row>
    <row r="5978" spans="8:11" ht="12.75">
      <c r="H5978" s="1"/>
      <c r="I5978" s="7"/>
      <c r="J5978" s="7"/>
      <c r="K5978" s="7"/>
    </row>
    <row r="5979" spans="8:11" ht="12.75">
      <c r="H5979" s="1"/>
      <c r="I5979" s="7"/>
      <c r="J5979" s="7"/>
      <c r="K5979" s="7"/>
    </row>
    <row r="5980" spans="8:11" ht="12.75">
      <c r="H5980" s="1"/>
      <c r="I5980" s="7"/>
      <c r="J5980" s="7"/>
      <c r="K5980" s="7"/>
    </row>
    <row r="5981" spans="8:11" ht="12.75">
      <c r="H5981" s="1"/>
      <c r="I5981" s="7"/>
      <c r="J5981" s="7"/>
      <c r="K5981" s="7"/>
    </row>
    <row r="5982" spans="8:11" ht="12.75">
      <c r="H5982" s="1"/>
      <c r="I5982" s="7"/>
      <c r="J5982" s="7"/>
      <c r="K5982" s="7"/>
    </row>
    <row r="5983" spans="8:11" ht="12.75">
      <c r="H5983" s="1"/>
      <c r="I5983" s="7"/>
      <c r="J5983" s="7"/>
      <c r="K5983" s="7"/>
    </row>
    <row r="5984" spans="8:11" ht="12.75">
      <c r="H5984" s="1"/>
      <c r="I5984" s="7"/>
      <c r="J5984" s="7"/>
      <c r="K5984" s="7"/>
    </row>
    <row r="5985" spans="8:11" ht="12.75">
      <c r="H5985" s="1"/>
      <c r="I5985" s="7"/>
      <c r="J5985" s="7"/>
      <c r="K5985" s="7"/>
    </row>
    <row r="5986" spans="8:11" ht="12.75">
      <c r="H5986" s="1"/>
      <c r="I5986" s="7"/>
      <c r="J5986" s="7"/>
      <c r="K5986" s="7"/>
    </row>
    <row r="5987" spans="8:11" ht="12.75">
      <c r="H5987" s="1"/>
      <c r="I5987" s="7"/>
      <c r="J5987" s="7"/>
      <c r="K5987" s="7"/>
    </row>
    <row r="5988" spans="8:11" ht="12.75">
      <c r="H5988" s="1"/>
      <c r="I5988" s="7"/>
      <c r="J5988" s="7"/>
      <c r="K5988" s="7"/>
    </row>
    <row r="5989" spans="8:11" ht="12.75">
      <c r="H5989" s="1"/>
      <c r="I5989" s="7"/>
      <c r="J5989" s="7"/>
      <c r="K5989" s="7"/>
    </row>
    <row r="5990" spans="8:11" ht="12.75">
      <c r="H5990" s="1"/>
      <c r="I5990" s="7"/>
      <c r="J5990" s="7"/>
      <c r="K5990" s="7"/>
    </row>
    <row r="5991" spans="8:11" ht="12.75">
      <c r="H5991" s="1"/>
      <c r="I5991" s="7"/>
      <c r="J5991" s="7"/>
      <c r="K5991" s="7"/>
    </row>
    <row r="5992" spans="8:11" ht="12.75">
      <c r="H5992" s="1"/>
      <c r="I5992" s="7"/>
      <c r="J5992" s="7"/>
      <c r="K5992" s="7"/>
    </row>
    <row r="5993" spans="8:11" ht="12.75">
      <c r="H5993" s="1"/>
      <c r="I5993" s="7"/>
      <c r="J5993" s="7"/>
      <c r="K5993" s="7"/>
    </row>
    <row r="5994" spans="8:11" ht="12.75">
      <c r="H5994" s="1"/>
      <c r="I5994" s="7"/>
      <c r="J5994" s="7"/>
      <c r="K5994" s="7"/>
    </row>
    <row r="5995" spans="8:11" ht="12.75">
      <c r="H5995" s="1"/>
      <c r="I5995" s="7"/>
      <c r="J5995" s="7"/>
      <c r="K5995" s="7"/>
    </row>
    <row r="5996" spans="8:11" ht="12.75">
      <c r="H5996" s="1"/>
      <c r="I5996" s="7"/>
      <c r="J5996" s="7"/>
      <c r="K5996" s="7"/>
    </row>
    <row r="5997" spans="8:11" ht="12.75">
      <c r="H5997" s="1"/>
      <c r="I5997" s="7"/>
      <c r="J5997" s="7"/>
      <c r="K5997" s="7"/>
    </row>
    <row r="5998" spans="8:11" ht="12.75">
      <c r="H5998" s="1"/>
      <c r="I5998" s="7"/>
      <c r="J5998" s="7"/>
      <c r="K5998" s="7"/>
    </row>
    <row r="5999" spans="8:11" ht="12.75">
      <c r="H5999" s="1"/>
      <c r="I5999" s="7"/>
      <c r="J5999" s="7"/>
      <c r="K5999" s="7"/>
    </row>
    <row r="6000" spans="8:11" ht="12.75">
      <c r="H6000" s="1"/>
      <c r="I6000" s="7"/>
      <c r="J6000" s="7"/>
      <c r="K6000" s="7"/>
    </row>
    <row r="6001" spans="8:11" ht="12.75">
      <c r="H6001" s="1"/>
      <c r="I6001" s="7"/>
      <c r="J6001" s="7"/>
      <c r="K6001" s="7"/>
    </row>
    <row r="6002" spans="8:11" ht="12.75">
      <c r="H6002" s="1"/>
      <c r="I6002" s="7"/>
      <c r="J6002" s="7"/>
      <c r="K6002" s="7"/>
    </row>
    <row r="6003" spans="8:11" ht="12.75">
      <c r="H6003" s="1"/>
      <c r="I6003" s="7"/>
      <c r="J6003" s="7"/>
      <c r="K6003" s="7"/>
    </row>
    <row r="6004" spans="8:11" ht="12.75">
      <c r="H6004" s="1"/>
      <c r="I6004" s="7"/>
      <c r="J6004" s="7"/>
      <c r="K6004" s="7"/>
    </row>
    <row r="6005" spans="8:11" ht="12.75">
      <c r="H6005" s="1"/>
      <c r="I6005" s="7"/>
      <c r="J6005" s="7"/>
      <c r="K6005" s="7"/>
    </row>
    <row r="6006" spans="8:11" ht="12.75">
      <c r="H6006" s="1"/>
      <c r="I6006" s="7"/>
      <c r="J6006" s="7"/>
      <c r="K6006" s="7"/>
    </row>
    <row r="6007" spans="8:11" ht="12.75">
      <c r="H6007" s="1"/>
      <c r="I6007" s="7"/>
      <c r="J6007" s="7"/>
      <c r="K6007" s="7"/>
    </row>
    <row r="6008" spans="8:11" ht="12.75">
      <c r="H6008" s="1"/>
      <c r="I6008" s="7"/>
      <c r="J6008" s="7"/>
      <c r="K6008" s="7"/>
    </row>
    <row r="6009" spans="8:11" ht="12.75">
      <c r="H6009" s="1"/>
      <c r="I6009" s="7"/>
      <c r="J6009" s="7"/>
      <c r="K6009" s="7"/>
    </row>
    <row r="6010" spans="8:11" ht="12.75">
      <c r="H6010" s="1"/>
      <c r="I6010" s="7"/>
      <c r="J6010" s="7"/>
      <c r="K6010" s="7"/>
    </row>
    <row r="6011" spans="8:11" ht="12.75">
      <c r="H6011" s="1"/>
      <c r="I6011" s="7"/>
      <c r="J6011" s="7"/>
      <c r="K6011" s="7"/>
    </row>
    <row r="6012" spans="8:11" ht="12.75">
      <c r="H6012" s="1"/>
      <c r="I6012" s="7"/>
      <c r="J6012" s="7"/>
      <c r="K6012" s="7"/>
    </row>
    <row r="6013" spans="8:11" ht="12.75">
      <c r="H6013" s="1"/>
      <c r="I6013" s="7"/>
      <c r="J6013" s="7"/>
      <c r="K6013" s="7"/>
    </row>
    <row r="6014" spans="8:11" ht="12.75">
      <c r="H6014" s="1"/>
      <c r="I6014" s="7"/>
      <c r="J6014" s="7"/>
      <c r="K6014" s="7"/>
    </row>
    <row r="6015" spans="8:11" ht="12.75">
      <c r="H6015" s="1"/>
      <c r="I6015" s="7"/>
      <c r="J6015" s="7"/>
      <c r="K6015" s="7"/>
    </row>
    <row r="6016" spans="8:11" ht="12.75">
      <c r="H6016" s="1"/>
      <c r="I6016" s="7"/>
      <c r="J6016" s="7"/>
      <c r="K6016" s="7"/>
    </row>
    <row r="6017" spans="8:11" ht="12.75">
      <c r="H6017" s="1"/>
      <c r="I6017" s="7"/>
      <c r="J6017" s="7"/>
      <c r="K6017" s="7"/>
    </row>
    <row r="6018" spans="8:11" ht="12.75">
      <c r="H6018" s="1"/>
      <c r="I6018" s="7"/>
      <c r="J6018" s="7"/>
      <c r="K6018" s="7"/>
    </row>
    <row r="6019" spans="8:11" ht="12.75">
      <c r="H6019" s="1"/>
      <c r="I6019" s="7"/>
      <c r="J6019" s="7"/>
      <c r="K6019" s="7"/>
    </row>
    <row r="6020" spans="8:11" ht="12.75">
      <c r="H6020" s="1"/>
      <c r="I6020" s="7"/>
      <c r="J6020" s="7"/>
      <c r="K6020" s="7"/>
    </row>
    <row r="6021" spans="8:11" ht="12.75">
      <c r="H6021" s="1"/>
      <c r="I6021" s="7"/>
      <c r="J6021" s="7"/>
      <c r="K6021" s="7"/>
    </row>
    <row r="6022" spans="8:11" ht="12.75">
      <c r="H6022" s="1"/>
      <c r="I6022" s="7"/>
      <c r="J6022" s="7"/>
      <c r="K6022" s="7"/>
    </row>
    <row r="6023" spans="8:11" ht="12.75">
      <c r="H6023" s="1"/>
      <c r="I6023" s="7"/>
      <c r="J6023" s="7"/>
      <c r="K6023" s="7"/>
    </row>
    <row r="6024" spans="8:11" ht="12.75">
      <c r="H6024" s="1"/>
      <c r="I6024" s="7"/>
      <c r="J6024" s="7"/>
      <c r="K6024" s="7"/>
    </row>
    <row r="6025" spans="8:11" ht="12.75">
      <c r="H6025" s="1"/>
      <c r="I6025" s="7"/>
      <c r="J6025" s="7"/>
      <c r="K6025" s="7"/>
    </row>
    <row r="6026" spans="8:11" ht="12.75">
      <c r="H6026" s="1"/>
      <c r="I6026" s="7"/>
      <c r="J6026" s="7"/>
      <c r="K6026" s="7"/>
    </row>
    <row r="6027" spans="8:11" ht="12.75">
      <c r="H6027" s="1"/>
      <c r="I6027" s="7"/>
      <c r="J6027" s="7"/>
      <c r="K6027" s="7"/>
    </row>
    <row r="6028" spans="8:11" ht="12.75">
      <c r="H6028" s="1"/>
      <c r="I6028" s="7"/>
      <c r="J6028" s="7"/>
      <c r="K6028" s="7"/>
    </row>
    <row r="6029" spans="8:11" ht="12.75">
      <c r="H6029" s="1"/>
      <c r="I6029" s="7"/>
      <c r="J6029" s="7"/>
      <c r="K6029" s="7"/>
    </row>
    <row r="6030" spans="8:11" ht="12.75">
      <c r="H6030" s="1"/>
      <c r="I6030" s="7"/>
      <c r="J6030" s="7"/>
      <c r="K6030" s="7"/>
    </row>
    <row r="6031" spans="8:11" ht="12.75">
      <c r="H6031" s="1"/>
      <c r="I6031" s="7"/>
      <c r="J6031" s="7"/>
      <c r="K6031" s="7"/>
    </row>
    <row r="6032" spans="8:11" ht="12.75">
      <c r="H6032" s="1"/>
      <c r="I6032" s="7"/>
      <c r="J6032" s="7"/>
      <c r="K6032" s="7"/>
    </row>
    <row r="6033" spans="8:11" ht="12.75">
      <c r="H6033" s="1"/>
      <c r="I6033" s="7"/>
      <c r="J6033" s="7"/>
      <c r="K6033" s="7"/>
    </row>
    <row r="6034" spans="8:11" ht="12.75">
      <c r="H6034" s="1"/>
      <c r="I6034" s="7"/>
      <c r="J6034" s="7"/>
      <c r="K6034" s="7"/>
    </row>
    <row r="6035" spans="8:11" ht="12.75">
      <c r="H6035" s="1"/>
      <c r="I6035" s="7"/>
      <c r="J6035" s="7"/>
      <c r="K6035" s="7"/>
    </row>
    <row r="6036" spans="8:11" ht="12.75">
      <c r="H6036" s="1"/>
      <c r="I6036" s="7"/>
      <c r="J6036" s="7"/>
      <c r="K6036" s="7"/>
    </row>
    <row r="6037" spans="8:11" ht="12.75">
      <c r="H6037" s="1"/>
      <c r="I6037" s="7"/>
      <c r="J6037" s="7"/>
      <c r="K6037" s="7"/>
    </row>
    <row r="6038" spans="8:11" ht="12.75">
      <c r="H6038" s="1"/>
      <c r="I6038" s="7"/>
      <c r="J6038" s="7"/>
      <c r="K6038" s="7"/>
    </row>
    <row r="6039" spans="8:11" ht="12.75">
      <c r="H6039" s="1"/>
      <c r="I6039" s="7"/>
      <c r="J6039" s="7"/>
      <c r="K6039" s="7"/>
    </row>
    <row r="6040" spans="8:11" ht="12.75">
      <c r="H6040" s="1"/>
      <c r="I6040" s="7"/>
      <c r="J6040" s="7"/>
      <c r="K6040" s="7"/>
    </row>
    <row r="6041" spans="8:11" ht="12.75">
      <c r="H6041" s="1"/>
      <c r="I6041" s="7"/>
      <c r="J6041" s="7"/>
      <c r="K6041" s="7"/>
    </row>
    <row r="6042" spans="8:11" ht="12.75">
      <c r="H6042" s="1"/>
      <c r="I6042" s="7"/>
      <c r="J6042" s="7"/>
      <c r="K6042" s="7"/>
    </row>
    <row r="6043" spans="8:11" ht="12.75">
      <c r="H6043" s="1"/>
      <c r="I6043" s="7"/>
      <c r="J6043" s="7"/>
      <c r="K6043" s="7"/>
    </row>
    <row r="6044" spans="8:11" ht="12.75">
      <c r="H6044" s="1"/>
      <c r="I6044" s="7"/>
      <c r="J6044" s="7"/>
      <c r="K6044" s="7"/>
    </row>
    <row r="6045" spans="8:11" ht="12.75">
      <c r="H6045" s="1"/>
      <c r="I6045" s="7"/>
      <c r="J6045" s="7"/>
      <c r="K6045" s="7"/>
    </row>
    <row r="6046" spans="8:11" ht="12.75">
      <c r="H6046" s="1"/>
      <c r="I6046" s="7"/>
      <c r="J6046" s="7"/>
      <c r="K6046" s="7"/>
    </row>
    <row r="6047" spans="8:11" ht="12.75">
      <c r="H6047" s="1"/>
      <c r="I6047" s="7"/>
      <c r="J6047" s="7"/>
      <c r="K6047" s="7"/>
    </row>
    <row r="6048" spans="8:11" ht="12.75">
      <c r="H6048" s="1"/>
      <c r="I6048" s="7"/>
      <c r="J6048" s="7"/>
      <c r="K6048" s="7"/>
    </row>
    <row r="6049" spans="8:11" ht="12.75">
      <c r="H6049" s="1"/>
      <c r="I6049" s="7"/>
      <c r="J6049" s="7"/>
      <c r="K6049" s="7"/>
    </row>
    <row r="6050" spans="8:11" ht="12.75">
      <c r="H6050" s="1"/>
      <c r="I6050" s="7"/>
      <c r="J6050" s="7"/>
      <c r="K6050" s="7"/>
    </row>
    <row r="6051" spans="8:11" ht="12.75">
      <c r="H6051" s="1"/>
      <c r="I6051" s="7"/>
      <c r="J6051" s="7"/>
      <c r="K6051" s="7"/>
    </row>
    <row r="6052" spans="8:11" ht="12.75">
      <c r="H6052" s="1"/>
      <c r="I6052" s="7"/>
      <c r="J6052" s="7"/>
      <c r="K6052" s="7"/>
    </row>
    <row r="6053" spans="8:11" ht="12.75">
      <c r="H6053" s="1"/>
      <c r="I6053" s="7"/>
      <c r="J6053" s="7"/>
      <c r="K6053" s="7"/>
    </row>
    <row r="6054" spans="8:11" ht="12.75">
      <c r="H6054" s="1"/>
      <c r="I6054" s="7"/>
      <c r="J6054" s="7"/>
      <c r="K6054" s="7"/>
    </row>
    <row r="6055" spans="8:11" ht="12.75">
      <c r="H6055" s="1"/>
      <c r="I6055" s="7"/>
      <c r="J6055" s="7"/>
      <c r="K6055" s="7"/>
    </row>
    <row r="6056" spans="8:11" ht="12.75">
      <c r="H6056" s="1"/>
      <c r="I6056" s="7"/>
      <c r="J6056" s="7"/>
      <c r="K6056" s="7"/>
    </row>
    <row r="6057" spans="8:11" ht="12.75">
      <c r="H6057" s="1"/>
      <c r="I6057" s="7"/>
      <c r="J6057" s="7"/>
      <c r="K6057" s="7"/>
    </row>
    <row r="6058" spans="8:11" ht="12.75">
      <c r="H6058" s="1"/>
      <c r="I6058" s="7"/>
      <c r="J6058" s="7"/>
      <c r="K6058" s="7"/>
    </row>
    <row r="6059" spans="8:11" ht="12.75">
      <c r="H6059" s="1"/>
      <c r="I6059" s="7"/>
      <c r="J6059" s="7"/>
      <c r="K6059" s="7"/>
    </row>
    <row r="6060" spans="8:11" ht="12.75">
      <c r="H6060" s="1"/>
      <c r="I6060" s="7"/>
      <c r="J6060" s="7"/>
      <c r="K6060" s="7"/>
    </row>
    <row r="6061" spans="8:11" ht="12.75">
      <c r="H6061" s="1"/>
      <c r="I6061" s="7"/>
      <c r="J6061" s="7"/>
      <c r="K6061" s="7"/>
    </row>
    <row r="6062" spans="8:11" ht="12.75">
      <c r="H6062" s="1"/>
      <c r="I6062" s="7"/>
      <c r="J6062" s="7"/>
      <c r="K6062" s="7"/>
    </row>
    <row r="6063" spans="8:11" ht="12.75">
      <c r="H6063" s="1"/>
      <c r="I6063" s="7"/>
      <c r="J6063" s="7"/>
      <c r="K6063" s="7"/>
    </row>
    <row r="6064" spans="8:11" ht="12.75">
      <c r="H6064" s="1"/>
      <c r="I6064" s="7"/>
      <c r="J6064" s="7"/>
      <c r="K6064" s="7"/>
    </row>
    <row r="6065" spans="8:11" ht="12.75">
      <c r="H6065" s="1"/>
      <c r="I6065" s="7"/>
      <c r="J6065" s="7"/>
      <c r="K6065" s="7"/>
    </row>
    <row r="6066" spans="8:11" ht="12.75">
      <c r="H6066" s="1"/>
      <c r="I6066" s="7"/>
      <c r="J6066" s="7"/>
      <c r="K6066" s="7"/>
    </row>
    <row r="6067" spans="8:11" ht="12.75">
      <c r="H6067" s="1"/>
      <c r="I6067" s="7"/>
      <c r="J6067" s="7"/>
      <c r="K6067" s="7"/>
    </row>
    <row r="6068" spans="8:11" ht="12.75">
      <c r="H6068" s="1"/>
      <c r="I6068" s="7"/>
      <c r="J6068" s="7"/>
      <c r="K6068" s="7"/>
    </row>
    <row r="6069" spans="8:11" ht="12.75">
      <c r="H6069" s="1"/>
      <c r="I6069" s="7"/>
      <c r="J6069" s="7"/>
      <c r="K6069" s="7"/>
    </row>
    <row r="6070" spans="8:11" ht="12.75">
      <c r="H6070" s="1"/>
      <c r="I6070" s="7"/>
      <c r="J6070" s="7"/>
      <c r="K6070" s="7"/>
    </row>
    <row r="6071" spans="8:11" ht="12.75">
      <c r="H6071" s="1"/>
      <c r="I6071" s="7"/>
      <c r="J6071" s="7"/>
      <c r="K6071" s="7"/>
    </row>
    <row r="6072" spans="8:11" ht="12.75">
      <c r="H6072" s="1"/>
      <c r="I6072" s="7"/>
      <c r="J6072" s="7"/>
      <c r="K6072" s="7"/>
    </row>
    <row r="6073" spans="8:11" ht="12.75">
      <c r="H6073" s="1"/>
      <c r="I6073" s="7"/>
      <c r="J6073" s="7"/>
      <c r="K6073" s="7"/>
    </row>
    <row r="6074" spans="8:11" ht="12.75">
      <c r="H6074" s="1"/>
      <c r="I6074" s="7"/>
      <c r="J6074" s="7"/>
      <c r="K6074" s="7"/>
    </row>
    <row r="6075" spans="8:11" ht="12.75">
      <c r="H6075" s="1"/>
      <c r="I6075" s="7"/>
      <c r="J6075" s="7"/>
      <c r="K6075" s="7"/>
    </row>
    <row r="6076" spans="8:11" ht="12.75">
      <c r="H6076" s="1"/>
      <c r="I6076" s="7"/>
      <c r="J6076" s="7"/>
      <c r="K6076" s="7"/>
    </row>
    <row r="6077" spans="8:11" ht="12.75">
      <c r="H6077" s="1"/>
      <c r="I6077" s="7"/>
      <c r="J6077" s="7"/>
      <c r="K6077" s="7"/>
    </row>
    <row r="6078" spans="8:11" ht="12.75">
      <c r="H6078" s="1"/>
      <c r="I6078" s="7"/>
      <c r="J6078" s="7"/>
      <c r="K6078" s="7"/>
    </row>
    <row r="6079" spans="8:11" ht="12.75">
      <c r="H6079" s="1"/>
      <c r="I6079" s="7"/>
      <c r="J6079" s="7"/>
      <c r="K6079" s="7"/>
    </row>
    <row r="6080" spans="8:11" ht="12.75">
      <c r="H6080" s="1"/>
      <c r="I6080" s="7"/>
      <c r="J6080" s="7"/>
      <c r="K6080" s="7"/>
    </row>
    <row r="6081" spans="8:11" ht="12.75">
      <c r="H6081" s="1"/>
      <c r="I6081" s="7"/>
      <c r="J6081" s="7"/>
      <c r="K6081" s="7"/>
    </row>
    <row r="6082" spans="8:11" ht="12.75">
      <c r="H6082" s="1"/>
      <c r="I6082" s="7"/>
      <c r="J6082" s="7"/>
      <c r="K6082" s="7"/>
    </row>
    <row r="6083" spans="8:11" ht="12.75">
      <c r="H6083" s="1"/>
      <c r="I6083" s="7"/>
      <c r="J6083" s="7"/>
      <c r="K6083" s="7"/>
    </row>
    <row r="6084" spans="8:11" ht="12.75">
      <c r="H6084" s="1"/>
      <c r="I6084" s="7"/>
      <c r="J6084" s="7"/>
      <c r="K6084" s="7"/>
    </row>
    <row r="6085" spans="8:11" ht="12.75">
      <c r="H6085" s="1"/>
      <c r="I6085" s="7"/>
      <c r="J6085" s="7"/>
      <c r="K6085" s="7"/>
    </row>
    <row r="6086" spans="8:11" ht="12.75">
      <c r="H6086" s="1"/>
      <c r="I6086" s="7"/>
      <c r="J6086" s="7"/>
      <c r="K6086" s="7"/>
    </row>
    <row r="6087" spans="8:11" ht="12.75">
      <c r="H6087" s="1"/>
      <c r="I6087" s="7"/>
      <c r="J6087" s="7"/>
      <c r="K6087" s="7"/>
    </row>
    <row r="6088" spans="8:11" ht="12.75">
      <c r="H6088" s="1"/>
      <c r="I6088" s="7"/>
      <c r="J6088" s="7"/>
      <c r="K6088" s="7"/>
    </row>
    <row r="6089" spans="8:11" ht="12.75">
      <c r="H6089" s="1"/>
      <c r="I6089" s="7"/>
      <c r="J6089" s="7"/>
      <c r="K6089" s="7"/>
    </row>
    <row r="6090" spans="8:11" ht="12.75">
      <c r="H6090" s="1"/>
      <c r="I6090" s="7"/>
      <c r="J6090" s="7"/>
      <c r="K6090" s="7"/>
    </row>
    <row r="6091" spans="8:11" ht="12.75">
      <c r="H6091" s="1"/>
      <c r="I6091" s="7"/>
      <c r="J6091" s="7"/>
      <c r="K6091" s="7"/>
    </row>
    <row r="6092" spans="8:11" ht="12.75">
      <c r="H6092" s="1"/>
      <c r="I6092" s="7"/>
      <c r="J6092" s="7"/>
      <c r="K6092" s="7"/>
    </row>
    <row r="6093" spans="8:11" ht="12.75">
      <c r="H6093" s="1"/>
      <c r="I6093" s="7"/>
      <c r="J6093" s="7"/>
      <c r="K6093" s="7"/>
    </row>
    <row r="6094" spans="8:11" ht="12.75">
      <c r="H6094" s="1"/>
      <c r="I6094" s="7"/>
      <c r="J6094" s="7"/>
      <c r="K6094" s="7"/>
    </row>
    <row r="6095" spans="8:11" ht="12.75">
      <c r="H6095" s="1"/>
      <c r="I6095" s="7"/>
      <c r="J6095" s="7"/>
      <c r="K6095" s="7"/>
    </row>
    <row r="6096" spans="8:11" ht="12.75">
      <c r="H6096" s="1"/>
      <c r="I6096" s="7"/>
      <c r="J6096" s="7"/>
      <c r="K6096" s="7"/>
    </row>
    <row r="6097" spans="8:11" ht="12.75">
      <c r="H6097" s="1"/>
      <c r="I6097" s="7"/>
      <c r="J6097" s="7"/>
      <c r="K6097" s="7"/>
    </row>
    <row r="6098" spans="8:11" ht="12.75">
      <c r="H6098" s="1"/>
      <c r="I6098" s="7"/>
      <c r="J6098" s="7"/>
      <c r="K6098" s="7"/>
    </row>
    <row r="6099" spans="8:11" ht="12.75">
      <c r="H6099" s="1"/>
      <c r="I6099" s="7"/>
      <c r="J6099" s="7"/>
      <c r="K6099" s="7"/>
    </row>
    <row r="6100" spans="8:11" ht="12.75">
      <c r="H6100" s="1"/>
      <c r="I6100" s="7"/>
      <c r="J6100" s="7"/>
      <c r="K6100" s="7"/>
    </row>
    <row r="6101" spans="8:11" ht="12.75">
      <c r="H6101" s="1"/>
      <c r="I6101" s="7"/>
      <c r="J6101" s="7"/>
      <c r="K6101" s="7"/>
    </row>
    <row r="6102" spans="8:11" ht="12.75">
      <c r="H6102" s="1"/>
      <c r="I6102" s="7"/>
      <c r="J6102" s="7"/>
      <c r="K6102" s="7"/>
    </row>
    <row r="6103" spans="8:11" ht="12.75">
      <c r="H6103" s="1"/>
      <c r="I6103" s="7"/>
      <c r="J6103" s="7"/>
      <c r="K6103" s="7"/>
    </row>
    <row r="6104" spans="8:11" ht="12.75">
      <c r="H6104" s="1"/>
      <c r="I6104" s="7"/>
      <c r="J6104" s="7"/>
      <c r="K6104" s="7"/>
    </row>
    <row r="6105" spans="8:11" ht="12.75">
      <c r="H6105" s="1"/>
      <c r="I6105" s="7"/>
      <c r="J6105" s="7"/>
      <c r="K6105" s="7"/>
    </row>
    <row r="6106" spans="8:11" ht="12.75">
      <c r="H6106" s="1"/>
      <c r="I6106" s="7"/>
      <c r="J6106" s="7"/>
      <c r="K6106" s="7"/>
    </row>
    <row r="6107" spans="8:11" ht="12.75">
      <c r="H6107" s="1"/>
      <c r="I6107" s="7"/>
      <c r="J6107" s="7"/>
      <c r="K6107" s="7"/>
    </row>
    <row r="6108" spans="8:11" ht="12.75">
      <c r="H6108" s="1"/>
      <c r="I6108" s="7"/>
      <c r="J6108" s="7"/>
      <c r="K6108" s="7"/>
    </row>
    <row r="6109" spans="8:11" ht="12.75">
      <c r="H6109" s="1"/>
      <c r="I6109" s="7"/>
      <c r="J6109" s="7"/>
      <c r="K6109" s="7"/>
    </row>
    <row r="6110" spans="8:11" ht="12.75">
      <c r="H6110" s="1"/>
      <c r="I6110" s="7"/>
      <c r="J6110" s="7"/>
      <c r="K6110" s="7"/>
    </row>
    <row r="6111" spans="8:11" ht="12.75">
      <c r="H6111" s="1"/>
      <c r="I6111" s="7"/>
      <c r="J6111" s="7"/>
      <c r="K6111" s="7"/>
    </row>
    <row r="6112" spans="8:11" ht="12.75">
      <c r="H6112" s="1"/>
      <c r="I6112" s="7"/>
      <c r="J6112" s="7"/>
      <c r="K6112" s="7"/>
    </row>
    <row r="6113" spans="8:11" ht="12.75">
      <c r="H6113" s="1"/>
      <c r="I6113" s="7"/>
      <c r="J6113" s="7"/>
      <c r="K6113" s="7"/>
    </row>
    <row r="6114" spans="8:11" ht="12.75">
      <c r="H6114" s="1"/>
      <c r="I6114" s="7"/>
      <c r="J6114" s="7"/>
      <c r="K6114" s="7"/>
    </row>
    <row r="6115" spans="8:11" ht="12.75">
      <c r="H6115" s="1"/>
      <c r="I6115" s="7"/>
      <c r="J6115" s="7"/>
      <c r="K6115" s="7"/>
    </row>
    <row r="6116" spans="8:11" ht="12.75">
      <c r="H6116" s="1"/>
      <c r="I6116" s="7"/>
      <c r="J6116" s="7"/>
      <c r="K6116" s="7"/>
    </row>
    <row r="6117" spans="8:11" ht="12.75">
      <c r="H6117" s="1"/>
      <c r="I6117" s="7"/>
      <c r="J6117" s="7"/>
      <c r="K6117" s="7"/>
    </row>
    <row r="6118" spans="8:11" ht="12.75">
      <c r="H6118" s="1"/>
      <c r="I6118" s="7"/>
      <c r="J6118" s="7"/>
      <c r="K6118" s="7"/>
    </row>
    <row r="6119" spans="8:11" ht="12.75">
      <c r="H6119" s="1"/>
      <c r="I6119" s="7"/>
      <c r="J6119" s="7"/>
      <c r="K6119" s="7"/>
    </row>
    <row r="6120" spans="8:11" ht="12.75">
      <c r="H6120" s="1"/>
      <c r="I6120" s="7"/>
      <c r="J6120" s="7"/>
      <c r="K6120" s="7"/>
    </row>
    <row r="6121" spans="8:11" ht="12.75">
      <c r="H6121" s="1"/>
      <c r="I6121" s="7"/>
      <c r="J6121" s="7"/>
      <c r="K6121" s="7"/>
    </row>
    <row r="6122" spans="8:11" ht="12.75">
      <c r="H6122" s="1"/>
      <c r="I6122" s="7"/>
      <c r="J6122" s="7"/>
      <c r="K6122" s="7"/>
    </row>
    <row r="6123" spans="8:11" ht="12.75">
      <c r="H6123" s="1"/>
      <c r="I6123" s="7"/>
      <c r="J6123" s="7"/>
      <c r="K6123" s="7"/>
    </row>
    <row r="6124" spans="8:11" ht="12.75">
      <c r="H6124" s="1"/>
      <c r="I6124" s="7"/>
      <c r="J6124" s="7"/>
      <c r="K6124" s="7"/>
    </row>
    <row r="6125" spans="8:11" ht="12.75">
      <c r="H6125" s="1"/>
      <c r="I6125" s="7"/>
      <c r="J6125" s="7"/>
      <c r="K6125" s="7"/>
    </row>
    <row r="6126" spans="8:11" ht="12.75">
      <c r="H6126" s="1"/>
      <c r="I6126" s="7"/>
      <c r="J6126" s="7"/>
      <c r="K6126" s="7"/>
    </row>
    <row r="6127" spans="8:11" ht="12.75">
      <c r="H6127" s="1"/>
      <c r="I6127" s="7"/>
      <c r="J6127" s="7"/>
      <c r="K6127" s="7"/>
    </row>
    <row r="6128" spans="8:11" ht="12.75">
      <c r="H6128" s="1"/>
      <c r="I6128" s="7"/>
      <c r="J6128" s="7"/>
      <c r="K6128" s="7"/>
    </row>
    <row r="6129" spans="8:11" ht="12.75">
      <c r="H6129" s="1"/>
      <c r="I6129" s="7"/>
      <c r="J6129" s="7"/>
      <c r="K6129" s="7"/>
    </row>
    <row r="6130" spans="8:11" ht="12.75">
      <c r="H6130" s="1"/>
      <c r="I6130" s="7"/>
      <c r="J6130" s="7"/>
      <c r="K6130" s="7"/>
    </row>
    <row r="6131" spans="8:11" ht="12.75">
      <c r="H6131" s="1"/>
      <c r="I6131" s="7"/>
      <c r="J6131" s="7"/>
      <c r="K6131" s="7"/>
    </row>
    <row r="6132" spans="8:11" ht="12.75">
      <c r="H6132" s="1"/>
      <c r="I6132" s="7"/>
      <c r="J6132" s="7"/>
      <c r="K6132" s="7"/>
    </row>
    <row r="6133" spans="8:11" ht="12.75">
      <c r="H6133" s="1"/>
      <c r="I6133" s="7"/>
      <c r="J6133" s="7"/>
      <c r="K6133" s="7"/>
    </row>
    <row r="6134" spans="8:11" ht="12.75">
      <c r="H6134" s="1"/>
      <c r="I6134" s="7"/>
      <c r="J6134" s="7"/>
      <c r="K6134" s="7"/>
    </row>
    <row r="6135" spans="8:11" ht="12.75">
      <c r="H6135" s="1"/>
      <c r="I6135" s="7"/>
      <c r="J6135" s="7"/>
      <c r="K6135" s="7"/>
    </row>
    <row r="6136" spans="8:11" ht="12.75">
      <c r="H6136" s="1"/>
      <c r="I6136" s="7"/>
      <c r="J6136" s="7"/>
      <c r="K6136" s="7"/>
    </row>
    <row r="6137" spans="8:11" ht="12.75">
      <c r="H6137" s="1"/>
      <c r="I6137" s="7"/>
      <c r="J6137" s="7"/>
      <c r="K6137" s="7"/>
    </row>
    <row r="6138" spans="8:11" ht="12.75">
      <c r="H6138" s="1"/>
      <c r="I6138" s="7"/>
      <c r="J6138" s="7"/>
      <c r="K6138" s="7"/>
    </row>
    <row r="6139" spans="8:11" ht="12.75">
      <c r="H6139" s="1"/>
      <c r="I6139" s="7"/>
      <c r="J6139" s="7"/>
      <c r="K6139" s="7"/>
    </row>
    <row r="6140" spans="8:11" ht="12.75">
      <c r="H6140" s="1"/>
      <c r="I6140" s="7"/>
      <c r="J6140" s="7"/>
      <c r="K6140" s="7"/>
    </row>
    <row r="6141" spans="8:11" ht="12.75">
      <c r="H6141" s="1"/>
      <c r="I6141" s="7"/>
      <c r="J6141" s="7"/>
      <c r="K6141" s="7"/>
    </row>
    <row r="6142" spans="8:11" ht="12.75">
      <c r="H6142" s="1"/>
      <c r="I6142" s="7"/>
      <c r="J6142" s="7"/>
      <c r="K6142" s="7"/>
    </row>
    <row r="6143" spans="8:11" ht="12.75">
      <c r="H6143" s="1"/>
      <c r="I6143" s="7"/>
      <c r="J6143" s="7"/>
      <c r="K6143" s="7"/>
    </row>
    <row r="6144" spans="8:11" ht="12.75">
      <c r="H6144" s="1"/>
      <c r="I6144" s="7"/>
      <c r="J6144" s="7"/>
      <c r="K6144" s="7"/>
    </row>
    <row r="6145" spans="8:11" ht="12.75">
      <c r="H6145" s="1"/>
      <c r="I6145" s="7"/>
      <c r="J6145" s="7"/>
      <c r="K6145" s="7"/>
    </row>
    <row r="6146" spans="8:11" ht="12.75">
      <c r="H6146" s="1"/>
      <c r="I6146" s="7"/>
      <c r="J6146" s="7"/>
      <c r="K6146" s="7"/>
    </row>
    <row r="6147" spans="8:11" ht="12.75">
      <c r="H6147" s="1"/>
      <c r="I6147" s="7"/>
      <c r="J6147" s="7"/>
      <c r="K6147" s="7"/>
    </row>
    <row r="6148" spans="8:11" ht="12.75">
      <c r="H6148" s="1"/>
      <c r="I6148" s="7"/>
      <c r="J6148" s="7"/>
      <c r="K6148" s="7"/>
    </row>
    <row r="6149" spans="8:11" ht="12.75">
      <c r="H6149" s="1"/>
      <c r="I6149" s="7"/>
      <c r="J6149" s="7"/>
      <c r="K6149" s="7"/>
    </row>
    <row r="6150" spans="8:11" ht="12.75">
      <c r="H6150" s="1"/>
      <c r="I6150" s="7"/>
      <c r="J6150" s="7"/>
      <c r="K6150" s="7"/>
    </row>
    <row r="6151" spans="8:11" ht="12.75">
      <c r="H6151" s="1"/>
      <c r="I6151" s="7"/>
      <c r="J6151" s="7"/>
      <c r="K6151" s="7"/>
    </row>
    <row r="6152" spans="8:11" ht="12.75">
      <c r="H6152" s="1"/>
      <c r="I6152" s="7"/>
      <c r="J6152" s="7"/>
      <c r="K6152" s="7"/>
    </row>
    <row r="6153" spans="8:11" ht="12.75">
      <c r="H6153" s="1"/>
      <c r="I6153" s="7"/>
      <c r="J6153" s="7"/>
      <c r="K6153" s="7"/>
    </row>
    <row r="6154" spans="8:11" ht="12.75">
      <c r="H6154" s="1"/>
      <c r="I6154" s="7"/>
      <c r="J6154" s="7"/>
      <c r="K6154" s="7"/>
    </row>
    <row r="6155" spans="8:11" ht="12.75">
      <c r="H6155" s="1"/>
      <c r="I6155" s="7"/>
      <c r="J6155" s="7"/>
      <c r="K6155" s="7"/>
    </row>
    <row r="6156" spans="8:11" ht="12.75">
      <c r="H6156" s="1"/>
      <c r="I6156" s="7"/>
      <c r="J6156" s="7"/>
      <c r="K6156" s="7"/>
    </row>
    <row r="6157" spans="8:11" ht="12.75">
      <c r="H6157" s="1"/>
      <c r="I6157" s="7"/>
      <c r="J6157" s="7"/>
      <c r="K6157" s="7"/>
    </row>
    <row r="6158" spans="8:11" ht="12.75">
      <c r="H6158" s="1"/>
      <c r="I6158" s="7"/>
      <c r="J6158" s="7"/>
      <c r="K6158" s="7"/>
    </row>
    <row r="6159" spans="8:11" ht="12.75">
      <c r="H6159" s="1"/>
      <c r="I6159" s="7"/>
      <c r="J6159" s="7"/>
      <c r="K6159" s="7"/>
    </row>
    <row r="6160" spans="8:11" ht="12.75">
      <c r="H6160" s="1"/>
      <c r="I6160" s="7"/>
      <c r="J6160" s="7"/>
      <c r="K6160" s="7"/>
    </row>
    <row r="6161" spans="8:11" ht="12.75">
      <c r="H6161" s="1"/>
      <c r="I6161" s="7"/>
      <c r="J6161" s="7"/>
      <c r="K6161" s="7"/>
    </row>
    <row r="6162" spans="8:11" ht="12.75">
      <c r="H6162" s="1"/>
      <c r="I6162" s="7"/>
      <c r="J6162" s="7"/>
      <c r="K6162" s="7"/>
    </row>
    <row r="6163" spans="8:11" ht="12.75">
      <c r="H6163" s="1"/>
      <c r="I6163" s="7"/>
      <c r="J6163" s="7"/>
      <c r="K6163" s="7"/>
    </row>
    <row r="6164" spans="8:11" ht="12.75">
      <c r="H6164" s="1"/>
      <c r="I6164" s="7"/>
      <c r="J6164" s="7"/>
      <c r="K6164" s="7"/>
    </row>
    <row r="6165" spans="8:11" ht="12.75">
      <c r="H6165" s="1"/>
      <c r="I6165" s="7"/>
      <c r="J6165" s="7"/>
      <c r="K6165" s="7"/>
    </row>
    <row r="6166" spans="8:11" ht="12.75">
      <c r="H6166" s="1"/>
      <c r="I6166" s="7"/>
      <c r="J6166" s="7"/>
      <c r="K6166" s="7"/>
    </row>
    <row r="6167" spans="8:11" ht="12.75">
      <c r="H6167" s="1"/>
      <c r="I6167" s="7"/>
      <c r="J6167" s="7"/>
      <c r="K6167" s="7"/>
    </row>
    <row r="6168" spans="8:11" ht="12.75">
      <c r="H6168" s="1"/>
      <c r="I6168" s="7"/>
      <c r="J6168" s="7"/>
      <c r="K6168" s="7"/>
    </row>
    <row r="6169" spans="8:11" ht="12.75">
      <c r="H6169" s="1"/>
      <c r="I6169" s="7"/>
      <c r="J6169" s="7"/>
      <c r="K6169" s="7"/>
    </row>
    <row r="6170" spans="8:11" ht="12.75">
      <c r="H6170" s="1"/>
      <c r="I6170" s="7"/>
      <c r="J6170" s="7"/>
      <c r="K6170" s="7"/>
    </row>
    <row r="6171" spans="8:11" ht="12.75">
      <c r="H6171" s="1"/>
      <c r="I6171" s="7"/>
      <c r="J6171" s="7"/>
      <c r="K6171" s="7"/>
    </row>
    <row r="6172" spans="8:11" ht="12.75">
      <c r="H6172" s="1"/>
      <c r="I6172" s="7"/>
      <c r="J6172" s="7"/>
      <c r="K6172" s="7"/>
    </row>
    <row r="6173" spans="8:11" ht="12.75">
      <c r="H6173" s="1"/>
      <c r="I6173" s="7"/>
      <c r="J6173" s="7"/>
      <c r="K6173" s="7"/>
    </row>
    <row r="6174" spans="8:11" ht="12.75">
      <c r="H6174" s="1"/>
      <c r="I6174" s="7"/>
      <c r="J6174" s="7"/>
      <c r="K6174" s="7"/>
    </row>
    <row r="6175" spans="8:11" ht="12.75">
      <c r="H6175" s="1"/>
      <c r="I6175" s="7"/>
      <c r="J6175" s="7"/>
      <c r="K6175" s="7"/>
    </row>
    <row r="6176" spans="8:11" ht="12.75">
      <c r="H6176" s="1"/>
      <c r="I6176" s="7"/>
      <c r="J6176" s="7"/>
      <c r="K6176" s="7"/>
    </row>
    <row r="6177" spans="8:11" ht="12.75">
      <c r="H6177" s="1"/>
      <c r="I6177" s="7"/>
      <c r="J6177" s="7"/>
      <c r="K6177" s="7"/>
    </row>
    <row r="6178" spans="8:11" ht="12.75">
      <c r="H6178" s="1"/>
      <c r="I6178" s="7"/>
      <c r="J6178" s="7"/>
      <c r="K6178" s="7"/>
    </row>
    <row r="6179" spans="8:11" ht="12.75">
      <c r="H6179" s="1"/>
      <c r="I6179" s="7"/>
      <c r="J6179" s="7"/>
      <c r="K6179" s="7"/>
    </row>
    <row r="6180" spans="8:11" ht="12.75">
      <c r="H6180" s="1"/>
      <c r="I6180" s="7"/>
      <c r="J6180" s="7"/>
      <c r="K6180" s="7"/>
    </row>
    <row r="6181" spans="8:11" ht="12.75">
      <c r="H6181" s="1"/>
      <c r="I6181" s="7"/>
      <c r="J6181" s="7"/>
      <c r="K6181" s="7"/>
    </row>
    <row r="6182" spans="8:11" ht="12.75">
      <c r="H6182" s="1"/>
      <c r="I6182" s="7"/>
      <c r="J6182" s="7"/>
      <c r="K6182" s="7"/>
    </row>
    <row r="6183" spans="8:11" ht="12.75">
      <c r="H6183" s="1"/>
      <c r="I6183" s="7"/>
      <c r="J6183" s="7"/>
      <c r="K6183" s="7"/>
    </row>
    <row r="6184" spans="8:11" ht="12.75">
      <c r="H6184" s="1"/>
      <c r="I6184" s="7"/>
      <c r="J6184" s="7"/>
      <c r="K6184" s="7"/>
    </row>
    <row r="6185" spans="8:11" ht="12.75">
      <c r="H6185" s="1"/>
      <c r="I6185" s="7"/>
      <c r="J6185" s="7"/>
      <c r="K6185" s="7"/>
    </row>
    <row r="6186" spans="8:11" ht="12.75">
      <c r="H6186" s="1"/>
      <c r="I6186" s="7"/>
      <c r="J6186" s="7"/>
      <c r="K6186" s="7"/>
    </row>
    <row r="6187" spans="8:11" ht="12.75">
      <c r="H6187" s="1"/>
      <c r="I6187" s="7"/>
      <c r="J6187" s="7"/>
      <c r="K6187" s="7"/>
    </row>
    <row r="6188" spans="8:11" ht="12.75">
      <c r="H6188" s="1"/>
      <c r="I6188" s="7"/>
      <c r="J6188" s="7"/>
      <c r="K6188" s="7"/>
    </row>
    <row r="6189" spans="8:11" ht="12.75">
      <c r="H6189" s="1"/>
      <c r="I6189" s="7"/>
      <c r="J6189" s="7"/>
      <c r="K6189" s="7"/>
    </row>
    <row r="6190" spans="8:11" ht="12.75">
      <c r="H6190" s="1"/>
      <c r="I6190" s="7"/>
      <c r="J6190" s="7"/>
      <c r="K6190" s="7"/>
    </row>
    <row r="6191" spans="8:11" ht="12.75">
      <c r="H6191" s="1"/>
      <c r="I6191" s="7"/>
      <c r="J6191" s="7"/>
      <c r="K6191" s="7"/>
    </row>
    <row r="6192" spans="8:11" ht="12.75">
      <c r="H6192" s="1"/>
      <c r="I6192" s="7"/>
      <c r="J6192" s="7"/>
      <c r="K6192" s="7"/>
    </row>
    <row r="6193" spans="8:11" ht="12.75">
      <c r="H6193" s="1"/>
      <c r="I6193" s="7"/>
      <c r="J6193" s="7"/>
      <c r="K6193" s="7"/>
    </row>
    <row r="6194" spans="8:11" ht="12.75">
      <c r="H6194" s="1"/>
      <c r="I6194" s="7"/>
      <c r="J6194" s="7"/>
      <c r="K6194" s="7"/>
    </row>
    <row r="6195" spans="8:11" ht="12.75">
      <c r="H6195" s="1"/>
      <c r="I6195" s="7"/>
      <c r="J6195" s="7"/>
      <c r="K6195" s="7"/>
    </row>
    <row r="6196" spans="8:11" ht="12.75">
      <c r="H6196" s="1"/>
      <c r="I6196" s="7"/>
      <c r="J6196" s="7"/>
      <c r="K6196" s="7"/>
    </row>
    <row r="6197" spans="8:11" ht="12.75">
      <c r="H6197" s="1"/>
      <c r="I6197" s="7"/>
      <c r="J6197" s="7"/>
      <c r="K6197" s="7"/>
    </row>
    <row r="6198" spans="8:11" ht="12.75">
      <c r="H6198" s="1"/>
      <c r="I6198" s="7"/>
      <c r="J6198" s="7"/>
      <c r="K6198" s="7"/>
    </row>
    <row r="6199" spans="8:11" ht="12.75">
      <c r="H6199" s="1"/>
      <c r="I6199" s="7"/>
      <c r="J6199" s="7"/>
      <c r="K6199" s="7"/>
    </row>
    <row r="6200" spans="8:11" ht="12.75">
      <c r="H6200" s="1"/>
      <c r="I6200" s="7"/>
      <c r="J6200" s="7"/>
      <c r="K6200" s="7"/>
    </row>
    <row r="6201" spans="8:11" ht="12.75">
      <c r="H6201" s="1"/>
      <c r="I6201" s="7"/>
      <c r="J6201" s="7"/>
      <c r="K6201" s="7"/>
    </row>
    <row r="6202" spans="8:11" ht="12.75">
      <c r="H6202" s="1"/>
      <c r="I6202" s="7"/>
      <c r="J6202" s="7"/>
      <c r="K6202" s="7"/>
    </row>
    <row r="6203" spans="8:11" ht="12.75">
      <c r="H6203" s="1"/>
      <c r="I6203" s="7"/>
      <c r="J6203" s="7"/>
      <c r="K6203" s="7"/>
    </row>
    <row r="6204" spans="8:11" ht="12.75">
      <c r="H6204" s="1"/>
      <c r="I6204" s="7"/>
      <c r="J6204" s="7"/>
      <c r="K6204" s="7"/>
    </row>
    <row r="6205" spans="8:11" ht="12.75">
      <c r="H6205" s="1"/>
      <c r="I6205" s="7"/>
      <c r="J6205" s="7"/>
      <c r="K6205" s="7"/>
    </row>
    <row r="6206" spans="8:11" ht="12.75">
      <c r="H6206" s="1"/>
      <c r="I6206" s="7"/>
      <c r="J6206" s="7"/>
      <c r="K6206" s="7"/>
    </row>
    <row r="6207" spans="8:11" ht="12.75">
      <c r="H6207" s="1"/>
      <c r="I6207" s="7"/>
      <c r="J6207" s="7"/>
      <c r="K6207" s="7"/>
    </row>
    <row r="6208" spans="8:11" ht="12.75">
      <c r="H6208" s="1"/>
      <c r="I6208" s="7"/>
      <c r="J6208" s="7"/>
      <c r="K6208" s="7"/>
    </row>
    <row r="6209" spans="8:11" ht="12.75">
      <c r="H6209" s="1"/>
      <c r="I6209" s="7"/>
      <c r="J6209" s="7"/>
      <c r="K6209" s="7"/>
    </row>
    <row r="6210" spans="8:11" ht="12.75">
      <c r="H6210" s="1"/>
      <c r="I6210" s="7"/>
      <c r="J6210" s="7"/>
      <c r="K6210" s="7"/>
    </row>
    <row r="6211" spans="8:11" ht="12.75">
      <c r="H6211" s="1"/>
      <c r="I6211" s="7"/>
      <c r="J6211" s="7"/>
      <c r="K6211" s="7"/>
    </row>
    <row r="6212" spans="8:11" ht="12.75">
      <c r="H6212" s="1"/>
      <c r="I6212" s="7"/>
      <c r="J6212" s="7"/>
      <c r="K6212" s="7"/>
    </row>
    <row r="6213" spans="8:11" ht="12.75">
      <c r="H6213" s="1"/>
      <c r="I6213" s="7"/>
      <c r="J6213" s="7"/>
      <c r="K6213" s="7"/>
    </row>
    <row r="6214" spans="8:11" ht="12.75">
      <c r="H6214" s="1"/>
      <c r="I6214" s="7"/>
      <c r="J6214" s="7"/>
      <c r="K6214" s="7"/>
    </row>
    <row r="6215" spans="8:11" ht="12.75">
      <c r="H6215" s="1"/>
      <c r="I6215" s="7"/>
      <c r="J6215" s="7"/>
      <c r="K6215" s="7"/>
    </row>
    <row r="6216" spans="8:11" ht="12.75">
      <c r="H6216" s="1"/>
      <c r="I6216" s="7"/>
      <c r="J6216" s="7"/>
      <c r="K6216" s="7"/>
    </row>
    <row r="6217" spans="8:11" ht="12.75">
      <c r="H6217" s="1"/>
      <c r="I6217" s="7"/>
      <c r="J6217" s="7"/>
      <c r="K6217" s="7"/>
    </row>
    <row r="6218" spans="8:11" ht="12.75">
      <c r="H6218" s="1"/>
      <c r="I6218" s="7"/>
      <c r="J6218" s="7"/>
      <c r="K6218" s="7"/>
    </row>
    <row r="6219" spans="8:11" ht="12.75">
      <c r="H6219" s="1"/>
      <c r="I6219" s="7"/>
      <c r="J6219" s="7"/>
      <c r="K6219" s="7"/>
    </row>
    <row r="6220" spans="8:11" ht="12.75">
      <c r="H6220" s="1"/>
      <c r="I6220" s="7"/>
      <c r="J6220" s="7"/>
      <c r="K6220" s="7"/>
    </row>
    <row r="6221" spans="8:11" ht="12.75">
      <c r="H6221" s="1"/>
      <c r="I6221" s="7"/>
      <c r="J6221" s="7"/>
      <c r="K6221" s="7"/>
    </row>
    <row r="6222" spans="8:11" ht="12.75">
      <c r="H6222" s="1"/>
      <c r="I6222" s="7"/>
      <c r="J6222" s="7"/>
      <c r="K6222" s="7"/>
    </row>
    <row r="6223" spans="8:11" ht="12.75">
      <c r="H6223" s="1"/>
      <c r="I6223" s="7"/>
      <c r="J6223" s="7"/>
      <c r="K6223" s="7"/>
    </row>
    <row r="6224" spans="8:11" ht="12.75">
      <c r="H6224" s="1"/>
      <c r="I6224" s="7"/>
      <c r="J6224" s="7"/>
      <c r="K6224" s="7"/>
    </row>
    <row r="6225" spans="8:11" ht="12.75">
      <c r="H6225" s="1"/>
      <c r="I6225" s="7"/>
      <c r="J6225" s="7"/>
      <c r="K6225" s="7"/>
    </row>
    <row r="6226" spans="8:11" ht="12.75">
      <c r="H6226" s="1"/>
      <c r="I6226" s="7"/>
      <c r="J6226" s="7"/>
      <c r="K6226" s="7"/>
    </row>
    <row r="6227" spans="8:11" ht="12.75">
      <c r="H6227" s="1"/>
      <c r="I6227" s="7"/>
      <c r="J6227" s="7"/>
      <c r="K6227" s="7"/>
    </row>
    <row r="6228" spans="8:11" ht="12.75">
      <c r="H6228" s="1"/>
      <c r="I6228" s="7"/>
      <c r="J6228" s="7"/>
      <c r="K6228" s="7"/>
    </row>
    <row r="6229" spans="8:11" ht="12.75">
      <c r="H6229" s="1"/>
      <c r="I6229" s="7"/>
      <c r="J6229" s="7"/>
      <c r="K6229" s="7"/>
    </row>
    <row r="6230" spans="8:11" ht="12.75">
      <c r="H6230" s="1"/>
      <c r="I6230" s="7"/>
      <c r="J6230" s="7"/>
      <c r="K6230" s="7"/>
    </row>
    <row r="6231" spans="8:11" ht="12.75">
      <c r="H6231" s="1"/>
      <c r="I6231" s="7"/>
      <c r="J6231" s="7"/>
      <c r="K6231" s="7"/>
    </row>
    <row r="6232" spans="8:11" ht="12.75">
      <c r="H6232" s="1"/>
      <c r="I6232" s="7"/>
      <c r="J6232" s="7"/>
      <c r="K6232" s="7"/>
    </row>
    <row r="6233" spans="8:11" ht="12.75">
      <c r="H6233" s="1"/>
      <c r="I6233" s="7"/>
      <c r="J6233" s="7"/>
      <c r="K6233" s="7"/>
    </row>
    <row r="6234" spans="8:11" ht="12.75">
      <c r="H6234" s="1"/>
      <c r="I6234" s="7"/>
      <c r="J6234" s="7"/>
      <c r="K6234" s="7"/>
    </row>
    <row r="6235" spans="8:11" ht="12.75">
      <c r="H6235" s="1"/>
      <c r="I6235" s="7"/>
      <c r="J6235" s="7"/>
      <c r="K6235" s="7"/>
    </row>
    <row r="6236" spans="8:11" ht="12.75">
      <c r="H6236" s="1"/>
      <c r="I6236" s="7"/>
      <c r="J6236" s="7"/>
      <c r="K6236" s="7"/>
    </row>
    <row r="6237" spans="8:11" ht="12.75">
      <c r="H6237" s="1"/>
      <c r="I6237" s="7"/>
      <c r="J6237" s="7"/>
      <c r="K6237" s="7"/>
    </row>
    <row r="6238" spans="8:11" ht="12.75">
      <c r="H6238" s="1"/>
      <c r="I6238" s="7"/>
      <c r="J6238" s="7"/>
      <c r="K6238" s="7"/>
    </row>
    <row r="6239" spans="8:11" ht="12.75">
      <c r="H6239" s="1"/>
      <c r="I6239" s="7"/>
      <c r="J6239" s="7"/>
      <c r="K6239" s="7"/>
    </row>
    <row r="6240" spans="8:11" ht="12.75">
      <c r="H6240" s="1"/>
      <c r="I6240" s="7"/>
      <c r="J6240" s="7"/>
      <c r="K6240" s="7"/>
    </row>
    <row r="6241" spans="8:11" ht="12.75">
      <c r="H6241" s="1"/>
      <c r="I6241" s="7"/>
      <c r="J6241" s="7"/>
      <c r="K6241" s="7"/>
    </row>
    <row r="6242" spans="8:11" ht="12.75">
      <c r="H6242" s="1"/>
      <c r="I6242" s="7"/>
      <c r="J6242" s="7"/>
      <c r="K6242" s="7"/>
    </row>
    <row r="6243" spans="8:11" ht="12.75">
      <c r="H6243" s="1"/>
      <c r="I6243" s="7"/>
      <c r="J6243" s="7"/>
      <c r="K6243" s="7"/>
    </row>
    <row r="6244" spans="8:11" ht="12.75">
      <c r="H6244" s="1"/>
      <c r="I6244" s="7"/>
      <c r="J6244" s="7"/>
      <c r="K6244" s="7"/>
    </row>
    <row r="6245" spans="8:11" ht="12.75">
      <c r="H6245" s="1"/>
      <c r="I6245" s="7"/>
      <c r="J6245" s="7"/>
      <c r="K6245" s="7"/>
    </row>
    <row r="6246" spans="8:11" ht="12.75">
      <c r="H6246" s="1"/>
      <c r="I6246" s="7"/>
      <c r="J6246" s="7"/>
      <c r="K6246" s="7"/>
    </row>
    <row r="6247" spans="8:11" ht="12.75">
      <c r="H6247" s="1"/>
      <c r="I6247" s="7"/>
      <c r="J6247" s="7"/>
      <c r="K6247" s="7"/>
    </row>
    <row r="6248" spans="8:11" ht="12.75">
      <c r="H6248" s="1"/>
      <c r="I6248" s="7"/>
      <c r="J6248" s="7"/>
      <c r="K6248" s="7"/>
    </row>
    <row r="6249" spans="8:11" ht="12.75">
      <c r="H6249" s="1"/>
      <c r="I6249" s="7"/>
      <c r="J6249" s="7"/>
      <c r="K6249" s="7"/>
    </row>
    <row r="6250" spans="8:11" ht="12.75">
      <c r="H6250" s="1"/>
      <c r="I6250" s="7"/>
      <c r="J6250" s="7"/>
      <c r="K6250" s="7"/>
    </row>
    <row r="6251" spans="8:11" ht="12.75">
      <c r="H6251" s="1"/>
      <c r="I6251" s="7"/>
      <c r="J6251" s="7"/>
      <c r="K6251" s="7"/>
    </row>
    <row r="6252" spans="8:11" ht="12.75">
      <c r="H6252" s="1"/>
      <c r="I6252" s="7"/>
      <c r="J6252" s="7"/>
      <c r="K6252" s="7"/>
    </row>
    <row r="6253" spans="8:11" ht="12.75">
      <c r="H6253" s="1"/>
      <c r="I6253" s="7"/>
      <c r="J6253" s="7"/>
      <c r="K6253" s="7"/>
    </row>
    <row r="6254" spans="8:11" ht="12.75">
      <c r="H6254" s="1"/>
      <c r="I6254" s="7"/>
      <c r="J6254" s="7"/>
      <c r="K6254" s="7"/>
    </row>
    <row r="6255" spans="8:11" ht="12.75">
      <c r="H6255" s="1"/>
      <c r="I6255" s="7"/>
      <c r="J6255" s="7"/>
      <c r="K6255" s="7"/>
    </row>
    <row r="6256" spans="8:11" ht="12.75">
      <c r="H6256" s="1"/>
      <c r="I6256" s="7"/>
      <c r="J6256" s="7"/>
      <c r="K6256" s="7"/>
    </row>
    <row r="6257" spans="8:11" ht="12.75">
      <c r="H6257" s="1"/>
      <c r="I6257" s="7"/>
      <c r="J6257" s="7"/>
      <c r="K6257" s="7"/>
    </row>
    <row r="6258" spans="8:11" ht="12.75">
      <c r="H6258" s="1"/>
      <c r="I6258" s="7"/>
      <c r="J6258" s="7"/>
      <c r="K6258" s="7"/>
    </row>
    <row r="6259" spans="8:11" ht="12.75">
      <c r="H6259" s="1"/>
      <c r="I6259" s="7"/>
      <c r="J6259" s="7"/>
      <c r="K6259" s="7"/>
    </row>
    <row r="6260" spans="8:11" ht="12.75">
      <c r="H6260" s="1"/>
      <c r="I6260" s="7"/>
      <c r="J6260" s="7"/>
      <c r="K6260" s="7"/>
    </row>
    <row r="6261" spans="8:11" ht="12.75">
      <c r="H6261" s="1"/>
      <c r="I6261" s="7"/>
      <c r="J6261" s="7"/>
      <c r="K6261" s="7"/>
    </row>
    <row r="6262" spans="8:11" ht="12.75">
      <c r="H6262" s="1"/>
      <c r="I6262" s="7"/>
      <c r="J6262" s="7"/>
      <c r="K6262" s="7"/>
    </row>
    <row r="6263" spans="8:11" ht="12.75">
      <c r="H6263" s="1"/>
      <c r="I6263" s="7"/>
      <c r="J6263" s="7"/>
      <c r="K6263" s="7"/>
    </row>
    <row r="6264" spans="8:11" ht="12.75">
      <c r="H6264" s="1"/>
      <c r="I6264" s="7"/>
      <c r="J6264" s="7"/>
      <c r="K6264" s="7"/>
    </row>
    <row r="6265" spans="8:11" ht="12.75">
      <c r="H6265" s="1"/>
      <c r="I6265" s="7"/>
      <c r="J6265" s="7"/>
      <c r="K6265" s="7"/>
    </row>
    <row r="6266" spans="8:11" ht="12.75">
      <c r="H6266" s="1"/>
      <c r="I6266" s="7"/>
      <c r="J6266" s="7"/>
      <c r="K6266" s="7"/>
    </row>
    <row r="6267" spans="8:11" ht="12.75">
      <c r="H6267" s="1"/>
      <c r="I6267" s="7"/>
      <c r="J6267" s="7"/>
      <c r="K6267" s="7"/>
    </row>
    <row r="6268" spans="8:11" ht="12.75">
      <c r="H6268" s="1"/>
      <c r="I6268" s="7"/>
      <c r="J6268" s="7"/>
      <c r="K6268" s="7"/>
    </row>
    <row r="6269" spans="8:11" ht="12.75">
      <c r="H6269" s="1"/>
      <c r="I6269" s="7"/>
      <c r="J6269" s="7"/>
      <c r="K6269" s="7"/>
    </row>
    <row r="6270" spans="8:11" ht="12.75">
      <c r="H6270" s="1"/>
      <c r="I6270" s="7"/>
      <c r="J6270" s="7"/>
      <c r="K6270" s="7"/>
    </row>
    <row r="6271" spans="8:11" ht="12.75">
      <c r="H6271" s="1"/>
      <c r="I6271" s="7"/>
      <c r="J6271" s="7"/>
      <c r="K6271" s="7"/>
    </row>
    <row r="6272" spans="8:11" ht="12.75">
      <c r="H6272" s="1"/>
      <c r="I6272" s="7"/>
      <c r="J6272" s="7"/>
      <c r="K6272" s="7"/>
    </row>
    <row r="6273" spans="8:11" ht="12.75">
      <c r="H6273" s="1"/>
      <c r="I6273" s="7"/>
      <c r="J6273" s="7"/>
      <c r="K6273" s="7"/>
    </row>
    <row r="6274" spans="8:11" ht="12.75">
      <c r="H6274" s="1"/>
      <c r="I6274" s="7"/>
      <c r="J6274" s="7"/>
      <c r="K6274" s="7"/>
    </row>
    <row r="6275" spans="8:11" ht="12.75">
      <c r="H6275" s="1"/>
      <c r="I6275" s="7"/>
      <c r="J6275" s="7"/>
      <c r="K6275" s="7"/>
    </row>
    <row r="6276" spans="8:11" ht="12.75">
      <c r="H6276" s="1"/>
      <c r="I6276" s="7"/>
      <c r="J6276" s="7"/>
      <c r="K6276" s="7"/>
    </row>
    <row r="6277" spans="8:11" ht="12.75">
      <c r="H6277" s="1"/>
      <c r="I6277" s="7"/>
      <c r="J6277" s="7"/>
      <c r="K6277" s="7"/>
    </row>
    <row r="6278" spans="8:11" ht="12.75">
      <c r="H6278" s="1"/>
      <c r="I6278" s="7"/>
      <c r="J6278" s="7"/>
      <c r="K6278" s="7"/>
    </row>
    <row r="6279" spans="8:11" ht="12.75">
      <c r="H6279" s="1"/>
      <c r="I6279" s="7"/>
      <c r="J6279" s="7"/>
      <c r="K6279" s="7"/>
    </row>
    <row r="6280" spans="8:11" ht="12.75">
      <c r="H6280" s="1"/>
      <c r="I6280" s="7"/>
      <c r="J6280" s="7"/>
      <c r="K6280" s="7"/>
    </row>
    <row r="6281" spans="8:11" ht="12.75">
      <c r="H6281" s="1"/>
      <c r="I6281" s="7"/>
      <c r="J6281" s="7"/>
      <c r="K6281" s="7"/>
    </row>
    <row r="6282" spans="8:11" ht="12.75">
      <c r="H6282" s="1"/>
      <c r="I6282" s="7"/>
      <c r="J6282" s="7"/>
      <c r="K6282" s="7"/>
    </row>
    <row r="6283" spans="8:11" ht="12.75">
      <c r="H6283" s="1"/>
      <c r="I6283" s="7"/>
      <c r="J6283" s="7"/>
      <c r="K6283" s="7"/>
    </row>
    <row r="6284" spans="8:11" ht="12.75">
      <c r="H6284" s="1"/>
      <c r="I6284" s="7"/>
      <c r="J6284" s="7"/>
      <c r="K6284" s="7"/>
    </row>
    <row r="6285" spans="8:11" ht="12.75">
      <c r="H6285" s="1"/>
      <c r="I6285" s="7"/>
      <c r="J6285" s="7"/>
      <c r="K6285" s="7"/>
    </row>
    <row r="6286" spans="8:11" ht="12.75">
      <c r="H6286" s="1"/>
      <c r="I6286" s="7"/>
      <c r="J6286" s="7"/>
      <c r="K6286" s="7"/>
    </row>
    <row r="6287" spans="8:11" ht="12.75">
      <c r="H6287" s="1"/>
      <c r="I6287" s="7"/>
      <c r="J6287" s="7"/>
      <c r="K6287" s="7"/>
    </row>
    <row r="6288" spans="8:11" ht="12.75">
      <c r="H6288" s="1"/>
      <c r="I6288" s="7"/>
      <c r="J6288" s="7"/>
      <c r="K6288" s="7"/>
    </row>
    <row r="6289" spans="8:11" ht="12.75">
      <c r="H6289" s="1"/>
      <c r="I6289" s="7"/>
      <c r="J6289" s="7"/>
      <c r="K6289" s="7"/>
    </row>
    <row r="6290" spans="8:11" ht="12.75">
      <c r="H6290" s="1"/>
      <c r="I6290" s="7"/>
      <c r="J6290" s="7"/>
      <c r="K6290" s="7"/>
    </row>
    <row r="6291" spans="8:11" ht="12.75">
      <c r="H6291" s="1"/>
      <c r="I6291" s="7"/>
      <c r="J6291" s="7"/>
      <c r="K6291" s="7"/>
    </row>
    <row r="6292" spans="8:11" ht="12.75">
      <c r="H6292" s="1"/>
      <c r="I6292" s="7"/>
      <c r="J6292" s="7"/>
      <c r="K6292" s="7"/>
    </row>
    <row r="6293" spans="8:11" ht="12.75">
      <c r="H6293" s="1"/>
      <c r="I6293" s="7"/>
      <c r="J6293" s="7"/>
      <c r="K6293" s="7"/>
    </row>
    <row r="6294" spans="8:11" ht="12.75">
      <c r="H6294" s="1"/>
      <c r="I6294" s="7"/>
      <c r="J6294" s="7"/>
      <c r="K6294" s="7"/>
    </row>
    <row r="6295" spans="8:11" ht="12.75">
      <c r="H6295" s="1"/>
      <c r="I6295" s="7"/>
      <c r="J6295" s="7"/>
      <c r="K6295" s="7"/>
    </row>
    <row r="6296" spans="8:11" ht="12.75">
      <c r="H6296" s="1"/>
      <c r="I6296" s="7"/>
      <c r="J6296" s="7"/>
      <c r="K6296" s="7"/>
    </row>
    <row r="6297" spans="8:11" ht="12.75">
      <c r="H6297" s="1"/>
      <c r="I6297" s="7"/>
      <c r="J6297" s="7"/>
      <c r="K6297" s="7"/>
    </row>
    <row r="6298" spans="8:11" ht="12.75">
      <c r="H6298" s="1"/>
      <c r="I6298" s="7"/>
      <c r="J6298" s="7"/>
      <c r="K6298" s="7"/>
    </row>
    <row r="6299" spans="8:11" ht="12.75">
      <c r="H6299" s="1"/>
      <c r="I6299" s="7"/>
      <c r="J6299" s="7"/>
      <c r="K6299" s="7"/>
    </row>
    <row r="6300" spans="8:11" ht="12.75">
      <c r="H6300" s="1"/>
      <c r="I6300" s="7"/>
      <c r="J6300" s="7"/>
      <c r="K6300" s="7"/>
    </row>
    <row r="6301" spans="8:11" ht="12.75">
      <c r="H6301" s="1"/>
      <c r="I6301" s="7"/>
      <c r="J6301" s="7"/>
      <c r="K6301" s="7"/>
    </row>
    <row r="6302" spans="8:11" ht="12.75">
      <c r="H6302" s="1"/>
      <c r="I6302" s="7"/>
      <c r="J6302" s="7"/>
      <c r="K6302" s="7"/>
    </row>
    <row r="6303" spans="8:11" ht="12.75">
      <c r="H6303" s="1"/>
      <c r="I6303" s="7"/>
      <c r="J6303" s="7"/>
      <c r="K6303" s="7"/>
    </row>
    <row r="6304" spans="8:11" ht="12.75">
      <c r="H6304" s="1"/>
      <c r="I6304" s="7"/>
      <c r="J6304" s="7"/>
      <c r="K6304" s="7"/>
    </row>
    <row r="6305" spans="8:11" ht="12.75">
      <c r="H6305" s="1"/>
      <c r="I6305" s="7"/>
      <c r="J6305" s="7"/>
      <c r="K6305" s="7"/>
    </row>
    <row r="6306" spans="8:11" ht="12.75">
      <c r="H6306" s="1"/>
      <c r="I6306" s="7"/>
      <c r="J6306" s="7"/>
      <c r="K6306" s="7"/>
    </row>
    <row r="6307" spans="8:11" ht="12.75">
      <c r="H6307" s="1"/>
      <c r="I6307" s="7"/>
      <c r="J6307" s="7"/>
      <c r="K6307" s="7"/>
    </row>
    <row r="6308" spans="8:11" ht="12.75">
      <c r="H6308" s="1"/>
      <c r="I6308" s="7"/>
      <c r="J6308" s="7"/>
      <c r="K6308" s="7"/>
    </row>
    <row r="6309" spans="8:11" ht="12.75">
      <c r="H6309" s="1"/>
      <c r="I6309" s="7"/>
      <c r="J6309" s="7"/>
      <c r="K6309" s="7"/>
    </row>
    <row r="6310" spans="8:11" ht="12.75">
      <c r="H6310" s="1"/>
      <c r="I6310" s="7"/>
      <c r="J6310" s="7"/>
      <c r="K6310" s="7"/>
    </row>
    <row r="6311" spans="8:11" ht="12.75">
      <c r="H6311" s="1"/>
      <c r="I6311" s="7"/>
      <c r="J6311" s="7"/>
      <c r="K6311" s="7"/>
    </row>
    <row r="6312" spans="8:11" ht="12.75">
      <c r="H6312" s="1"/>
      <c r="I6312" s="7"/>
      <c r="J6312" s="7"/>
      <c r="K6312" s="7"/>
    </row>
    <row r="6313" spans="8:11" ht="12.75">
      <c r="H6313" s="1"/>
      <c r="I6313" s="7"/>
      <c r="J6313" s="7"/>
      <c r="K6313" s="7"/>
    </row>
    <row r="6314" spans="8:11" ht="12.75">
      <c r="H6314" s="1"/>
      <c r="I6314" s="7"/>
      <c r="J6314" s="7"/>
      <c r="K6314" s="7"/>
    </row>
    <row r="6315" spans="8:11" ht="12.75">
      <c r="H6315" s="1"/>
      <c r="I6315" s="7"/>
      <c r="J6315" s="7"/>
      <c r="K6315" s="7"/>
    </row>
    <row r="6316" spans="8:11" ht="12.75">
      <c r="H6316" s="1"/>
      <c r="I6316" s="7"/>
      <c r="J6316" s="7"/>
      <c r="K6316" s="7"/>
    </row>
    <row r="6317" spans="8:11" ht="12.75">
      <c r="H6317" s="1"/>
      <c r="I6317" s="7"/>
      <c r="J6317" s="7"/>
      <c r="K6317" s="7"/>
    </row>
    <row r="6318" spans="8:11" ht="12.75">
      <c r="H6318" s="1"/>
      <c r="I6318" s="7"/>
      <c r="J6318" s="7"/>
      <c r="K6318" s="7"/>
    </row>
    <row r="6319" spans="8:11" ht="12.75">
      <c r="H6319" s="1"/>
      <c r="I6319" s="7"/>
      <c r="J6319" s="7"/>
      <c r="K6319" s="7"/>
    </row>
    <row r="6320" spans="8:11" ht="12.75">
      <c r="H6320" s="1"/>
      <c r="I6320" s="7"/>
      <c r="J6320" s="7"/>
      <c r="K6320" s="7"/>
    </row>
    <row r="6321" spans="8:11" ht="12.75">
      <c r="H6321" s="1"/>
      <c r="I6321" s="7"/>
      <c r="J6321" s="7"/>
      <c r="K6321" s="7"/>
    </row>
    <row r="6322" spans="8:11" ht="12.75">
      <c r="H6322" s="1"/>
      <c r="I6322" s="7"/>
      <c r="J6322" s="7"/>
      <c r="K6322" s="7"/>
    </row>
    <row r="6323" spans="8:11" ht="12.75">
      <c r="H6323" s="1"/>
      <c r="I6323" s="7"/>
      <c r="J6323" s="7"/>
      <c r="K6323" s="7"/>
    </row>
    <row r="6324" spans="8:11" ht="12.75">
      <c r="H6324" s="1"/>
      <c r="I6324" s="7"/>
      <c r="J6324" s="7"/>
      <c r="K6324" s="7"/>
    </row>
    <row r="6325" spans="8:11" ht="12.75">
      <c r="H6325" s="1"/>
      <c r="I6325" s="7"/>
      <c r="J6325" s="7"/>
      <c r="K6325" s="7"/>
    </row>
    <row r="6326" spans="8:11" ht="12.75">
      <c r="H6326" s="1"/>
      <c r="I6326" s="7"/>
      <c r="J6326" s="7"/>
      <c r="K6326" s="7"/>
    </row>
    <row r="6327" spans="8:11" ht="12.75">
      <c r="H6327" s="1"/>
      <c r="I6327" s="7"/>
      <c r="J6327" s="7"/>
      <c r="K6327" s="7"/>
    </row>
    <row r="6328" spans="8:11" ht="12.75">
      <c r="H6328" s="1"/>
      <c r="I6328" s="7"/>
      <c r="J6328" s="7"/>
      <c r="K6328" s="7"/>
    </row>
    <row r="6329" spans="8:11" ht="12.75">
      <c r="H6329" s="1"/>
      <c r="I6329" s="7"/>
      <c r="J6329" s="7"/>
      <c r="K6329" s="7"/>
    </row>
    <row r="6330" spans="8:11" ht="12.75">
      <c r="H6330" s="1"/>
      <c r="I6330" s="7"/>
      <c r="J6330" s="7"/>
      <c r="K6330" s="7"/>
    </row>
    <row r="6331" spans="8:11" ht="12.75">
      <c r="H6331" s="1"/>
      <c r="I6331" s="7"/>
      <c r="J6331" s="7"/>
      <c r="K6331" s="7"/>
    </row>
    <row r="6332" spans="8:11" ht="12.75">
      <c r="H6332" s="1"/>
      <c r="I6332" s="7"/>
      <c r="J6332" s="7"/>
      <c r="K6332" s="7"/>
    </row>
    <row r="6333" spans="8:11" ht="12.75">
      <c r="H6333" s="1"/>
      <c r="I6333" s="7"/>
      <c r="J6333" s="7"/>
      <c r="K6333" s="7"/>
    </row>
    <row r="6334" spans="8:11" ht="12.75">
      <c r="H6334" s="1"/>
      <c r="I6334" s="7"/>
      <c r="J6334" s="7"/>
      <c r="K6334" s="7"/>
    </row>
    <row r="6335" spans="8:11" ht="12.75">
      <c r="H6335" s="1"/>
      <c r="I6335" s="7"/>
      <c r="J6335" s="7"/>
      <c r="K6335" s="7"/>
    </row>
    <row r="6336" spans="8:11" ht="12.75">
      <c r="H6336" s="1"/>
      <c r="I6336" s="7"/>
      <c r="J6336" s="7"/>
      <c r="K6336" s="7"/>
    </row>
    <row r="6337" spans="8:11" ht="12.75">
      <c r="H6337" s="1"/>
      <c r="I6337" s="7"/>
      <c r="J6337" s="7"/>
      <c r="K6337" s="7"/>
    </row>
    <row r="6338" spans="8:11" ht="12.75">
      <c r="H6338" s="1"/>
      <c r="I6338" s="7"/>
      <c r="J6338" s="7"/>
      <c r="K6338" s="7"/>
    </row>
    <row r="6339" spans="8:11" ht="12.75">
      <c r="H6339" s="1"/>
      <c r="I6339" s="7"/>
      <c r="J6339" s="7"/>
      <c r="K6339" s="7"/>
    </row>
    <row r="6340" spans="8:11" ht="12.75">
      <c r="H6340" s="1"/>
      <c r="I6340" s="7"/>
      <c r="J6340" s="7"/>
      <c r="K6340" s="7"/>
    </row>
    <row r="6341" spans="8:11" ht="12.75">
      <c r="H6341" s="1"/>
      <c r="I6341" s="7"/>
      <c r="J6341" s="7"/>
      <c r="K6341" s="7"/>
    </row>
    <row r="6342" spans="8:11" ht="12.75">
      <c r="H6342" s="1"/>
      <c r="I6342" s="7"/>
      <c r="J6342" s="7"/>
      <c r="K6342" s="7"/>
    </row>
    <row r="6343" spans="8:11" ht="12.75">
      <c r="H6343" s="1"/>
      <c r="I6343" s="7"/>
      <c r="J6343" s="7"/>
      <c r="K6343" s="7"/>
    </row>
    <row r="6344" spans="8:11" ht="12.75">
      <c r="H6344" s="1"/>
      <c r="I6344" s="7"/>
      <c r="J6344" s="7"/>
      <c r="K6344" s="7"/>
    </row>
    <row r="6345" spans="8:11" ht="12.75">
      <c r="H6345" s="1"/>
      <c r="I6345" s="7"/>
      <c r="J6345" s="7"/>
      <c r="K6345" s="7"/>
    </row>
    <row r="6346" spans="8:11" ht="12.75">
      <c r="H6346" s="1"/>
      <c r="I6346" s="7"/>
      <c r="J6346" s="7"/>
      <c r="K6346" s="7"/>
    </row>
    <row r="6347" spans="8:11" ht="12.75">
      <c r="H6347" s="1"/>
      <c r="I6347" s="7"/>
      <c r="J6347" s="7"/>
      <c r="K6347" s="7"/>
    </row>
    <row r="6348" spans="8:11" ht="12.75">
      <c r="H6348" s="1"/>
      <c r="I6348" s="7"/>
      <c r="J6348" s="7"/>
      <c r="K6348" s="7"/>
    </row>
    <row r="6349" spans="8:11" ht="12.75">
      <c r="H6349" s="1"/>
      <c r="I6349" s="7"/>
      <c r="J6349" s="7"/>
      <c r="K6349" s="7"/>
    </row>
    <row r="6350" spans="8:11" ht="12.75">
      <c r="H6350" s="1"/>
      <c r="I6350" s="7"/>
      <c r="J6350" s="7"/>
      <c r="K6350" s="7"/>
    </row>
    <row r="6351" spans="8:11" ht="12.75">
      <c r="H6351" s="1"/>
      <c r="I6351" s="7"/>
      <c r="J6351" s="7"/>
      <c r="K6351" s="7"/>
    </row>
    <row r="6352" spans="8:11" ht="12.75">
      <c r="H6352" s="1"/>
      <c r="I6352" s="7"/>
      <c r="J6352" s="7"/>
      <c r="K6352" s="7"/>
    </row>
    <row r="6353" spans="8:11" ht="12.75">
      <c r="H6353" s="1"/>
      <c r="I6353" s="7"/>
      <c r="J6353" s="7"/>
      <c r="K6353" s="7"/>
    </row>
    <row r="6354" spans="8:11" ht="12.75">
      <c r="H6354" s="1"/>
      <c r="I6354" s="7"/>
      <c r="J6354" s="7"/>
      <c r="K6354" s="7"/>
    </row>
    <row r="6355" spans="8:11" ht="12.75">
      <c r="H6355" s="1"/>
      <c r="I6355" s="7"/>
      <c r="J6355" s="7"/>
      <c r="K6355" s="7"/>
    </row>
    <row r="6356" spans="8:11" ht="12.75">
      <c r="H6356" s="1"/>
      <c r="I6356" s="7"/>
      <c r="J6356" s="7"/>
      <c r="K6356" s="7"/>
    </row>
    <row r="6357" spans="8:11" ht="12.75">
      <c r="H6357" s="1"/>
      <c r="I6357" s="7"/>
      <c r="J6357" s="7"/>
      <c r="K6357" s="7"/>
    </row>
    <row r="6358" spans="8:11" ht="12.75">
      <c r="H6358" s="1"/>
      <c r="I6358" s="7"/>
      <c r="J6358" s="7"/>
      <c r="K6358" s="7"/>
    </row>
    <row r="6359" spans="8:11" ht="12.75">
      <c r="H6359" s="1"/>
      <c r="I6359" s="7"/>
      <c r="J6359" s="7"/>
      <c r="K6359" s="7"/>
    </row>
    <row r="6360" spans="8:11" ht="12.75">
      <c r="H6360" s="1"/>
      <c r="I6360" s="7"/>
      <c r="J6360" s="7"/>
      <c r="K6360" s="7"/>
    </row>
    <row r="6361" spans="8:11" ht="12.75">
      <c r="H6361" s="1"/>
      <c r="I6361" s="7"/>
      <c r="J6361" s="7"/>
      <c r="K6361" s="7"/>
    </row>
    <row r="6362" spans="8:11" ht="12.75">
      <c r="H6362" s="1"/>
      <c r="I6362" s="7"/>
      <c r="J6362" s="7"/>
      <c r="K6362" s="7"/>
    </row>
    <row r="6363" spans="8:11" ht="12.75">
      <c r="H6363" s="1"/>
      <c r="I6363" s="7"/>
      <c r="J6363" s="7"/>
      <c r="K6363" s="7"/>
    </row>
    <row r="6364" spans="8:11" ht="12.75">
      <c r="H6364" s="1"/>
      <c r="I6364" s="7"/>
      <c r="J6364" s="7"/>
      <c r="K6364" s="7"/>
    </row>
    <row r="6365" spans="8:11" ht="12.75">
      <c r="H6365" s="1"/>
      <c r="I6365" s="7"/>
      <c r="J6365" s="7"/>
      <c r="K6365" s="7"/>
    </row>
    <row r="6366" spans="8:11" ht="12.75">
      <c r="H6366" s="1"/>
      <c r="I6366" s="7"/>
      <c r="J6366" s="7"/>
      <c r="K6366" s="7"/>
    </row>
    <row r="6367" spans="8:11" ht="12.75">
      <c r="H6367" s="1"/>
      <c r="I6367" s="7"/>
      <c r="J6367" s="7"/>
      <c r="K6367" s="7"/>
    </row>
    <row r="6368" spans="8:11" ht="12.75">
      <c r="H6368" s="1"/>
      <c r="I6368" s="7"/>
      <c r="J6368" s="7"/>
      <c r="K6368" s="7"/>
    </row>
    <row r="6369" spans="8:11" ht="12.75">
      <c r="H6369" s="1"/>
      <c r="I6369" s="7"/>
      <c r="J6369" s="7"/>
      <c r="K6369" s="7"/>
    </row>
    <row r="6370" spans="8:11" ht="12.75">
      <c r="H6370" s="1"/>
      <c r="I6370" s="7"/>
      <c r="J6370" s="7"/>
      <c r="K6370" s="7"/>
    </row>
    <row r="6371" spans="8:11" ht="12.75">
      <c r="H6371" s="1"/>
      <c r="I6371" s="7"/>
      <c r="J6371" s="7"/>
      <c r="K6371" s="7"/>
    </row>
    <row r="6372" spans="8:11" ht="12.75">
      <c r="H6372" s="1"/>
      <c r="I6372" s="7"/>
      <c r="J6372" s="7"/>
      <c r="K6372" s="7"/>
    </row>
    <row r="6373" spans="8:11" ht="12.75">
      <c r="H6373" s="1"/>
      <c r="I6373" s="7"/>
      <c r="J6373" s="7"/>
      <c r="K6373" s="7"/>
    </row>
    <row r="6374" spans="8:11" ht="12.75">
      <c r="H6374" s="1"/>
      <c r="I6374" s="7"/>
      <c r="J6374" s="7"/>
      <c r="K6374" s="7"/>
    </row>
    <row r="6375" spans="8:11" ht="12.75">
      <c r="H6375" s="1"/>
      <c r="I6375" s="7"/>
      <c r="J6375" s="7"/>
      <c r="K6375" s="7"/>
    </row>
    <row r="6376" spans="8:11" ht="12.75">
      <c r="H6376" s="1"/>
      <c r="I6376" s="7"/>
      <c r="J6376" s="7"/>
      <c r="K6376" s="7"/>
    </row>
    <row r="6377" spans="8:11" ht="12.75">
      <c r="H6377" s="1"/>
      <c r="I6377" s="7"/>
      <c r="J6377" s="7"/>
      <c r="K6377" s="7"/>
    </row>
    <row r="6378" spans="8:11" ht="12.75">
      <c r="H6378" s="1"/>
      <c r="I6378" s="7"/>
      <c r="J6378" s="7"/>
      <c r="K6378" s="7"/>
    </row>
    <row r="6379" spans="8:11" ht="12.75">
      <c r="H6379" s="1"/>
      <c r="I6379" s="7"/>
      <c r="J6379" s="7"/>
      <c r="K6379" s="7"/>
    </row>
    <row r="6380" spans="8:11" ht="12.75">
      <c r="H6380" s="1"/>
      <c r="I6380" s="7"/>
      <c r="J6380" s="7"/>
      <c r="K6380" s="7"/>
    </row>
    <row r="6381" spans="8:11" ht="12.75">
      <c r="H6381" s="1"/>
      <c r="I6381" s="7"/>
      <c r="J6381" s="7"/>
      <c r="K6381" s="7"/>
    </row>
    <row r="6382" spans="8:11" ht="12.75">
      <c r="H6382" s="1"/>
      <c r="I6382" s="7"/>
      <c r="J6382" s="7"/>
      <c r="K6382" s="7"/>
    </row>
    <row r="6383" spans="8:11" ht="12.75">
      <c r="H6383" s="1"/>
      <c r="I6383" s="7"/>
      <c r="J6383" s="7"/>
      <c r="K6383" s="7"/>
    </row>
    <row r="6384" spans="8:11" ht="12.75">
      <c r="H6384" s="1"/>
      <c r="I6384" s="7"/>
      <c r="J6384" s="7"/>
      <c r="K6384" s="7"/>
    </row>
    <row r="6385" spans="8:11" ht="12.75">
      <c r="H6385" s="1"/>
      <c r="I6385" s="7"/>
      <c r="J6385" s="7"/>
      <c r="K6385" s="7"/>
    </row>
    <row r="6386" spans="8:11" ht="12.75">
      <c r="H6386" s="1"/>
      <c r="I6386" s="7"/>
      <c r="J6386" s="7"/>
      <c r="K6386" s="7"/>
    </row>
    <row r="6387" spans="8:11" ht="12.75">
      <c r="H6387" s="1"/>
      <c r="I6387" s="7"/>
      <c r="J6387" s="7"/>
      <c r="K6387" s="7"/>
    </row>
    <row r="6388" spans="8:11" ht="12.75">
      <c r="H6388" s="1"/>
      <c r="I6388" s="7"/>
      <c r="J6388" s="7"/>
      <c r="K6388" s="7"/>
    </row>
    <row r="6389" spans="8:11" ht="12.75">
      <c r="H6389" s="1"/>
      <c r="I6389" s="7"/>
      <c r="J6389" s="7"/>
      <c r="K6389" s="7"/>
    </row>
    <row r="6390" spans="8:11" ht="12.75">
      <c r="H6390" s="1"/>
      <c r="I6390" s="7"/>
      <c r="J6390" s="7"/>
      <c r="K6390" s="7"/>
    </row>
    <row r="6391" spans="8:11" ht="12.75">
      <c r="H6391" s="1"/>
      <c r="I6391" s="7"/>
      <c r="J6391" s="7"/>
      <c r="K6391" s="7"/>
    </row>
    <row r="6392" spans="8:11" ht="12.75">
      <c r="H6392" s="1"/>
      <c r="I6392" s="7"/>
      <c r="J6392" s="7"/>
      <c r="K6392" s="7"/>
    </row>
    <row r="6393" spans="8:11" ht="12.75">
      <c r="H6393" s="1"/>
      <c r="I6393" s="7"/>
      <c r="J6393" s="7"/>
      <c r="K6393" s="7"/>
    </row>
    <row r="6394" spans="8:11" ht="12.75">
      <c r="H6394" s="1"/>
      <c r="I6394" s="7"/>
      <c r="J6394" s="7"/>
      <c r="K6394" s="7"/>
    </row>
    <row r="6395" spans="8:11" ht="12.75">
      <c r="H6395" s="1"/>
      <c r="I6395" s="7"/>
      <c r="J6395" s="7"/>
      <c r="K6395" s="7"/>
    </row>
    <row r="6396" spans="8:11" ht="12.75">
      <c r="H6396" s="1"/>
      <c r="I6396" s="7"/>
      <c r="J6396" s="7"/>
      <c r="K6396" s="7"/>
    </row>
    <row r="6397" spans="8:11" ht="12.75">
      <c r="H6397" s="1"/>
      <c r="I6397" s="7"/>
      <c r="J6397" s="7"/>
      <c r="K6397" s="7"/>
    </row>
    <row r="6398" spans="8:11" ht="12.75">
      <c r="H6398" s="1"/>
      <c r="I6398" s="7"/>
      <c r="J6398" s="7"/>
      <c r="K6398" s="7"/>
    </row>
    <row r="6399" spans="8:11" ht="12.75">
      <c r="H6399" s="1"/>
      <c r="I6399" s="7"/>
      <c r="J6399" s="7"/>
      <c r="K6399" s="7"/>
    </row>
    <row r="6400" spans="8:11" ht="12.75">
      <c r="H6400" s="1"/>
      <c r="I6400" s="7"/>
      <c r="J6400" s="7"/>
      <c r="K6400" s="7"/>
    </row>
    <row r="6401" spans="8:11" ht="12.75">
      <c r="H6401" s="1"/>
      <c r="I6401" s="7"/>
      <c r="J6401" s="7"/>
      <c r="K6401" s="7"/>
    </row>
    <row r="6402" spans="8:11" ht="12.75">
      <c r="H6402" s="1"/>
      <c r="I6402" s="7"/>
      <c r="J6402" s="7"/>
      <c r="K6402" s="7"/>
    </row>
    <row r="6403" spans="8:11" ht="12.75">
      <c r="H6403" s="1"/>
      <c r="I6403" s="7"/>
      <c r="J6403" s="7"/>
      <c r="K6403" s="7"/>
    </row>
    <row r="6404" spans="8:11" ht="12.75">
      <c r="H6404" s="1"/>
      <c r="I6404" s="7"/>
      <c r="J6404" s="7"/>
      <c r="K6404" s="7"/>
    </row>
    <row r="6405" spans="8:11" ht="12.75">
      <c r="H6405" s="1"/>
      <c r="I6405" s="7"/>
      <c r="J6405" s="7"/>
      <c r="K6405" s="7"/>
    </row>
    <row r="6406" spans="8:11" ht="12.75">
      <c r="H6406" s="1"/>
      <c r="I6406" s="7"/>
      <c r="J6406" s="7"/>
      <c r="K6406" s="7"/>
    </row>
    <row r="6407" spans="8:11" ht="12.75">
      <c r="H6407" s="1"/>
      <c r="I6407" s="7"/>
      <c r="J6407" s="7"/>
      <c r="K6407" s="7"/>
    </row>
    <row r="6408" spans="8:11" ht="12.75">
      <c r="H6408" s="1"/>
      <c r="I6408" s="7"/>
      <c r="J6408" s="7"/>
      <c r="K6408" s="7"/>
    </row>
    <row r="6409" spans="8:11" ht="12.75">
      <c r="H6409" s="1"/>
      <c r="I6409" s="7"/>
      <c r="J6409" s="7"/>
      <c r="K6409" s="7"/>
    </row>
    <row r="6410" spans="8:11" ht="12.75">
      <c r="H6410" s="1"/>
      <c r="I6410" s="7"/>
      <c r="J6410" s="7"/>
      <c r="K6410" s="7"/>
    </row>
    <row r="6411" spans="8:11" ht="12.75">
      <c r="H6411" s="1"/>
      <c r="I6411" s="7"/>
      <c r="J6411" s="7"/>
      <c r="K6411" s="7"/>
    </row>
    <row r="6412" spans="8:11" ht="12.75">
      <c r="H6412" s="1"/>
      <c r="I6412" s="7"/>
      <c r="J6412" s="7"/>
      <c r="K6412" s="7"/>
    </row>
    <row r="6413" spans="8:11" ht="12.75">
      <c r="H6413" s="1"/>
      <c r="I6413" s="7"/>
      <c r="J6413" s="7"/>
      <c r="K6413" s="7"/>
    </row>
    <row r="6414" spans="8:11" ht="12.75">
      <c r="H6414" s="1"/>
      <c r="I6414" s="7"/>
      <c r="J6414" s="7"/>
      <c r="K6414" s="7"/>
    </row>
    <row r="6415" spans="8:11" ht="12.75">
      <c r="H6415" s="1"/>
      <c r="I6415" s="7"/>
      <c r="J6415" s="7"/>
      <c r="K6415" s="7"/>
    </row>
    <row r="6416" spans="8:11" ht="12.75">
      <c r="H6416" s="1"/>
      <c r="I6416" s="7"/>
      <c r="J6416" s="7"/>
      <c r="K6416" s="7"/>
    </row>
    <row r="6417" spans="8:11" ht="12.75">
      <c r="H6417" s="1"/>
      <c r="I6417" s="7"/>
      <c r="J6417" s="7"/>
      <c r="K6417" s="7"/>
    </row>
    <row r="6418" spans="8:11" ht="12.75">
      <c r="H6418" s="1"/>
      <c r="I6418" s="7"/>
      <c r="J6418" s="7"/>
      <c r="K6418" s="7"/>
    </row>
    <row r="6419" spans="8:11" ht="12.75">
      <c r="H6419" s="1"/>
      <c r="I6419" s="7"/>
      <c r="J6419" s="7"/>
      <c r="K6419" s="7"/>
    </row>
    <row r="6420" spans="8:11" ht="12.75">
      <c r="H6420" s="1"/>
      <c r="I6420" s="7"/>
      <c r="J6420" s="7"/>
      <c r="K6420" s="7"/>
    </row>
    <row r="6421" spans="8:11" ht="12.75">
      <c r="H6421" s="1"/>
      <c r="I6421" s="7"/>
      <c r="J6421" s="7"/>
      <c r="K6421" s="7"/>
    </row>
    <row r="6422" spans="8:11" ht="12.75">
      <c r="H6422" s="1"/>
      <c r="I6422" s="7"/>
      <c r="J6422" s="7"/>
      <c r="K6422" s="7"/>
    </row>
    <row r="6423" spans="8:11" ht="12.75">
      <c r="H6423" s="1"/>
      <c r="I6423" s="7"/>
      <c r="J6423" s="7"/>
      <c r="K6423" s="7"/>
    </row>
    <row r="6424" spans="8:11" ht="12.75">
      <c r="H6424" s="1"/>
      <c r="I6424" s="7"/>
      <c r="J6424" s="7"/>
      <c r="K6424" s="7"/>
    </row>
    <row r="6425" spans="8:11" ht="12.75">
      <c r="H6425" s="1"/>
      <c r="I6425" s="7"/>
      <c r="J6425" s="7"/>
      <c r="K6425" s="7"/>
    </row>
    <row r="6426" spans="8:11" ht="12.75">
      <c r="H6426" s="1"/>
      <c r="I6426" s="7"/>
      <c r="J6426" s="7"/>
      <c r="K6426" s="7"/>
    </row>
    <row r="6427" spans="8:11" ht="12.75">
      <c r="H6427" s="1"/>
      <c r="I6427" s="7"/>
      <c r="J6427" s="7"/>
      <c r="K6427" s="7"/>
    </row>
    <row r="6428" spans="8:11" ht="12.75">
      <c r="H6428" s="1"/>
      <c r="I6428" s="7"/>
      <c r="J6428" s="7"/>
      <c r="K6428" s="7"/>
    </row>
    <row r="6429" spans="8:11" ht="12.75">
      <c r="H6429" s="1"/>
      <c r="I6429" s="7"/>
      <c r="J6429" s="7"/>
      <c r="K6429" s="7"/>
    </row>
    <row r="6430" spans="8:11" ht="12.75">
      <c r="H6430" s="1"/>
      <c r="I6430" s="7"/>
      <c r="J6430" s="7"/>
      <c r="K6430" s="7"/>
    </row>
    <row r="6431" spans="8:11" ht="12.75">
      <c r="H6431" s="1"/>
      <c r="I6431" s="7"/>
      <c r="J6431" s="7"/>
      <c r="K6431" s="7"/>
    </row>
    <row r="6432" spans="8:11" ht="12.75">
      <c r="H6432" s="1"/>
      <c r="I6432" s="7"/>
      <c r="J6432" s="7"/>
      <c r="K6432" s="7"/>
    </row>
    <row r="6433" spans="8:11" ht="12.75">
      <c r="H6433" s="1"/>
      <c r="I6433" s="7"/>
      <c r="J6433" s="7"/>
      <c r="K6433" s="7"/>
    </row>
    <row r="6434" spans="8:11" ht="12.75">
      <c r="H6434" s="1"/>
      <c r="I6434" s="7"/>
      <c r="J6434" s="7"/>
      <c r="K6434" s="7"/>
    </row>
    <row r="6435" spans="8:11" ht="12.75">
      <c r="H6435" s="1"/>
      <c r="I6435" s="7"/>
      <c r="J6435" s="7"/>
      <c r="K6435" s="7"/>
    </row>
    <row r="6436" spans="8:11" ht="12.75">
      <c r="H6436" s="1"/>
      <c r="I6436" s="7"/>
      <c r="J6436" s="7"/>
      <c r="K6436" s="7"/>
    </row>
    <row r="6437" spans="8:11" ht="12.75">
      <c r="H6437" s="1"/>
      <c r="I6437" s="7"/>
      <c r="J6437" s="7"/>
      <c r="K6437" s="7"/>
    </row>
    <row r="6438" spans="8:11" ht="12.75">
      <c r="H6438" s="1"/>
      <c r="I6438" s="7"/>
      <c r="J6438" s="7"/>
      <c r="K6438" s="7"/>
    </row>
    <row r="6439" spans="8:11" ht="12.75">
      <c r="H6439" s="1"/>
      <c r="I6439" s="7"/>
      <c r="J6439" s="7"/>
      <c r="K6439" s="7"/>
    </row>
    <row r="6440" spans="8:11" ht="12.75">
      <c r="H6440" s="1"/>
      <c r="I6440" s="7"/>
      <c r="J6440" s="7"/>
      <c r="K6440" s="7"/>
    </row>
    <row r="6441" spans="8:11" ht="12.75">
      <c r="H6441" s="1"/>
      <c r="I6441" s="7"/>
      <c r="J6441" s="7"/>
      <c r="K6441" s="7"/>
    </row>
    <row r="6442" spans="8:11" ht="12.75">
      <c r="H6442" s="1"/>
      <c r="I6442" s="7"/>
      <c r="J6442" s="7"/>
      <c r="K6442" s="7"/>
    </row>
    <row r="6443" spans="8:11" ht="12.75">
      <c r="H6443" s="1"/>
      <c r="I6443" s="7"/>
      <c r="J6443" s="7"/>
      <c r="K6443" s="7"/>
    </row>
    <row r="6444" spans="8:11" ht="12.75">
      <c r="H6444" s="1"/>
      <c r="I6444" s="7"/>
      <c r="J6444" s="7"/>
      <c r="K6444" s="7"/>
    </row>
    <row r="6445" spans="8:11" ht="12.75">
      <c r="H6445" s="1"/>
      <c r="I6445" s="7"/>
      <c r="J6445" s="7"/>
      <c r="K6445" s="7"/>
    </row>
    <row r="6446" spans="8:11" ht="12.75">
      <c r="H6446" s="1"/>
      <c r="I6446" s="7"/>
      <c r="J6446" s="7"/>
      <c r="K6446" s="7"/>
    </row>
    <row r="6447" spans="8:11" ht="12.75">
      <c r="H6447" s="1"/>
      <c r="I6447" s="7"/>
      <c r="J6447" s="7"/>
      <c r="K6447" s="7"/>
    </row>
    <row r="6448" spans="8:11" ht="12.75">
      <c r="H6448" s="1"/>
      <c r="I6448" s="7"/>
      <c r="J6448" s="7"/>
      <c r="K6448" s="7"/>
    </row>
    <row r="6449" spans="8:11" ht="12.75">
      <c r="H6449" s="1"/>
      <c r="I6449" s="7"/>
      <c r="J6449" s="7"/>
      <c r="K6449" s="7"/>
    </row>
    <row r="6450" spans="8:11" ht="12.75">
      <c r="H6450" s="1"/>
      <c r="I6450" s="7"/>
      <c r="J6450" s="7"/>
      <c r="K6450" s="7"/>
    </row>
    <row r="6451" spans="8:11" ht="12.75">
      <c r="H6451" s="1"/>
      <c r="I6451" s="7"/>
      <c r="J6451" s="7"/>
      <c r="K6451" s="7"/>
    </row>
    <row r="6452" spans="8:11" ht="12.75">
      <c r="H6452" s="1"/>
      <c r="I6452" s="7"/>
      <c r="J6452" s="7"/>
      <c r="K6452" s="7"/>
    </row>
    <row r="6453" spans="8:11" ht="12.75">
      <c r="H6453" s="1"/>
      <c r="I6453" s="7"/>
      <c r="J6453" s="7"/>
      <c r="K6453" s="7"/>
    </row>
    <row r="6454" spans="8:11" ht="12.75">
      <c r="H6454" s="1"/>
      <c r="I6454" s="7"/>
      <c r="J6454" s="7"/>
      <c r="K6454" s="7"/>
    </row>
    <row r="6455" spans="8:11" ht="12.75">
      <c r="H6455" s="1"/>
      <c r="I6455" s="7"/>
      <c r="J6455" s="7"/>
      <c r="K6455" s="7"/>
    </row>
    <row r="6456" spans="8:11" ht="12.75">
      <c r="H6456" s="1"/>
      <c r="I6456" s="7"/>
      <c r="J6456" s="7"/>
      <c r="K6456" s="7"/>
    </row>
    <row r="6457" spans="8:11" ht="12.75">
      <c r="H6457" s="1"/>
      <c r="I6457" s="7"/>
      <c r="J6457" s="7"/>
      <c r="K6457" s="7"/>
    </row>
    <row r="6458" spans="8:11" ht="12.75">
      <c r="H6458" s="1"/>
      <c r="I6458" s="7"/>
      <c r="J6458" s="7"/>
      <c r="K6458" s="7"/>
    </row>
    <row r="6459" spans="8:11" ht="12.75">
      <c r="H6459" s="1"/>
      <c r="I6459" s="7"/>
      <c r="J6459" s="7"/>
      <c r="K6459" s="7"/>
    </row>
    <row r="6460" spans="8:11" ht="12.75">
      <c r="H6460" s="1"/>
      <c r="I6460" s="7"/>
      <c r="J6460" s="7"/>
      <c r="K6460" s="7"/>
    </row>
    <row r="6461" spans="8:11" ht="12.75">
      <c r="H6461" s="1"/>
      <c r="I6461" s="7"/>
      <c r="J6461" s="7"/>
      <c r="K6461" s="7"/>
    </row>
    <row r="6462" spans="8:11" ht="12.75">
      <c r="H6462" s="1"/>
      <c r="I6462" s="7"/>
      <c r="J6462" s="7"/>
      <c r="K6462" s="7"/>
    </row>
    <row r="6463" spans="8:11" ht="12.75">
      <c r="H6463" s="1"/>
      <c r="I6463" s="7"/>
      <c r="J6463" s="7"/>
      <c r="K6463" s="7"/>
    </row>
    <row r="6464" spans="8:11" ht="12.75">
      <c r="H6464" s="1"/>
      <c r="I6464" s="7"/>
      <c r="J6464" s="7"/>
      <c r="K6464" s="7"/>
    </row>
    <row r="6465" spans="8:11" ht="12.75">
      <c r="H6465" s="1"/>
      <c r="I6465" s="7"/>
      <c r="J6465" s="7"/>
      <c r="K6465" s="7"/>
    </row>
    <row r="6466" spans="8:11" ht="12.75">
      <c r="H6466" s="1"/>
      <c r="I6466" s="7"/>
      <c r="J6466" s="7"/>
      <c r="K6466" s="7"/>
    </row>
    <row r="6467" spans="8:11" ht="12.75">
      <c r="H6467" s="1"/>
      <c r="I6467" s="7"/>
      <c r="J6467" s="7"/>
      <c r="K6467" s="7"/>
    </row>
    <row r="6468" spans="8:11" ht="12.75">
      <c r="H6468" s="1"/>
      <c r="I6468" s="7"/>
      <c r="J6468" s="7"/>
      <c r="K6468" s="7"/>
    </row>
    <row r="6469" spans="8:11" ht="12.75">
      <c r="H6469" s="1"/>
      <c r="I6469" s="7"/>
      <c r="J6469" s="7"/>
      <c r="K6469" s="7"/>
    </row>
    <row r="6470" spans="8:11" ht="12.75">
      <c r="H6470" s="1"/>
      <c r="I6470" s="7"/>
      <c r="J6470" s="7"/>
      <c r="K6470" s="7"/>
    </row>
    <row r="6471" spans="8:11" ht="12.75">
      <c r="H6471" s="1"/>
      <c r="I6471" s="7"/>
      <c r="J6471" s="7"/>
      <c r="K6471" s="7"/>
    </row>
    <row r="6472" spans="8:11" ht="12.75">
      <c r="H6472" s="1"/>
      <c r="I6472" s="7"/>
      <c r="J6472" s="7"/>
      <c r="K6472" s="7"/>
    </row>
    <row r="6473" spans="8:11" ht="12.75">
      <c r="H6473" s="1"/>
      <c r="I6473" s="7"/>
      <c r="J6473" s="7"/>
      <c r="K6473" s="7"/>
    </row>
    <row r="6474" spans="8:11" ht="12.75">
      <c r="H6474" s="1"/>
      <c r="I6474" s="7"/>
      <c r="J6474" s="7"/>
      <c r="K6474" s="7"/>
    </row>
    <row r="6475" spans="8:11" ht="12.75">
      <c r="H6475" s="1"/>
      <c r="I6475" s="7"/>
      <c r="J6475" s="7"/>
      <c r="K6475" s="7"/>
    </row>
    <row r="6476" spans="8:11" ht="12.75">
      <c r="H6476" s="1"/>
      <c r="I6476" s="7"/>
      <c r="J6476" s="7"/>
      <c r="K6476" s="7"/>
    </row>
    <row r="6477" spans="8:11" ht="12.75">
      <c r="H6477" s="1"/>
      <c r="I6477" s="7"/>
      <c r="J6477" s="7"/>
      <c r="K6477" s="7"/>
    </row>
    <row r="6478" spans="8:11" ht="12.75">
      <c r="H6478" s="1"/>
      <c r="I6478" s="7"/>
      <c r="J6478" s="7"/>
      <c r="K6478" s="7"/>
    </row>
    <row r="6479" spans="8:11" ht="12.75">
      <c r="H6479" s="1"/>
      <c r="I6479" s="7"/>
      <c r="J6479" s="7"/>
      <c r="K6479" s="7"/>
    </row>
    <row r="6480" spans="8:11" ht="12.75">
      <c r="H6480" s="1"/>
      <c r="I6480" s="7"/>
      <c r="J6480" s="7"/>
      <c r="K6480" s="7"/>
    </row>
    <row r="6481" spans="8:11" ht="12.75">
      <c r="H6481" s="1"/>
      <c r="I6481" s="7"/>
      <c r="J6481" s="7"/>
      <c r="K6481" s="7"/>
    </row>
    <row r="6482" spans="8:11" ht="12.75">
      <c r="H6482" s="1"/>
      <c r="I6482" s="7"/>
      <c r="J6482" s="7"/>
      <c r="K6482" s="7"/>
    </row>
    <row r="6483" spans="8:11" ht="12.75">
      <c r="H6483" s="1"/>
      <c r="I6483" s="7"/>
      <c r="J6483" s="7"/>
      <c r="K6483" s="7"/>
    </row>
    <row r="6484" spans="8:11" ht="12.75">
      <c r="H6484" s="1"/>
      <c r="I6484" s="7"/>
      <c r="J6484" s="7"/>
      <c r="K6484" s="7"/>
    </row>
    <row r="6485" spans="8:11" ht="12.75">
      <c r="H6485" s="1"/>
      <c r="I6485" s="7"/>
      <c r="J6485" s="7"/>
      <c r="K6485" s="7"/>
    </row>
    <row r="6486" spans="8:11" ht="12.75">
      <c r="H6486" s="1"/>
      <c r="I6486" s="7"/>
      <c r="J6486" s="7"/>
      <c r="K6486" s="7"/>
    </row>
    <row r="6487" spans="8:11" ht="12.75">
      <c r="H6487" s="1"/>
      <c r="I6487" s="7"/>
      <c r="J6487" s="7"/>
      <c r="K6487" s="7"/>
    </row>
    <row r="6488" spans="8:11" ht="12.75">
      <c r="H6488" s="1"/>
      <c r="I6488" s="7"/>
      <c r="J6488" s="7"/>
      <c r="K6488" s="7"/>
    </row>
    <row r="6489" spans="8:11" ht="12.75">
      <c r="H6489" s="1"/>
      <c r="I6489" s="7"/>
      <c r="J6489" s="7"/>
      <c r="K6489" s="7"/>
    </row>
    <row r="6490" spans="8:11" ht="12.75">
      <c r="H6490" s="1"/>
      <c r="I6490" s="7"/>
      <c r="J6490" s="7"/>
      <c r="K6490" s="7"/>
    </row>
    <row r="6491" spans="8:11" ht="12.75">
      <c r="H6491" s="1"/>
      <c r="I6491" s="7"/>
      <c r="J6491" s="7"/>
      <c r="K6491" s="7"/>
    </row>
    <row r="6492" spans="8:11" ht="12.75">
      <c r="H6492" s="1"/>
      <c r="I6492" s="7"/>
      <c r="J6492" s="7"/>
      <c r="K6492" s="7"/>
    </row>
    <row r="6493" spans="8:11" ht="12.75">
      <c r="H6493" s="1"/>
      <c r="I6493" s="7"/>
      <c r="J6493" s="7"/>
      <c r="K6493" s="7"/>
    </row>
    <row r="6494" spans="8:11" ht="12.75">
      <c r="H6494" s="1"/>
      <c r="I6494" s="7"/>
      <c r="J6494" s="7"/>
      <c r="K6494" s="7"/>
    </row>
    <row r="6495" spans="8:11" ht="12.75">
      <c r="H6495" s="1"/>
      <c r="I6495" s="7"/>
      <c r="J6495" s="7"/>
      <c r="K6495" s="7"/>
    </row>
    <row r="6496" spans="8:11" ht="12.75">
      <c r="H6496" s="1"/>
      <c r="I6496" s="7"/>
      <c r="J6496" s="7"/>
      <c r="K6496" s="7"/>
    </row>
    <row r="6497" spans="8:11" ht="12.75">
      <c r="H6497" s="1"/>
      <c r="I6497" s="7"/>
      <c r="J6497" s="7"/>
      <c r="K6497" s="7"/>
    </row>
    <row r="6498" spans="8:11" ht="12.75">
      <c r="H6498" s="1"/>
      <c r="I6498" s="7"/>
      <c r="J6498" s="7"/>
      <c r="K6498" s="7"/>
    </row>
    <row r="6499" spans="8:11" ht="12.75">
      <c r="H6499" s="1"/>
      <c r="I6499" s="7"/>
      <c r="J6499" s="7"/>
      <c r="K6499" s="7"/>
    </row>
    <row r="6500" spans="8:11" ht="12.75">
      <c r="H6500" s="1"/>
      <c r="I6500" s="7"/>
      <c r="J6500" s="7"/>
      <c r="K6500" s="7"/>
    </row>
    <row r="6501" spans="8:11" ht="12.75">
      <c r="H6501" s="1"/>
      <c r="I6501" s="7"/>
      <c r="J6501" s="7"/>
      <c r="K6501" s="7"/>
    </row>
    <row r="6502" spans="8:11" ht="12.75">
      <c r="H6502" s="1"/>
      <c r="I6502" s="7"/>
      <c r="J6502" s="7"/>
      <c r="K6502" s="7"/>
    </row>
    <row r="6503" spans="8:11" ht="12.75">
      <c r="H6503" s="1"/>
      <c r="I6503" s="7"/>
      <c r="J6503" s="7"/>
      <c r="K6503" s="7"/>
    </row>
    <row r="6504" spans="8:11" ht="12.75">
      <c r="H6504" s="1"/>
      <c r="I6504" s="7"/>
      <c r="J6504" s="7"/>
      <c r="K6504" s="7"/>
    </row>
    <row r="6505" spans="8:11" ht="12.75">
      <c r="H6505" s="1"/>
      <c r="I6505" s="7"/>
      <c r="J6505" s="7"/>
      <c r="K6505" s="7"/>
    </row>
    <row r="6506" spans="8:11" ht="12.75">
      <c r="H6506" s="1"/>
      <c r="I6506" s="7"/>
      <c r="J6506" s="7"/>
      <c r="K6506" s="7"/>
    </row>
    <row r="6507" spans="8:11" ht="12.75">
      <c r="H6507" s="1"/>
      <c r="I6507" s="7"/>
      <c r="J6507" s="7"/>
      <c r="K6507" s="7"/>
    </row>
    <row r="6508" spans="8:11" ht="12.75">
      <c r="H6508" s="1"/>
      <c r="I6508" s="7"/>
      <c r="J6508" s="7"/>
      <c r="K6508" s="7"/>
    </row>
    <row r="6509" spans="8:11" ht="12.75">
      <c r="H6509" s="1"/>
      <c r="I6509" s="7"/>
      <c r="J6509" s="7"/>
      <c r="K6509" s="7"/>
    </row>
    <row r="6510" spans="8:11" ht="12.75">
      <c r="H6510" s="1"/>
      <c r="I6510" s="7"/>
      <c r="J6510" s="7"/>
      <c r="K6510" s="7"/>
    </row>
    <row r="6511" spans="8:11" ht="12.75">
      <c r="H6511" s="1"/>
      <c r="I6511" s="7"/>
      <c r="J6511" s="7"/>
      <c r="K6511" s="7"/>
    </row>
    <row r="6512" spans="8:11" ht="12.75">
      <c r="H6512" s="1"/>
      <c r="I6512" s="7"/>
      <c r="J6512" s="7"/>
      <c r="K6512" s="7"/>
    </row>
    <row r="6513" spans="8:11" ht="12.75">
      <c r="H6513" s="1"/>
      <c r="I6513" s="7"/>
      <c r="J6513" s="7"/>
      <c r="K6513" s="7"/>
    </row>
    <row r="6514" spans="8:11" ht="12.75">
      <c r="H6514" s="1"/>
      <c r="I6514" s="7"/>
      <c r="J6514" s="7"/>
      <c r="K6514" s="7"/>
    </row>
    <row r="6515" spans="8:11" ht="12.75">
      <c r="H6515" s="1"/>
      <c r="I6515" s="7"/>
      <c r="J6515" s="7"/>
      <c r="K6515" s="7"/>
    </row>
    <row r="6516" spans="8:11" ht="12.75">
      <c r="H6516" s="1"/>
      <c r="I6516" s="7"/>
      <c r="J6516" s="7"/>
      <c r="K6516" s="7"/>
    </row>
    <row r="6517" spans="8:11" ht="12.75">
      <c r="H6517" s="1"/>
      <c r="I6517" s="7"/>
      <c r="J6517" s="7"/>
      <c r="K6517" s="7"/>
    </row>
    <row r="6518" spans="8:11" ht="12.75">
      <c r="H6518" s="1"/>
      <c r="I6518" s="7"/>
      <c r="J6518" s="7"/>
      <c r="K6518" s="7"/>
    </row>
    <row r="6519" spans="8:11" ht="12.75">
      <c r="H6519" s="1"/>
      <c r="I6519" s="7"/>
      <c r="J6519" s="7"/>
      <c r="K6519" s="7"/>
    </row>
    <row r="6520" spans="8:11" ht="12.75">
      <c r="H6520" s="1"/>
      <c r="I6520" s="7"/>
      <c r="J6520" s="7"/>
      <c r="K6520" s="7"/>
    </row>
    <row r="6521" spans="8:11" ht="12.75">
      <c r="H6521" s="1"/>
      <c r="I6521" s="7"/>
      <c r="J6521" s="7"/>
      <c r="K6521" s="7"/>
    </row>
    <row r="6522" spans="8:11" ht="12.75">
      <c r="H6522" s="1"/>
      <c r="I6522" s="7"/>
      <c r="J6522" s="7"/>
      <c r="K6522" s="7"/>
    </row>
    <row r="6523" spans="8:11" ht="12.75">
      <c r="H6523" s="1"/>
      <c r="I6523" s="7"/>
      <c r="J6523" s="7"/>
      <c r="K6523" s="7"/>
    </row>
    <row r="6524" spans="8:11" ht="12.75">
      <c r="H6524" s="1"/>
      <c r="I6524" s="7"/>
      <c r="J6524" s="7"/>
      <c r="K6524" s="7"/>
    </row>
    <row r="6525" spans="8:11" ht="12.75">
      <c r="H6525" s="1"/>
      <c r="I6525" s="7"/>
      <c r="J6525" s="7"/>
      <c r="K6525" s="7"/>
    </row>
    <row r="6526" spans="8:11" ht="12.75">
      <c r="H6526" s="1"/>
      <c r="I6526" s="7"/>
      <c r="J6526" s="7"/>
      <c r="K6526" s="7"/>
    </row>
    <row r="6527" spans="8:11" ht="12.75">
      <c r="H6527" s="1"/>
      <c r="I6527" s="7"/>
      <c r="J6527" s="7"/>
      <c r="K6527" s="7"/>
    </row>
    <row r="6528" spans="8:11" ht="12.75">
      <c r="H6528" s="1"/>
      <c r="I6528" s="7"/>
      <c r="J6528" s="7"/>
      <c r="K6528" s="7"/>
    </row>
    <row r="6529" spans="8:11" ht="12.75">
      <c r="H6529" s="1"/>
      <c r="I6529" s="7"/>
      <c r="J6529" s="7"/>
      <c r="K6529" s="7"/>
    </row>
    <row r="6530" spans="8:11" ht="12.75">
      <c r="H6530" s="1"/>
      <c r="I6530" s="7"/>
      <c r="J6530" s="7"/>
      <c r="K6530" s="7"/>
    </row>
    <row r="6531" spans="8:11" ht="12.75">
      <c r="H6531" s="1"/>
      <c r="I6531" s="7"/>
      <c r="J6531" s="7"/>
      <c r="K6531" s="7"/>
    </row>
    <row r="6532" spans="8:11" ht="12.75">
      <c r="H6532" s="1"/>
      <c r="I6532" s="7"/>
      <c r="J6532" s="7"/>
      <c r="K6532" s="7"/>
    </row>
    <row r="6533" spans="8:11" ht="12.75">
      <c r="H6533" s="1"/>
      <c r="I6533" s="7"/>
      <c r="J6533" s="7"/>
      <c r="K6533" s="7"/>
    </row>
    <row r="6534" spans="8:11" ht="12.75">
      <c r="H6534" s="1"/>
      <c r="I6534" s="7"/>
      <c r="J6534" s="7"/>
      <c r="K6534" s="7"/>
    </row>
    <row r="6535" spans="8:11" ht="12.75">
      <c r="H6535" s="1"/>
      <c r="I6535" s="7"/>
      <c r="J6535" s="7"/>
      <c r="K6535" s="7"/>
    </row>
    <row r="6536" spans="8:11" ht="12.75">
      <c r="H6536" s="1"/>
      <c r="I6536" s="7"/>
      <c r="J6536" s="7"/>
      <c r="K6536" s="7"/>
    </row>
    <row r="6537" spans="8:11" ht="12.75">
      <c r="H6537" s="1"/>
      <c r="I6537" s="7"/>
      <c r="J6537" s="7"/>
      <c r="K6537" s="7"/>
    </row>
    <row r="6538" spans="8:11" ht="12.75">
      <c r="H6538" s="1"/>
      <c r="I6538" s="7"/>
      <c r="J6538" s="7"/>
      <c r="K6538" s="7"/>
    </row>
    <row r="6539" spans="8:11" ht="12.75">
      <c r="H6539" s="1"/>
      <c r="I6539" s="7"/>
      <c r="J6539" s="7"/>
      <c r="K6539" s="7"/>
    </row>
    <row r="6540" spans="8:11" ht="12.75">
      <c r="H6540" s="1"/>
      <c r="I6540" s="7"/>
      <c r="J6540" s="7"/>
      <c r="K6540" s="7"/>
    </row>
    <row r="6541" spans="8:11" ht="12.75">
      <c r="H6541" s="1"/>
      <c r="I6541" s="7"/>
      <c r="J6541" s="7"/>
      <c r="K6541" s="7"/>
    </row>
    <row r="6542" spans="8:11" ht="12.75">
      <c r="H6542" s="1"/>
      <c r="I6542" s="7"/>
      <c r="J6542" s="7"/>
      <c r="K6542" s="7"/>
    </row>
    <row r="6543" spans="8:11" ht="12.75">
      <c r="H6543" s="1"/>
      <c r="I6543" s="7"/>
      <c r="J6543" s="7"/>
      <c r="K6543" s="7"/>
    </row>
    <row r="6544" spans="8:11" ht="12.75">
      <c r="H6544" s="1"/>
      <c r="I6544" s="7"/>
      <c r="J6544" s="7"/>
      <c r="K6544" s="7"/>
    </row>
    <row r="6545" spans="8:11" ht="12.75">
      <c r="H6545" s="1"/>
      <c r="I6545" s="7"/>
      <c r="J6545" s="7"/>
      <c r="K6545" s="7"/>
    </row>
    <row r="6546" spans="8:11" ht="12.75">
      <c r="H6546" s="1"/>
      <c r="I6546" s="7"/>
      <c r="J6546" s="7"/>
      <c r="K6546" s="7"/>
    </row>
    <row r="6547" spans="8:11" ht="12.75">
      <c r="H6547" s="1"/>
      <c r="I6547" s="7"/>
      <c r="J6547" s="7"/>
      <c r="K6547" s="7"/>
    </row>
    <row r="6548" spans="8:11" ht="12.75">
      <c r="H6548" s="1"/>
      <c r="I6548" s="7"/>
      <c r="J6548" s="7"/>
      <c r="K6548" s="7"/>
    </row>
    <row r="6549" spans="8:11" ht="12.75">
      <c r="H6549" s="1"/>
      <c r="I6549" s="7"/>
      <c r="J6549" s="7"/>
      <c r="K6549" s="7"/>
    </row>
    <row r="6550" spans="8:11" ht="12.75">
      <c r="H6550" s="1"/>
      <c r="I6550" s="7"/>
      <c r="J6550" s="7"/>
      <c r="K6550" s="7"/>
    </row>
    <row r="6551" spans="8:11" ht="12.75">
      <c r="H6551" s="1"/>
      <c r="I6551" s="7"/>
      <c r="J6551" s="7"/>
      <c r="K6551" s="7"/>
    </row>
    <row r="6552" spans="8:11" ht="12.75">
      <c r="H6552" s="1"/>
      <c r="I6552" s="7"/>
      <c r="J6552" s="7"/>
      <c r="K6552" s="7"/>
    </row>
    <row r="6553" spans="8:11" ht="12.75">
      <c r="H6553" s="1"/>
      <c r="I6553" s="7"/>
      <c r="J6553" s="7"/>
      <c r="K6553" s="7"/>
    </row>
    <row r="6554" spans="8:9" ht="12.75">
      <c r="H6554" s="1"/>
      <c r="I6554" s="7"/>
    </row>
    <row r="6555" spans="8:9" ht="12.75">
      <c r="H6555" s="1"/>
      <c r="I6555" s="7"/>
    </row>
    <row r="6556" spans="8:9" ht="12.75">
      <c r="H6556" s="1"/>
      <c r="I6556" s="7"/>
    </row>
    <row r="6557" spans="8:9" ht="12.75">
      <c r="H6557" s="1"/>
      <c r="I6557" s="7"/>
    </row>
    <row r="6558" spans="8:9" ht="12.75">
      <c r="H6558" s="1"/>
      <c r="I6558" s="7"/>
    </row>
    <row r="6559" spans="8:9" ht="12.75">
      <c r="H6559" s="1"/>
      <c r="I6559" s="7"/>
    </row>
    <row r="6560" spans="8:9" ht="12.75">
      <c r="H6560" s="1"/>
      <c r="I6560" s="7"/>
    </row>
    <row r="6561" spans="8:9" ht="12.75">
      <c r="H6561" s="1"/>
      <c r="I6561" s="7"/>
    </row>
    <row r="6562" spans="8:9" ht="12.75">
      <c r="H6562" s="1"/>
      <c r="I6562" s="7"/>
    </row>
    <row r="6563" spans="8:9" ht="12.75">
      <c r="H6563" s="1"/>
      <c r="I6563" s="7"/>
    </row>
    <row r="6564" spans="8:9" ht="12.75">
      <c r="H6564" s="1"/>
      <c r="I6564" s="7"/>
    </row>
    <row r="6565" spans="8:9" ht="12.75">
      <c r="H6565" s="1"/>
      <c r="I6565" s="7"/>
    </row>
    <row r="6566" spans="8:9" ht="12.75">
      <c r="H6566" s="1"/>
      <c r="I6566" s="7"/>
    </row>
    <row r="6567" spans="8:9" ht="12.75">
      <c r="H6567" s="1"/>
      <c r="I6567" s="7"/>
    </row>
    <row r="6568" spans="8:9" ht="12.75">
      <c r="H6568" s="1"/>
      <c r="I6568" s="7"/>
    </row>
    <row r="6569" spans="8:9" ht="12.75">
      <c r="H6569" s="1"/>
      <c r="I6569" s="7"/>
    </row>
    <row r="6570" spans="8:9" ht="12.75">
      <c r="H6570" s="1"/>
      <c r="I6570" s="7"/>
    </row>
    <row r="6571" spans="8:9" ht="12.75">
      <c r="H6571" s="1"/>
      <c r="I6571" s="7"/>
    </row>
    <row r="6572" spans="8:9" ht="12.75">
      <c r="H6572" s="1"/>
      <c r="I6572" s="7"/>
    </row>
    <row r="6573" spans="8:9" ht="12.75">
      <c r="H6573" s="1"/>
      <c r="I6573" s="7"/>
    </row>
    <row r="6574" spans="8:9" ht="12.75">
      <c r="H6574" s="1"/>
      <c r="I6574" s="7"/>
    </row>
    <row r="6575" spans="8:9" ht="12.75">
      <c r="H6575" s="1"/>
      <c r="I6575" s="7"/>
    </row>
    <row r="6576" spans="8:9" ht="12.75">
      <c r="H6576" s="1"/>
      <c r="I6576" s="7"/>
    </row>
    <row r="6577" spans="8:9" ht="12.75">
      <c r="H6577" s="1"/>
      <c r="I6577" s="7"/>
    </row>
    <row r="6578" spans="8:9" ht="12.75">
      <c r="H6578" s="1"/>
      <c r="I6578" s="7"/>
    </row>
    <row r="6579" spans="8:9" ht="12.75">
      <c r="H6579" s="1"/>
      <c r="I6579" s="7"/>
    </row>
    <row r="6580" spans="8:9" ht="12.75">
      <c r="H6580" s="1"/>
      <c r="I6580" s="7"/>
    </row>
    <row r="6581" spans="8:9" ht="12.75">
      <c r="H6581" s="1"/>
      <c r="I6581" s="7"/>
    </row>
    <row r="6582" spans="8:9" ht="12.75">
      <c r="H6582" s="1"/>
      <c r="I6582" s="7"/>
    </row>
    <row r="6583" spans="8:9" ht="12.75">
      <c r="H6583" s="1"/>
      <c r="I6583" s="7"/>
    </row>
    <row r="6584" spans="8:9" ht="12.75">
      <c r="H6584" s="1"/>
      <c r="I6584" s="7"/>
    </row>
    <row r="6585" spans="8:9" ht="12.75">
      <c r="H6585" s="1"/>
      <c r="I6585" s="7"/>
    </row>
    <row r="6586" spans="8:9" ht="12.75">
      <c r="H6586" s="1"/>
      <c r="I6586" s="7"/>
    </row>
    <row r="6587" spans="8:9" ht="12.75">
      <c r="H6587" s="1"/>
      <c r="I6587" s="7"/>
    </row>
    <row r="6588" spans="8:9" ht="12.75">
      <c r="H6588" s="1"/>
      <c r="I6588" s="7"/>
    </row>
    <row r="6589" spans="8:9" ht="12.75">
      <c r="H6589" s="1"/>
      <c r="I6589" s="7"/>
    </row>
    <row r="6590" spans="8:9" ht="12.75">
      <c r="H6590" s="1"/>
      <c r="I6590" s="7"/>
    </row>
    <row r="6591" spans="8:9" ht="12.75">
      <c r="H6591" s="1"/>
      <c r="I6591" s="7"/>
    </row>
    <row r="6592" spans="8:9" ht="12.75">
      <c r="H6592" s="1"/>
      <c r="I6592" s="7"/>
    </row>
    <row r="6593" spans="8:9" ht="12.75">
      <c r="H6593" s="1"/>
      <c r="I6593" s="7"/>
    </row>
    <row r="6594" spans="8:9" ht="12.75">
      <c r="H6594" s="1"/>
      <c r="I6594" s="7"/>
    </row>
    <row r="6595" spans="8:9" ht="12.75">
      <c r="H6595" s="1"/>
      <c r="I6595" s="7"/>
    </row>
    <row r="6596" spans="8:9" ht="12.75">
      <c r="H6596" s="1"/>
      <c r="I6596" s="7"/>
    </row>
    <row r="6597" spans="8:9" ht="12.75">
      <c r="H6597" s="1"/>
      <c r="I6597" s="7"/>
    </row>
    <row r="6598" spans="8:9" ht="12.75">
      <c r="H6598" s="1"/>
      <c r="I6598" s="7"/>
    </row>
    <row r="6599" spans="8:9" ht="12.75">
      <c r="H6599" s="1"/>
      <c r="I6599" s="7"/>
    </row>
    <row r="6600" spans="8:9" ht="12.75">
      <c r="H6600" s="1"/>
      <c r="I6600" s="7"/>
    </row>
    <row r="6601" spans="8:9" ht="12.75">
      <c r="H6601" s="1"/>
      <c r="I6601" s="7"/>
    </row>
    <row r="6602" spans="8:9" ht="12.75">
      <c r="H6602" s="1"/>
      <c r="I6602" s="7"/>
    </row>
    <row r="6603" spans="8:9" ht="12.75">
      <c r="H6603" s="1"/>
      <c r="I6603" s="7"/>
    </row>
    <row r="6604" spans="8:9" ht="12.75">
      <c r="H6604" s="1"/>
      <c r="I6604" s="7"/>
    </row>
    <row r="6605" spans="8:9" ht="12.75">
      <c r="H6605" s="1"/>
      <c r="I6605" s="7"/>
    </row>
    <row r="6606" spans="8:9" ht="12.75">
      <c r="H6606" s="1"/>
      <c r="I6606" s="7"/>
    </row>
    <row r="6607" spans="8:9" ht="12.75">
      <c r="H6607" s="1"/>
      <c r="I6607" s="7"/>
    </row>
    <row r="6608" spans="8:9" ht="12.75">
      <c r="H6608" s="1"/>
      <c r="I6608" s="7"/>
    </row>
    <row r="6609" spans="8:9" ht="12.75">
      <c r="H6609" s="1"/>
      <c r="I6609" s="7"/>
    </row>
    <row r="6610" spans="8:9" ht="12.75">
      <c r="H6610" s="1"/>
      <c r="I6610" s="7"/>
    </row>
    <row r="6611" spans="8:9" ht="12.75">
      <c r="H6611" s="1"/>
      <c r="I6611" s="7"/>
    </row>
    <row r="6612" spans="8:9" ht="12.75">
      <c r="H6612" s="1"/>
      <c r="I6612" s="7"/>
    </row>
    <row r="6613" spans="8:9" ht="12.75">
      <c r="H6613" s="1"/>
      <c r="I6613" s="7"/>
    </row>
    <row r="6614" spans="8:9" ht="12.75">
      <c r="H6614" s="1"/>
      <c r="I6614" s="7"/>
    </row>
    <row r="6615" spans="8:9" ht="12.75">
      <c r="H6615" s="1"/>
      <c r="I6615" s="7"/>
    </row>
    <row r="6616" spans="8:9" ht="12.75">
      <c r="H6616" s="1"/>
      <c r="I6616" s="7"/>
    </row>
    <row r="6617" spans="8:9" ht="12.75">
      <c r="H6617" s="1"/>
      <c r="I6617" s="7"/>
    </row>
    <row r="6618" spans="8:9" ht="12.75">
      <c r="H6618" s="1"/>
      <c r="I6618" s="7"/>
    </row>
    <row r="6619" spans="8:9" ht="12.75">
      <c r="H6619" s="1"/>
      <c r="I6619" s="7"/>
    </row>
    <row r="6620" spans="8:9" ht="12.75">
      <c r="H6620" s="1"/>
      <c r="I6620" s="7"/>
    </row>
    <row r="6621" spans="8:9" ht="12.75">
      <c r="H6621" s="1"/>
      <c r="I6621" s="7"/>
    </row>
    <row r="6622" spans="8:9" ht="12.75">
      <c r="H6622" s="1"/>
      <c r="I6622" s="7"/>
    </row>
    <row r="6623" spans="8:9" ht="12.75">
      <c r="H6623" s="1"/>
      <c r="I6623" s="7"/>
    </row>
    <row r="6624" spans="8:9" ht="12.75">
      <c r="H6624" s="1"/>
      <c r="I6624" s="7"/>
    </row>
    <row r="6625" spans="8:9" ht="12.75">
      <c r="H6625" s="1"/>
      <c r="I6625" s="7"/>
    </row>
    <row r="6626" spans="8:9" ht="12.75">
      <c r="H6626" s="1"/>
      <c r="I6626" s="7"/>
    </row>
    <row r="6627" spans="8:9" ht="12.75">
      <c r="H6627" s="1"/>
      <c r="I6627" s="7"/>
    </row>
    <row r="6628" spans="8:9" ht="12.75">
      <c r="H6628" s="1"/>
      <c r="I6628" s="7"/>
    </row>
    <row r="6629" spans="8:9" ht="12.75">
      <c r="H6629" s="1"/>
      <c r="I6629" s="7"/>
    </row>
    <row r="6630" spans="8:9" ht="12.75">
      <c r="H6630" s="1"/>
      <c r="I6630" s="7"/>
    </row>
    <row r="6631" spans="8:9" ht="12.75">
      <c r="H6631" s="1"/>
      <c r="I6631" s="7"/>
    </row>
    <row r="6632" spans="8:9" ht="12.75">
      <c r="H6632" s="1"/>
      <c r="I6632" s="7"/>
    </row>
    <row r="6633" spans="8:9" ht="12.75">
      <c r="H6633" s="1"/>
      <c r="I6633" s="7"/>
    </row>
    <row r="6634" spans="8:9" ht="12.75">
      <c r="H6634" s="1"/>
      <c r="I6634" s="7"/>
    </row>
    <row r="6635" spans="8:9" ht="12.75">
      <c r="H6635" s="1"/>
      <c r="I6635" s="7"/>
    </row>
    <row r="6636" spans="8:9" ht="12.75">
      <c r="H6636" s="1"/>
      <c r="I6636" s="7"/>
    </row>
    <row r="6637" spans="8:9" ht="12.75">
      <c r="H6637" s="1"/>
      <c r="I6637" s="7"/>
    </row>
    <row r="6638" spans="8:9" ht="12.75">
      <c r="H6638" s="1"/>
      <c r="I6638" s="7"/>
    </row>
    <row r="6639" spans="8:9" ht="12.75">
      <c r="H6639" s="1"/>
      <c r="I6639" s="7"/>
    </row>
    <row r="6640" spans="8:9" ht="12.75">
      <c r="H6640" s="1"/>
      <c r="I6640" s="7"/>
    </row>
    <row r="6641" spans="8:9" ht="12.75">
      <c r="H6641" s="1"/>
      <c r="I6641" s="7"/>
    </row>
    <row r="6642" spans="8:9" ht="12.75">
      <c r="H6642" s="1"/>
      <c r="I6642" s="7"/>
    </row>
    <row r="6643" spans="8:9" ht="12.75">
      <c r="H6643" s="1"/>
      <c r="I6643" s="7"/>
    </row>
    <row r="6644" ht="12.75">
      <c r="I6644" s="7"/>
    </row>
    <row r="6645" ht="12.75">
      <c r="I6645" s="7"/>
    </row>
    <row r="6646" ht="12.75">
      <c r="I6646" s="7"/>
    </row>
    <row r="6647" ht="12.75">
      <c r="I6647" s="7"/>
    </row>
    <row r="6648" ht="12.75">
      <c r="I6648" s="7"/>
    </row>
    <row r="6649" ht="12.75">
      <c r="I6649" s="7"/>
    </row>
    <row r="6650" ht="12.75">
      <c r="I6650" s="7"/>
    </row>
    <row r="6651" ht="12.75">
      <c r="I6651" s="7"/>
    </row>
    <row r="6652" ht="12.75">
      <c r="I6652" s="7"/>
    </row>
    <row r="6653" ht="12.75">
      <c r="I6653" s="7"/>
    </row>
    <row r="6654" ht="12.75">
      <c r="I6654" s="7"/>
    </row>
    <row r="6655" ht="12.75">
      <c r="I6655" s="7"/>
    </row>
    <row r="6656" ht="12.75">
      <c r="I6656" s="7"/>
    </row>
    <row r="6657" ht="12.75">
      <c r="I6657" s="7"/>
    </row>
    <row r="6658" ht="12.75">
      <c r="I6658" s="7"/>
    </row>
    <row r="6659" ht="12.75">
      <c r="I6659" s="7"/>
    </row>
    <row r="6660" ht="12.75">
      <c r="I6660" s="7"/>
    </row>
    <row r="6661" ht="12.75">
      <c r="I6661" s="7"/>
    </row>
    <row r="6662" ht="12.75">
      <c r="I6662" s="7"/>
    </row>
    <row r="6663" ht="12.75">
      <c r="I6663" s="7"/>
    </row>
    <row r="6664" ht="12.75">
      <c r="I6664" s="7"/>
    </row>
    <row r="6665" ht="12.75">
      <c r="I6665" s="7"/>
    </row>
    <row r="6666" ht="12.75">
      <c r="I6666" s="7"/>
    </row>
    <row r="6667" ht="12.75">
      <c r="I6667" s="7"/>
    </row>
    <row r="6668" ht="12.75">
      <c r="I6668" s="7"/>
    </row>
    <row r="6669" ht="12.75">
      <c r="I6669" s="7"/>
    </row>
    <row r="6670" ht="12.75">
      <c r="I6670" s="7"/>
    </row>
    <row r="6671" ht="12.75">
      <c r="I6671" s="7"/>
    </row>
    <row r="6672" ht="12.75">
      <c r="I6672" s="7"/>
    </row>
    <row r="6673" ht="12.75">
      <c r="I6673" s="7"/>
    </row>
    <row r="6674" ht="12.75">
      <c r="I6674" s="7"/>
    </row>
    <row r="6675" ht="12.75">
      <c r="I6675" s="7"/>
    </row>
    <row r="6676" ht="12.75">
      <c r="I6676" s="7"/>
    </row>
    <row r="6677" ht="12.75">
      <c r="I6677" s="7"/>
    </row>
    <row r="6678" ht="12.75">
      <c r="I6678" s="7"/>
    </row>
    <row r="6679" ht="12.75">
      <c r="I6679" s="7"/>
    </row>
    <row r="6680" ht="12.75">
      <c r="I6680" s="7"/>
    </row>
    <row r="6681" ht="12.75">
      <c r="I6681" s="7"/>
    </row>
    <row r="6682" ht="12.75">
      <c r="I6682" s="7"/>
    </row>
    <row r="6683" ht="12.75">
      <c r="I6683" s="7"/>
    </row>
    <row r="6684" ht="12.75">
      <c r="I6684" s="7"/>
    </row>
    <row r="6685" ht="12.75">
      <c r="I6685" s="7"/>
    </row>
    <row r="6686" ht="12.75">
      <c r="I6686" s="7"/>
    </row>
    <row r="6687" ht="12.75">
      <c r="I6687" s="7"/>
    </row>
    <row r="6688" ht="12.75">
      <c r="I6688" s="7"/>
    </row>
    <row r="6689" ht="12.75">
      <c r="I6689" s="7"/>
    </row>
    <row r="6690" ht="12.75">
      <c r="I6690" s="7"/>
    </row>
    <row r="6691" ht="12.75">
      <c r="I6691" s="7"/>
    </row>
    <row r="6692" ht="12.75">
      <c r="I6692" s="7"/>
    </row>
    <row r="6693" ht="12.75">
      <c r="I6693" s="7"/>
    </row>
    <row r="6694" ht="12.75">
      <c r="I6694" s="7"/>
    </row>
    <row r="6695" ht="12.75">
      <c r="I6695" s="7"/>
    </row>
    <row r="6696" ht="12.75">
      <c r="I6696" s="7"/>
    </row>
    <row r="6697" ht="12.75">
      <c r="I6697" s="7"/>
    </row>
    <row r="6698" ht="12.75">
      <c r="I6698" s="7"/>
    </row>
    <row r="6699" ht="12.75">
      <c r="I6699" s="7"/>
    </row>
    <row r="6700" ht="12.75">
      <c r="I6700" s="7"/>
    </row>
    <row r="6701" ht="12.75">
      <c r="I6701" s="7"/>
    </row>
    <row r="6702" ht="12.75">
      <c r="I6702" s="7"/>
    </row>
    <row r="6703" ht="12.75">
      <c r="I6703" s="7"/>
    </row>
    <row r="6704" ht="12.75">
      <c r="I6704" s="7"/>
    </row>
    <row r="6705" ht="12.75">
      <c r="I6705" s="7"/>
    </row>
    <row r="6706" ht="12.75">
      <c r="I6706" s="7"/>
    </row>
    <row r="6707" ht="12.75">
      <c r="I6707" s="7"/>
    </row>
    <row r="6708" ht="12.75">
      <c r="I6708" s="7"/>
    </row>
    <row r="6709" ht="12.75">
      <c r="I6709" s="7"/>
    </row>
    <row r="6710" ht="12.75">
      <c r="I6710" s="7"/>
    </row>
    <row r="6711" ht="12.75">
      <c r="I6711" s="7"/>
    </row>
    <row r="6712" ht="12.75">
      <c r="I6712" s="7"/>
    </row>
    <row r="6713" ht="12.75">
      <c r="I6713" s="7"/>
    </row>
    <row r="6714" ht="12.75">
      <c r="I6714" s="7"/>
    </row>
    <row r="6715" ht="12.75">
      <c r="I6715" s="7"/>
    </row>
    <row r="6716" ht="12.75">
      <c r="I6716" s="7"/>
    </row>
    <row r="6717" ht="12.75">
      <c r="I6717" s="7"/>
    </row>
    <row r="6718" ht="12.75">
      <c r="I6718" s="7"/>
    </row>
    <row r="6719" ht="12.75">
      <c r="I6719" s="7"/>
    </row>
    <row r="6720" ht="12.75">
      <c r="I6720" s="7"/>
    </row>
    <row r="6721" ht="12.75">
      <c r="I6721" s="7"/>
    </row>
    <row r="6722" ht="12.75">
      <c r="I6722" s="7"/>
    </row>
    <row r="6723" ht="12.75">
      <c r="I6723" s="7"/>
    </row>
    <row r="6724" ht="12.75">
      <c r="I6724" s="7"/>
    </row>
    <row r="6725" ht="12.75">
      <c r="I6725" s="7"/>
    </row>
    <row r="6726" ht="12.75">
      <c r="I6726" s="7"/>
    </row>
    <row r="6727" ht="12.75">
      <c r="I6727" s="7"/>
    </row>
    <row r="6728" ht="12.75">
      <c r="I6728" s="7"/>
    </row>
    <row r="6729" ht="12.75">
      <c r="I6729" s="7"/>
    </row>
    <row r="6730" ht="12.75">
      <c r="I6730" s="7"/>
    </row>
    <row r="6731" ht="12.75">
      <c r="I6731" s="7"/>
    </row>
    <row r="6732" ht="12.75">
      <c r="I6732" s="7"/>
    </row>
    <row r="6733" ht="12.75">
      <c r="I6733" s="7"/>
    </row>
    <row r="6734" ht="12.75">
      <c r="I6734" s="7"/>
    </row>
    <row r="6735" ht="12.75">
      <c r="I6735" s="7"/>
    </row>
    <row r="6736" ht="12.75">
      <c r="I6736" s="7"/>
    </row>
    <row r="6737" ht="12.75">
      <c r="I6737" s="7"/>
    </row>
    <row r="6738" ht="12.75">
      <c r="I6738" s="7"/>
    </row>
    <row r="6739" ht="12.75">
      <c r="I6739" s="7"/>
    </row>
    <row r="6740" ht="12.75">
      <c r="I6740" s="7"/>
    </row>
    <row r="6741" ht="12.75">
      <c r="I6741" s="7"/>
    </row>
    <row r="6742" ht="12.75">
      <c r="I6742" s="7"/>
    </row>
    <row r="6743" ht="12.75">
      <c r="I6743" s="7"/>
    </row>
    <row r="6744" ht="12.75">
      <c r="I6744" s="7"/>
    </row>
    <row r="6745" ht="12.75">
      <c r="I6745" s="7"/>
    </row>
    <row r="6746" ht="12.75">
      <c r="I6746" s="7"/>
    </row>
    <row r="6747" ht="12.75">
      <c r="I6747" s="7"/>
    </row>
    <row r="6748" ht="12.75">
      <c r="I6748" s="7"/>
    </row>
    <row r="6749" ht="12.75">
      <c r="I6749" s="7"/>
    </row>
    <row r="6750" ht="12.75">
      <c r="I6750" s="7"/>
    </row>
    <row r="6751" ht="12.75">
      <c r="I6751" s="7"/>
    </row>
    <row r="6752" ht="12.75">
      <c r="I6752" s="7"/>
    </row>
    <row r="6753" ht="12.75">
      <c r="I6753" s="7"/>
    </row>
    <row r="6754" ht="12.75">
      <c r="I6754" s="7"/>
    </row>
    <row r="6755" ht="12.75">
      <c r="I6755" s="7"/>
    </row>
    <row r="6756" ht="12.75">
      <c r="I6756" s="7"/>
    </row>
    <row r="6757" ht="12.75">
      <c r="I6757" s="7"/>
    </row>
    <row r="6758" ht="12.75">
      <c r="I6758" s="7"/>
    </row>
    <row r="6759" ht="12.75">
      <c r="I6759" s="7"/>
    </row>
    <row r="6760" ht="12.75">
      <c r="I6760" s="7"/>
    </row>
    <row r="6761" ht="12.75">
      <c r="I6761" s="7"/>
    </row>
    <row r="6762" ht="12.75">
      <c r="I6762" s="7"/>
    </row>
    <row r="6763" ht="12.75">
      <c r="I6763" s="7"/>
    </row>
    <row r="6764" ht="12.75">
      <c r="I6764" s="7"/>
    </row>
    <row r="6765" ht="12.75">
      <c r="I6765" s="7"/>
    </row>
    <row r="6766" ht="12.75">
      <c r="I6766" s="7"/>
    </row>
    <row r="6767" ht="12.75">
      <c r="I6767" s="7"/>
    </row>
    <row r="6768" ht="12.75">
      <c r="I6768" s="7"/>
    </row>
    <row r="6769" ht="12.75">
      <c r="I6769" s="7"/>
    </row>
    <row r="6770" ht="12.75">
      <c r="I6770" s="7"/>
    </row>
    <row r="6771" ht="12.75">
      <c r="I6771" s="7"/>
    </row>
    <row r="6772" ht="12.75">
      <c r="I6772" s="7"/>
    </row>
    <row r="6773" ht="12.75">
      <c r="I6773" s="7"/>
    </row>
    <row r="6774" ht="12.75">
      <c r="I6774" s="7"/>
    </row>
    <row r="6775" ht="12.75">
      <c r="I6775" s="7"/>
    </row>
    <row r="6776" ht="12.75">
      <c r="I6776" s="7"/>
    </row>
    <row r="6777" ht="12.75">
      <c r="I6777" s="7"/>
    </row>
    <row r="6778" ht="12.75">
      <c r="I6778" s="7"/>
    </row>
    <row r="6779" ht="12.75">
      <c r="I6779" s="7"/>
    </row>
    <row r="6780" ht="12.75">
      <c r="I6780" s="7"/>
    </row>
    <row r="6781" ht="12.75">
      <c r="I6781" s="7"/>
    </row>
    <row r="6782" ht="12.75">
      <c r="I6782" s="7"/>
    </row>
    <row r="6783" ht="12.75">
      <c r="I6783" s="7"/>
    </row>
    <row r="6784" ht="12.75">
      <c r="I6784" s="7"/>
    </row>
    <row r="6785" ht="12.75">
      <c r="I6785" s="7"/>
    </row>
    <row r="6786" ht="12.75">
      <c r="I6786" s="7"/>
    </row>
    <row r="6787" ht="12.75">
      <c r="I6787" s="7"/>
    </row>
    <row r="6788" ht="12.75">
      <c r="I6788" s="7"/>
    </row>
    <row r="6789" ht="12.75">
      <c r="I6789" s="7"/>
    </row>
    <row r="6790" ht="12.75">
      <c r="I6790" s="7"/>
    </row>
    <row r="6791" ht="12.75">
      <c r="I6791" s="7"/>
    </row>
    <row r="6792" ht="12.75">
      <c r="I6792" s="7"/>
    </row>
    <row r="6793" ht="12.75">
      <c r="I6793" s="7"/>
    </row>
    <row r="6794" ht="12.75">
      <c r="I6794" s="7"/>
    </row>
    <row r="6795" ht="12.75">
      <c r="I6795" s="7"/>
    </row>
    <row r="6796" ht="12.75">
      <c r="I6796" s="7"/>
    </row>
    <row r="6797" ht="12.75">
      <c r="I6797" s="7"/>
    </row>
    <row r="6798" ht="12.75">
      <c r="I6798" s="7"/>
    </row>
    <row r="6799" ht="12.75">
      <c r="I6799" s="7"/>
    </row>
    <row r="6800" ht="12.75">
      <c r="I6800" s="7"/>
    </row>
    <row r="6801" ht="12.75">
      <c r="I6801" s="7"/>
    </row>
    <row r="6802" ht="12.75">
      <c r="I6802" s="7"/>
    </row>
    <row r="6803" ht="12.75">
      <c r="I6803" s="7"/>
    </row>
    <row r="6804" ht="12.75">
      <c r="I6804" s="7"/>
    </row>
    <row r="6805" ht="12.75">
      <c r="I6805" s="7"/>
    </row>
    <row r="6806" ht="12.75">
      <c r="I6806" s="7"/>
    </row>
    <row r="6807" ht="12.75">
      <c r="I6807" s="7"/>
    </row>
    <row r="6808" ht="12.75">
      <c r="I6808" s="7"/>
    </row>
    <row r="6809" ht="12.75">
      <c r="I6809" s="7"/>
    </row>
    <row r="6810" ht="12.75">
      <c r="I6810" s="7"/>
    </row>
    <row r="6811" ht="12.75">
      <c r="I6811" s="7"/>
    </row>
    <row r="6812" ht="12.75">
      <c r="I6812" s="7"/>
    </row>
    <row r="6813" ht="12.75">
      <c r="I6813" s="7"/>
    </row>
    <row r="6814" ht="12.75">
      <c r="I6814" s="7"/>
    </row>
    <row r="6815" ht="12.75">
      <c r="I6815" s="7"/>
    </row>
    <row r="6816" ht="12.75">
      <c r="I6816" s="7"/>
    </row>
    <row r="6817" ht="12.75">
      <c r="I6817" s="7"/>
    </row>
    <row r="6818" ht="12.75">
      <c r="I6818" s="7"/>
    </row>
    <row r="6819" ht="12.75">
      <c r="I6819" s="7"/>
    </row>
    <row r="6820" ht="12.75">
      <c r="I6820" s="7"/>
    </row>
    <row r="6821" ht="12.75">
      <c r="I6821" s="7"/>
    </row>
    <row r="6822" ht="12.75">
      <c r="I6822" s="7"/>
    </row>
    <row r="6823" ht="12.75">
      <c r="I6823" s="7"/>
    </row>
    <row r="6824" ht="12.75">
      <c r="I6824" s="7"/>
    </row>
    <row r="6825" ht="12.75">
      <c r="I6825" s="7"/>
    </row>
    <row r="6826" ht="12.75">
      <c r="I6826" s="7"/>
    </row>
    <row r="6827" ht="12.75">
      <c r="I6827" s="7"/>
    </row>
    <row r="6828" ht="12.75">
      <c r="I6828" s="7"/>
    </row>
    <row r="6829" ht="12.75">
      <c r="I6829" s="7"/>
    </row>
    <row r="6830" ht="12.75">
      <c r="I6830" s="7"/>
    </row>
    <row r="6831" ht="12.75">
      <c r="I6831" s="7"/>
    </row>
    <row r="6832" ht="12.75">
      <c r="I6832" s="7"/>
    </row>
    <row r="6833" ht="12.75">
      <c r="I6833" s="7"/>
    </row>
    <row r="6834" ht="12.75">
      <c r="I6834" s="7"/>
    </row>
    <row r="6835" ht="12.75">
      <c r="I6835" s="7"/>
    </row>
    <row r="6836" ht="12.75">
      <c r="I6836" s="7"/>
    </row>
    <row r="6837" ht="12.75">
      <c r="I6837" s="7"/>
    </row>
    <row r="6838" ht="12.75">
      <c r="I6838" s="7"/>
    </row>
    <row r="6839" ht="12.75">
      <c r="I6839" s="7"/>
    </row>
    <row r="6840" ht="12.75">
      <c r="I6840" s="7"/>
    </row>
    <row r="6841" ht="12.75">
      <c r="I6841" s="7"/>
    </row>
    <row r="6842" ht="12.75">
      <c r="I6842" s="7"/>
    </row>
    <row r="6843" ht="12.75">
      <c r="I6843" s="7"/>
    </row>
    <row r="6844" ht="12.75">
      <c r="I6844" s="7"/>
    </row>
    <row r="6845" ht="12.75">
      <c r="I6845" s="7"/>
    </row>
    <row r="6846" ht="12.75">
      <c r="I6846" s="7"/>
    </row>
    <row r="6847" ht="12.75">
      <c r="I6847" s="7"/>
    </row>
    <row r="6848" ht="12.75">
      <c r="I6848" s="7"/>
    </row>
    <row r="6849" ht="12.75">
      <c r="I6849" s="7"/>
    </row>
    <row r="6850" ht="12.75">
      <c r="I6850" s="7"/>
    </row>
    <row r="6851" ht="12.75">
      <c r="I6851" s="7"/>
    </row>
    <row r="6852" ht="12.75">
      <c r="I6852" s="7"/>
    </row>
    <row r="6853" ht="12.75">
      <c r="I6853" s="7"/>
    </row>
    <row r="6854" ht="12.75">
      <c r="I6854" s="7"/>
    </row>
    <row r="6855" ht="12.75">
      <c r="I6855" s="7"/>
    </row>
    <row r="6856" ht="12.75">
      <c r="I6856" s="7"/>
    </row>
    <row r="6857" ht="12.75">
      <c r="I6857" s="7"/>
    </row>
    <row r="6858" ht="12.75">
      <c r="I6858" s="7"/>
    </row>
    <row r="6859" ht="12.75">
      <c r="I6859" s="7"/>
    </row>
    <row r="6860" ht="12.75">
      <c r="I6860" s="7"/>
    </row>
    <row r="6861" ht="12.75">
      <c r="I6861" s="7"/>
    </row>
    <row r="6862" ht="12.75">
      <c r="I6862" s="7"/>
    </row>
    <row r="6863" ht="12.75">
      <c r="I6863" s="7"/>
    </row>
    <row r="6864" ht="12.75">
      <c r="I6864" s="7"/>
    </row>
    <row r="6865" ht="12.75">
      <c r="I6865" s="7"/>
    </row>
    <row r="6866" ht="12.75">
      <c r="I6866" s="7"/>
    </row>
    <row r="6867" ht="12.75">
      <c r="I6867" s="7"/>
    </row>
    <row r="6868" ht="12.75">
      <c r="I6868" s="7"/>
    </row>
    <row r="6869" ht="12.75">
      <c r="I6869" s="7"/>
    </row>
    <row r="6870" ht="12.75">
      <c r="I6870" s="7"/>
    </row>
    <row r="6871" ht="12.75">
      <c r="I6871" s="7"/>
    </row>
    <row r="6872" ht="12.75">
      <c r="I6872" s="7"/>
    </row>
    <row r="6873" ht="12.75">
      <c r="I6873" s="7"/>
    </row>
    <row r="6874" ht="12.75">
      <c r="I6874" s="7"/>
    </row>
    <row r="6875" ht="12.75">
      <c r="I6875" s="7"/>
    </row>
    <row r="6876" ht="12.75">
      <c r="I6876" s="7"/>
    </row>
    <row r="6877" ht="12.75">
      <c r="I6877" s="7"/>
    </row>
    <row r="6878" ht="12.75">
      <c r="I6878" s="7"/>
    </row>
    <row r="6879" ht="12.75">
      <c r="I6879" s="7"/>
    </row>
    <row r="6880" ht="12.75">
      <c r="I6880" s="7"/>
    </row>
    <row r="6881" ht="12.75">
      <c r="I6881" s="7"/>
    </row>
    <row r="6882" ht="12.75">
      <c r="I6882" s="7"/>
    </row>
    <row r="6883" ht="12.75">
      <c r="I6883" s="7"/>
    </row>
    <row r="6884" ht="12.75">
      <c r="I6884" s="7"/>
    </row>
    <row r="6885" ht="12.75">
      <c r="I6885" s="7"/>
    </row>
    <row r="6886" ht="12.75">
      <c r="I6886" s="7"/>
    </row>
    <row r="6887" ht="12.75">
      <c r="I6887" s="7"/>
    </row>
    <row r="6888" ht="12.75">
      <c r="I6888" s="7"/>
    </row>
    <row r="6889" ht="12.75">
      <c r="I6889" s="7"/>
    </row>
    <row r="6890" ht="12.75">
      <c r="I6890" s="7"/>
    </row>
    <row r="6891" ht="12.75">
      <c r="I6891" s="7"/>
    </row>
    <row r="6892" ht="12.75">
      <c r="I6892" s="7"/>
    </row>
    <row r="6893" ht="12.75">
      <c r="I6893" s="7"/>
    </row>
    <row r="6894" ht="12.75">
      <c r="I6894" s="7"/>
    </row>
    <row r="6895" ht="12.75">
      <c r="I6895" s="7"/>
    </row>
    <row r="6896" ht="12.75">
      <c r="I6896" s="7"/>
    </row>
    <row r="6897" ht="12.75">
      <c r="I6897" s="7"/>
    </row>
    <row r="6898" ht="12.75">
      <c r="I6898" s="7"/>
    </row>
    <row r="6899" ht="12.75">
      <c r="I6899" s="7"/>
    </row>
    <row r="6900" ht="12.75">
      <c r="I6900" s="7"/>
    </row>
    <row r="6901" ht="12.75">
      <c r="I6901" s="7"/>
    </row>
    <row r="6902" ht="12.75">
      <c r="I6902" s="7"/>
    </row>
    <row r="6903" ht="12.75">
      <c r="I6903" s="7"/>
    </row>
    <row r="6904" ht="12.75">
      <c r="I6904" s="7"/>
    </row>
    <row r="6905" ht="12.75">
      <c r="I6905" s="7"/>
    </row>
    <row r="6906" ht="12.75">
      <c r="I6906" s="7"/>
    </row>
    <row r="6907" ht="12.75">
      <c r="I6907" s="7"/>
    </row>
    <row r="6908" ht="12.75">
      <c r="I6908" s="7"/>
    </row>
    <row r="6909" ht="12.75">
      <c r="I6909" s="7"/>
    </row>
    <row r="6910" ht="12.75">
      <c r="I6910" s="7"/>
    </row>
    <row r="6911" ht="12.75">
      <c r="I6911" s="7"/>
    </row>
    <row r="6912" ht="12.75">
      <c r="I6912" s="7"/>
    </row>
    <row r="6913" ht="12.75">
      <c r="I6913" s="7"/>
    </row>
    <row r="6914" ht="12.75">
      <c r="I6914" s="7"/>
    </row>
    <row r="6915" ht="12.75">
      <c r="I6915" s="7"/>
    </row>
    <row r="6916" ht="12.75">
      <c r="I6916" s="7"/>
    </row>
    <row r="6917" ht="12.75">
      <c r="I6917" s="7"/>
    </row>
    <row r="6918" ht="12.75">
      <c r="I6918" s="7"/>
    </row>
    <row r="6919" ht="12.75">
      <c r="I6919" s="7"/>
    </row>
    <row r="6920" ht="12.75">
      <c r="I6920" s="7"/>
    </row>
    <row r="6921" ht="12.75">
      <c r="I6921" s="7"/>
    </row>
    <row r="6922" ht="12.75">
      <c r="I6922" s="7"/>
    </row>
    <row r="6923" ht="12.75">
      <c r="I6923" s="7"/>
    </row>
    <row r="6924" ht="12.75">
      <c r="I6924" s="7"/>
    </row>
    <row r="6925" ht="12.75">
      <c r="I6925" s="7"/>
    </row>
    <row r="6926" ht="12.75">
      <c r="I6926" s="7"/>
    </row>
    <row r="6927" ht="12.75">
      <c r="I6927" s="7"/>
    </row>
    <row r="6928" ht="12.75">
      <c r="I6928" s="7"/>
    </row>
    <row r="6929" ht="12.75">
      <c r="I6929" s="7"/>
    </row>
    <row r="6930" ht="12.75">
      <c r="I6930" s="7"/>
    </row>
    <row r="6931" ht="12.75">
      <c r="I6931" s="7"/>
    </row>
    <row r="6932" ht="12.75">
      <c r="I6932" s="7"/>
    </row>
    <row r="6933" ht="12.75">
      <c r="I6933" s="7"/>
    </row>
    <row r="6934" ht="12.75">
      <c r="I6934" s="7"/>
    </row>
    <row r="6935" ht="12.75">
      <c r="I6935" s="7"/>
    </row>
    <row r="6936" ht="12.75">
      <c r="I6936" s="7"/>
    </row>
    <row r="6937" ht="12.75">
      <c r="I6937" s="7"/>
    </row>
    <row r="6938" ht="12.75">
      <c r="I6938" s="7"/>
    </row>
    <row r="6939" ht="12.75">
      <c r="I6939" s="7"/>
    </row>
    <row r="6940" ht="12.75">
      <c r="I6940" s="7"/>
    </row>
    <row r="6941" ht="12.75">
      <c r="I6941" s="7"/>
    </row>
    <row r="6942" ht="12.75">
      <c r="I6942" s="7"/>
    </row>
    <row r="6943" ht="12.75">
      <c r="I6943" s="7"/>
    </row>
    <row r="6944" ht="12.75">
      <c r="I6944" s="7"/>
    </row>
    <row r="6945" ht="12.75">
      <c r="I6945" s="7"/>
    </row>
    <row r="6946" ht="12.75">
      <c r="I6946" s="7"/>
    </row>
    <row r="6947" ht="12.75">
      <c r="I6947" s="7"/>
    </row>
    <row r="6948" ht="12.75">
      <c r="I6948" s="7"/>
    </row>
    <row r="6949" ht="12.75">
      <c r="I6949" s="7"/>
    </row>
    <row r="6950" ht="12.75">
      <c r="I6950" s="7"/>
    </row>
    <row r="6951" ht="12.75">
      <c r="I6951" s="7"/>
    </row>
    <row r="6952" ht="12.75">
      <c r="I6952" s="7"/>
    </row>
    <row r="6953" ht="12.75">
      <c r="I6953" s="7"/>
    </row>
    <row r="6954" ht="12.75">
      <c r="I6954" s="7"/>
    </row>
    <row r="6955" ht="12.75">
      <c r="I6955" s="7"/>
    </row>
    <row r="6956" ht="12.75">
      <c r="I6956" s="7"/>
    </row>
    <row r="6957" ht="12.75">
      <c r="I6957" s="7"/>
    </row>
    <row r="6958" ht="12.75">
      <c r="I6958" s="7"/>
    </row>
    <row r="6959" ht="12.75">
      <c r="I6959" s="7"/>
    </row>
    <row r="6960" ht="12.75">
      <c r="I6960" s="7"/>
    </row>
    <row r="6961" ht="12.75">
      <c r="I6961" s="7"/>
    </row>
    <row r="6962" ht="12.75">
      <c r="I6962" s="7"/>
    </row>
    <row r="6963" ht="12.75">
      <c r="I6963" s="7"/>
    </row>
    <row r="6964" ht="12.75">
      <c r="I6964" s="7"/>
    </row>
    <row r="6965" ht="12.75">
      <c r="I6965" s="7"/>
    </row>
    <row r="6966" ht="12.75">
      <c r="I6966" s="7"/>
    </row>
    <row r="6967" ht="12.75">
      <c r="I6967" s="7"/>
    </row>
    <row r="6968" ht="12.75">
      <c r="I6968" s="7"/>
    </row>
    <row r="6969" ht="12.75">
      <c r="I6969" s="7"/>
    </row>
    <row r="6970" ht="12.75">
      <c r="I6970" s="7"/>
    </row>
    <row r="6971" ht="12.75">
      <c r="I6971" s="7"/>
    </row>
    <row r="6972" ht="12.75">
      <c r="I6972" s="7"/>
    </row>
    <row r="6973" ht="12.75">
      <c r="I6973" s="7"/>
    </row>
    <row r="6974" ht="12.75">
      <c r="I6974" s="7"/>
    </row>
    <row r="6975" ht="12.75">
      <c r="I6975" s="7"/>
    </row>
    <row r="6976" ht="12.75">
      <c r="I6976" s="7"/>
    </row>
    <row r="6977" ht="12.75">
      <c r="I6977" s="7"/>
    </row>
    <row r="6978" ht="12.75">
      <c r="I6978" s="7"/>
    </row>
    <row r="6979" ht="12.75">
      <c r="I6979" s="7"/>
    </row>
    <row r="6980" ht="12.75">
      <c r="I6980" s="7"/>
    </row>
    <row r="6981" ht="12.75">
      <c r="I6981" s="7"/>
    </row>
    <row r="6982" ht="12.75">
      <c r="I6982" s="7"/>
    </row>
    <row r="6983" ht="12.75">
      <c r="I6983" s="7"/>
    </row>
    <row r="6984" ht="12.75">
      <c r="I6984" s="7"/>
    </row>
    <row r="6985" ht="12.75">
      <c r="I6985" s="7"/>
    </row>
    <row r="6986" ht="12.75">
      <c r="I6986" s="7"/>
    </row>
    <row r="6987" ht="12.75">
      <c r="I6987" s="7"/>
    </row>
    <row r="6988" ht="12.75">
      <c r="I6988" s="7"/>
    </row>
    <row r="6989" ht="12.75">
      <c r="I6989" s="7"/>
    </row>
    <row r="6990" ht="12.75">
      <c r="I6990" s="7"/>
    </row>
    <row r="6991" ht="12.75">
      <c r="I6991" s="7"/>
    </row>
    <row r="6992" ht="12.75">
      <c r="I6992" s="7"/>
    </row>
    <row r="6993" ht="12.75">
      <c r="I6993" s="7"/>
    </row>
    <row r="6994" ht="12.75">
      <c r="I6994" s="7"/>
    </row>
    <row r="6995" ht="12.75">
      <c r="I6995" s="7"/>
    </row>
    <row r="6996" ht="12.75">
      <c r="I6996" s="7"/>
    </row>
    <row r="6997" ht="12.75">
      <c r="I6997" s="7"/>
    </row>
    <row r="6998" ht="12.75">
      <c r="I6998" s="7"/>
    </row>
    <row r="6999" ht="12.75">
      <c r="I6999" s="7"/>
    </row>
    <row r="7000" ht="12.75">
      <c r="I7000" s="7"/>
    </row>
    <row r="7001" ht="12.75">
      <c r="I7001" s="7"/>
    </row>
    <row r="7002" ht="12.75">
      <c r="I7002" s="7"/>
    </row>
    <row r="7003" ht="12.75">
      <c r="I7003" s="7"/>
    </row>
    <row r="7004" ht="12.75">
      <c r="I7004" s="7"/>
    </row>
    <row r="7005" ht="12.75">
      <c r="I7005" s="7"/>
    </row>
    <row r="7006" ht="12.75">
      <c r="I7006" s="7"/>
    </row>
    <row r="7007" ht="12.75">
      <c r="I7007" s="7"/>
    </row>
    <row r="7008" ht="12.75">
      <c r="I7008" s="7"/>
    </row>
    <row r="7009" ht="12.75">
      <c r="I7009" s="7"/>
    </row>
    <row r="7010" ht="12.75">
      <c r="I7010" s="7"/>
    </row>
    <row r="7011" ht="12.75">
      <c r="I7011" s="7"/>
    </row>
    <row r="7012" ht="12.75">
      <c r="I7012" s="7"/>
    </row>
    <row r="7013" ht="12.75">
      <c r="I7013" s="7"/>
    </row>
    <row r="7014" ht="12.75">
      <c r="I7014" s="7"/>
    </row>
    <row r="7015" ht="12.75">
      <c r="I7015" s="7"/>
    </row>
    <row r="7016" ht="12.75">
      <c r="I7016" s="7"/>
    </row>
    <row r="7017" ht="12.75">
      <c r="I7017" s="7"/>
    </row>
    <row r="7018" ht="12.75">
      <c r="I7018" s="7"/>
    </row>
    <row r="7019" ht="12.75">
      <c r="I7019" s="7"/>
    </row>
    <row r="7020" ht="12.75">
      <c r="I7020" s="7"/>
    </row>
    <row r="7021" ht="12.75">
      <c r="I7021" s="7"/>
    </row>
    <row r="7022" ht="12.75">
      <c r="I7022" s="7"/>
    </row>
    <row r="7023" ht="12.75">
      <c r="I7023" s="7"/>
    </row>
    <row r="7024" ht="12.75">
      <c r="I7024" s="7"/>
    </row>
    <row r="7025" ht="12.75">
      <c r="I7025" s="7"/>
    </row>
    <row r="7026" ht="12.75">
      <c r="I7026" s="7"/>
    </row>
    <row r="7027" ht="12.75">
      <c r="I7027" s="7"/>
    </row>
    <row r="7028" ht="12.75">
      <c r="I7028" s="7"/>
    </row>
    <row r="7029" ht="12.75">
      <c r="I7029" s="7"/>
    </row>
    <row r="7030" ht="12.75">
      <c r="I7030" s="7"/>
    </row>
    <row r="7031" ht="12.75">
      <c r="I7031" s="7"/>
    </row>
    <row r="7032" ht="12.75">
      <c r="I7032" s="7"/>
    </row>
    <row r="7033" ht="12.75">
      <c r="I7033" s="7"/>
    </row>
    <row r="7034" ht="12.75">
      <c r="I7034" s="7"/>
    </row>
    <row r="7035" ht="12.75">
      <c r="I7035" s="7"/>
    </row>
    <row r="7036" ht="12.75">
      <c r="I7036" s="7"/>
    </row>
    <row r="7037" ht="12.75">
      <c r="I7037" s="7"/>
    </row>
    <row r="7038" ht="12.75">
      <c r="I7038" s="7"/>
    </row>
    <row r="7039" ht="12.75">
      <c r="I7039" s="7"/>
    </row>
    <row r="7040" ht="12.75">
      <c r="I7040" s="7"/>
    </row>
    <row r="7041" ht="12.75">
      <c r="I7041" s="7"/>
    </row>
    <row r="7042" ht="12.75">
      <c r="I7042" s="7"/>
    </row>
    <row r="7043" ht="12.75">
      <c r="I7043" s="7"/>
    </row>
    <row r="7044" ht="12.75">
      <c r="I7044" s="7"/>
    </row>
    <row r="7045" ht="12.75">
      <c r="I7045" s="7"/>
    </row>
    <row r="7046" ht="12.75">
      <c r="I7046" s="7"/>
    </row>
    <row r="7047" ht="12.75">
      <c r="I7047" s="7"/>
    </row>
    <row r="7048" ht="12.75">
      <c r="I7048" s="7"/>
    </row>
    <row r="7049" ht="12.75">
      <c r="I7049" s="7"/>
    </row>
    <row r="7050" ht="12.75">
      <c r="I7050" s="7"/>
    </row>
    <row r="7051" ht="12.75">
      <c r="I7051" s="7"/>
    </row>
    <row r="7052" ht="12.75">
      <c r="I7052" s="7"/>
    </row>
    <row r="7053" ht="12.75">
      <c r="I7053" s="7"/>
    </row>
    <row r="7054" ht="12.75">
      <c r="I7054" s="7"/>
    </row>
    <row r="7055" ht="12.75">
      <c r="I7055" s="7"/>
    </row>
    <row r="7056" ht="12.75">
      <c r="I7056" s="7"/>
    </row>
    <row r="7057" ht="12.75">
      <c r="I7057" s="7"/>
    </row>
    <row r="7058" ht="12.75">
      <c r="I7058" s="7"/>
    </row>
    <row r="7059" ht="12.75">
      <c r="I7059" s="7"/>
    </row>
    <row r="7060" ht="12.75">
      <c r="I7060" s="7"/>
    </row>
    <row r="7061" ht="12.75">
      <c r="I7061" s="7"/>
    </row>
    <row r="7062" ht="12.75">
      <c r="I7062" s="7"/>
    </row>
    <row r="7063" ht="12.75">
      <c r="I7063" s="7"/>
    </row>
    <row r="7064" ht="12.75">
      <c r="I7064" s="7"/>
    </row>
    <row r="7065" ht="12.75">
      <c r="I7065" s="7"/>
    </row>
    <row r="7066" ht="12.75">
      <c r="I7066" s="7"/>
    </row>
  </sheetData>
  <sheetProtection/>
  <pageMargins left="0.787401575" right="0.787401575" top="0.984251969" bottom="0.984251969" header="0.4921259845" footer="0.492125984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8"/>
  <dimension ref="A1:L6643"/>
  <sheetViews>
    <sheetView workbookViewId="0" topLeftCell="A1">
      <selection pane="topLeft" activeCell="I3" sqref="I3:L544"/>
    </sheetView>
  </sheetViews>
  <sheetFormatPr defaultColWidth="9.14397321428571" defaultRowHeight="12.75"/>
  <cols>
    <col min="1" max="4" width="11.4285714285714" style="56" customWidth="1"/>
    <col min="5" max="5" width="11.4285714285714" customWidth="1"/>
    <col min="6" max="6" width="11.4285714285714" style="56" customWidth="1"/>
    <col min="7" max="7" width="14.2857142857143" style="56" bestFit="1" customWidth="1"/>
    <col min="8" max="8" width="11.4285714285714" style="56" customWidth="1"/>
    <col min="9" max="9" width="11.4285714285714" style="80" customWidth="1"/>
    <col min="10" max="10" width="12.4285714285714" style="51" bestFit="1" customWidth="1"/>
    <col min="11" max="12" width="11.4285714285714" style="51" customWidth="1"/>
    <col min="13" max="16384" width="9.14285714285714" customWidth="1"/>
  </cols>
  <sheetData>
    <row r="1" spans="1:12" s="12" customFormat="1" ht="51">
      <c r="A1" s="52" t="s">
        <v>3</v>
      </c>
      <c r="B1" s="52" t="s">
        <v>5</v>
      </c>
      <c r="C1" s="52" t="s">
        <v>6</v>
      </c>
      <c r="D1" s="52" t="s">
        <v>30</v>
      </c>
      <c r="F1" s="52" t="s">
        <v>64</v>
      </c>
      <c r="G1" s="53" t="s">
        <v>0</v>
      </c>
      <c r="H1" s="52" t="s">
        <v>36</v>
      </c>
      <c r="I1" s="61" t="s">
        <v>63</v>
      </c>
      <c r="J1" s="61" t="s">
        <v>70</v>
      </c>
      <c r="K1" s="61" t="s">
        <v>69</v>
      </c>
      <c r="L1" s="61" t="s">
        <v>37</v>
      </c>
    </row>
    <row r="2" spans="1:12" ht="12.75">
      <c r="A2" s="65">
        <f>IF(TRUE,Machine_donnees_brutes!A6)</f>
        <v>725.05175999999994</v>
      </c>
      <c r="B2" s="65">
        <f>IF(TRUE,Machine_donnees_brutes!B6)</f>
        <v>2.8708041</v>
      </c>
      <c r="C2" s="65">
        <f>IF(TRUE,Machine_donnees_brutes!D6)</f>
        <v>353.79404</v>
      </c>
      <c r="D2" s="65">
        <f>IF(TRUE,Machine_donnees_brutes!C6)</f>
        <v>-0.79070680999999998</v>
      </c>
      <c r="F2" s="54" t="str">
        <f>IF(H2&gt;Machine_traitement!$B$24,"OUI","NON")</f>
        <v>NON</v>
      </c>
      <c r="G2" s="55" t="s">
        <v>2</v>
      </c>
      <c r="H2" s="56">
        <f>D2/Resultats!$K$2</f>
        <v>-0.68771935143831231</v>
      </c>
      <c r="I2" s="69">
        <f>A2-Machine_traitement!$B$26</f>
        <v>-0.0039000000000442014</v>
      </c>
      <c r="J2" s="50">
        <f>(B2-$B$2)/Resultats!$J$2</f>
        <v>0</v>
      </c>
      <c r="K2" s="50">
        <f>IF(AND(TRUE,Machine_donnees!J2-(Machine_traitement!$B$10*Machine_donnees!L2+Machine_traitement!$B$11)&gt;0.0003),Machine_donnees!J2-(Machine_traitement!$B$10*Machine_donnees!L2+Machine_traitement!$B$11),0)</f>
        <v>0</v>
      </c>
      <c r="L2" s="51">
        <f ca="1">AVERAGE(OFFSET(H2,0,0,Machine_traitement!$B$4,1))</f>
        <v>3.4886236212286974</v>
      </c>
    </row>
    <row r="3" spans="1:12" ht="12.75">
      <c r="A3" s="65">
        <f>IF(TRUE,Machine_donnees_brutes!A7)</f>
        <v>725.05565999999999</v>
      </c>
      <c r="B3" s="65">
        <f>IF(TRUE,Machine_donnees_brutes!B7)</f>
        <v>2.8743504999999998</v>
      </c>
      <c r="C3" s="65">
        <f>IF(TRUE,Machine_donnees_brutes!D7)</f>
        <v>354.86365000000001</v>
      </c>
      <c r="D3" s="65">
        <f>IF(TRUE,Machine_donnees_brutes!C7)</f>
        <v>8.8128118999999998</v>
      </c>
      <c r="F3" s="54" t="str">
        <f>IF(OR(H3&gt;Machine_traitement!$B$24,F2="OUI"),"OUI","NON")</f>
        <v>OUI</v>
      </c>
      <c r="G3" s="55" t="str">
        <f>IF(I3&gt;0,IF(A3&lt;&gt;A2,IF(OR((L3-L2)/(A3-A2)&lt;-Machine_traitement!$B$18,G2="RUPTURE",IF(L3&lt;L2,L3&lt;Machine_traitement!$B$19)),"RUPTURE","NON RUPTURE"),IF(OR((L4-L2)/(A4-A2)&lt;-Machine_traitement!$B$18,G2="RUPTURE",IF(L4&lt;L2,L4&lt;Machine_traitement!$B$19)),"RUPTURE","NON RUPTURE")),"NON RUPTURE")</f>
        <v>NON RUPTURE</v>
      </c>
      <c r="H3" s="56">
        <f>D3/Resultats!$K$2</f>
        <v>7.6649665938957074</v>
      </c>
      <c r="I3" s="69">
        <f>A3-Machine_traitement!$B$26</f>
        <v>0</v>
      </c>
      <c r="J3" s="50">
        <f>(B3-$B$2)/Resultats!$J$2</f>
        <v>0.00044329999999997982</v>
      </c>
      <c r="K3" s="50">
        <f>IF(AND(TRUE,Machine_donnees!J3-(Machine_traitement!$B$10*Machine_donnees!L3+Machine_traitement!$B$11)&gt;0.0003),Machine_donnees!J3-(Machine_traitement!$B$10*Machine_donnees!L3+Machine_traitement!$B$11),0)</f>
        <v>0</v>
      </c>
      <c r="L3" s="51">
        <f ca="1">AVERAGE(OFFSET(H3,0,0,Machine_traitement!$B$4,1))</f>
        <v>4.6883406147011479</v>
      </c>
    </row>
    <row r="4" spans="1:12" ht="12.75">
      <c r="A4" s="65">
        <f>IF(TRUE,Machine_donnees_brutes!A8)</f>
        <v>725.05957000000001</v>
      </c>
      <c r="B4" s="65">
        <f>IF(TRUE,Machine_donnees_brutes!B8)</f>
        <v>2.878952</v>
      </c>
      <c r="C4" s="65">
        <f>IF(TRUE,Machine_donnees_brutes!D8)</f>
        <v>355.96881000000002</v>
      </c>
      <c r="D4" s="65">
        <f>IF(TRUE,Machine_donnees_brutes!C8)</f>
        <v>1.9680476</v>
      </c>
      <c r="F4" s="54" t="str">
        <f>IF(OR(H4&gt;Machine_traitement!$B$24,F3="OUI"),"OUI","NON")</f>
        <v>OUI</v>
      </c>
      <c r="G4" s="55" t="str">
        <f>IF(I4&gt;0,IF(A4&lt;&gt;A3,IF(OR((L4-L3)/(A4-A3)&lt;-Machine_traitement!$B$18,G3="RUPTURE",IF(L4&lt;L3,L4&lt;Machine_traitement!$B$19)),"RUPTURE","NON RUPTURE"),IF(OR((L5-L3)/(A5-A3)&lt;-Machine_traitement!$B$18,G3="RUPTURE",IF(L5&lt;L3,L5&lt;Machine_traitement!$B$19)),"RUPTURE","NON RUPTURE")),"NON RUPTURE")</f>
        <v>NON RUPTURE</v>
      </c>
      <c r="H4" s="56">
        <f>D4/Resultats!$K$2</f>
        <v>1.7117146355065882</v>
      </c>
      <c r="I4" s="69">
        <f>A4-Machine_traitement!$B$26</f>
        <v>0.0039100000000189539</v>
      </c>
      <c r="J4" s="50">
        <f>(B4-$B$2)/Resultats!$J$2</f>
        <v>0.0010184874999999982</v>
      </c>
      <c r="K4" s="50">
        <f>IF(AND(TRUE,Machine_donnees!J4-(Machine_traitement!$B$10*Machine_donnees!L4+Machine_traitement!$B$11)&gt;0.0003),Machine_donnees!J4-(Machine_traitement!$B$10*Machine_donnees!L4+Machine_traitement!$B$11),0)</f>
        <v>0</v>
      </c>
      <c r="L4" s="51">
        <f ca="1">AVERAGE(OFFSET(H4,0,0,Machine_traitement!$B$4,1))</f>
        <v>4.5748670292587432</v>
      </c>
    </row>
    <row r="5" spans="1:12" ht="12.75">
      <c r="A5" s="65">
        <f>IF(TRUE,Machine_donnees_brutes!A9)</f>
        <v>725.06348000000003</v>
      </c>
      <c r="B5" s="65">
        <f>IF(TRUE,Machine_donnees_brutes!B9)</f>
        <v>2.8810739999999999</v>
      </c>
      <c r="C5" s="65">
        <f>IF(TRUE,Machine_donnees_brutes!D9)</f>
        <v>355.82758000000001</v>
      </c>
      <c r="D5" s="65">
        <f>IF(TRUE,Machine_donnees_brutes!C9)</f>
        <v>8.5518789000000002</v>
      </c>
      <c r="F5" s="54" t="str">
        <f>IF(OR(H5&gt;Machine_traitement!$B$24,F4="OUI"),"OUI","NON")</f>
        <v>OUI</v>
      </c>
      <c r="G5" s="55" t="str">
        <f>IF(I5&gt;0,IF(A5&lt;&gt;A4,IF(OR((L5-L4)/(A5-A4)&lt;-Machine_traitement!$B$18,G4="RUPTURE",IF(L5&lt;L4,L5&lt;Machine_traitement!$B$19)),"RUPTURE","NON RUPTURE"),IF(OR((L6-L4)/(A6-A4)&lt;-Machine_traitement!$B$18,G4="RUPTURE",IF(L6&lt;L4,L6&lt;Machine_traitement!$B$19)),"RUPTURE","NON RUPTURE")),"NON RUPTURE")</f>
        <v>NON RUPTURE</v>
      </c>
      <c r="H5" s="56">
        <f>D5/Resultats!$K$2</f>
        <v>7.438019423010898</v>
      </c>
      <c r="I5" s="69">
        <f>A5-Machine_traitement!$B$26</f>
        <v>0.0078200000000379077</v>
      </c>
      <c r="J5" s="50">
        <f>(B5-$B$2)/Resultats!$J$2</f>
        <v>0.0012837374999999929</v>
      </c>
      <c r="K5" s="50">
        <f>IF(AND(TRUE,Machine_donnees!J5-(Machine_traitement!$B$10*Machine_donnees!L5+Machine_traitement!$B$11)&gt;0.0003),Machine_donnees!J5-(Machine_traitement!$B$10*Machine_donnees!L5+Machine_traitement!$B$11),0)</f>
        <v>0</v>
      </c>
      <c r="L5" s="51">
        <f ca="1">AVERAGE(OFFSET(H5,0,0,Machine_traitement!$B$4,1))</f>
        <v>6.9801206095308022</v>
      </c>
    </row>
    <row r="6" spans="1:12" ht="12.75">
      <c r="A6" s="65">
        <f>IF(TRUE,Machine_donnees_brutes!A10)</f>
        <v>725.06737999999996</v>
      </c>
      <c r="B6" s="65">
        <f>IF(TRUE,Machine_donnees_brutes!B10)</f>
        <v>2.8839350000000001</v>
      </c>
      <c r="C6" s="65">
        <f>IF(TRUE,Machine_donnees_brutes!D10)</f>
        <v>354.94619999999998</v>
      </c>
      <c r="D6" s="65">
        <f>IF(TRUE,Machine_donnees_brutes!C10)</f>
        <v>7.4989385999999998</v>
      </c>
      <c r="F6" s="54" t="str">
        <f>IF(OR(H6&gt;Machine_traitement!$B$24,F5="OUI"),"OUI","NON")</f>
        <v>OUI</v>
      </c>
      <c r="G6" s="55" t="str">
        <f>IF(I6&gt;0,IF(A6&lt;&gt;A5,IF(OR((L6-L5)/(A6-A5)&lt;-Machine_traitement!$B$18,G5="RUPTURE",IF(L6&lt;L5,L6&lt;Machine_traitement!$B$19)),"RUPTURE","NON RUPTURE"),IF(OR((L7-L5)/(A7-A5)&lt;-Machine_traitement!$B$18,G5="RUPTURE",IF(L7&lt;L5,L7&lt;Machine_traitement!$B$19)),"RUPTURE","NON RUPTURE")),"NON RUPTURE")</f>
        <v>NON RUPTURE</v>
      </c>
      <c r="H6" s="56">
        <f>D6/Resultats!$K$2</f>
        <v>6.5222217960507072</v>
      </c>
      <c r="I6" s="69">
        <f>A6-Machine_traitement!$B$26</f>
        <v>0.011719999999968422</v>
      </c>
      <c r="J6" s="50">
        <f>(B6-$B$2)/Resultats!$J$2</f>
        <v>0.0016413625000000209</v>
      </c>
      <c r="K6" s="50">
        <f>IF(AND(TRUE,Machine_donnees!J6-(Machine_traitement!$B$10*Machine_donnees!L6+Machine_traitement!$B$11)&gt;0.0003),Machine_donnees!J6-(Machine_traitement!$B$10*Machine_donnees!L6+Machine_traitement!$B$11),0)</f>
        <v>0</v>
      </c>
      <c r="L6" s="51">
        <f ca="1">AVERAGE(OFFSET(H6,0,0,Machine_traitement!$B$4,1))</f>
        <v>6.9502558689497711</v>
      </c>
    </row>
    <row r="7" spans="1:12" ht="12.75">
      <c r="A7" s="65">
        <f>IF(TRUE,Machine_donnees_brutes!A11)</f>
        <v>725.07128999999998</v>
      </c>
      <c r="B7" s="65">
        <f>IF(TRUE,Machine_donnees_brutes!B11)</f>
        <v>2.8878689</v>
      </c>
      <c r="C7" s="65">
        <f>IF(TRUE,Machine_donnees_brutes!D11)</f>
        <v>353.93103000000002</v>
      </c>
      <c r="D7" s="65">
        <f>IF(TRUE,Machine_donnees_brutes!C11)</f>
        <v>8.4832047999999993</v>
      </c>
      <c r="F7" s="54" t="str">
        <f>IF(OR(H7&gt;Machine_traitement!$B$24,F6="OUI"),"OUI","NON")</f>
        <v>OUI</v>
      </c>
      <c r="G7" s="55" t="str">
        <f>IF(I7&gt;0,IF(A7&lt;&gt;A6,IF(OR((L7-L6)/(A7-A6)&lt;-Machine_traitement!$B$18,G6="RUPTURE",IF(L7&lt;L6,L7&lt;Machine_traitement!$B$19)),"RUPTURE","NON RUPTURE"),IF(OR((L8-L6)/(A8-A6)&lt;-Machine_traitement!$B$18,G6="RUPTURE",IF(L8&lt;L6,L8&lt;Machine_traitement!$B$19)),"RUPTURE","NON RUPTURE")),"NON RUPTURE")</f>
        <v>NON RUPTURE</v>
      </c>
      <c r="H7" s="56">
        <f>D7/Resultats!$K$2</f>
        <v>7.3782899418488341</v>
      </c>
      <c r="I7" s="69">
        <f>A7-Machine_traitement!$B$26</f>
        <v>0.015629999999987376</v>
      </c>
      <c r="J7" s="50">
        <f>(B7-$B$2)/Resultats!$J$2</f>
        <v>0.0021330999999999989</v>
      </c>
      <c r="K7" s="50">
        <f>IF(AND(TRUE,Machine_donnees!J7-(Machine_traitement!$B$10*Machine_donnees!L7+Machine_traitement!$B$11)&gt;0.0003),Machine_donnees!J7-(Machine_traitement!$B$10*Machine_donnees!L7+Machine_traitement!$B$11),0)</f>
        <v>0</v>
      </c>
      <c r="L7" s="51">
        <f ca="1">AVERAGE(OFFSET(H7,0,0,Machine_traitement!$B$4,1))</f>
        <v>9.1421305937867228</v>
      </c>
    </row>
    <row r="8" spans="1:12" ht="12.75">
      <c r="A8" s="65">
        <f>IF(TRUE,Machine_donnees_brutes!A12)</f>
        <v>725.0752</v>
      </c>
      <c r="B8" s="65">
        <f>IF(TRUE,Machine_donnees_brutes!B12)</f>
        <v>2.8890430999999999</v>
      </c>
      <c r="C8" s="65">
        <f>IF(TRUE,Machine_donnees_brutes!D12)</f>
        <v>353.76575000000003</v>
      </c>
      <c r="D8" s="65">
        <f>IF(TRUE,Machine_donnees_brutes!C12)</f>
        <v>12.539164</v>
      </c>
      <c r="F8" s="54" t="str">
        <f>IF(OR(H8&gt;Machine_traitement!$B$24,F7="OUI"),"OUI","NON")</f>
        <v>OUI</v>
      </c>
      <c r="G8" s="55" t="str">
        <f>IF(I8&gt;0,IF(A8&lt;&gt;A7,IF(OR((L8-L7)/(A8-A7)&lt;-Machine_traitement!$B$18,G7="RUPTURE",IF(L8&lt;L7,L8&lt;Machine_traitement!$B$19)),"RUPTURE","NON RUPTURE"),IF(OR((L9-L7)/(A9-A7)&lt;-Machine_traitement!$B$18,G7="RUPTURE",IF(L9&lt;L7,L9&lt;Machine_traitement!$B$19)),"RUPTURE","NON RUPTURE")),"NON RUPTURE")</f>
        <v>NON RUPTURE</v>
      </c>
      <c r="H8" s="56">
        <f>D8/Resultats!$K$2</f>
        <v>10.905971245724611</v>
      </c>
      <c r="I8" s="69">
        <f>A8-Machine_traitement!$B$26</f>
        <v>0.01954000000000633</v>
      </c>
      <c r="J8" s="50">
        <f>(B8-$B$2)/Resultats!$J$2</f>
        <v>0.0022798749999999868</v>
      </c>
      <c r="K8" s="50">
        <f>IF(AND(TRUE,Machine_donnees!J8-(Machine_traitement!$B$10*Machine_donnees!L8+Machine_traitement!$B$11)&gt;0.0003),Machine_donnees!J8-(Machine_traitement!$B$10*Machine_donnees!L8+Machine_traitement!$B$11),0)</f>
        <v>0</v>
      </c>
      <c r="L8" s="51">
        <f ca="1">AVERAGE(OFFSET(H8,0,0,Machine_traitement!$B$4,1))</f>
        <v>8.7873690076970128</v>
      </c>
    </row>
    <row r="9" spans="1:12" ht="12.75">
      <c r="A9" s="65">
        <f>IF(TRUE,Machine_donnees_brutes!A13)</f>
        <v>725.07910000000004</v>
      </c>
      <c r="B9" s="65">
        <f>IF(TRUE,Machine_donnees_brutes!B13)</f>
        <v>2.8933882999999998</v>
      </c>
      <c r="C9" s="65">
        <f>IF(TRUE,Machine_donnees_brutes!D13)</f>
        <v>355.00873000000001</v>
      </c>
      <c r="D9" s="65">
        <f>IF(TRUE,Machine_donnees_brutes!C13)</f>
        <v>7.6674290000000003</v>
      </c>
      <c r="F9" s="54" t="str">
        <f>IF(OR(H9&gt;Machine_traitement!$B$24,F8="OUI"),"OUI","NON")</f>
        <v>OUI</v>
      </c>
      <c r="G9" s="55" t="str">
        <f>IF(I9&gt;0,IF(A9&lt;&gt;A8,IF(OR((L9-L8)/(A9-A8)&lt;-Machine_traitement!$B$18,G8="RUPTURE",IF(L9&lt;L8,L9&lt;Machine_traitement!$B$19)),"RUPTURE","NON RUPTURE"),IF(OR((L10-L8)/(A10-A8)&lt;-Machine_traitement!$B$18,G8="RUPTURE",IF(L10&lt;L8,L10&lt;Machine_traitement!$B$19)),"RUPTURE","NON RUPTURE")),"NON RUPTURE")</f>
        <v>NON RUPTURE</v>
      </c>
      <c r="H9" s="56">
        <f>D9/Resultats!$K$2</f>
        <v>6.6687667696694142</v>
      </c>
      <c r="I9" s="69">
        <f>A9-Machine_traitement!$B$26</f>
        <v>0.023440000000050532</v>
      </c>
      <c r="J9" s="50">
        <f>(B9-$B$2)/Resultats!$J$2</f>
        <v>0.002823024999999979</v>
      </c>
      <c r="K9" s="50">
        <f>IF(AND(TRUE,Machine_donnees!J9-(Machine_traitement!$B$10*Machine_donnees!L9+Machine_traitement!$B$11)&gt;0.0003),Machine_donnees!J9-(Machine_traitement!$B$10*Machine_donnees!L9+Machine_traitement!$B$11),0)</f>
        <v>0</v>
      </c>
      <c r="L9" s="51">
        <f ca="1">AVERAGE(OFFSET(H9,0,0,Machine_traitement!$B$4,1))</f>
        <v>10.403913915519908</v>
      </c>
    </row>
    <row r="10" spans="1:12" ht="12.75">
      <c r="A10" s="65">
        <f>IF(TRUE,Machine_donnees_brutes!A14)</f>
        <v>725.08300999999994</v>
      </c>
      <c r="B10" s="65">
        <f>IF(TRUE,Machine_donnees_brutes!B14)</f>
        <v>2.89554</v>
      </c>
      <c r="C10" s="65">
        <f>IF(TRUE,Machine_donnees_brutes!D14)</f>
        <v>355.83614999999998</v>
      </c>
      <c r="D10" s="65">
        <f>IF(TRUE,Machine_donnees_brutes!C14)</f>
        <v>16.256416000000002</v>
      </c>
      <c r="F10" s="54" t="str">
        <f>IF(OR(H10&gt;Machine_traitement!$B$24,F9="OUI"),"OUI","NON")</f>
        <v>OUI</v>
      </c>
      <c r="G10" s="55" t="str">
        <f>IF(I10&gt;0,IF(A10&lt;&gt;A9,IF(OR((L10-L9)/(A10-A9)&lt;-Machine_traitement!$B$18,G9="RUPTURE",IF(L10&lt;L9,L10&lt;Machine_traitement!$B$19)),"RUPTURE","NON RUPTURE"),IF(OR((L11-L9)/(A11-A9)&lt;-Machine_traitement!$B$18,G9="RUPTURE",IF(L11&lt;L9,L11&lt;Machine_traitement!$B$19)),"RUPTURE","NON RUPTURE")),"NON RUPTURE")</f>
        <v>NON RUPTURE</v>
      </c>
      <c r="H10" s="56">
        <f>D10/Resultats!$K$2</f>
        <v>14.1390610613704</v>
      </c>
      <c r="I10" s="69">
        <f>A10-Machine_traitement!$B$26</f>
        <v>0.027349999999955799</v>
      </c>
      <c r="J10" s="50">
        <f>(B10-$B$2)/Resultats!$J$2</f>
        <v>0.0030919875000000041</v>
      </c>
      <c r="K10" s="50">
        <f>IF(AND(TRUE,Machine_donnees!J10-(Machine_traitement!$B$10*Machine_donnees!L10+Machine_traitement!$B$11)&gt;0.0003),Machine_donnees!J10-(Machine_traitement!$B$10*Machine_donnees!L10+Machine_traitement!$B$11),0)</f>
        <v>0</v>
      </c>
      <c r="L10" s="51">
        <f ca="1">AVERAGE(OFFSET(H10,0,0,Machine_traitement!$B$4,1))</f>
        <v>11.482302843852692</v>
      </c>
    </row>
    <row r="11" spans="1:12" ht="12.75">
      <c r="A11" s="65">
        <f>IF(TRUE,Machine_donnees_brutes!A15)</f>
        <v>725.08690999999999</v>
      </c>
      <c r="B11" s="65">
        <f>IF(TRUE,Machine_donnees_brutes!B15)</f>
        <v>2.8996645999999999</v>
      </c>
      <c r="C11" s="65">
        <f>IF(TRUE,Machine_donnees_brutes!D15)</f>
        <v>355.49227999999999</v>
      </c>
      <c r="D11" s="65">
        <f>IF(TRUE,Machine_donnees_brutes!C15)</f>
        <v>10.147188999999999</v>
      </c>
      <c r="F11" s="54" t="str">
        <f>IF(OR(H11&gt;Machine_traitement!$B$24,F10="OUI"),"OUI","NON")</f>
        <v>OUI</v>
      </c>
      <c r="G11" s="55" t="str">
        <f>IF(I11&gt;0,IF(A11&lt;&gt;A10,IF(OR((L11-L10)/(A11-A10)&lt;-Machine_traitement!$B$18,G10="RUPTURE",IF(L11&lt;L10,L11&lt;Machine_traitement!$B$19)),"RUPTURE","NON RUPTURE"),IF(OR((L12-L10)/(A12-A10)&lt;-Machine_traitement!$B$18,G10="RUPTURE",IF(L12&lt;L10,L12&lt;Machine_traitement!$B$19)),"RUPTURE","NON RUPTURE")),"NON RUPTURE")</f>
        <v>NON RUPTURE</v>
      </c>
      <c r="H11" s="56">
        <f>D11/Resultats!$K$2</f>
        <v>8.8255446263349828</v>
      </c>
      <c r="I11" s="69">
        <f>A11-Machine_traitement!$B$26</f>
        <v>0.03125</v>
      </c>
      <c r="J11" s="50">
        <f>(B11-$B$2)/Resultats!$J$2</f>
        <v>0.0036075624999999945</v>
      </c>
      <c r="K11" s="50">
        <f>IF(AND(TRUE,Machine_donnees!J11-(Machine_traitement!$B$10*Machine_donnees!L11+Machine_traitement!$B$11)&gt;0.0003),Machine_donnees!J11-(Machine_traitement!$B$10*Machine_donnees!L11+Machine_traitement!$B$11),0)</f>
        <v>0</v>
      </c>
      <c r="L11" s="51">
        <f ca="1">AVERAGE(OFFSET(H11,0,0,Machine_traitement!$B$4,1))</f>
        <v>12.646016682533062</v>
      </c>
    </row>
    <row r="12" spans="1:12" ht="12.75">
      <c r="A12" s="65">
        <f>IF(TRUE,Machine_donnees_brutes!A16)</f>
        <v>725.09082000000001</v>
      </c>
      <c r="B12" s="65">
        <f>IF(TRUE,Machine_donnees_brutes!B16)</f>
        <v>2.9028714</v>
      </c>
      <c r="C12" s="65">
        <f>IF(TRUE,Machine_donnees_brutes!D16)</f>
        <v>354.52526999999998</v>
      </c>
      <c r="D12" s="65">
        <f>IF(TRUE,Machine_donnees_brutes!C16)</f>
        <v>18.932380999999999</v>
      </c>
      <c r="F12" s="54" t="str">
        <f>IF(OR(H12&gt;Machine_traitement!$B$24,F11="OUI"),"OUI","NON")</f>
        <v>OUI</v>
      </c>
      <c r="G12" s="55" t="str">
        <f>IF(I12&gt;0,IF(A12&lt;&gt;A11,IF(OR((L12-L11)/(A12-A11)&lt;-Machine_traitement!$B$18,G11="RUPTURE",IF(L12&lt;L11,L12&lt;Machine_traitement!$B$19)),"RUPTURE","NON RUPTURE"),IF(OR((L13-L11)/(A13-A11)&lt;-Machine_traitement!$B$18,G11="RUPTURE",IF(L13&lt;L11,L13&lt;Machine_traitement!$B$19)),"RUPTURE","NON RUPTURE")),"NON RUPTURE")</f>
        <v>NON RUPTURE</v>
      </c>
      <c r="H12" s="56">
        <f>D12/Resultats!$K$2</f>
        <v>16.466488738731144</v>
      </c>
      <c r="I12" s="69">
        <f>A12-Machine_traitement!$B$26</f>
        <v>0.035160000000018954</v>
      </c>
      <c r="J12" s="50">
        <f>(B12-$B$2)/Resultats!$J$2</f>
        <v>0.0040084125000000026</v>
      </c>
      <c r="K12" s="50">
        <f>IF(AND(TRUE,Machine_donnees!J12-(Machine_traitement!$B$10*Machine_donnees!L12+Machine_traitement!$B$11)&gt;0.0003),Machine_donnees!J12-(Machine_traitement!$B$10*Machine_donnees!L12+Machine_traitement!$B$11),0)</f>
        <v>0</v>
      </c>
      <c r="L12" s="51">
        <f ca="1">AVERAGE(OFFSET(H12,0,0,Machine_traitement!$B$4,1))</f>
        <v>14.917632766564896</v>
      </c>
    </row>
    <row r="13" spans="1:12" ht="12.75">
      <c r="A13" s="65">
        <f>IF(TRUE,Machine_donnees_brutes!A17)</f>
        <v>725.09473000000003</v>
      </c>
      <c r="B13" s="65">
        <f>IF(TRUE,Machine_donnees_brutes!B17)</f>
        <v>2.9044091999999999</v>
      </c>
      <c r="C13" s="65">
        <f>IF(TRUE,Machine_donnees_brutes!D17)</f>
        <v>353.57506999999998</v>
      </c>
      <c r="D13" s="65">
        <f>IF(TRUE,Machine_donnees_brutes!C17)</f>
        <v>15.37078</v>
      </c>
      <c r="F13" s="54" t="str">
        <f>IF(OR(H13&gt;Machine_traitement!$B$24,F12="OUI"),"OUI","NON")</f>
        <v>OUI</v>
      </c>
      <c r="G13" s="55" t="str">
        <f>IF(I13&gt;0,IF(A13&lt;&gt;A12,IF(OR((L13-L12)/(A13-A12)&lt;-Machine_traitement!$B$18,G12="RUPTURE",IF(L13&lt;L12,L13&lt;Machine_traitement!$B$19)),"RUPTURE","NON RUPTURE"),IF(OR((L14-L12)/(A14-A12)&lt;-Machine_traitement!$B$18,G12="RUPTURE",IF(L14&lt;L12,L14&lt;Machine_traitement!$B$19)),"RUPTURE","NON RUPTURE")),"NON RUPTURE")</f>
        <v>NON RUPTURE</v>
      </c>
      <c r="H13" s="56">
        <f>D13/Resultats!$K$2</f>
        <v>13.368776794398649</v>
      </c>
      <c r="I13" s="69">
        <f>A13-Machine_traitement!$B$26</f>
        <v>0.039070000000037908</v>
      </c>
      <c r="J13" s="50">
        <f>(B13-$B$2)/Resultats!$J$2</f>
        <v>0.0042006374999999929</v>
      </c>
      <c r="K13" s="50">
        <f>IF(AND(TRUE,Machine_donnees!J13-(Machine_traitement!$B$10*Machine_donnees!L13+Machine_traitement!$B$11)&gt;0.0003),Machine_donnees!J13-(Machine_traitement!$B$10*Machine_donnees!L13+Machine_traitement!$B$11),0)</f>
        <v>0</v>
      </c>
      <c r="L13" s="51">
        <f ca="1">AVERAGE(OFFSET(H13,0,0,Machine_traitement!$B$4,1))</f>
        <v>15.125341008606011</v>
      </c>
    </row>
    <row r="14" spans="1:12" ht="12.75">
      <c r="A14" s="65">
        <f>IF(TRUE,Machine_donnees_brutes!A18)</f>
        <v>725.09862999999996</v>
      </c>
      <c r="B14" s="65">
        <f>IF(TRUE,Machine_donnees_brutes!B18)</f>
        <v>2.9095054</v>
      </c>
      <c r="C14" s="65">
        <f>IF(TRUE,Machine_donnees_brutes!D18)</f>
        <v>353.61923000000002</v>
      </c>
      <c r="D14" s="65">
        <f>IF(TRUE,Machine_donnees_brutes!C18)</f>
        <v>19.410007</v>
      </c>
      <c r="F14" s="54" t="str">
        <f>IF(OR(H14&gt;Machine_traitement!$B$24,F13="OUI"),"OUI","NON")</f>
        <v>OUI</v>
      </c>
      <c r="G14" s="55" t="str">
        <f>IF(I14&gt;0,IF(A14&lt;&gt;A13,IF(OR((L14-L13)/(A14-A13)&lt;-Machine_traitement!$B$18,G13="RUPTURE",IF(L14&lt;L13,L14&lt;Machine_traitement!$B$19)),"RUPTURE","NON RUPTURE"),IF(OR((L15-L13)/(A15-A13)&lt;-Machine_traitement!$B$18,G13="RUPTURE",IF(L15&lt;L13,L15&lt;Machine_traitement!$B$19)),"RUPTURE","NON RUPTURE")),"NON RUPTURE")</f>
        <v>NON RUPTURE</v>
      </c>
      <c r="H14" s="56">
        <f>D14/Resultats!$K$2</f>
        <v>16.881905222813373</v>
      </c>
      <c r="I14" s="69">
        <f>A14-Machine_traitement!$B$26</f>
        <v>0.042969999999968422</v>
      </c>
      <c r="J14" s="50">
        <f>(B14-$B$2)/Resultats!$J$2</f>
        <v>0.0048376625000000062</v>
      </c>
      <c r="K14" s="50">
        <f>IF(AND(TRUE,Machine_donnees!J14-(Machine_traitement!$B$10*Machine_donnees!L14+Machine_traitement!$B$11)&gt;0.0003),Machine_donnees!J14-(Machine_traitement!$B$10*Machine_donnees!L14+Machine_traitement!$B$11),0)</f>
        <v>0</v>
      </c>
      <c r="L14" s="51">
        <f ca="1">AVERAGE(OFFSET(H14,0,0,Machine_traitement!$B$4,1))</f>
        <v>17.642145151188764</v>
      </c>
    </row>
    <row r="15" spans="1:12" ht="12.75">
      <c r="A15" s="65">
        <f>IF(TRUE,Machine_donnees_brutes!A19)</f>
        <v>725.10253999999998</v>
      </c>
      <c r="B15" s="65">
        <f>IF(TRUE,Machine_donnees_brutes!B19)</f>
        <v>2.9119372000000001</v>
      </c>
      <c r="C15" s="65">
        <f>IF(TRUE,Machine_donnees_brutes!D19)</f>
        <v>354.82616999999999</v>
      </c>
      <c r="D15" s="65">
        <f>IF(TRUE,Machine_donnees_brutes!C19)</f>
        <v>21.158182</v>
      </c>
      <c r="F15" s="54" t="str">
        <f>IF(OR(H15&gt;Machine_traitement!$B$24,F14="OUI"),"OUI","NON")</f>
        <v>OUI</v>
      </c>
      <c r="G15" s="55" t="str">
        <f>IF(I15&gt;0,IF(A15&lt;&gt;A14,IF(OR((L15-L14)/(A15-A14)&lt;-Machine_traitement!$B$18,G14="RUPTURE",IF(L15&lt;L14,L15&lt;Machine_traitement!$B$19)),"RUPTURE","NON RUPTURE"),IF(OR((L16-L14)/(A16-A14)&lt;-Machine_traitement!$B$18,G14="RUPTURE",IF(L16&lt;L14,L16&lt;Machine_traitement!$B$19)),"RUPTURE","NON RUPTURE")),"NON RUPTURE")</f>
        <v>NON RUPTURE</v>
      </c>
      <c r="H15" s="56">
        <f>D15/Resultats!$K$2</f>
        <v>18.402385079564159</v>
      </c>
      <c r="I15" s="69">
        <f>A15-Machine_traitement!$B$26</f>
        <v>0.046879999999987376</v>
      </c>
      <c r="J15" s="50">
        <f>(B15-$B$2)/Resultats!$J$2</f>
        <v>0.0051416375000000181</v>
      </c>
      <c r="K15" s="50">
        <f>IF(AND(TRUE,Machine_donnees!J15-(Machine_traitement!$B$10*Machine_donnees!L15+Machine_traitement!$B$11)&gt;0.0003),Machine_donnees!J15-(Machine_traitement!$B$10*Machine_donnees!L15+Machine_traitement!$B$11),0)</f>
        <v>0</v>
      </c>
      <c r="L15" s="51">
        <f ca="1">AVERAGE(OFFSET(H15,0,0,Machine_traitement!$B$4,1))</f>
        <v>18.11489747013691</v>
      </c>
    </row>
    <row r="16" spans="1:12" ht="12.75">
      <c r="A16" s="65">
        <f>IF(TRUE,Machine_donnees_brutes!A20)</f>
        <v>725.10645</v>
      </c>
      <c r="B16" s="65">
        <f>IF(TRUE,Machine_donnees_brutes!B20)</f>
        <v>2.9151261000000002</v>
      </c>
      <c r="C16" s="65">
        <f>IF(TRUE,Machine_donnees_brutes!D20)</f>
        <v>355.41257000000002</v>
      </c>
      <c r="D16" s="65">
        <f>IF(TRUE,Machine_donnees_brutes!C20)</f>
        <v>20.497102999999999</v>
      </c>
      <c r="F16" s="54" t="str">
        <f>IF(OR(H16&gt;Machine_traitement!$B$24,F15="OUI"),"OUI","NON")</f>
        <v>OUI</v>
      </c>
      <c r="G16" s="55" t="str">
        <f>IF(I16&gt;0,IF(A16&lt;&gt;A15,IF(OR((L16-L15)/(A16-A15)&lt;-Machine_traitement!$B$18,G15="RUPTURE",IF(L16&lt;L15,L16&lt;Machine_traitement!$B$19)),"RUPTURE","NON RUPTURE"),IF(OR((L17-L15)/(A17-A15)&lt;-Machine_traitement!$B$18,G15="RUPTURE",IF(L17&lt;L15,L17&lt;Machine_traitement!$B$19)),"RUPTURE","NON RUPTURE")),"NON RUPTURE")</f>
        <v>NON RUPTURE</v>
      </c>
      <c r="H16" s="56">
        <f>D16/Resultats!$K$2</f>
        <v>17.827409860709665</v>
      </c>
      <c r="I16" s="69">
        <f>A16-Machine_traitement!$B$26</f>
        <v>0.05079000000000633</v>
      </c>
      <c r="J16" s="50">
        <f>(B16-$B$2)/Resultats!$J$2</f>
        <v>0.0055402500000000243</v>
      </c>
      <c r="K16" s="50">
        <f>IF(AND(TRUE,Machine_donnees!J16-(Machine_traitement!$B$10*Machine_donnees!L16+Machine_traitement!$B$11)&gt;0.0003),Machine_donnees!J16-(Machine_traitement!$B$10*Machine_donnees!L16+Machine_traitement!$B$11),0)</f>
        <v>0</v>
      </c>
      <c r="L16" s="51">
        <f ca="1">AVERAGE(OFFSET(H16,0,0,Machine_traitement!$B$4,1))</f>
        <v>21.204466355188252</v>
      </c>
    </row>
    <row r="17" spans="1:12" ht="12.75">
      <c r="A17" s="65">
        <f>IF(TRUE,Machine_donnees_brutes!A21)</f>
        <v>725.11035000000004</v>
      </c>
      <c r="B17" s="65">
        <f>IF(TRUE,Machine_donnees_brutes!B21)</f>
        <v>2.9182136000000001</v>
      </c>
      <c r="C17" s="65">
        <f>IF(TRUE,Machine_donnees_brutes!D21)</f>
        <v>354.95540999999997</v>
      </c>
      <c r="D17" s="65">
        <f>IF(TRUE,Machine_donnees_brutes!C21)</f>
        <v>28.262658999999999</v>
      </c>
      <c r="F17" s="54" t="str">
        <f>IF(OR(H17&gt;Machine_traitement!$B$24,F16="OUI"),"OUI","NON")</f>
        <v>OUI</v>
      </c>
      <c r="G17" s="55" t="str">
        <f>IF(I17&gt;0,IF(A17&lt;&gt;A16,IF(OR((L17-L16)/(A17-A16)&lt;-Machine_traitement!$B$18,G16="RUPTURE",IF(L17&lt;L16,L17&lt;Machine_traitement!$B$19)),"RUPTURE","NON RUPTURE"),IF(OR((L18-L16)/(A18-A16)&lt;-Machine_traitement!$B$18,G16="RUPTURE",IF(L18&lt;L16,L18&lt;Machine_traitement!$B$19)),"RUPTURE","NON RUPTURE")),"NON RUPTURE")</f>
        <v>NON RUPTURE</v>
      </c>
      <c r="H17" s="56">
        <f>D17/Resultats!$K$2</f>
        <v>24.581522849666843</v>
      </c>
      <c r="I17" s="69">
        <f>A17-Machine_traitement!$B$26</f>
        <v>0.054690000000050532</v>
      </c>
      <c r="J17" s="50">
        <f>(B17-$B$2)/Resultats!$J$2</f>
        <v>0.005926187500000013</v>
      </c>
      <c r="K17" s="50">
        <f>IF(AND(TRUE,Machine_donnees!J17-(Machine_traitement!$B$10*Machine_donnees!L17+Machine_traitement!$B$11)&gt;0.0003),Machine_donnees!J17-(Machine_traitement!$B$10*Machine_donnees!L17+Machine_traitement!$B$11),0)</f>
        <v>0</v>
      </c>
      <c r="L17" s="51">
        <f ca="1">AVERAGE(OFFSET(H17,0,0,Machine_traitement!$B$4,1))</f>
        <v>22.3798774973957</v>
      </c>
    </row>
    <row r="18" spans="1:12" ht="12.75">
      <c r="A18" s="65">
        <f>IF(TRUE,Machine_donnees_brutes!A22)</f>
        <v>725.11425999999994</v>
      </c>
      <c r="B18" s="65">
        <f>IF(TRUE,Machine_donnees_brutes!B22)</f>
        <v>2.9216468</v>
      </c>
      <c r="C18" s="65">
        <f>IF(TRUE,Machine_donnees_brutes!D22)</f>
        <v>353.97687000000002</v>
      </c>
      <c r="D18" s="65">
        <f>IF(TRUE,Machine_donnees_brutes!C22)</f>
        <v>23.199966</v>
      </c>
      <c r="F18" s="54" t="str">
        <f>IF(OR(H18&gt;Machine_traitement!$B$24,F17="OUI"),"OUI","NON")</f>
        <v>OUI</v>
      </c>
      <c r="G18" s="55" t="str">
        <f>IF(I18&gt;0,IF(A18&lt;&gt;A17,IF(OR((L18-L17)/(A18-A17)&lt;-Machine_traitement!$B$18,G17="RUPTURE",IF(L18&lt;L17,L18&lt;Machine_traitement!$B$19)),"RUPTURE","NON RUPTURE"),IF(OR((L19-L17)/(A19-A17)&lt;-Machine_traitement!$B$18,G17="RUPTURE",IF(L19&lt;L17,L19&lt;Machine_traitement!$B$19)),"RUPTURE","NON RUPTURE")),"NON RUPTURE")</f>
        <v>NON RUPTURE</v>
      </c>
      <c r="H18" s="56">
        <f>D18/Resultats!$K$2</f>
        <v>20.178232145124557</v>
      </c>
      <c r="I18" s="69">
        <f>A18-Machine_traitement!$B$26</f>
        <v>0.058599999999955799</v>
      </c>
      <c r="J18" s="50">
        <f>(B18-$B$2)/Resultats!$J$2</f>
        <v>0.0063553375000000023</v>
      </c>
      <c r="K18" s="50">
        <f>IF(AND(TRUE,Machine_donnees!J18-(Machine_traitement!$B$10*Machine_donnees!L18+Machine_traitement!$B$11)&gt;0.0003),Machine_donnees!J18-(Machine_traitement!$B$10*Machine_donnees!L18+Machine_traitement!$B$11),0)</f>
        <v>0</v>
      </c>
      <c r="L18" s="51">
        <f ca="1">AVERAGE(OFFSET(H18,0,0,Machine_traitement!$B$4,1))</f>
        <v>23.84156076968776</v>
      </c>
    </row>
    <row r="19" spans="1:12" ht="12.75">
      <c r="A19" s="65">
        <f>IF(TRUE,Machine_donnees_brutes!A23)</f>
        <v>725.11815999999999</v>
      </c>
      <c r="B19" s="65">
        <f>IF(TRUE,Machine_donnees_brutes!B23)</f>
        <v>2.9241144999999999</v>
      </c>
      <c r="C19" s="65">
        <f>IF(TRUE,Machine_donnees_brutes!D23)</f>
        <v>353.20328000000001</v>
      </c>
      <c r="D19" s="65">
        <f>IF(TRUE,Machine_donnees_brutes!C23)</f>
        <v>31.623805999999998</v>
      </c>
      <c r="F19" s="54" t="str">
        <f>IF(OR(H19&gt;Machine_traitement!$B$24,F18="OUI"),"OUI","NON")</f>
        <v>OUI</v>
      </c>
      <c r="G19" s="55" t="str">
        <f>IF(I19&gt;0,IF(A19&lt;&gt;A18,IF(OR((L19-L18)/(A19-A18)&lt;-Machine_traitement!$B$18,G18="RUPTURE",IF(L19&lt;L18,L19&lt;Machine_traitement!$B$19)),"RUPTURE","NON RUPTURE"),IF(OR((L20-L18)/(A20-A18)&lt;-Machine_traitement!$B$18,G18="RUPTURE",IF(L20&lt;L18,L20&lt;Machine_traitement!$B$19)),"RUPTURE","NON RUPTURE")),"NON RUPTURE")</f>
        <v>NON RUPTURE</v>
      </c>
      <c r="H19" s="56">
        <f>D19/Resultats!$K$2</f>
        <v>27.504889394250959</v>
      </c>
      <c r="I19" s="69">
        <f>A19-Machine_traitement!$B$26</f>
        <v>0.0625</v>
      </c>
      <c r="J19" s="50">
        <f>(B19-$B$2)/Resultats!$J$2</f>
        <v>0.0066637999999999975</v>
      </c>
      <c r="K19" s="50">
        <f>IF(AND(TRUE,Machine_donnees!J19-(Machine_traitement!$B$10*Machine_donnees!L19+Machine_traitement!$B$11)&gt;0.0003),Machine_donnees!J19-(Machine_traitement!$B$10*Machine_donnees!L19+Machine_traitement!$B$11),0)</f>
        <v>0</v>
      </c>
      <c r="L19" s="51">
        <f ca="1">AVERAGE(OFFSET(H19,0,0,Machine_traitement!$B$4,1))</f>
        <v>25.301488446235197</v>
      </c>
    </row>
    <row r="20" spans="1:12" ht="12.75">
      <c r="A20" s="65">
        <f>IF(TRUE,Machine_donnees_brutes!A24)</f>
        <v>725.12207000000001</v>
      </c>
      <c r="B20" s="65">
        <f>IF(TRUE,Machine_donnees_brutes!B24)</f>
        <v>2.9270887000000001</v>
      </c>
      <c r="C20" s="65">
        <f>IF(TRUE,Machine_donnees_brutes!D24)</f>
        <v>353.50130999999999</v>
      </c>
      <c r="D20" s="65">
        <f>IF(TRUE,Machine_donnees_brutes!C24)</f>
        <v>26.557075999999999</v>
      </c>
      <c r="F20" s="54" t="str">
        <f>IF(OR(H20&gt;Machine_traitement!$B$24,F19="OUI"),"OUI","NON")</f>
        <v>OUI</v>
      </c>
      <c r="G20" s="55" t="str">
        <f>IF(I20&gt;0,IF(A20&lt;&gt;A19,IF(OR((L20-L19)/(A20-A19)&lt;-Machine_traitement!$B$18,G19="RUPTURE",IF(L20&lt;L19,L20&lt;Machine_traitement!$B$19)),"RUPTURE","NON RUPTURE"),IF(OR((L21-L19)/(A21-A19)&lt;-Machine_traitement!$B$18,G19="RUPTURE",IF(L21&lt;L19,L21&lt;Machine_traitement!$B$19)),"RUPTURE","NON RUPTURE")),"NON RUPTURE")</f>
        <v>NON RUPTURE</v>
      </c>
      <c r="H20" s="56">
        <f>D20/Resultats!$K$2</f>
        <v>23.098087498219432</v>
      </c>
      <c r="I20" s="69">
        <f>A20-Machine_traitement!$B$26</f>
        <v>0.066410000000018954</v>
      </c>
      <c r="J20" s="50">
        <f>(B20-$B$2)/Resultats!$J$2</f>
        <v>0.0070355750000000161</v>
      </c>
      <c r="K20" s="50">
        <f>IF(AND(TRUE,Machine_donnees!J20-(Machine_traitement!$B$10*Machine_donnees!L20+Machine_traitement!$B$11)&gt;0.0003),Machine_donnees!J20-(Machine_traitement!$B$10*Machine_donnees!L20+Machine_traitement!$B$11),0)</f>
        <v>0</v>
      </c>
      <c r="L20" s="51">
        <f ca="1">AVERAGE(OFFSET(H20,0,0,Machine_traitement!$B$4,1))</f>
        <v>26.259356183319952</v>
      </c>
    </row>
    <row r="21" spans="1:12" ht="12.75">
      <c r="A21" s="65">
        <f>IF(TRUE,Machine_donnees_brutes!A25)</f>
        <v>725.12598000000003</v>
      </c>
      <c r="B21" s="65">
        <f>IF(TRUE,Machine_donnees_brutes!B25)</f>
        <v>2.9290676000000002</v>
      </c>
      <c r="C21" s="65">
        <f>IF(TRUE,Machine_donnees_brutes!D25)</f>
        <v>354.74545000000001</v>
      </c>
      <c r="D21" s="65">
        <f>IF(TRUE,Machine_donnees_brutes!C25)</f>
        <v>33.826427000000002</v>
      </c>
      <c r="F21" s="54" t="str">
        <f>IF(OR(H21&gt;Machine_traitement!$B$24,F20="OUI"),"OUI","NON")</f>
        <v>OUI</v>
      </c>
      <c r="G21" s="55" t="str">
        <f>IF(I21&gt;0,IF(A21&lt;&gt;A20,IF(OR((L21-L20)/(A21-A20)&lt;-Machine_traitement!$B$18,G20="RUPTURE",IF(L21&lt;L20,L21&lt;Machine_traitement!$B$19)),"RUPTURE","NON RUPTURE"),IF(OR((L22-L20)/(A22-A20)&lt;-Machine_traitement!$B$18,G20="RUPTURE",IF(L22&lt;L20,L22&lt;Machine_traitement!$B$19)),"RUPTURE","NON RUPTURE")),"NON RUPTURE")</f>
        <v>NON RUPTURE</v>
      </c>
      <c r="H21" s="56">
        <f>D21/Resultats!$K$2</f>
        <v>29.420624868420468</v>
      </c>
      <c r="I21" s="69">
        <f>A21-Machine_traitement!$B$26</f>
        <v>0.070320000000037908</v>
      </c>
      <c r="J21" s="50">
        <f>(B21-$B$2)/Resultats!$J$2</f>
        <v>0.0072829375000000307</v>
      </c>
      <c r="K21" s="50">
        <f>IF(AND(TRUE,Machine_donnees!J21-(Machine_traitement!$B$10*Machine_donnees!L21+Machine_traitement!$B$11)&gt;0.0003),Machine_donnees!J21-(Machine_traitement!$B$10*Machine_donnees!L21+Machine_traitement!$B$11),0)</f>
        <v>0</v>
      </c>
      <c r="L21" s="51">
        <f ca="1">AVERAGE(OFFSET(H21,0,0,Machine_traitement!$B$4,1))</f>
        <v>28.91337989847398</v>
      </c>
    </row>
    <row r="22" spans="1:12" ht="12.75">
      <c r="A22" s="65">
        <f>IF(TRUE,Machine_donnees_brutes!A26)</f>
        <v>725.12987999999996</v>
      </c>
      <c r="B22" s="65">
        <f>IF(TRUE,Machine_donnees_brutes!B26)</f>
        <v>2.9339552000000002</v>
      </c>
      <c r="C22" s="65">
        <f>IF(TRUE,Machine_donnees_brutes!D26)</f>
        <v>355.18212999999997</v>
      </c>
      <c r="D22" s="65">
        <f>IF(TRUE,Machine_donnees_brutes!C26)</f>
        <v>32.660015000000001</v>
      </c>
      <c r="F22" s="54" t="str">
        <f>IF(OR(H22&gt;Machine_traitement!$B$24,F21="OUI"),"OUI","NON")</f>
        <v>OUI</v>
      </c>
      <c r="G22" s="55" t="str">
        <f>IF(I22&gt;0,IF(A22&lt;&gt;A21,IF(OR((L22-L21)/(A22-A21)&lt;-Machine_traitement!$B$18,G21="RUPTURE",IF(L22&lt;L21,L22&lt;Machine_traitement!$B$19)),"RUPTURE","NON RUPTURE"),IF(OR((L23-L21)/(A23-A21)&lt;-Machine_traitement!$B$18,G21="RUPTURE",IF(L23&lt;L21,L23&lt;Machine_traitement!$B$19)),"RUPTURE","NON RUPTURE")),"NON RUPTURE")</f>
        <v>NON RUPTURE</v>
      </c>
      <c r="H22" s="56">
        <f>D22/Resultats!$K$2</f>
        <v>28.406134928527493</v>
      </c>
      <c r="I22" s="69">
        <f>A22-Machine_traitement!$B$26</f>
        <v>0.074219999999968422</v>
      </c>
      <c r="J22" s="50">
        <f>(B22-$B$2)/Resultats!$J$2</f>
        <v>0.0078938875000000297</v>
      </c>
      <c r="K22" s="50">
        <f>IF(AND(TRUE,Machine_donnees!J22-(Machine_traitement!$B$10*Machine_donnees!L22+Machine_traitement!$B$11)&gt;0.0003),Machine_donnees!J22-(Machine_traitement!$B$10*Machine_donnees!L22+Machine_traitement!$B$11),0)</f>
        <v>0</v>
      </c>
      <c r="L22" s="51">
        <f ca="1">AVERAGE(OFFSET(H22,0,0,Machine_traitement!$B$4,1))</f>
        <v>28.896875471993962</v>
      </c>
    </row>
    <row r="23" spans="1:12" ht="12.75">
      <c r="A23" s="65">
        <f>IF(TRUE,Machine_donnees_brutes!A27)</f>
        <v>725.13378999999998</v>
      </c>
      <c r="B23" s="65">
        <f>IF(TRUE,Machine_donnees_brutes!B27)</f>
        <v>2.9375851000000002</v>
      </c>
      <c r="C23" s="65">
        <f>IF(TRUE,Machine_donnees_brutes!D27)</f>
        <v>354.63315</v>
      </c>
      <c r="D23" s="65">
        <f>IF(TRUE,Machine_donnees_brutes!C27)</f>
        <v>33.788474999999998</v>
      </c>
      <c r="F23" s="54" t="str">
        <f>IF(OR(H23&gt;Machine_traitement!$B$24,F22="OUI"),"OUI","NON")</f>
        <v>OUI</v>
      </c>
      <c r="G23" s="55" t="str">
        <f>IF(I23&gt;0,IF(A23&lt;&gt;A22,IF(OR((L23-L22)/(A23-A22)&lt;-Machine_traitement!$B$18,G22="RUPTURE",IF(L23&lt;L22,L23&lt;Machine_traitement!$B$19)),"RUPTURE","NON RUPTURE"),IF(OR((L24-L22)/(A24-A22)&lt;-Machine_traitement!$B$18,G22="RUPTURE",IF(L24&lt;L22,L24&lt;Machine_traitement!$B$19)),"RUPTURE","NON RUPTURE")),"NON RUPTURE")</f>
        <v>NON RUPTURE</v>
      </c>
      <c r="H23" s="56">
        <f>D23/Resultats!$K$2</f>
        <v>29.387616015460431</v>
      </c>
      <c r="I23" s="69">
        <f>A23-Machine_traitement!$B$26</f>
        <v>0.078129999999987376</v>
      </c>
      <c r="J23" s="50">
        <f>(B23-$B$2)/Resultats!$J$2</f>
        <v>0.0083476250000000252</v>
      </c>
      <c r="K23" s="50">
        <f>IF(AND(TRUE,Machine_donnees!J23-(Machine_traitement!$B$10*Machine_donnees!L23+Machine_traitement!$B$11)&gt;0.0003),Machine_donnees!J23-(Machine_traitement!$B$10*Machine_donnees!L23+Machine_traitement!$B$11),0)</f>
        <v>0</v>
      </c>
      <c r="L23" s="51">
        <f ca="1">AVERAGE(OFFSET(H23,0,0,Machine_traitement!$B$4,1))</f>
        <v>30.742084007576576</v>
      </c>
    </row>
    <row r="24" spans="1:12" ht="12.75">
      <c r="A24" s="65">
        <f>IF(TRUE,Machine_donnees_brutes!A28)</f>
        <v>725.1377</v>
      </c>
      <c r="B24" s="65">
        <f>IF(TRUE,Machine_donnees_brutes!B28)</f>
        <v>2.9412448000000002</v>
      </c>
      <c r="C24" s="65">
        <f>IF(TRUE,Machine_donnees_brutes!D28)</f>
        <v>353.72656000000001</v>
      </c>
      <c r="D24" s="65">
        <f>IF(TRUE,Machine_donnees_brutes!C28)</f>
        <v>36.903080000000003</v>
      </c>
      <c r="F24" s="54" t="str">
        <f>IF(OR(H24&gt;Machine_traitement!$B$24,F23="OUI"),"OUI","NON")</f>
        <v>OUI</v>
      </c>
      <c r="G24" s="55" t="str">
        <f>IF(I24&gt;0,IF(A24&lt;&gt;A23,IF(OR((L24-L23)/(A24-A23)&lt;-Machine_traitement!$B$18,G23="RUPTURE",IF(L24&lt;L23,L24&lt;Machine_traitement!$B$19)),"RUPTURE","NON RUPTURE"),IF(OR((L25-L23)/(A25-A23)&lt;-Machine_traitement!$B$18,G23="RUPTURE",IF(L25&lt;L23,L25&lt;Machine_traitement!$B$19)),"RUPTURE","NON RUPTURE")),"NON RUPTURE")</f>
        <v>NON RUPTURE</v>
      </c>
      <c r="H24" s="56">
        <f>D24/Resultats!$K$2</f>
        <v>32.096551999692721</v>
      </c>
      <c r="I24" s="69">
        <f>A24-Machine_traitement!$B$26</f>
        <v>0.08204000000000633</v>
      </c>
      <c r="J24" s="50">
        <f>(B24-$B$2)/Resultats!$J$2</f>
        <v>0.0088050875000000306</v>
      </c>
      <c r="K24" s="50">
        <f>IF(AND(TRUE,Machine_donnees!J24-(Machine_traitement!$B$10*Machine_donnees!L24+Machine_traitement!$B$11)&gt;0.0003),Machine_donnees!J24-(Machine_traitement!$B$10*Machine_donnees!L24+Machine_traitement!$B$11),0)</f>
        <v>0</v>
      </c>
      <c r="L24" s="51">
        <f ca="1">AVERAGE(OFFSET(H24,0,0,Machine_traitement!$B$4,1))</f>
        <v>30.350817510733883</v>
      </c>
    </row>
    <row r="25" spans="1:12" ht="12.75">
      <c r="A25" s="65">
        <f>IF(TRUE,Machine_donnees_brutes!A29)</f>
        <v>725.14160000000004</v>
      </c>
      <c r="B25" s="65">
        <f>IF(TRUE,Machine_donnees_brutes!B29)</f>
        <v>2.9429495000000001</v>
      </c>
      <c r="C25" s="65">
        <f>IF(TRUE,Machine_donnees_brutes!D29)</f>
        <v>352.95612</v>
      </c>
      <c r="D25" s="65">
        <f>IF(TRUE,Machine_donnees_brutes!C29)</f>
        <v>32.888756000000001</v>
      </c>
      <c r="F25" s="54" t="str">
        <f>IF(OR(H25&gt;Machine_traitement!$B$24,F24="OUI"),"OUI","NON")</f>
        <v>OUI</v>
      </c>
      <c r="G25" s="55" t="str">
        <f>IF(I25&gt;0,IF(A25&lt;&gt;A24,IF(OR((L25-L24)/(A25-A24)&lt;-Machine_traitement!$B$18,G24="RUPTURE",IF(L25&lt;L24,L25&lt;Machine_traitement!$B$19)),"RUPTURE","NON RUPTURE"),IF(OR((L26-L24)/(A26-A24)&lt;-Machine_traitement!$B$18,G24="RUPTURE",IF(L26&lt;L24,L26&lt;Machine_traitement!$B$19)),"RUPTURE","NON RUPTURE")),"NON RUPTURE")</f>
        <v>NON RUPTURE</v>
      </c>
      <c r="H25" s="56">
        <f>D25/Resultats!$K$2</f>
        <v>28.605083021775041</v>
      </c>
      <c r="I25" s="69">
        <f>A25-Machine_traitement!$B$26</f>
        <v>0.085940000000050532</v>
      </c>
      <c r="J25" s="50">
        <f>(B25-$B$2)/Resultats!$J$2</f>
        <v>0.0090181750000000172</v>
      </c>
      <c r="K25" s="50">
        <f>IF(AND(TRUE,Machine_donnees!J25-(Machine_traitement!$B$10*Machine_donnees!L25+Machine_traitement!$B$11)&gt;0.0003),Machine_donnees!J25-(Machine_traitement!$B$10*Machine_donnees!L25+Machine_traitement!$B$11),0)</f>
        <v>0</v>
      </c>
      <c r="L25" s="51">
        <f ca="1">AVERAGE(OFFSET(H25,0,0,Machine_traitement!$B$4,1))</f>
        <v>32.213769870337302</v>
      </c>
    </row>
    <row r="26" spans="1:12" ht="12.75">
      <c r="A26" s="65">
        <f>IF(TRUE,Machine_donnees_brutes!A30)</f>
        <v>725.14550999999994</v>
      </c>
      <c r="B26" s="65">
        <f>IF(TRUE,Machine_donnees_brutes!B30)</f>
        <v>2.946043</v>
      </c>
      <c r="C26" s="65">
        <f>IF(TRUE,Machine_donnees_brutes!D30)</f>
        <v>353.62051000000002</v>
      </c>
      <c r="D26" s="65">
        <f>IF(TRUE,Machine_donnees_brutes!C30)</f>
        <v>41.186947000000004</v>
      </c>
      <c r="F26" s="54" t="str">
        <f>IF(OR(H26&gt;Machine_traitement!$B$24,F25="OUI"),"OUI","NON")</f>
        <v>OUI</v>
      </c>
      <c r="G26" s="55" t="str">
        <f>IF(I26&gt;0,IF(A26&lt;&gt;A25,IF(OR((L26-L25)/(A26-A25)&lt;-Machine_traitement!$B$18,G25="RUPTURE",IF(L26&lt;L25,L26&lt;Machine_traitement!$B$19)),"RUPTURE","NON RUPTURE"),IF(OR((L27-L25)/(A27-A25)&lt;-Machine_traitement!$B$18,G25="RUPTURE",IF(L27&lt;L25,L27&lt;Machine_traitement!$B$19)),"RUPTURE","NON RUPTURE")),"NON RUPTURE")</f>
        <v>NON RUPTURE</v>
      </c>
      <c r="H26" s="56">
        <f>D26/Resultats!$K$2</f>
        <v>35.822456718899566</v>
      </c>
      <c r="I26" s="69">
        <f>A26-Machine_traitement!$B$26</f>
        <v>0.089849999999955799</v>
      </c>
      <c r="J26" s="50">
        <f>(B26-$B$2)/Resultats!$J$2</f>
        <v>0.0094048624999999997</v>
      </c>
      <c r="K26" s="50">
        <f>IF(AND(TRUE,Machine_donnees!J26-(Machine_traitement!$B$10*Machine_donnees!L26+Machine_traitement!$B$11)&gt;0.0003),Machine_donnees!J26-(Machine_traitement!$B$10*Machine_donnees!L26+Machine_traitement!$B$11),0)</f>
        <v>0</v>
      </c>
      <c r="L26" s="51">
        <f ca="1">AVERAGE(OFFSET(H26,0,0,Machine_traitement!$B$4,1))</f>
        <v>33.553943042606676</v>
      </c>
    </row>
    <row r="27" spans="1:12" ht="12.75">
      <c r="A27" s="65">
        <f>IF(TRUE,Machine_donnees_brutes!A31)</f>
        <v>725.14940999999999</v>
      </c>
      <c r="B27" s="65">
        <f>IF(TRUE,Machine_donnees_brutes!B31)</f>
        <v>2.9481470999999999</v>
      </c>
      <c r="C27" s="65">
        <f>IF(TRUE,Machine_donnees_brutes!D31)</f>
        <v>354.94484999999997</v>
      </c>
      <c r="D27" s="65">
        <f>IF(TRUE,Machine_donnees_brutes!C31)</f>
        <v>35.970489999999998</v>
      </c>
      <c r="F27" s="54" t="str">
        <f>IF(OR(H27&gt;Machine_traitement!$B$24,F26="OUI"),"OUI","NON")</f>
        <v>OUI</v>
      </c>
      <c r="G27" s="55" t="str">
        <f>IF(I27&gt;0,IF(A27&lt;&gt;A26,IF(OR((L27-L26)/(A27-A26)&lt;-Machine_traitement!$B$18,G26="RUPTURE",IF(L27&lt;L26,L27&lt;Machine_traitement!$B$19)),"RUPTURE","NON RUPTURE"),IF(OR((L28-L26)/(A28-A26)&lt;-Machine_traitement!$B$18,G26="RUPTURE",IF(L28&lt;L26,L28&lt;Machine_traitement!$B$19)),"RUPTURE","NON RUPTURE")),"NON RUPTURE")</f>
        <v>NON RUPTURE</v>
      </c>
      <c r="H27" s="56">
        <f>D27/Resultats!$K$2</f>
        <v>31.285429366313785</v>
      </c>
      <c r="I27" s="69">
        <f>A27-Machine_traitement!$B$26</f>
        <v>0.09375</v>
      </c>
      <c r="J27" s="50">
        <f>(B27-$B$2)/Resultats!$J$2</f>
        <v>0.0096678749999999924</v>
      </c>
      <c r="K27" s="50">
        <f>IF(AND(TRUE,Machine_donnees!J27-(Machine_traitement!$B$10*Machine_donnees!L27+Machine_traitement!$B$11)&gt;0.0003),Machine_donnees!J27-(Machine_traitement!$B$10*Machine_donnees!L27+Machine_traitement!$B$11),0)</f>
        <v>0</v>
      </c>
      <c r="L27" s="51">
        <f ca="1">AVERAGE(OFFSET(H27,0,0,Machine_traitement!$B$4,1))</f>
        <v>34.704486216753587</v>
      </c>
    </row>
    <row r="28" spans="1:12" ht="12.75">
      <c r="A28" s="65">
        <f>IF(TRUE,Machine_donnees_brutes!A32)</f>
        <v>725.15332000000001</v>
      </c>
      <c r="B28" s="65">
        <f>IF(TRUE,Machine_donnees_brutes!B32)</f>
        <v>2.951479</v>
      </c>
      <c r="C28" s="65">
        <f>IF(TRUE,Machine_donnees_brutes!D32)</f>
        <v>355.21951000000001</v>
      </c>
      <c r="D28" s="65">
        <f>IF(TRUE,Machine_donnees_brutes!C32)</f>
        <v>43.832625999999998</v>
      </c>
      <c r="F28" s="54" t="str">
        <f>IF(OR(H28&gt;Machine_traitement!$B$24,F27="OUI"),"OUI","NON")</f>
        <v>OUI</v>
      </c>
      <c r="G28" s="55" t="str">
        <f>IF(I28&gt;0,IF(A28&lt;&gt;A27,IF(OR((L28-L27)/(A28-A27)&lt;-Machine_traitement!$B$18,G27="RUPTURE",IF(L28&lt;L27,L28&lt;Machine_traitement!$B$19)),"RUPTURE","NON RUPTURE"),IF(OR((L29-L27)/(A29-A27)&lt;-Machine_traitement!$B$18,G27="RUPTURE",IF(L29&lt;L27,L29&lt;Machine_traitement!$B$19)),"RUPTURE","NON RUPTURE")),"NON RUPTURE")</f>
        <v>NON RUPTURE</v>
      </c>
      <c r="H28" s="56">
        <f>D28/Resultats!$K$2</f>
        <v>38.123543067193388</v>
      </c>
      <c r="I28" s="69">
        <f>A28-Machine_traitement!$B$26</f>
        <v>0.097660000000018954</v>
      </c>
      <c r="J28" s="50">
        <f>(B28-$B$2)/Resultats!$J$2</f>
        <v>0.010084362499999999</v>
      </c>
      <c r="K28" s="50">
        <f>IF(AND(TRUE,Machine_donnees!J28-(Machine_traitement!$B$10*Machine_donnees!L28+Machine_traitement!$B$11)&gt;0.0003),Machine_donnees!J28-(Machine_traitement!$B$10*Machine_donnees!L28+Machine_traitement!$B$11),0)</f>
        <v>0</v>
      </c>
      <c r="L28" s="51">
        <f ca="1">AVERAGE(OFFSET(H28,0,0,Machine_traitement!$B$4,1))</f>
        <v>36.423004405469349</v>
      </c>
    </row>
    <row r="29" spans="1:12" ht="12.75">
      <c r="A29" s="65">
        <f>IF(TRUE,Machine_donnees_brutes!A33)</f>
        <v>725.15723000000003</v>
      </c>
      <c r="B29" s="65">
        <f>IF(TRUE,Machine_donnees_brutes!B33)</f>
        <v>2.9564023000000001</v>
      </c>
      <c r="C29" s="65">
        <f>IF(TRUE,Machine_donnees_brutes!D33)</f>
        <v>354.48926</v>
      </c>
      <c r="D29" s="65">
        <f>IF(TRUE,Machine_donnees_brutes!C33)</f>
        <v>39.922229999999999</v>
      </c>
      <c r="F29" s="54" t="str">
        <f>IF(OR(H29&gt;Machine_traitement!$B$24,F28="OUI"),"OUI","NON")</f>
        <v>OUI</v>
      </c>
      <c r="G29" s="55" t="str">
        <f>IF(I29&gt;0,IF(A29&lt;&gt;A28,IF(OR((L29-L28)/(A29-A28)&lt;-Machine_traitement!$B$18,G28="RUPTURE",IF(L29&lt;L28,L29&lt;Machine_traitement!$B$19)),"RUPTURE","NON RUPTURE"),IF(OR((L30-L28)/(A30-A28)&lt;-Machine_traitement!$B$18,G28="RUPTURE",IF(L30&lt;L28,L30&lt;Machine_traitement!$B$19)),"RUPTURE","NON RUPTURE")),"NON RUPTURE")</f>
        <v>NON RUPTURE</v>
      </c>
      <c r="H29" s="56">
        <f>D29/Resultats!$K$2</f>
        <v>34.72246574374531</v>
      </c>
      <c r="I29" s="69">
        <f>A29-Machine_traitement!$B$26</f>
        <v>0.10157000000003791</v>
      </c>
      <c r="J29" s="50">
        <f>(B29-$B$2)/Resultats!$J$2</f>
        <v>0.010699775000000023</v>
      </c>
      <c r="K29" s="50">
        <f>IF(AND(TRUE,Machine_donnees!J29-(Machine_traitement!$B$10*Machine_donnees!L29+Machine_traitement!$B$11)&gt;0.0003),Machine_donnees!J29-(Machine_traitement!$B$10*Machine_donnees!L29+Machine_traitement!$B$11),0)</f>
        <v>0</v>
      </c>
      <c r="L29" s="51">
        <f ca="1">AVERAGE(OFFSET(H29,0,0,Machine_traitement!$B$4,1))</f>
        <v>36.480924279246594</v>
      </c>
    </row>
    <row r="30" spans="1:12" ht="12.75">
      <c r="A30" s="65">
        <f>IF(TRUE,Machine_donnees_brutes!A34)</f>
        <v>725.16112999999996</v>
      </c>
      <c r="B30" s="65">
        <f>IF(TRUE,Machine_donnees_brutes!B34)</f>
        <v>2.9595375000000002</v>
      </c>
      <c r="C30" s="65">
        <f>IF(TRUE,Machine_donnees_brutes!D34)</f>
        <v>353.53478999999999</v>
      </c>
      <c r="D30" s="65">
        <f>IF(TRUE,Machine_donnees_brutes!C34)</f>
        <v>43.965812999999997</v>
      </c>
      <c r="F30" s="54" t="str">
        <f>IF(OR(H30&gt;Machine_traitement!$B$24,F29="OUI"),"OUI","NON")</f>
        <v>OUI</v>
      </c>
      <c r="G30" s="55" t="str">
        <f>IF(I30&gt;0,IF(A30&lt;&gt;A29,IF(OR((L30-L29)/(A30-A29)&lt;-Machine_traitement!$B$18,G29="RUPTURE",IF(L30&lt;L29,L30&lt;Machine_traitement!$B$19)),"RUPTURE","NON RUPTURE"),IF(OR((L31-L29)/(A31-A29)&lt;-Machine_traitement!$B$18,G29="RUPTURE",IF(L31&lt;L29,L31&lt;Machine_traitement!$B$19)),"RUPTURE","NON RUPTURE")),"NON RUPTURE")</f>
        <v>NON RUPTURE</v>
      </c>
      <c r="H30" s="56">
        <f>D30/Resultats!$K$2</f>
        <v>38.239382814747877</v>
      </c>
      <c r="I30" s="69">
        <f>A30-Machine_traitement!$B$26</f>
        <v>0.10546999999996842</v>
      </c>
      <c r="J30" s="50">
        <f>(B30-$B$2)/Resultats!$J$2</f>
        <v>0.011091675000000023</v>
      </c>
      <c r="K30" s="50">
        <f>IF(AND(TRUE,Machine_donnees!J30-(Machine_traitement!$B$10*Machine_donnees!L30+Machine_traitement!$B$11)&gt;0.0003),Machine_donnees!J30-(Machine_traitement!$B$10*Machine_donnees!L30+Machine_traitement!$B$11),0)</f>
        <v>0</v>
      </c>
      <c r="L30" s="51">
        <f ca="1">AVERAGE(OFFSET(H30,0,0,Machine_traitement!$B$4,1))</f>
        <v>38.838668055331382</v>
      </c>
    </row>
    <row r="31" spans="1:12" ht="12.75">
      <c r="A31" s="65">
        <f>IF(TRUE,Machine_donnees_brutes!A35)</f>
        <v>725.16503999999998</v>
      </c>
      <c r="B31" s="65">
        <f>IF(TRUE,Machine_donnees_brutes!B35)</f>
        <v>2.9622435999999999</v>
      </c>
      <c r="C31" s="65">
        <f>IF(TRUE,Machine_donnees_brutes!D35)</f>
        <v>352.87909000000002</v>
      </c>
      <c r="D31" s="65">
        <f>IF(TRUE,Machine_donnees_brutes!C35)</f>
        <v>45.343871999999998</v>
      </c>
      <c r="F31" s="54" t="str">
        <f>IF(OR(H31&gt;Machine_traitement!$B$24,F30="OUI"),"OUI","NON")</f>
        <v>OUI</v>
      </c>
      <c r="G31" s="55" t="str">
        <f>IF(I31&gt;0,IF(A31&lt;&gt;A30,IF(OR((L31-L30)/(A31-A30)&lt;-Machine_traitement!$B$18,G30="RUPTURE",IF(L31&lt;L30,L31&lt;Machine_traitement!$B$19)),"RUPTURE","NON RUPTURE"),IF(OR((L32-L30)/(A32-A30)&lt;-Machine_traitement!$B$18,G30="RUPTURE",IF(L32&lt;L30,L32&lt;Machine_traitement!$B$19)),"RUPTURE","NON RUPTURE")),"NON RUPTURE")</f>
        <v>NON RUPTURE</v>
      </c>
      <c r="H31" s="56">
        <f>D31/Resultats!$K$2</f>
        <v>39.437953295914888</v>
      </c>
      <c r="I31" s="69">
        <f>A31-Machine_traitement!$B$26</f>
        <v>0.10937999999998738</v>
      </c>
      <c r="J31" s="50">
        <f>(B31-$B$2)/Resultats!$J$2</f>
        <v>0.011429937499999987</v>
      </c>
      <c r="K31" s="50">
        <f>IF(AND(TRUE,Machine_donnees!J31-(Machine_traitement!$B$10*Machine_donnees!L31+Machine_traitement!$B$11)&gt;0.0003),Machine_donnees!J31-(Machine_traitement!$B$10*Machine_donnees!L31+Machine_traitement!$B$11),0)</f>
        <v>0</v>
      </c>
      <c r="L31" s="51">
        <f ca="1">AVERAGE(OFFSET(H31,0,0,Machine_traitement!$B$4,1))</f>
        <v>38.996597308494756</v>
      </c>
    </row>
    <row r="32" spans="1:12" ht="12.75">
      <c r="A32" s="65">
        <f>IF(TRUE,Machine_donnees_brutes!A36)</f>
        <v>725.16895</v>
      </c>
      <c r="B32" s="65">
        <f>IF(TRUE,Machine_donnees_brutes!B36)</f>
        <v>2.9658318000000001</v>
      </c>
      <c r="C32" s="65">
        <f>IF(TRUE,Machine_donnees_brutes!D36)</f>
        <v>353.74459999999999</v>
      </c>
      <c r="D32" s="65">
        <f>IF(TRUE,Machine_donnees_brutes!C36)</f>
        <v>44.328972</v>
      </c>
      <c r="F32" s="54" t="str">
        <f>IF(OR(H32&gt;Machine_traitement!$B$24,F31="OUI"),"OUI","NON")</f>
        <v>OUI</v>
      </c>
      <c r="G32" s="55" t="str">
        <f>IF(I32&gt;0,IF(A32&lt;&gt;A31,IF(OR((L32-L31)/(A32-A31)&lt;-Machine_traitement!$B$18,G31="RUPTURE",IF(L32&lt;L31,L32&lt;Machine_traitement!$B$19)),"RUPTURE","NON RUPTURE"),IF(OR((L33-L31)/(A33-A31)&lt;-Machine_traitement!$B$18,G31="RUPTURE",IF(L33&lt;L31,L33&lt;Machine_traitement!$B$19)),"RUPTURE","NON RUPTURE")),"NON RUPTURE")</f>
        <v>NON RUPTURE</v>
      </c>
      <c r="H32" s="56">
        <f>D32/Resultats!$K$2</f>
        <v>38.555241321074625</v>
      </c>
      <c r="I32" s="69">
        <f>A32-Machine_traitement!$B$26</f>
        <v>0.11329000000000633</v>
      </c>
      <c r="J32" s="50">
        <f>(B32-$B$2)/Resultats!$J$2</f>
        <v>0.01187846250000002</v>
      </c>
      <c r="K32" s="50">
        <f>IF(AND(TRUE,Machine_donnees!J32-(Machine_traitement!$B$10*Machine_donnees!L32+Machine_traitement!$B$11)&gt;0.0003),Machine_donnees!J32-(Machine_traitement!$B$10*Machine_donnees!L32+Machine_traitement!$B$11),0)</f>
        <v>0</v>
      </c>
      <c r="L32" s="51">
        <f ca="1">AVERAGE(OFFSET(H32,0,0,Machine_traitement!$B$4,1))</f>
        <v>41.316215911595862</v>
      </c>
    </row>
    <row r="33" spans="1:12" ht="12.75">
      <c r="A33" s="65">
        <f>IF(TRUE,Machine_donnees_brutes!A37)</f>
        <v>725.17285000000004</v>
      </c>
      <c r="B33" s="65">
        <f>IF(TRUE,Machine_donnees_brutes!B37)</f>
        <v>2.9697239</v>
      </c>
      <c r="C33" s="65">
        <f>IF(TRUE,Machine_donnees_brutes!D37)</f>
        <v>354.89150999999998</v>
      </c>
      <c r="D33" s="65">
        <f>IF(TRUE,Machine_donnees_brutes!C37)</f>
        <v>50.677844999999998</v>
      </c>
      <c r="F33" s="54" t="str">
        <f>IF(OR(H33&gt;Machine_traitement!$B$24,F32="OUI"),"OUI","NON")</f>
        <v>OUI</v>
      </c>
      <c r="G33" s="55" t="str">
        <f>IF(I33&gt;0,IF(A33&lt;&gt;A32,IF(OR((L33-L32)/(A33-A32)&lt;-Machine_traitement!$B$18,G32="RUPTURE",IF(L33&lt;L32,L33&lt;Machine_traitement!$B$19)),"RUPTURE","NON RUPTURE"),IF(OR((L34-L32)/(A34-A32)&lt;-Machine_traitement!$B$18,G32="RUPTURE",IF(L34&lt;L32,L34&lt;Machine_traitement!$B$19)),"RUPTURE","NON RUPTURE")),"NON RUPTURE")</f>
        <v>NON RUPTURE</v>
      </c>
      <c r="H33" s="56">
        <f>D33/Resultats!$K$2</f>
        <v>44.077190502117105</v>
      </c>
      <c r="I33" s="69">
        <f>A33-Machine_traitement!$B$26</f>
        <v>0.11719000000005053</v>
      </c>
      <c r="J33" s="50">
        <f>(B33-$B$2)/Resultats!$J$2</f>
        <v>0.012364975</v>
      </c>
      <c r="K33" s="50">
        <f>IF(AND(TRUE,Machine_donnees!J33-(Machine_traitement!$B$10*Machine_donnees!L33+Machine_traitement!$B$11)&gt;0.0003),Machine_donnees!J33-(Machine_traitement!$B$10*Machine_donnees!L33+Machine_traitement!$B$11),0)</f>
        <v>0</v>
      </c>
      <c r="L33" s="51">
        <f ca="1">AVERAGE(OFFSET(H33,0,0,Machine_traitement!$B$4,1))</f>
        <v>41.697431111820926</v>
      </c>
    </row>
    <row r="34" spans="1:12" ht="12.75">
      <c r="A34" s="65">
        <f>IF(TRUE,Machine_donnees_brutes!A38)</f>
        <v>725.17675999999994</v>
      </c>
      <c r="B34" s="65">
        <f>IF(TRUE,Machine_donnees_brutes!B38)</f>
        <v>2.9719174000000002</v>
      </c>
      <c r="C34" s="65">
        <f>IF(TRUE,Machine_donnees_brutes!D38)</f>
        <v>354.98288000000002</v>
      </c>
      <c r="D34" s="65">
        <f>IF(TRUE,Machine_donnees_brutes!C38)</f>
        <v>45.205578000000003</v>
      </c>
      <c r="F34" s="54" t="str">
        <f>IF(OR(H34&gt;Machine_traitement!$B$24,F33="OUI"),"OUI","NON")</f>
        <v>OUI</v>
      </c>
      <c r="G34" s="55" t="str">
        <f>IF(I34&gt;0,IF(A34&lt;&gt;A33,IF(OR((L34-L33)/(A34-A33)&lt;-Machine_traitement!$B$18,G33="RUPTURE",IF(L34&lt;L33,L34&lt;Machine_traitement!$B$19)),"RUPTURE","NON RUPTURE"),IF(OR((L35-L33)/(A35-A33)&lt;-Machine_traitement!$B$18,G33="RUPTURE",IF(L35&lt;L33,L35&lt;Machine_traitement!$B$19)),"RUPTURE","NON RUPTURE")),"NON RUPTURE")</f>
        <v>NON RUPTURE</v>
      </c>
      <c r="H34" s="56">
        <f>D34/Resultats!$K$2</f>
        <v>39.317671721524746</v>
      </c>
      <c r="I34" s="69">
        <f>A34-Machine_traitement!$B$26</f>
        <v>0.1210999999999558</v>
      </c>
      <c r="J34" s="50">
        <f>(B34-$B$2)/Resultats!$J$2</f>
        <v>0.012639162500000023</v>
      </c>
      <c r="K34" s="50">
        <f>IF(AND(TRUE,Machine_donnees!J34-(Machine_traitement!$B$10*Machine_donnees!L34+Machine_traitement!$B$11)&gt;0.0003),Machine_donnees!J34-(Machine_traitement!$B$10*Machine_donnees!L34+Machine_traitement!$B$11),0)</f>
        <v>0</v>
      </c>
      <c r="L34" s="51">
        <f ca="1">AVERAGE(OFFSET(H34,0,0,Machine_traitement!$B$4,1))</f>
        <v>42.622487429799513</v>
      </c>
    </row>
    <row r="35" spans="1:12" ht="12.75">
      <c r="A35" s="65">
        <f>IF(TRUE,Machine_donnees_brutes!A39)</f>
        <v>725.18065999999999</v>
      </c>
      <c r="B35" s="65">
        <f>IF(TRUE,Machine_donnees_brutes!B39)</f>
        <v>2.9754697999999999</v>
      </c>
      <c r="C35" s="65">
        <f>IF(TRUE,Machine_donnees_brutes!D39)</f>
        <v>354.13405999999998</v>
      </c>
      <c r="D35" s="65">
        <f>IF(TRUE,Machine_donnees_brutes!C39)</f>
        <v>52.805016000000002</v>
      </c>
      <c r="F35" s="54" t="str">
        <f>IF(OR(H35&gt;Machine_traitement!$B$24,F34="OUI"),"OUI","NON")</f>
        <v>OUI</v>
      </c>
      <c r="G35" s="55" t="str">
        <f>IF(I35&gt;0,IF(A35&lt;&gt;A34,IF(OR((L35-L34)/(A35-A34)&lt;-Machine_traitement!$B$18,G34="RUPTURE",IF(L35&lt;L34,L35&lt;Machine_traitement!$B$19)),"RUPTURE","NON RUPTURE"),IF(OR((L36-L34)/(A36-A34)&lt;-Machine_traitement!$B$18,G34="RUPTURE",IF(L36&lt;L34,L36&lt;Machine_traitement!$B$19)),"RUPTURE","NON RUPTURE")),"NON RUPTURE")</f>
        <v>NON RUPTURE</v>
      </c>
      <c r="H35" s="56">
        <f>D35/Resultats!$K$2</f>
        <v>45.927303138074279</v>
      </c>
      <c r="I35" s="69">
        <f>A35-Machine_traitement!$B$26</f>
        <v>0.125</v>
      </c>
      <c r="J35" s="50">
        <f>(B35-$B$2)/Resultats!$J$2</f>
        <v>0.013083212499999997</v>
      </c>
      <c r="K35" s="50">
        <f>IF(AND(TRUE,Machine_donnees!J35-(Machine_traitement!$B$10*Machine_donnees!L35+Machine_traitement!$B$11)&gt;0.0003),Machine_donnees!J35-(Machine_traitement!$B$10*Machine_donnees!L35+Machine_traitement!$B$11),0)</f>
        <v>0</v>
      </c>
      <c r="L35" s="51">
        <f ca="1">AVERAGE(OFFSET(H35,0,0,Machine_traitement!$B$4,1))</f>
        <v>43.59634078590247</v>
      </c>
    </row>
    <row r="36" spans="1:12" ht="12.75">
      <c r="A36" s="65">
        <f>IF(TRUE,Machine_donnees_brutes!A40)</f>
        <v>725.18457000000001</v>
      </c>
      <c r="B36" s="65">
        <f>IF(TRUE,Machine_donnees_brutes!B40)</f>
        <v>2.9787064000000001</v>
      </c>
      <c r="C36" s="65">
        <f>IF(TRUE,Machine_donnees_brutes!D40)</f>
        <v>354.48959000000002</v>
      </c>
      <c r="D36" s="65">
        <f>IF(TRUE,Machine_donnees_brutes!C40)</f>
        <v>47.444958</v>
      </c>
      <c r="F36" s="54" t="str">
        <f>IF(OR(H36&gt;Machine_traitement!$B$24,F35="OUI"),"OUI","NON")</f>
        <v>OUI</v>
      </c>
      <c r="G36" s="55" t="str">
        <f>IF(I36&gt;0,IF(A36&lt;&gt;A35,IF(OR((L36-L35)/(A36-A35)&lt;-Machine_traitement!$B$18,G35="RUPTURE",IF(L36&lt;L35,L36&lt;Machine_traitement!$B$19)),"RUPTURE","NON RUPTURE"),IF(OR((L37-L35)/(A37-A35)&lt;-Machine_traitement!$B$18,G35="RUPTURE",IF(L37&lt;L35,L37&lt;Machine_traitement!$B$19)),"RUPTURE","NON RUPTURE")),"NON RUPTURE")</f>
        <v>NON RUPTURE</v>
      </c>
      <c r="H36" s="56">
        <f>D36/Resultats!$K$2</f>
        <v>41.26537843373066</v>
      </c>
      <c r="I36" s="69">
        <f>A36-Machine_traitement!$B$26</f>
        <v>0.12891000000001895</v>
      </c>
      <c r="J36" s="50">
        <f>(B36-$B$2)/Resultats!$J$2</f>
        <v>0.013487787500000015</v>
      </c>
      <c r="K36" s="50">
        <f>IF(AND(TRUE,Machine_donnees!J36-(Machine_traitement!$B$10*Machine_donnees!L36+Machine_traitement!$B$11)&gt;0.0003),Machine_donnees!J36-(Machine_traitement!$B$10*Machine_donnees!L36+Machine_traitement!$B$11),0)</f>
        <v>0</v>
      </c>
      <c r="L36" s="51">
        <f ca="1">AVERAGE(OFFSET(H36,0,0,Machine_traitement!$B$4,1))</f>
        <v>44.372913364607484</v>
      </c>
    </row>
    <row r="37" spans="1:12" ht="12.75">
      <c r="A37" s="65">
        <f>IF(TRUE,Machine_donnees_brutes!A41)</f>
        <v>725.18848000000003</v>
      </c>
      <c r="B37" s="65">
        <f>IF(TRUE,Machine_donnees_brutes!B41)</f>
        <v>2.9813825999999999</v>
      </c>
      <c r="C37" s="65">
        <f>IF(TRUE,Machine_donnees_brutes!D41)</f>
        <v>355.70969000000002</v>
      </c>
      <c r="D37" s="65">
        <f>IF(TRUE,Machine_donnees_brutes!C41)</f>
        <v>54.590747999999998</v>
      </c>
      <c r="F37" s="54" t="str">
        <f>IF(OR(H37&gt;Machine_traitement!$B$24,F36="OUI"),"OUI","NON")</f>
        <v>OUI</v>
      </c>
      <c r="G37" s="55" t="str">
        <f>IF(I37&gt;0,IF(A37&lt;&gt;A36,IF(OR((L37-L36)/(A37-A36)&lt;-Machine_traitement!$B$18,G36="RUPTURE",IF(L37&lt;L36,L37&lt;Machine_traitement!$B$19)),"RUPTURE","NON RUPTURE"),IF(OR((L38-L36)/(A38-A36)&lt;-Machine_traitement!$B$18,G36="RUPTURE",IF(L38&lt;L36,L38&lt;Machine_traitement!$B$19)),"RUPTURE","NON RUPTURE")),"NON RUPTURE")</f>
        <v>NON RUPTURE</v>
      </c>
      <c r="H37" s="56">
        <f>D37/Resultats!$K$2</f>
        <v>47.480448295484315</v>
      </c>
      <c r="I37" s="69">
        <f>A37-Machine_traitement!$B$26</f>
        <v>0.13282000000003791</v>
      </c>
      <c r="J37" s="50">
        <f>(B37-$B$2)/Resultats!$J$2</f>
        <v>0.013822312499999989</v>
      </c>
      <c r="K37" s="50">
        <f>IF(AND(TRUE,Machine_donnees!J37-(Machine_traitement!$B$10*Machine_donnees!L37+Machine_traitement!$B$11)&gt;0.0003),Machine_donnees!J37-(Machine_traitement!$B$10*Machine_donnees!L37+Machine_traitement!$B$11),0)</f>
        <v>0</v>
      </c>
      <c r="L37" s="51">
        <f ca="1">AVERAGE(OFFSET(H37,0,0,Machine_traitement!$B$4,1))</f>
        <v>46.913656144533348</v>
      </c>
    </row>
    <row r="38" spans="1:12" ht="12.75">
      <c r="A38" s="65">
        <f>IF(TRUE,Machine_donnees_brutes!A42)</f>
        <v>725.19237999999996</v>
      </c>
      <c r="B38" s="65">
        <f>IF(TRUE,Machine_donnees_brutes!B42)</f>
        <v>2.9829264000000002</v>
      </c>
      <c r="C38" s="65">
        <f>IF(TRUE,Machine_donnees_brutes!D42)</f>
        <v>356.13501000000002</v>
      </c>
      <c r="D38" s="65">
        <f>IF(TRUE,Machine_donnees_brutes!C42)</f>
        <v>53.287407000000002</v>
      </c>
      <c r="F38" s="54" t="str">
        <f>IF(OR(H38&gt;Machine_traitement!$B$24,F37="OUI"),"OUI","NON")</f>
        <v>OUI</v>
      </c>
      <c r="G38" s="55" t="str">
        <f>IF(I38&gt;0,IF(A38&lt;&gt;A37,IF(OR((L38-L37)/(A38-A37)&lt;-Machine_traitement!$B$18,G37="RUPTURE",IF(L38&lt;L37,L38&lt;Machine_traitement!$B$19)),"RUPTURE","NON RUPTURE"),IF(OR((L39-L37)/(A39-A37)&lt;-Machine_traitement!$B$18,G37="RUPTURE",IF(L39&lt;L37,L39&lt;Machine_traitement!$B$19)),"RUPTURE","NON RUPTURE")),"NON RUPTURE")</f>
        <v>NON RUPTURE</v>
      </c>
      <c r="H38" s="56">
        <f>D38/Resultats!$K$2</f>
        <v>46.346863993582375</v>
      </c>
      <c r="I38" s="69">
        <f>A38-Machine_traitement!$B$26</f>
        <v>0.13671999999996842</v>
      </c>
      <c r="J38" s="50">
        <f>(B38-$B$2)/Resultats!$J$2</f>
        <v>0.014015287500000029</v>
      </c>
      <c r="K38" s="50">
        <f>IF(AND(TRUE,Machine_donnees!J38-(Machine_traitement!$B$10*Machine_donnees!L38+Machine_traitement!$B$11)&gt;0.0003),Machine_donnees!J38-(Machine_traitement!$B$10*Machine_donnees!L38+Machine_traitement!$B$11),0)</f>
        <v>0</v>
      </c>
      <c r="L38" s="51">
        <f ca="1">AVERAGE(OFFSET(H38,0,0,Machine_traitement!$B$4,1))</f>
        <v>46.7566923168228</v>
      </c>
    </row>
    <row r="39" spans="1:12" ht="12.75">
      <c r="A39" s="65">
        <f>IF(TRUE,Machine_donnees_brutes!A43)</f>
        <v>725.19628999999998</v>
      </c>
      <c r="B39" s="65">
        <f>IF(TRUE,Machine_donnees_brutes!B43)</f>
        <v>2.9885231999999999</v>
      </c>
      <c r="C39" s="65">
        <f>IF(TRUE,Machine_donnees_brutes!D43)</f>
        <v>355.51220999999998</v>
      </c>
      <c r="D39" s="65">
        <f>IF(TRUE,Machine_donnees_brutes!C43)</f>
        <v>54.229809000000003</v>
      </c>
      <c r="F39" s="54" t="str">
        <f>IF(OR(H39&gt;Machine_traitement!$B$24,F38="OUI"),"OUI","NON")</f>
        <v>OUI</v>
      </c>
      <c r="G39" s="55" t="str">
        <f>IF(I39&gt;0,IF(A39&lt;&gt;A38,IF(OR((L39-L38)/(A39-A38)&lt;-Machine_traitement!$B$18,G38="RUPTURE",IF(L39&lt;L38,L39&lt;Machine_traitement!$B$19)),"RUPTURE","NON RUPTURE"),IF(OR((L40-L38)/(A40-A38)&lt;-Machine_traitement!$B$18,G38="RUPTURE",IF(L40&lt;L38,L40&lt;Machine_traitement!$B$19)),"RUPTURE","NON RUPTURE")),"NON RUPTURE")</f>
        <v>NON RUPTURE</v>
      </c>
      <c r="H39" s="56">
        <f>D39/Resultats!$K$2</f>
        <v>47.166520640063226</v>
      </c>
      <c r="I39" s="69">
        <f>A39-Machine_traitement!$B$26</f>
        <v>0.14062999999998738</v>
      </c>
      <c r="J39" s="50">
        <f>(B39-$B$2)/Resultats!$J$2</f>
        <v>0.014714887499999996</v>
      </c>
      <c r="K39" s="50">
        <f>IF(AND(TRUE,Machine_donnees!J39-(Machine_traitement!$B$10*Machine_donnees!L39+Machine_traitement!$B$11)&gt;0.0003),Machine_donnees!J39-(Machine_traitement!$B$10*Machine_donnees!L39+Machine_traitement!$B$11),0)</f>
        <v>0</v>
      </c>
      <c r="L39" s="51">
        <f ca="1">AVERAGE(OFFSET(H39,0,0,Machine_traitement!$B$4,1))</f>
        <v>48.489241790329288</v>
      </c>
    </row>
    <row r="40" spans="1:12" ht="12.75">
      <c r="A40" s="65">
        <f>IF(TRUE,Machine_donnees_brutes!A44)</f>
        <v>725.2002</v>
      </c>
      <c r="B40" s="65">
        <f>IF(TRUE,Machine_donnees_brutes!B44)</f>
        <v>2.9908418999999999</v>
      </c>
      <c r="C40" s="65">
        <f>IF(TRUE,Machine_donnees_brutes!D44)</f>
        <v>354.55106000000001</v>
      </c>
      <c r="D40" s="65">
        <f>IF(TRUE,Machine_donnees_brutes!C44)</f>
        <v>57.271411999999998</v>
      </c>
      <c r="F40" s="54" t="str">
        <f>IF(OR(H40&gt;Machine_traitement!$B$24,F39="OUI"),"OUI","NON")</f>
        <v>OUI</v>
      </c>
      <c r="G40" s="55" t="str">
        <f>IF(I40&gt;0,IF(A40&lt;&gt;A39,IF(OR((L40-L39)/(A40-A39)&lt;-Machine_traitement!$B$18,G39="RUPTURE",IF(L40&lt;L39,L40&lt;Machine_traitement!$B$19)),"RUPTURE","NON RUPTURE"),IF(OR((L41-L39)/(A41-A39)&lt;-Machine_traitement!$B$18,G39="RUPTURE",IF(L41&lt;L39,L41&lt;Machine_traitement!$B$19)),"RUPTURE","NON RUPTURE")),"NON RUPTURE")</f>
        <v>NON RUPTURE</v>
      </c>
      <c r="H40" s="56">
        <f>D40/Resultats!$K$2</f>
        <v>49.811962940595357</v>
      </c>
      <c r="I40" s="69">
        <f>A40-Machine_traitement!$B$26</f>
        <v>0.14454000000000633</v>
      </c>
      <c r="J40" s="50">
        <f>(B40-$B$2)/Resultats!$J$2</f>
        <v>0.015004724999999997</v>
      </c>
      <c r="K40" s="50">
        <f>IF(AND(TRUE,Machine_donnees!J40-(Machine_traitement!$B$10*Machine_donnees!L40+Machine_traitement!$B$11)&gt;0.0003),Machine_donnees!J40-(Machine_traitement!$B$10*Machine_donnees!L40+Machine_traitement!$B$11),0)</f>
        <v>0</v>
      </c>
      <c r="L40" s="51">
        <f ca="1">AVERAGE(OFFSET(H40,0,0,Machine_traitement!$B$4,1))</f>
        <v>48.414269980772431</v>
      </c>
    </row>
    <row r="41" spans="1:12" ht="12.75">
      <c r="A41" s="65">
        <f>IF(TRUE,Machine_donnees_brutes!A45)</f>
        <v>725.20410000000004</v>
      </c>
      <c r="B41" s="65">
        <f>IF(TRUE,Machine_donnees_brutes!B45)</f>
        <v>2.9935420000000001</v>
      </c>
      <c r="C41" s="65">
        <f>IF(TRUE,Machine_donnees_brutes!D45)</f>
        <v>353.71102999999999</v>
      </c>
      <c r="D41" s="65">
        <f>IF(TRUE,Machine_donnees_brutes!C45)</f>
        <v>54.057411000000002</v>
      </c>
      <c r="F41" s="54" t="str">
        <f>IF(OR(H41&gt;Machine_traitement!$B$24,F40="OUI"),"OUI","NON")</f>
        <v>OUI</v>
      </c>
      <c r="G41" s="55" t="str">
        <f>IF(I41&gt;0,IF(A41&lt;&gt;A40,IF(OR((L41-L40)/(A41-A40)&lt;-Machine_traitement!$B$18,G40="RUPTURE",IF(L41&lt;L40,L41&lt;Machine_traitement!$B$19)),"RUPTURE","NON RUPTURE"),IF(OR((L42-L40)/(A42-A40)&lt;-Machine_traitement!$B$18,G40="RUPTURE",IF(L42&lt;L40,L42&lt;Machine_traitement!$B$19)),"RUPTURE","NON RUPTURE")),"NON RUPTURE")</f>
        <v>NON RUPTURE</v>
      </c>
      <c r="H41" s="56">
        <f>D41/Resultats!$K$2</f>
        <v>47.016577020949505</v>
      </c>
      <c r="I41" s="69">
        <f>A41-Machine_traitement!$B$26</f>
        <v>0.14844000000005053</v>
      </c>
      <c r="J41" s="50">
        <f>(B41-$B$2)/Resultats!$J$2</f>
        <v>0.015342237500000022</v>
      </c>
      <c r="K41" s="50">
        <f>IF(AND(TRUE,Machine_donnees!J41-(Machine_traitement!$B$10*Machine_donnees!L41+Machine_traitement!$B$11)&gt;0.0003),Machine_donnees!J41-(Machine_traitement!$B$10*Machine_donnees!L41+Machine_traitement!$B$11),0)</f>
        <v>0</v>
      </c>
      <c r="L41" s="51">
        <f ca="1">AVERAGE(OFFSET(H41,0,0,Machine_traitement!$B$4,1))</f>
        <v>50.588582051067696</v>
      </c>
    </row>
    <row r="42" spans="1:12" ht="12.75">
      <c r="A42" s="65">
        <f>IF(TRUE,Machine_donnees_brutes!A46)</f>
        <v>725.20800999999994</v>
      </c>
      <c r="B42" s="65">
        <f>IF(TRUE,Machine_donnees_brutes!B46)</f>
        <v>2.9959261000000001</v>
      </c>
      <c r="C42" s="65">
        <f>IF(TRUE,Machine_donnees_brutes!D46)</f>
        <v>354.24612000000002</v>
      </c>
      <c r="D42" s="65">
        <f>IF(TRUE,Machine_donnees_brutes!C46)</f>
        <v>62.271251999999997</v>
      </c>
      <c r="F42" s="54" t="str">
        <f>IF(OR(H42&gt;Machine_traitement!$B$24,F41="OUI"),"OUI","NON")</f>
        <v>OUI</v>
      </c>
      <c r="G42" s="55" t="str">
        <f>IF(I42&gt;0,IF(A42&lt;&gt;A41,IF(OR((L42-L41)/(A42-A41)&lt;-Machine_traitement!$B$18,G41="RUPTURE",IF(L42&lt;L41,L42&lt;Machine_traitement!$B$19)),"RUPTURE","NON RUPTURE"),IF(OR((L43-L41)/(A43-A41)&lt;-Machine_traitement!$B$18,G41="RUPTURE",IF(L43&lt;L41,L43&lt;Machine_traitement!$B$19)),"RUPTURE","NON RUPTURE")),"NON RUPTURE")</f>
        <v>NON RUPTURE</v>
      </c>
      <c r="H42" s="56">
        <f>D42/Resultats!$K$2</f>
        <v>54.160587081185888</v>
      </c>
      <c r="I42" s="69">
        <f>A42-Machine_traitement!$B$26</f>
        <v>0.1523499999999558</v>
      </c>
      <c r="J42" s="50">
        <f>(B42-$B$2)/Resultats!$J$2</f>
        <v>0.015640250000000022</v>
      </c>
      <c r="K42" s="50">
        <f>IF(AND(TRUE,Machine_donnees!J42-(Machine_traitement!$B$10*Machine_donnees!L42+Machine_traitement!$B$11)&gt;0.0003),Machine_donnees!J42-(Machine_traitement!$B$10*Machine_donnees!L42+Machine_traitement!$B$11),0)</f>
        <v>0</v>
      </c>
      <c r="L42" s="51">
        <f ca="1">AVERAGE(OFFSET(H42,0,0,Machine_traitement!$B$4,1))</f>
        <v>52.072839318779003</v>
      </c>
    </row>
    <row r="43" spans="1:12" ht="12.75">
      <c r="A43" s="65">
        <f>IF(TRUE,Machine_donnees_brutes!A47)</f>
        <v>725.21190999999999</v>
      </c>
      <c r="B43" s="65">
        <f>IF(TRUE,Machine_donnees_brutes!B47)</f>
        <v>2.999717</v>
      </c>
      <c r="C43" s="65">
        <f>IF(TRUE,Machine_donnees_brutes!D47)</f>
        <v>355.58303999999998</v>
      </c>
      <c r="D43" s="65">
        <f>IF(TRUE,Machine_donnees_brutes!C47)</f>
        <v>57.470466999999999</v>
      </c>
      <c r="F43" s="54" t="str">
        <f>IF(OR(H43&gt;Machine_traitement!$B$24,F42="OUI"),"OUI","NON")</f>
        <v>OUI</v>
      </c>
      <c r="G43" s="55" t="str">
        <f>IF(I43&gt;0,IF(A43&lt;&gt;A42,IF(OR((L43-L42)/(A43-A42)&lt;-Machine_traitement!$B$18,G42="RUPTURE",IF(L43&lt;L42,L43&lt;Machine_traitement!$B$19)),"RUPTURE","NON RUPTURE"),IF(OR((L44-L42)/(A44-A42)&lt;-Machine_traitement!$B$18,G42="RUPTURE",IF(L44&lt;L42,L44&lt;Machine_traitement!$B$19)),"RUPTURE","NON RUPTURE")),"NON RUPTURE")</f>
        <v>NON RUPTURE</v>
      </c>
      <c r="H43" s="56">
        <f>D43/Resultats!$K$2</f>
        <v>49.985091556372112</v>
      </c>
      <c r="I43" s="69">
        <f>A43-Machine_traitement!$B$26</f>
        <v>0.15625</v>
      </c>
      <c r="J43" s="50">
        <f>(B43-$B$2)/Resultats!$J$2</f>
        <v>0.0161141125</v>
      </c>
      <c r="K43" s="50">
        <f>IF(AND(TRUE,Machine_donnees!J43-(Machine_traitement!$B$10*Machine_donnees!L43+Machine_traitement!$B$11)&gt;0.0003),Machine_donnees!J43-(Machine_traitement!$B$10*Machine_donnees!L43+Machine_traitement!$B$11),0)</f>
        <v>0</v>
      </c>
      <c r="L43" s="51">
        <f ca="1">AVERAGE(OFFSET(H43,0,0,Machine_traitement!$B$4,1))</f>
        <v>53.116637748939169</v>
      </c>
    </row>
    <row r="44" spans="1:12" ht="12.75">
      <c r="A44" s="65">
        <f>IF(TRUE,Machine_donnees_brutes!A48)</f>
        <v>725.21582000000001</v>
      </c>
      <c r="B44" s="65">
        <f>IF(TRUE,Machine_donnees_brutes!B48)</f>
        <v>3.0027449000000002</v>
      </c>
      <c r="C44" s="65">
        <f>IF(TRUE,Machine_donnees_brutes!D48)</f>
        <v>355.91791000000001</v>
      </c>
      <c r="D44" s="65">
        <f>IF(TRUE,Machine_donnees_brutes!C48)</f>
        <v>64.671470999999997</v>
      </c>
      <c r="F44" s="54" t="str">
        <f>IF(OR(H44&gt;Machine_traitement!$B$24,F43="OUI"),"OUI","NON")</f>
        <v>OUI</v>
      </c>
      <c r="G44" s="55" t="str">
        <f>IF(I44&gt;0,IF(A44&lt;&gt;A43,IF(OR((L44-L43)/(A44-A43)&lt;-Machine_traitement!$B$18,G43="RUPTURE",IF(L44&lt;L43,L44&lt;Machine_traitement!$B$19)),"RUPTURE","NON RUPTURE"),IF(OR((L45-L43)/(A45-A43)&lt;-Machine_traitement!$B$18,G43="RUPTURE",IF(L45&lt;L43,L45&lt;Machine_traitement!$B$19)),"RUPTURE","NON RUPTURE")),"NON RUPTURE")</f>
        <v>NON RUPTURE</v>
      </c>
      <c r="H44" s="56">
        <f>D44/Resultats!$K$2</f>
        <v>56.248183941506234</v>
      </c>
      <c r="I44" s="69">
        <f>A44-Machine_traitement!$B$26</f>
        <v>0.16016000000001895</v>
      </c>
      <c r="J44" s="50">
        <f>(B44-$B$2)/Resultats!$J$2</f>
        <v>0.016492600000000024</v>
      </c>
      <c r="K44" s="50">
        <f>IF(AND(TRUE,Machine_donnees!J44-(Machine_traitement!$B$10*Machine_donnees!L44+Machine_traitement!$B$11)&gt;0.0003),Machine_donnees!J44-(Machine_traitement!$B$10*Machine_donnees!L44+Machine_traitement!$B$11),0)</f>
        <v>0</v>
      </c>
      <c r="L44" s="51">
        <f ca="1">AVERAGE(OFFSET(H44,0,0,Machine_traitement!$B$4,1))</f>
        <v>54.537927098433414</v>
      </c>
    </row>
    <row r="45" spans="1:12" ht="12.75">
      <c r="A45" s="65">
        <f>IF(TRUE,Machine_donnees_brutes!A49)</f>
        <v>725.21973000000003</v>
      </c>
      <c r="B45" s="65">
        <f>IF(TRUE,Machine_donnees_brutes!B49)</f>
        <v>3.0061901</v>
      </c>
      <c r="C45" s="65">
        <f>IF(TRUE,Machine_donnees_brutes!D49)</f>
        <v>355.24340999999998</v>
      </c>
      <c r="D45" s="65">
        <f>IF(TRUE,Machine_donnees_brutes!C49)</f>
        <v>60.738728000000002</v>
      </c>
      <c r="F45" s="54" t="str">
        <f>IF(OR(H45&gt;Machine_traitement!$B$24,F44="OUI"),"OUI","NON")</f>
        <v>OUI</v>
      </c>
      <c r="G45" s="55" t="str">
        <f>IF(I45&gt;0,IF(A45&lt;&gt;A44,IF(OR((L45-L44)/(A45-A44)&lt;-Machine_traitement!$B$18,G44="RUPTURE",IF(L45&lt;L44,L45&lt;Machine_traitement!$B$19)),"RUPTURE","NON RUPTURE"),IF(OR((L46-L44)/(A46-A44)&lt;-Machine_traitement!$B$18,G44="RUPTURE",IF(L46&lt;L44,L46&lt;Machine_traitement!$B$19)),"RUPTURE","NON RUPTURE")),"NON RUPTURE")</f>
        <v>NON RUPTURE</v>
      </c>
      <c r="H45" s="56">
        <f>D45/Resultats!$K$2</f>
        <v>52.827670255360594</v>
      </c>
      <c r="I45" s="69">
        <f>A45-Machine_traitement!$B$26</f>
        <v>0.16407000000003791</v>
      </c>
      <c r="J45" s="50">
        <f>(B45-$B$2)/Resultats!$J$2</f>
        <v>0.016923250000000001</v>
      </c>
      <c r="K45" s="50">
        <f>IF(AND(TRUE,Machine_donnees!J45-(Machine_traitement!$B$10*Machine_donnees!L45+Machine_traitement!$B$11)&gt;0.0003),Machine_donnees!J45-(Machine_traitement!$B$10*Machine_donnees!L45+Machine_traitement!$B$11),0)</f>
        <v>0</v>
      </c>
      <c r="L45" s="51">
        <f ca="1">AVERAGE(OFFSET(H45,0,0,Machine_traitement!$B$4,1))</f>
        <v>54.605551237516877</v>
      </c>
    </row>
    <row r="46" spans="1:12" ht="12.75">
      <c r="A46" s="65">
        <f>IF(TRUE,Machine_donnees_brutes!A50)</f>
        <v>725.22362999999996</v>
      </c>
      <c r="B46" s="65">
        <f>IF(TRUE,Machine_donnees_brutes!B50)</f>
        <v>3.0088484000000002</v>
      </c>
      <c r="C46" s="65">
        <f>IF(TRUE,Machine_donnees_brutes!D50)</f>
        <v>355.05524000000003</v>
      </c>
      <c r="D46" s="65">
        <f>IF(TRUE,Machine_donnees_brutes!C50)</f>
        <v>64.826972999999995</v>
      </c>
      <c r="F46" s="54" t="str">
        <f>IF(OR(H46&gt;Machine_traitement!$B$24,F45="OUI"),"OUI","NON")</f>
        <v>OUI</v>
      </c>
      <c r="G46" s="55" t="str">
        <f>IF(I46&gt;0,IF(A46&lt;&gt;A45,IF(OR((L46-L45)/(A46-A45)&lt;-Machine_traitement!$B$18,G45="RUPTURE",IF(L46&lt;L45,L46&lt;Machine_traitement!$B$19)),"RUPTURE","NON RUPTURE"),IF(OR((L47-L45)/(A47-A45)&lt;-Machine_traitement!$B$18,G45="RUPTURE",IF(L47&lt;L45,L47&lt;Machine_traitement!$B$19)),"RUPTURE","NON RUPTURE")),"NON RUPTURE")</f>
        <v>NON RUPTURE</v>
      </c>
      <c r="H46" s="56">
        <f>D46/Resultats!$K$2</f>
        <v>56.383432219673153</v>
      </c>
      <c r="I46" s="69">
        <f>A46-Machine_traitement!$B$26</f>
        <v>0.16796999999996842</v>
      </c>
      <c r="J46" s="50">
        <f>(B46-$B$2)/Resultats!$J$2</f>
        <v>0.017255537500000029</v>
      </c>
      <c r="K46" s="50">
        <f>IF(AND(TRUE,Machine_donnees!J46-(Machine_traitement!$B$10*Machine_donnees!L46+Machine_traitement!$B$11)&gt;0.0003),Machine_donnees!J46-(Machine_traitement!$B$10*Machine_donnees!L46+Machine_traitement!$B$11),0)</f>
        <v>0</v>
      </c>
      <c r="L46" s="51">
        <f ca="1">AVERAGE(OFFSET(H46,0,0,Machine_traitement!$B$4,1))</f>
        <v>57.20779683730369</v>
      </c>
    </row>
    <row r="47" spans="1:12" ht="12.75">
      <c r="A47" s="65">
        <f>IF(TRUE,Machine_donnees_brutes!A51)</f>
        <v>725.22753999999998</v>
      </c>
      <c r="B47" s="65">
        <f>IF(TRUE,Machine_donnees_brutes!B51)</f>
        <v>3.0120372999999998</v>
      </c>
      <c r="C47" s="65">
        <f>IF(TRUE,Machine_donnees_brutes!D51)</f>
        <v>354.27686</v>
      </c>
      <c r="D47" s="65">
        <f>IF(TRUE,Machine_donnees_brutes!C51)</f>
        <v>66.722603000000007</v>
      </c>
      <c r="F47" s="54" t="str">
        <f>IF(OR(H47&gt;Machine_traitement!$B$24,F46="OUI"),"OUI","NON")</f>
        <v>OUI</v>
      </c>
      <c r="G47" s="55" t="str">
        <f>IF(I47&gt;0,IF(A47&lt;&gt;A46,IF(OR((L47-L46)/(A47-A46)&lt;-Machine_traitement!$B$18,G46="RUPTURE",IF(L47&lt;L46,L47&lt;Machine_traitement!$B$19)),"RUPTURE","NON RUPTURE"),IF(OR((L48-L46)/(A48-A46)&lt;-Machine_traitement!$B$18,G46="RUPTURE",IF(L48&lt;L46,L48&lt;Machine_traitement!$B$19)),"RUPTURE","NON RUPTURE")),"NON RUPTURE")</f>
        <v>NON RUPTURE</v>
      </c>
      <c r="H47" s="56">
        <f>D47/Resultats!$K$2</f>
        <v>58.032161454934219</v>
      </c>
      <c r="I47" s="69">
        <f>A47-Machine_traitement!$B$26</f>
        <v>0.17187999999998738</v>
      </c>
      <c r="J47" s="50">
        <f>(B47-$B$2)/Resultats!$J$2</f>
        <v>0.01765414999999998</v>
      </c>
      <c r="K47" s="50">
        <f>IF(AND(TRUE,Machine_donnees!J47-(Machine_traitement!$B$10*Machine_donnees!L47+Machine_traitement!$B$11)&gt;0.0003),Machine_donnees!J47-(Machine_traitement!$B$10*Machine_donnees!L47+Machine_traitement!$B$11),0)</f>
        <v>0</v>
      </c>
      <c r="L47" s="51">
        <f ca="1">AVERAGE(OFFSET(H47,0,0,Machine_traitement!$B$4,1))</f>
        <v>57.610237916324678</v>
      </c>
    </row>
    <row r="48" spans="1:12" ht="12.75">
      <c r="A48" s="65">
        <f>IF(TRUE,Machine_donnees_brutes!A52)</f>
        <v>725.23145</v>
      </c>
      <c r="B48" s="65">
        <f>IF(TRUE,Machine_donnees_brutes!B52)</f>
        <v>3.0147672000000001</v>
      </c>
      <c r="C48" s="65">
        <f>IF(TRUE,Machine_donnees_brutes!D52)</f>
        <v>354.84494000000001</v>
      </c>
      <c r="D48" s="65">
        <f>IF(TRUE,Machine_donnees_brutes!C52)</f>
        <v>65.752387999999996</v>
      </c>
      <c r="F48" s="54" t="str">
        <f>IF(OR(H48&gt;Machine_traitement!$B$24,F47="OUI"),"OUI","NON")</f>
        <v>OUI</v>
      </c>
      <c r="G48" s="55" t="str">
        <f>IF(I48&gt;0,IF(A48&lt;&gt;A47,IF(OR((L48-L47)/(A48-A47)&lt;-Machine_traitement!$B$18,G47="RUPTURE",IF(L48&lt;L47,L48&lt;Machine_traitement!$B$19)),"RUPTURE","NON RUPTURE"),IF(OR((L49-L47)/(A49-A47)&lt;-Machine_traitement!$B$18,G47="RUPTURE",IF(L49&lt;L47,L49&lt;Machine_traitement!$B$19)),"RUPTURE","NON RUPTURE")),"NON RUPTURE")</f>
        <v>NON RUPTURE</v>
      </c>
      <c r="H48" s="56">
        <f>D48/Resultats!$K$2</f>
        <v>57.18831437771513</v>
      </c>
      <c r="I48" s="69">
        <f>A48-Machine_traitement!$B$26</f>
        <v>0.17579000000000633</v>
      </c>
      <c r="J48" s="50">
        <f>(B48-$B$2)/Resultats!$J$2</f>
        <v>0.017995387500000015</v>
      </c>
      <c r="K48" s="50">
        <f>IF(AND(TRUE,Machine_donnees!J48-(Machine_traitement!$B$10*Machine_donnees!L48+Machine_traitement!$B$11)&gt;0.0003),Machine_donnees!J48-(Machine_traitement!$B$10*Machine_donnees!L48+Machine_traitement!$B$11),0)</f>
        <v>0</v>
      </c>
      <c r="L48" s="51">
        <f ca="1">AVERAGE(OFFSET(H48,0,0,Machine_traitement!$B$4,1))</f>
        <v>59.575233571910104</v>
      </c>
    </row>
    <row r="49" spans="1:12" ht="12.75">
      <c r="A49" s="65">
        <f>IF(TRUE,Machine_donnees_brutes!A53)</f>
        <v>725.23535000000004</v>
      </c>
      <c r="B49" s="65">
        <f>IF(TRUE,Machine_donnees_brutes!B53)</f>
        <v>3.0167579999999998</v>
      </c>
      <c r="C49" s="65">
        <f>IF(TRUE,Machine_donnees_brutes!D53)</f>
        <v>356.19655999999998</v>
      </c>
      <c r="D49" s="65">
        <f>IF(TRUE,Machine_donnees_brutes!C53)</f>
        <v>71.241118999999998</v>
      </c>
      <c r="F49" s="54" t="str">
        <f>IF(OR(H49&gt;Machine_traitement!$B$24,F48="OUI"),"OUI","NON")</f>
        <v>OUI</v>
      </c>
      <c r="G49" s="55" t="str">
        <f>IF(I49&gt;0,IF(A49&lt;&gt;A48,IF(OR((L49-L48)/(A49-A48)&lt;-Machine_traitement!$B$18,G48="RUPTURE",IF(L49&lt;L48,L49&lt;Machine_traitement!$B$19)),"RUPTURE","NON RUPTURE"),IF(OR((L50-L48)/(A50-A48)&lt;-Machine_traitement!$B$18,G48="RUPTURE",IF(L50&lt;L48,L50&lt;Machine_traitement!$B$19)),"RUPTURE","NON RUPTURE")),"NON RUPTURE")</f>
        <v>NON RUPTURE</v>
      </c>
      <c r="H49" s="56">
        <f>D49/Resultats!$K$2</f>
        <v>61.962152766105078</v>
      </c>
      <c r="I49" s="69">
        <f>A49-Machine_traitement!$B$26</f>
        <v>0.17969000000005053</v>
      </c>
      <c r="J49" s="50">
        <f>(B49-$B$2)/Resultats!$J$2</f>
        <v>0.018244237499999982</v>
      </c>
      <c r="K49" s="50">
        <f>IF(AND(TRUE,Machine_donnees!J49-(Machine_traitement!$B$10*Machine_donnees!L49+Machine_traitement!$B$11)&gt;0.0003),Machine_donnees!J49-(Machine_traitement!$B$10*Machine_donnees!L49+Machine_traitement!$B$11),0)</f>
        <v>0</v>
      </c>
      <c r="L49" s="51">
        <f ca="1">AVERAGE(OFFSET(H49,0,0,Machine_traitement!$B$4,1))</f>
        <v>59.543899862573625</v>
      </c>
    </row>
    <row r="50" spans="1:12" ht="12.75">
      <c r="A50" s="65">
        <f>IF(TRUE,Machine_donnees_brutes!A54)</f>
        <v>725.23925999999994</v>
      </c>
      <c r="B50" s="65">
        <f>IF(TRUE,Machine_donnees_brutes!B54)</f>
        <v>3.0211209999999999</v>
      </c>
      <c r="C50" s="65">
        <f>IF(TRUE,Machine_donnees_brutes!D54)</f>
        <v>356.47219999999999</v>
      </c>
      <c r="D50" s="65">
        <f>IF(TRUE,Machine_donnees_brutes!C54)</f>
        <v>65.680335999999997</v>
      </c>
      <c r="F50" s="54" t="str">
        <f>IF(OR(H50&gt;Machine_traitement!$B$24,F49="OUI"),"OUI","NON")</f>
        <v>OUI</v>
      </c>
      <c r="G50" s="55" t="str">
        <f>IF(I50&gt;0,IF(A50&lt;&gt;A49,IF(OR((L50-L49)/(A50-A49)&lt;-Machine_traitement!$B$18,G49="RUPTURE",IF(L50&lt;L49,L50&lt;Machine_traitement!$B$19)),"RUPTURE","NON RUPTURE"),IF(OR((L51-L49)/(A51-A49)&lt;-Machine_traitement!$B$18,G49="RUPTURE",IF(L51&lt;L49,L51&lt;Machine_traitement!$B$19)),"RUPTURE","NON RUPTURE")),"NON RUPTURE")</f>
        <v>NON RUPTURE</v>
      </c>
      <c r="H50" s="56">
        <f>D50/Resultats!$K$2</f>
        <v>57.125646959042164</v>
      </c>
      <c r="I50" s="69">
        <f>A50-Machine_traitement!$B$26</f>
        <v>0.1835999999999558</v>
      </c>
      <c r="J50" s="50">
        <f>(B50-$B$2)/Resultats!$J$2</f>
        <v>0.018789612499999997</v>
      </c>
      <c r="K50" s="50">
        <f>IF(AND(TRUE,Machine_donnees!J50-(Machine_traitement!$B$10*Machine_donnees!L50+Machine_traitement!$B$11)&gt;0.0003),Machine_donnees!J50-(Machine_traitement!$B$10*Machine_donnees!L50+Machine_traitement!$B$11),0)</f>
        <v>0</v>
      </c>
      <c r="L50" s="51">
        <f ca="1">AVERAGE(OFFSET(H50,0,0,Machine_traitement!$B$4,1))</f>
        <v>60.474505202524306</v>
      </c>
    </row>
    <row r="51" spans="1:12" ht="12.75">
      <c r="A51" s="65">
        <f>IF(TRUE,Machine_donnees_brutes!A55)</f>
        <v>725.24315999999999</v>
      </c>
      <c r="B51" s="65">
        <f>IF(TRUE,Machine_donnees_brutes!B55)</f>
        <v>3.0244768</v>
      </c>
      <c r="C51" s="65">
        <f>IF(TRUE,Machine_donnees_brutes!D55)</f>
        <v>355.77764999999999</v>
      </c>
      <c r="D51" s="65">
        <f>IF(TRUE,Machine_donnees_brutes!C55)</f>
        <v>73.381050000000002</v>
      </c>
      <c r="F51" s="54" t="str">
        <f>IF(OR(H51&gt;Machine_traitement!$B$24,F50="OUI"),"OUI","NON")</f>
        <v>OUI</v>
      </c>
      <c r="G51" s="55" t="str">
        <f>IF(I51&gt;0,IF(A51&lt;&gt;A50,IF(OR((L51-L50)/(A51-A50)&lt;-Machine_traitement!$B$18,G50="RUPTURE",IF(L51&lt;L50,L51&lt;Machine_traitement!$B$19)),"RUPTURE","NON RUPTURE"),IF(OR((L52-L50)/(A52-A50)&lt;-Machine_traitement!$B$18,G50="RUPTURE",IF(L52&lt;L50,L52&lt;Machine_traitement!$B$19)),"RUPTURE","NON RUPTURE")),"NON RUPTURE")</f>
        <v>NON RUPTURE</v>
      </c>
      <c r="H51" s="56">
        <f>D51/Resultats!$K$2</f>
        <v>63.823363446006447</v>
      </c>
      <c r="I51" s="69">
        <f>A51-Machine_traitement!$B$26</f>
        <v>0.1875</v>
      </c>
      <c r="J51" s="50">
        <f>(B51-$B$2)/Resultats!$J$2</f>
        <v>0.019209087499999999</v>
      </c>
      <c r="K51" s="50">
        <f>IF(AND(TRUE,Machine_donnees!J51-(Machine_traitement!$B$10*Machine_donnees!L51+Machine_traitement!$B$11)&gt;0.0003),Machine_donnees!J51-(Machine_traitement!$B$10*Machine_donnees!L51+Machine_traitement!$B$11),0)</f>
        <v>0</v>
      </c>
      <c r="L51" s="51">
        <f ca="1">AVERAGE(OFFSET(H51,0,0,Machine_traitement!$B$4,1))</f>
        <v>62.12500264494355</v>
      </c>
    </row>
    <row r="52" spans="1:12" ht="12.75">
      <c r="A52" s="65">
        <f>IF(TRUE,Machine_donnees_brutes!A56)</f>
        <v>725.24707000000001</v>
      </c>
      <c r="B52" s="65">
        <f>IF(TRUE,Machine_donnees_brutes!B56)</f>
        <v>3.0288935000000001</v>
      </c>
      <c r="C52" s="65">
        <f>IF(TRUE,Machine_donnees_brutes!D56)</f>
        <v>354.77938999999998</v>
      </c>
      <c r="D52" s="65">
        <f>IF(TRUE,Machine_donnees_brutes!C56)</f>
        <v>69.475662</v>
      </c>
      <c r="F52" s="54" t="str">
        <f>IF(OR(H52&gt;Machine_traitement!$B$24,F51="OUI"),"OUI","NON")</f>
        <v>OUI</v>
      </c>
      <c r="G52" s="55" t="str">
        <f>IF(I52&gt;0,IF(A52&lt;&gt;A51,IF(OR((L52-L51)/(A52-A51)&lt;-Machine_traitement!$B$18,G51="RUPTURE",IF(L52&lt;L51,L52&lt;Machine_traitement!$B$19)),"RUPTURE","NON RUPTURE"),IF(OR((L53-L51)/(A53-A51)&lt;-Machine_traitement!$B$18,G51="RUPTURE",IF(L53&lt;L51,L53&lt;Machine_traitement!$B$19)),"RUPTURE","NON RUPTURE")),"NON RUPTURE")</f>
        <v>NON RUPTURE</v>
      </c>
      <c r="H52" s="56">
        <f>D52/Resultats!$K$2</f>
        <v>60.42664184388066</v>
      </c>
      <c r="I52" s="69">
        <f>A52-Machine_traitement!$B$26</f>
        <v>0.19141000000001895</v>
      </c>
      <c r="J52" s="50">
        <f>(B52-$B$2)/Resultats!$J$2</f>
        <v>0.01976117500000002</v>
      </c>
      <c r="K52" s="50">
        <f>IF(AND(TRUE,Machine_donnees!J52-(Machine_traitement!$B$10*Machine_donnees!L52+Machine_traitement!$B$11)&gt;0.0003),Machine_donnees!J52-(Machine_traitement!$B$10*Machine_donnees!L52+Machine_traitement!$B$11),0)</f>
        <v>0</v>
      </c>
      <c r="L52" s="51">
        <f ca="1">AVERAGE(OFFSET(H52,0,0,Machine_traitement!$B$4,1))</f>
        <v>63.187664705674543</v>
      </c>
    </row>
    <row r="53" spans="1:12" ht="12.75">
      <c r="A53" s="65">
        <f>IF(TRUE,Machine_donnees_brutes!A57)</f>
        <v>725.25098000000003</v>
      </c>
      <c r="B53" s="65">
        <f>IF(TRUE,Machine_donnees_brutes!B57)</f>
        <v>3.0310035000000002</v>
      </c>
      <c r="C53" s="65">
        <f>IF(TRUE,Machine_donnees_brutes!D57)</f>
        <v>354.09942999999998</v>
      </c>
      <c r="D53" s="65">
        <f>IF(TRUE,Machine_donnees_brutes!C57)</f>
        <v>75.824646000000001</v>
      </c>
      <c r="F53" s="54" t="str">
        <f>IF(OR(H53&gt;Machine_traitement!$B$24,F52="OUI"),"OUI","NON")</f>
        <v>OUI</v>
      </c>
      <c r="G53" s="55" t="str">
        <f>IF(I53&gt;0,IF(A53&lt;&gt;A52,IF(OR((L53-L52)/(A53-A52)&lt;-Machine_traitement!$B$18,G52="RUPTURE",IF(L53&lt;L52,L53&lt;Machine_traitement!$B$19)),"RUPTURE","NON RUPTURE"),IF(OR((L54-L52)/(A54-A52)&lt;-Machine_traitement!$B$18,G52="RUPTURE",IF(L54&lt;L52,L54&lt;Machine_traitement!$B$19)),"RUPTURE","NON RUPTURE")),"NON RUPTURE")</f>
        <v>NON RUPTURE</v>
      </c>
      <c r="H53" s="56">
        <f>D53/Resultats!$K$2</f>
        <v>65.948687567468426</v>
      </c>
      <c r="I53" s="69">
        <f>A53-Machine_traitement!$B$26</f>
        <v>0.19532000000003791</v>
      </c>
      <c r="J53" s="50">
        <f>(B53-$B$2)/Resultats!$J$2</f>
        <v>0.020024925000000027</v>
      </c>
      <c r="K53" s="50">
        <f>IF(AND(TRUE,Machine_donnees!J53-(Machine_traitement!$B$10*Machine_donnees!L53+Machine_traitement!$B$11)&gt;0.0003),Machine_donnees!J53-(Machine_traitement!$B$10*Machine_donnees!L53+Machine_traitement!$B$11),0)</f>
        <v>0</v>
      </c>
      <c r="L53" s="51">
        <f ca="1">AVERAGE(OFFSET(H53,0,0,Machine_traitement!$B$4,1))</f>
        <v>65.440838554299432</v>
      </c>
    </row>
    <row r="54" spans="1:12" ht="12.75">
      <c r="A54" s="65">
        <f>IF(TRUE,Machine_donnees_brutes!A58)</f>
        <v>725.25487999999996</v>
      </c>
      <c r="B54" s="65">
        <f>IF(TRUE,Machine_donnees_brutes!B58)</f>
        <v>3.0351341000000001</v>
      </c>
      <c r="C54" s="65">
        <f>IF(TRUE,Machine_donnees_brutes!D58)</f>
        <v>354.86989999999997</v>
      </c>
      <c r="D54" s="65">
        <f>IF(TRUE,Machine_donnees_brutes!C58)</f>
        <v>74.656845000000004</v>
      </c>
      <c r="F54" s="54" t="str">
        <f>IF(OR(H54&gt;Machine_traitement!$B$24,F53="OUI"),"OUI","NON")</f>
        <v>OUI</v>
      </c>
      <c r="G54" s="55" t="str">
        <f>IF(I54&gt;0,IF(A54&lt;&gt;A53,IF(OR((L54-L53)/(A54-A53)&lt;-Machine_traitement!$B$18,G53="RUPTURE",IF(L54&lt;L53,L54&lt;Machine_traitement!$B$19)),"RUPTURE","NON RUPTURE"),IF(OR((L55-L53)/(A55-A53)&lt;-Machine_traitement!$B$18,G53="RUPTURE",IF(L55&lt;L53,L55&lt;Machine_traitement!$B$19)),"RUPTURE","NON RUPTURE")),"NON RUPTURE")</f>
        <v>NON RUPTURE</v>
      </c>
      <c r="H54" s="56">
        <f>D54/Resultats!$K$2</f>
        <v>64.932989541130439</v>
      </c>
      <c r="I54" s="69">
        <f>A54-Machine_traitement!$B$26</f>
        <v>0.19921999999996842</v>
      </c>
      <c r="J54" s="50">
        <f>(B54-$B$2)/Resultats!$J$2</f>
        <v>0.020541250000000011</v>
      </c>
      <c r="K54" s="50">
        <f>IF(AND(TRUE,Machine_donnees!J54-(Machine_traitement!$B$10*Machine_donnees!L54+Machine_traitement!$B$11)&gt;0.0003),Machine_donnees!J54-(Machine_traitement!$B$10*Machine_donnees!L54+Machine_traitement!$B$11),0)</f>
        <v>0</v>
      </c>
      <c r="L54" s="51">
        <f ca="1">AVERAGE(OFFSET(H54,0,0,Machine_traitement!$B$4,1))</f>
        <v>65.485061998060132</v>
      </c>
    </row>
    <row r="55" spans="1:12" ht="12.75">
      <c r="A55" s="65">
        <f>IF(TRUE,Machine_donnees_brutes!A59)</f>
        <v>725.25878999999998</v>
      </c>
      <c r="B55" s="65">
        <f>IF(TRUE,Machine_donnees_brutes!B59)</f>
        <v>3.0391157</v>
      </c>
      <c r="C55" s="65">
        <f>IF(TRUE,Machine_donnees_brutes!D59)</f>
        <v>356.06112999999999</v>
      </c>
      <c r="D55" s="65">
        <f>IF(TRUE,Machine_donnees_brutes!C59)</f>
        <v>75.926338000000001</v>
      </c>
      <c r="F55" s="54" t="str">
        <f>IF(OR(H55&gt;Machine_traitement!$B$24,F54="OUI"),"OUI","NON")</f>
        <v>OUI</v>
      </c>
      <c r="G55" s="55" t="str">
        <f>IF(I55&gt;0,IF(A55&lt;&gt;A54,IF(OR((L55-L54)/(A55-A54)&lt;-Machine_traitement!$B$18,G54="RUPTURE",IF(L55&lt;L54,L55&lt;Machine_traitement!$B$19)),"RUPTURE","NON RUPTURE"),IF(OR((L56-L54)/(A56-A54)&lt;-Machine_traitement!$B$18,G54="RUPTURE",IF(L56&lt;L54,L56&lt;Machine_traitement!$B$19)),"RUPTURE","NON RUPTURE")),"NON RUPTURE")</f>
        <v>NON RUPTURE</v>
      </c>
      <c r="H55" s="56">
        <f>D55/Resultats!$K$2</f>
        <v>66.037134454989811</v>
      </c>
      <c r="I55" s="69">
        <f>A55-Machine_traitement!$B$26</f>
        <v>0.20312999999998738</v>
      </c>
      <c r="J55" s="50">
        <f>(B55-$B$2)/Resultats!$J$2</f>
        <v>0.021038950000000001</v>
      </c>
      <c r="K55" s="50">
        <f>IF(AND(TRUE,Machine_donnees!J55-(Machine_traitement!$B$10*Machine_donnees!L55+Machine_traitement!$B$11)&gt;0.0003),Machine_donnees!J55-(Machine_traitement!$B$10*Machine_donnees!L55+Machine_traitement!$B$11),0)</f>
        <v>0</v>
      </c>
      <c r="L55" s="51">
        <f ca="1">AVERAGE(OFFSET(H55,0,0,Machine_traitement!$B$4,1))</f>
        <v>67.070685894183796</v>
      </c>
    </row>
    <row r="56" spans="1:12" ht="12.75">
      <c r="A56" s="65">
        <f>IF(TRUE,Machine_donnees_brutes!A60)</f>
        <v>725.2627</v>
      </c>
      <c r="B56" s="65">
        <f>IF(TRUE,Machine_donnees_brutes!B60)</f>
        <v>3.0406773</v>
      </c>
      <c r="C56" s="65">
        <f>IF(TRUE,Machine_donnees_brutes!D60)</f>
        <v>356.15802000000002</v>
      </c>
      <c r="D56" s="65">
        <f>IF(TRUE,Machine_donnees_brutes!C60)</f>
        <v>78.302993999999998</v>
      </c>
      <c r="F56" s="54" t="str">
        <f>IF(OR(H56&gt;Machine_traitement!$B$24,F55="OUI"),"OUI","NON")</f>
        <v>OUI</v>
      </c>
      <c r="G56" s="55" t="str">
        <f>IF(I56&gt;0,IF(A56&lt;&gt;A55,IF(OR((L56-L55)/(A56-A55)&lt;-Machine_traitement!$B$18,G55="RUPTURE",IF(L56&lt;L55,L56&lt;Machine_traitement!$B$19)),"RUPTURE","NON RUPTURE"),IF(OR((L57-L55)/(A57-A55)&lt;-Machine_traitement!$B$18,G55="RUPTURE",IF(L57&lt;L55,L57&lt;Machine_traitement!$B$19)),"RUPTURE","NON RUPTURE")),"NON RUPTURE")</f>
        <v>NON RUPTURE</v>
      </c>
      <c r="H56" s="56">
        <f>D56/Resultats!$K$2</f>
        <v>68.104237333377782</v>
      </c>
      <c r="I56" s="69">
        <f>A56-Machine_traitement!$B$26</f>
        <v>0.20704000000000633</v>
      </c>
      <c r="J56" s="50">
        <f>(B56-$B$2)/Resultats!$J$2</f>
        <v>0.021234150000000007</v>
      </c>
      <c r="K56" s="50">
        <f>IF(AND(TRUE,Machine_donnees!J56-(Machine_traitement!$B$10*Machine_donnees!L56+Machine_traitement!$B$11)&gt;0.0003),Machine_donnees!J56-(Machine_traitement!$B$10*Machine_donnees!L56+Machine_traitement!$B$11),0)</f>
        <v>0</v>
      </c>
      <c r="L56" s="51">
        <f ca="1">AVERAGE(OFFSET(H56,0,0,Machine_traitement!$B$4,1))</f>
        <v>66.640152673990912</v>
      </c>
    </row>
    <row r="57" spans="1:12" ht="12.75">
      <c r="A57" s="65">
        <f>IF(TRUE,Machine_donnees_brutes!A61)</f>
        <v>725.26660000000004</v>
      </c>
      <c r="B57" s="65">
        <f>IF(TRUE,Machine_donnees_brutes!B61)</f>
        <v>3.0422568000000001</v>
      </c>
      <c r="C57" s="65">
        <f>IF(TRUE,Machine_donnees_brutes!D61)</f>
        <v>355.36126999999999</v>
      </c>
      <c r="D57" s="65">
        <f>IF(TRUE,Machine_donnees_brutes!C61)</f>
        <v>74.936324999999997</v>
      </c>
      <c r="F57" s="54" t="str">
        <f>IF(OR(H57&gt;Machine_traitement!$B$24,F56="OUI"),"OUI","NON")</f>
        <v>OUI</v>
      </c>
      <c r="G57" s="55" t="str">
        <f>IF(I57&gt;0,IF(A57&lt;&gt;A56,IF(OR((L57-L56)/(A57-A56)&lt;-Machine_traitement!$B$18,G56="RUPTURE",IF(L57&lt;L56,L57&lt;Machine_traitement!$B$19)),"RUPTURE","NON RUPTURE"),IF(OR((L58-L56)/(A58-A56)&lt;-Machine_traitement!$B$18,G56="RUPTURE",IF(L58&lt;L56,L58&lt;Machine_traitement!$B$19)),"RUPTURE","NON RUPTURE")),"NON RUPTURE")</f>
        <v>NON RUPTURE</v>
      </c>
      <c r="H57" s="56">
        <f>D57/Resultats!$K$2</f>
        <v>65.176068014604027</v>
      </c>
      <c r="I57" s="69">
        <f>A57-Machine_traitement!$B$26</f>
        <v>0.21094000000005053</v>
      </c>
      <c r="J57" s="50">
        <f>(B57-$B$2)/Resultats!$J$2</f>
        <v>0.021431587500000016</v>
      </c>
      <c r="K57" s="50">
        <f>IF(AND(TRUE,Machine_donnees!J57-(Machine_traitement!$B$10*Machine_donnees!L57+Machine_traitement!$B$11)&gt;0.0003),Machine_donnees!J57-(Machine_traitement!$B$10*Machine_donnees!L57+Machine_traitement!$B$11),0)</f>
        <v>0</v>
      </c>
      <c r="L57" s="51">
        <f ca="1">AVERAGE(OFFSET(H57,0,0,Machine_traitement!$B$4,1))</f>
        <v>68.250951995740508</v>
      </c>
    </row>
    <row r="58" spans="1:12" ht="12.75">
      <c r="A58" s="65">
        <f>IF(TRUE,Machine_donnees_brutes!A62)</f>
        <v>725.27050999999994</v>
      </c>
      <c r="B58" s="65">
        <f>IF(TRUE,Machine_donnees_brutes!B62)</f>
        <v>3.0467331</v>
      </c>
      <c r="C58" s="65">
        <f>IF(TRUE,Machine_donnees_brutes!D62)</f>
        <v>354.38742000000002</v>
      </c>
      <c r="D58" s="65">
        <f>IF(TRUE,Machine_donnees_brutes!C62)</f>
        <v>82.007034000000004</v>
      </c>
      <c r="F58" s="54" t="str">
        <f>IF(OR(H58&gt;Machine_traitement!$B$24,F57="OUI"),"OUI","NON")</f>
        <v>OUI</v>
      </c>
      <c r="G58" s="55" t="str">
        <f>IF(I58&gt;0,IF(A58&lt;&gt;A57,IF(OR((L58-L57)/(A58-A57)&lt;-Machine_traitement!$B$18,G57="RUPTURE",IF(L58&lt;L57,L58&lt;Machine_traitement!$B$19)),"RUPTURE","NON RUPTURE"),IF(OR((L59-L57)/(A59-A57)&lt;-Machine_traitement!$B$18,G57="RUPTURE",IF(L59&lt;L57,L59&lt;Machine_traitement!$B$19)),"RUPTURE","NON RUPTURE")),"NON RUPTURE")</f>
        <v>NON RUPTURE</v>
      </c>
      <c r="H58" s="56">
        <f>D58/Resultats!$K$2</f>
        <v>71.325835976876974</v>
      </c>
      <c r="I58" s="69">
        <f>A58-Machine_traitement!$B$26</f>
        <v>0.2148499999999558</v>
      </c>
      <c r="J58" s="50">
        <f>(B58-$B$2)/Resultats!$J$2</f>
        <v>0.021991125</v>
      </c>
      <c r="K58" s="50">
        <f>IF(AND(TRUE,Machine_donnees!J58-(Machine_traitement!$B$10*Machine_donnees!L58+Machine_traitement!$B$11)&gt;0.0003),Machine_donnees!J58-(Machine_traitement!$B$10*Machine_donnees!L58+Machine_traitement!$B$11),0)</f>
        <v>0</v>
      </c>
      <c r="L58" s="51">
        <f ca="1">AVERAGE(OFFSET(H58,0,0,Machine_traitement!$B$4,1))</f>
        <v>68.908070569711555</v>
      </c>
    </row>
    <row r="59" spans="1:12" ht="12.75">
      <c r="A59" s="65">
        <f>IF(TRUE,Machine_donnees_brutes!A63)</f>
        <v>725.27440999999999</v>
      </c>
      <c r="B59" s="65">
        <f>IF(TRUE,Machine_donnees_brutes!B63)</f>
        <v>3.0508161</v>
      </c>
      <c r="C59" s="65">
        <f>IF(TRUE,Machine_donnees_brutes!D63)</f>
        <v>353.85784999999998</v>
      </c>
      <c r="D59" s="65">
        <f>IF(TRUE,Machine_donnees_brutes!C63)</f>
        <v>76.447372000000001</v>
      </c>
      <c r="F59" s="54" t="str">
        <f>IF(OR(H59&gt;Machine_traitement!$B$24,F58="OUI"),"OUI","NON")</f>
        <v>OUI</v>
      </c>
      <c r="G59" s="55" t="str">
        <f>IF(I59&gt;0,IF(A59&lt;&gt;A58,IF(OR((L59-L58)/(A59-A58)&lt;-Machine_traitement!$B$18,G58="RUPTURE",IF(L59&lt;L58,L59&lt;Machine_traitement!$B$19)),"RUPTURE","NON RUPTURE"),IF(OR((L60-L58)/(A60-A58)&lt;-Machine_traitement!$B$18,G58="RUPTURE",IF(L60&lt;L58,L60&lt;Machine_traitement!$B$19)),"RUPTURE","NON RUPTURE")),"NON RUPTURE")</f>
        <v>NON RUPTURE</v>
      </c>
      <c r="H59" s="56">
        <f>D59/Resultats!$K$2</f>
        <v>66.49030516254615</v>
      </c>
      <c r="I59" s="69">
        <f>A59-Machine_traitement!$B$26</f>
        <v>0.21875</v>
      </c>
      <c r="J59" s="50">
        <f>(B59-$B$2)/Resultats!$J$2</f>
        <v>0.022501500000000008</v>
      </c>
      <c r="K59" s="50">
        <f>IF(AND(TRUE,Machine_donnees!J59-(Machine_traitement!$B$10*Machine_donnees!L59+Machine_traitement!$B$11)&gt;0.0003),Machine_donnees!J59-(Machine_traitement!$B$10*Machine_donnees!L59+Machine_traitement!$B$11),0)</f>
        <v>0</v>
      </c>
      <c r="L59" s="51">
        <f ca="1">AVERAGE(OFFSET(H59,0,0,Machine_traitement!$B$4,1))</f>
        <v>68.969799090387824</v>
      </c>
    </row>
    <row r="60" spans="1:12" ht="12.75">
      <c r="A60" s="65">
        <f>IF(TRUE,Machine_donnees_brutes!A64)</f>
        <v>725.27832000000001</v>
      </c>
      <c r="B60" s="65">
        <f>IF(TRUE,Machine_donnees_brutes!B64)</f>
        <v>3.0540585999999998</v>
      </c>
      <c r="C60" s="65">
        <f>IF(TRUE,Machine_donnees_brutes!D64)</f>
        <v>354.57238999999998</v>
      </c>
      <c r="D60" s="65">
        <f>IF(TRUE,Machine_donnees_brutes!C64)</f>
        <v>82.148978999999997</v>
      </c>
      <c r="F60" s="54" t="str">
        <f>IF(OR(H60&gt;Machine_traitement!$B$24,F59="OUI"),"OUI","NON")</f>
        <v>OUI</v>
      </c>
      <c r="G60" s="55" t="str">
        <f>IF(I60&gt;0,IF(A60&lt;&gt;A59,IF(OR((L60-L59)/(A60-A59)&lt;-Machine_traitement!$B$18,G59="RUPTURE",IF(L60&lt;L59,L60&lt;Machine_traitement!$B$19)),"RUPTURE","NON RUPTURE"),IF(OR((L61-L59)/(A61-A59)&lt;-Machine_traitement!$B$18,G59="RUPTURE",IF(L61&lt;L59,L61&lt;Machine_traitement!$B$19)),"RUPTURE","NON RUPTURE")),"NON RUPTURE")</f>
        <v>NON RUPTURE</v>
      </c>
      <c r="H60" s="56">
        <f>D60/Resultats!$K$2</f>
        <v>71.449293018229511</v>
      </c>
      <c r="I60" s="69">
        <f>A60-Machine_traitement!$B$26</f>
        <v>0.22266000000001895</v>
      </c>
      <c r="J60" s="50">
        <f>(B60-$B$2)/Resultats!$J$2</f>
        <v>0.022906812499999984</v>
      </c>
      <c r="K60" s="50">
        <f>IF(AND(TRUE,Machine_donnees!J60-(Machine_traitement!$B$10*Machine_donnees!L60+Machine_traitement!$B$11)&gt;0.0003),Machine_donnees!J60-(Machine_traitement!$B$10*Machine_donnees!L60+Machine_traitement!$B$11),0)</f>
        <v>0</v>
      </c>
      <c r="L60" s="51">
        <f ca="1">AVERAGE(OFFSET(H60,0,0,Machine_traitement!$B$4,1))</f>
        <v>69.462196947548307</v>
      </c>
    </row>
    <row r="61" spans="1:12" ht="12.75">
      <c r="A61" s="65">
        <f>IF(TRUE,Machine_donnees_brutes!A65)</f>
        <v>725.28223000000003</v>
      </c>
      <c r="B61" s="65">
        <f>IF(TRUE,Machine_donnees_brutes!B65)</f>
        <v>3.0563175999999999</v>
      </c>
      <c r="C61" s="65">
        <f>IF(TRUE,Machine_donnees_brutes!D65)</f>
        <v>355.60489000000001</v>
      </c>
      <c r="D61" s="65">
        <f>IF(TRUE,Machine_donnees_brutes!C65)</f>
        <v>77.579643000000004</v>
      </c>
      <c r="F61" s="54" t="str">
        <f>IF(OR(H61&gt;Machine_traitement!$B$24,F60="OUI"),"OUI","NON")</f>
        <v>OUI</v>
      </c>
      <c r="G61" s="55" t="str">
        <f>IF(I61&gt;0,IF(A61&lt;&gt;A60,IF(OR((L61-L60)/(A61-A60)&lt;-Machine_traitement!$B$18,G60="RUPTURE",IF(L61&lt;L60,L61&lt;Machine_traitement!$B$19)),"RUPTURE","NON RUPTURE"),IF(OR((L62-L60)/(A62-A60)&lt;-Machine_traitement!$B$18,G60="RUPTURE",IF(L62&lt;L60,L62&lt;Machine_traitement!$B$19)),"RUPTURE","NON RUPTURE")),"NON RUPTURE")</f>
        <v>NON RUPTURE</v>
      </c>
      <c r="H61" s="56">
        <f>D61/Resultats!$K$2</f>
        <v>67.475100876867117</v>
      </c>
      <c r="I61" s="69">
        <f>A61-Machine_traitement!$B$26</f>
        <v>0.22657000000003791</v>
      </c>
      <c r="J61" s="50">
        <f>(B61-$B$2)/Resultats!$J$2</f>
        <v>0.023189187499999986</v>
      </c>
      <c r="K61" s="50">
        <f>IF(AND(TRUE,Machine_donnees!J61-(Machine_traitement!$B$10*Machine_donnees!L61+Machine_traitement!$B$11)&gt;0.0003),Machine_donnees!J61-(Machine_traitement!$B$10*Machine_donnees!L61+Machine_traitement!$B$11),0)</f>
        <v>0</v>
      </c>
      <c r="L61" s="51">
        <f ca="1">AVERAGE(OFFSET(H61,0,0,Machine_traitement!$B$4,1))</f>
        <v>69.054238157651</v>
      </c>
    </row>
    <row r="62" spans="1:12" ht="12.75">
      <c r="A62" s="65">
        <f>IF(TRUE,Machine_donnees_brutes!A66)</f>
        <v>725.28612999999996</v>
      </c>
      <c r="B62" s="65">
        <f>IF(TRUE,Machine_donnees_brutes!B66)</f>
        <v>3.060019</v>
      </c>
      <c r="C62" s="65">
        <f>IF(TRUE,Machine_donnees_brutes!D66)</f>
        <v>355.48455999999999</v>
      </c>
      <c r="D62" s="65">
        <f>IF(TRUE,Machine_donnees_brutes!C66)</f>
        <v>81.210875999999999</v>
      </c>
      <c r="F62" s="54" t="str">
        <f>IF(OR(H62&gt;Machine_traitement!$B$24,F61="OUI"),"OUI","NON")</f>
        <v>OUI</v>
      </c>
      <c r="G62" s="55" t="str">
        <f>IF(I62&gt;0,IF(A62&lt;&gt;A61,IF(OR((L62-L61)/(A62-A61)&lt;-Machine_traitement!$B$18,G61="RUPTURE",IF(L62&lt;L61,L62&lt;Machine_traitement!$B$19)),"RUPTURE","NON RUPTURE"),IF(OR((L63-L61)/(A63-A61)&lt;-Machine_traitement!$B$18,G61="RUPTURE",IF(L63&lt;L61,L63&lt;Machine_traitement!$B$19)),"RUPTURE","NON RUPTURE")),"NON RUPTURE")</f>
        <v>NON RUPTURE</v>
      </c>
      <c r="H62" s="56">
        <f>D62/Resultats!$K$2</f>
        <v>70.633375438434882</v>
      </c>
      <c r="I62" s="69">
        <f>A62-Machine_traitement!$B$26</f>
        <v>0.23046999999996842</v>
      </c>
      <c r="J62" s="50">
        <f>(B62-$B$2)/Resultats!$J$2</f>
        <v>0.023651862500000009</v>
      </c>
      <c r="K62" s="50">
        <f>IF(AND(TRUE,Machine_donnees!J62-(Machine_traitement!$B$10*Machine_donnees!L62+Machine_traitement!$B$11)&gt;0.0003),Machine_donnees!J62-(Machine_traitement!$B$10*Machine_donnees!L62+Machine_traitement!$B$11),0)</f>
        <v>0</v>
      </c>
      <c r="L62" s="51">
        <f ca="1">AVERAGE(OFFSET(H62,0,0,Machine_traitement!$B$4,1))</f>
        <v>69.782883016015518</v>
      </c>
    </row>
    <row r="63" spans="1:12" ht="12.75">
      <c r="A63" s="65">
        <f>IF(TRUE,Machine_donnees_brutes!A67)</f>
        <v>725.29003999999998</v>
      </c>
      <c r="B63" s="65">
        <f>IF(TRUE,Machine_donnees_brutes!B67)</f>
        <v>3.0614614000000002</v>
      </c>
      <c r="C63" s="65">
        <f>IF(TRUE,Machine_donnees_brutes!D67)</f>
        <v>354.56549000000001</v>
      </c>
      <c r="D63" s="65">
        <f>IF(TRUE,Machine_donnees_brutes!C67)</f>
        <v>79.255165000000005</v>
      </c>
      <c r="F63" s="54" t="str">
        <f>IF(OR(H63&gt;Machine_traitement!$B$24,F62="OUI"),"OUI","NON")</f>
        <v>OUI</v>
      </c>
      <c r="G63" s="55" t="str">
        <f>IF(I63&gt;0,IF(A63&lt;&gt;A62,IF(OR((L63-L62)/(A63-A62)&lt;-Machine_traitement!$B$18,G62="RUPTURE",IF(L63&lt;L62,L63&lt;Machine_traitement!$B$19)),"RUPTURE","NON RUPTURE"),IF(OR((L64-L62)/(A64-A62)&lt;-Machine_traitement!$B$18,G62="RUPTURE",IF(L64&lt;L62,L64&lt;Machine_traitement!$B$19)),"RUPTURE","NON RUPTURE")),"NON RUPTURE")</f>
        <v>NON RUPTURE</v>
      </c>
      <c r="H63" s="56">
        <f>D63/Resultats!$K$2</f>
        <v>68.932390593596168</v>
      </c>
      <c r="I63" s="69">
        <f>A63-Machine_traitement!$B$26</f>
        <v>0.23437999999998738</v>
      </c>
      <c r="J63" s="50">
        <f>(B63-$B$2)/Resultats!$J$2</f>
        <v>0.023832162500000031</v>
      </c>
      <c r="K63" s="50">
        <f>IF(AND(TRUE,Machine_donnees!J63-(Machine_traitement!$B$10*Machine_donnees!L63+Machine_traitement!$B$11)&gt;0.0003),Machine_donnees!J63-(Machine_traitement!$B$10*Machine_donnees!L63+Machine_traitement!$B$11),0)</f>
        <v>0</v>
      </c>
      <c r="L63" s="51">
        <f ca="1">AVERAGE(OFFSET(H63,0,0,Machine_traitement!$B$4,1))</f>
        <v>66.544986947169463</v>
      </c>
    </row>
    <row r="64" spans="1:12" ht="12.75">
      <c r="A64" s="65">
        <f>IF(TRUE,Machine_donnees_brutes!A68)</f>
        <v>725.29395</v>
      </c>
      <c r="B64" s="65">
        <f>IF(TRUE,Machine_donnees_brutes!B68)</f>
        <v>3.0663013000000001</v>
      </c>
      <c r="C64" s="65">
        <f>IF(TRUE,Machine_donnees_brutes!D68)</f>
        <v>353.57668999999999</v>
      </c>
      <c r="D64" s="65">
        <f>IF(TRUE,Machine_donnees_brutes!C68)</f>
        <v>73.765320000000003</v>
      </c>
      <c r="F64" s="54" t="str">
        <f>IF(OR(H64&gt;Machine_traitement!$B$24,F63="OUI"),"OUI","NON")</f>
        <v>OUI</v>
      </c>
      <c r="G64" s="55" t="str">
        <f>IF(I64&gt;0,IF(A64&lt;&gt;A63,IF(OR((L64-L63)/(A64-A63)&lt;-Machine_traitement!$B$18,G63="RUPTURE",IF(L64&lt;L63,L64&lt;Machine_traitement!$B$19)),"RUPTURE","NON RUPTURE"),IF(OR((L65-L63)/(A65-A63)&lt;-Machine_traitement!$B$18,G63="RUPTURE",IF(L65&lt;L63,L65&lt;Machine_traitement!$B$19)),"RUPTURE","NON RUPTURE")),"NON RUPTURE")</f>
        <v>NON RUPTURE</v>
      </c>
      <c r="H64" s="56">
        <f>D64/Resultats!$K$2</f>
        <v>64.157583300742743</v>
      </c>
      <c r="I64" s="69">
        <f>A64-Machine_traitement!$B$26</f>
        <v>0.23829000000000633</v>
      </c>
      <c r="J64" s="50">
        <f>(B64-$B$2)/Resultats!$J$2</f>
        <v>0.024437150000000019</v>
      </c>
      <c r="K64" s="50">
        <f>IF(AND(TRUE,Machine_donnees!J64-(Machine_traitement!$B$10*Machine_donnees!L64+Machine_traitement!$B$11)&gt;0.0003),Machine_donnees!J64-(Machine_traitement!$B$10*Machine_donnees!L64+Machine_traitement!$B$11),0)</f>
        <v>0</v>
      </c>
      <c r="L64" s="51">
        <f ca="1">AVERAGE(OFFSET(H64,0,0,Machine_traitement!$B$4,1))</f>
        <v>64.468747317086041</v>
      </c>
    </row>
    <row r="65" spans="1:12" ht="12.75">
      <c r="A65" s="65">
        <f>IF(TRUE,Machine_donnees_brutes!A69)</f>
        <v>725.29785000000004</v>
      </c>
      <c r="B65" s="65">
        <f>IF(TRUE,Machine_donnees_brutes!B69)</f>
        <v>3.069061</v>
      </c>
      <c r="C65" s="65">
        <f>IF(TRUE,Machine_donnees_brutes!D69)</f>
        <v>353.32650999999998</v>
      </c>
      <c r="D65" s="65">
        <f>IF(TRUE,Machine_donnees_brutes!C69)</f>
        <v>74.480842999999993</v>
      </c>
      <c r="F65" s="54" t="str">
        <f>IF(OR(H65&gt;Machine_traitement!$B$24,F64="OUI"),"OUI","NON")</f>
        <v>OUI</v>
      </c>
      <c r="G65" s="55" t="str">
        <f>IF(I65&gt;0,IF(A65&lt;&gt;A64,IF(OR((L65-L64)/(A65-A64)&lt;-Machine_traitement!$B$18,G64="RUPTURE",IF(L65&lt;L64,L65&lt;Machine_traitement!$B$19)),"RUPTURE","NON RUPTURE"),IF(OR((L66-L64)/(A66-A64)&lt;-Machine_traitement!$B$18,G64="RUPTURE",IF(L66&lt;L64,L66&lt;Machine_traitement!$B$19)),"RUPTURE","NON RUPTURE")),"NON RUPTURE")</f>
        <v>NON RUPTURE</v>
      </c>
      <c r="H65" s="56">
        <f>D65/Resultats!$K$2</f>
        <v>64.779911333429339</v>
      </c>
      <c r="I65" s="69">
        <f>A65-Machine_traitement!$B$26</f>
        <v>0.24219000000005053</v>
      </c>
      <c r="J65" s="50">
        <f>(B65-$B$2)/Resultats!$J$2</f>
        <v>0.024782112500000009</v>
      </c>
      <c r="K65" s="50">
        <f>IF(AND(TRUE,Machine_donnees!J65-(Machine_traitement!$B$10*Machine_donnees!L65+Machine_traitement!$B$11)&gt;0.0003),Machine_donnees!J65-(Machine_traitement!$B$10*Machine_donnees!L65+Machine_traitement!$B$11),0)</f>
        <v>0</v>
      </c>
      <c r="L65" s="51">
        <f ca="1">AVERAGE(OFFSET(H65,0,0,Machine_traitement!$B$4,1))</f>
        <v>60.798436318166729</v>
      </c>
    </row>
    <row r="66" spans="1:12" ht="12.75">
      <c r="A66" s="65">
        <f>IF(TRUE,Machine_donnees_brutes!A70)</f>
        <v>725.30175999999994</v>
      </c>
      <c r="B66" s="65">
        <f>IF(TRUE,Machine_donnees_brutes!B70)</f>
        <v>3.0714929</v>
      </c>
      <c r="C66" s="65">
        <f>IF(TRUE,Machine_donnees_brutes!D70)</f>
        <v>354.42815999999999</v>
      </c>
      <c r="D66" s="65">
        <f>IF(TRUE,Machine_donnees_brutes!C70)</f>
        <v>65.325423999999998</v>
      </c>
      <c r="F66" s="54" t="str">
        <f>IF(OR(H66&gt;Machine_traitement!$B$24,F65="OUI"),"OUI","NON")</f>
        <v>OUI</v>
      </c>
      <c r="G66" s="55" t="str">
        <f>IF(I66&gt;0,IF(A66&lt;&gt;A65,IF(OR((L66-L65)/(A66-A65)&lt;-Machine_traitement!$B$18,G65="RUPTURE",IF(L66&lt;L65,L66&lt;Machine_traitement!$B$19)),"RUPTURE","NON RUPTURE"),IF(OR((L67-L65)/(A67-A65)&lt;-Machine_traitement!$B$18,G65="RUPTURE",IF(L67&lt;L65,L67&lt;Machine_traitement!$B$19)),"RUPTURE","NON RUPTURE")),"NON RUPTURE")</f>
        <v>NON RUPTURE</v>
      </c>
      <c r="H66" s="56">
        <f>D66/Resultats!$K$2</f>
        <v>56.816961302904119</v>
      </c>
      <c r="I66" s="69">
        <f>A66-Machine_traitement!$B$26</f>
        <v>0.2460999999999558</v>
      </c>
      <c r="J66" s="50">
        <f>(B66-$B$2)/Resultats!$J$2</f>
        <v>0.0250861</v>
      </c>
      <c r="K66" s="50">
        <f>IF(AND(TRUE,Machine_donnees!J66-(Machine_traitement!$B$10*Machine_donnees!L66+Machine_traitement!$B$11)&gt;0.0003),Machine_donnees!J66-(Machine_traitement!$B$10*Machine_donnees!L66+Machine_traitement!$B$11),0)</f>
        <v>0</v>
      </c>
      <c r="L66" s="51">
        <f ca="1">AVERAGE(OFFSET(H66,0,0,Machine_traitement!$B$4,1))</f>
        <v>59.006684955461857</v>
      </c>
    </row>
    <row r="67" spans="1:12" ht="12.75">
      <c r="A67" s="65">
        <f>IF(TRUE,Machine_donnees_brutes!A71)</f>
        <v>725.30565999999999</v>
      </c>
      <c r="B67" s="65">
        <f>IF(TRUE,Machine_donnees_brutes!B71)</f>
        <v>3.0738413000000002</v>
      </c>
      <c r="C67" s="65">
        <f>IF(TRUE,Machine_donnees_brutes!D71)</f>
        <v>355.25510000000003</v>
      </c>
      <c r="D67" s="65">
        <f>IF(TRUE,Machine_donnees_brutes!C71)</f>
        <v>70.360703000000001</v>
      </c>
      <c r="F67" s="54" t="str">
        <f>IF(OR(H67&gt;Machine_traitement!$B$24,F66="OUI"),"OUI","NON")</f>
        <v>OUI</v>
      </c>
      <c r="G67" s="55" t="str">
        <f>IF(I67&gt;0,IF(A67&lt;&gt;A66,IF(OR((L67-L66)/(A67-A66)&lt;-Machine_traitement!$B$18,G66="RUPTURE",IF(L67&lt;L66,L67&lt;Machine_traitement!$B$19)),"RUPTURE","NON RUPTURE"),IF(OR((L68-L66)/(A68-A66)&lt;-Machine_traitement!$B$18,G66="RUPTURE",IF(L68&lt;L66,L68&lt;Machine_traitement!$B$19)),"RUPTURE","NON RUPTURE")),"NON RUPTURE")</f>
        <v>NON RUPTURE</v>
      </c>
      <c r="H67" s="56">
        <f>D67/Resultats!$K$2</f>
        <v>61.196408608019595</v>
      </c>
      <c r="I67" s="69">
        <f>A67-Machine_traitement!$B$26</f>
        <v>0.25</v>
      </c>
      <c r="J67" s="50">
        <f>(B67-$B$2)/Resultats!$J$2</f>
        <v>0.025379650000000031</v>
      </c>
      <c r="K67" s="50">
        <f>IF(AND(TRUE,Machine_donnees!J67-(Machine_traitement!$B$10*Machine_donnees!L67+Machine_traitement!$B$11)&gt;0.0003),Machine_donnees!J67-(Machine_traitement!$B$10*Machine_donnees!L67+Machine_traitement!$B$11),0)</f>
        <v>0</v>
      </c>
      <c r="L67" s="51">
        <f ca="1">AVERAGE(OFFSET(H67,0,0,Machine_traitement!$B$4,1))</f>
        <v>57.072110638672349</v>
      </c>
    </row>
    <row r="68" spans="1:12" ht="12.75">
      <c r="A68" s="65">
        <f>IF(TRUE,Machine_donnees_brutes!A72)</f>
        <v>725.30957000000001</v>
      </c>
      <c r="B68" s="65">
        <f>IF(TRUE,Machine_donnees_brutes!B72)</f>
        <v>3.0780554000000002</v>
      </c>
      <c r="C68" s="65">
        <f>IF(TRUE,Machine_donnees_brutes!D72)</f>
        <v>354.88916</v>
      </c>
      <c r="D68" s="65">
        <f>IF(TRUE,Machine_donnees_brutes!C72)</f>
        <v>60.876862000000003</v>
      </c>
      <c r="F68" s="54" t="str">
        <f>IF(OR(H68&gt;Machine_traitement!$B$24,F67="OUI"),"OUI","NON")</f>
        <v>OUI</v>
      </c>
      <c r="G68" s="55" t="str">
        <f>IF(I68&gt;0,IF(A68&lt;&gt;A67,IF(OR((L68-L67)/(A68-A67)&lt;-Machine_traitement!$B$18,G67="RUPTURE",IF(L68&lt;L67,L68&lt;Machine_traitement!$B$19)),"RUPTURE","NON RUPTURE"),IF(OR((L69-L67)/(A69-A67)&lt;-Machine_traitement!$B$18,G67="RUPTURE",IF(L69&lt;L67,L69&lt;Machine_traitement!$B$19)),"RUPTURE","NON RUPTURE")),"NON RUPTURE")</f>
        <v>NON RUPTURE</v>
      </c>
      <c r="H68" s="56">
        <f>D68/Resultats!$K$2</f>
        <v>52.947812669325103</v>
      </c>
      <c r="I68" s="69">
        <f>A68-Machine_traitement!$B$26</f>
        <v>0.25391000000001895</v>
      </c>
      <c r="J68" s="50">
        <f>(B68-$B$2)/Resultats!$J$2</f>
        <v>0.025906412500000031</v>
      </c>
      <c r="K68" s="50">
        <f>IF(AND(TRUE,Machine_donnees!J68-(Machine_traitement!$B$10*Machine_donnees!L68+Machine_traitement!$B$11)&gt;0.0003),Machine_donnees!J68-(Machine_traitement!$B$10*Machine_donnees!L68+Machine_traitement!$B$11),0)</f>
        <v>0</v>
      </c>
      <c r="L68" s="51">
        <f ca="1">AVERAGE(OFFSET(H68,0,0,Machine_traitement!$B$4,1))</f>
        <v>54.497129175524925</v>
      </c>
    </row>
    <row r="69" spans="1:12" ht="12.75">
      <c r="A69" s="65">
        <f>IF(TRUE,Machine_donnees_brutes!A73)</f>
        <v>725.31348000000003</v>
      </c>
      <c r="B69" s="65">
        <f>IF(TRUE,Machine_donnees_brutes!B73)</f>
        <v>3.0810297000000002</v>
      </c>
      <c r="C69" s="65">
        <f>IF(TRUE,Machine_donnees_brutes!D73)</f>
        <v>354.04665999999997</v>
      </c>
      <c r="D69" s="65">
        <f>IF(TRUE,Machine_donnees_brutes!C73)</f>
        <v>64.439521999999997</v>
      </c>
      <c r="F69" s="54" t="str">
        <f>IF(OR(H69&gt;Machine_traitement!$B$24,F68="OUI"),"OUI","NON")</f>
        <v>OUI</v>
      </c>
      <c r="G69" s="55" t="str">
        <f>IF(I69&gt;0,IF(A69&lt;&gt;A68,IF(OR((L69-L68)/(A69-A68)&lt;-Machine_traitement!$B$18,G68="RUPTURE",IF(L69&lt;L68,L69&lt;Machine_traitement!$B$19)),"RUPTURE","NON RUPTURE"),IF(OR((L70-L68)/(A70-A68)&lt;-Machine_traitement!$B$18,G68="RUPTURE",IF(L70&lt;L68,L70&lt;Machine_traitement!$B$19)),"RUPTURE","NON RUPTURE")),"NON RUPTURE")</f>
        <v>NON RUPTURE</v>
      </c>
      <c r="H69" s="56">
        <f>D69/Resultats!$K$2</f>
        <v>56.046445681724748</v>
      </c>
      <c r="I69" s="69">
        <f>A69-Machine_traitement!$B$26</f>
        <v>0.25782000000003791</v>
      </c>
      <c r="J69" s="50">
        <f>(B69-$B$2)/Resultats!$J$2</f>
        <v>0.026278200000000029</v>
      </c>
      <c r="K69" s="50">
        <f>IF(AND(TRUE,Machine_donnees!J69-(Machine_traitement!$B$10*Machine_donnees!L69+Machine_traitement!$B$11)&gt;0.0003),Machine_donnees!J69-(Machine_traitement!$B$10*Machine_donnees!L69+Machine_traitement!$B$11),0)</f>
        <v>0</v>
      </c>
      <c r="L69" s="51">
        <f ca="1">AVERAGE(OFFSET(H69,0,0,Machine_traitement!$B$4,1))</f>
        <v>52.659762329926707</v>
      </c>
    </row>
    <row r="70" spans="1:12" ht="12.75">
      <c r="A70" s="65">
        <f>IF(TRUE,Machine_donnees_brutes!A74)</f>
        <v>725.31737999999996</v>
      </c>
      <c r="B70" s="65">
        <f>IF(TRUE,Machine_donnees_brutes!B74)</f>
        <v>3.0840695</v>
      </c>
      <c r="C70" s="65">
        <f>IF(TRUE,Machine_donnees_brutes!D74)</f>
        <v>353.09958</v>
      </c>
      <c r="D70" s="65">
        <f>IF(TRUE,Machine_donnees_brutes!C74)</f>
        <v>56.651828999999999</v>
      </c>
      <c r="F70" s="54" t="str">
        <f>IF(OR(H70&gt;Machine_traitement!$B$24,F69="OUI"),"OUI","NON")</f>
        <v>OUI</v>
      </c>
      <c r="G70" s="55" t="str">
        <f>IF(I70&gt;0,IF(A70&lt;&gt;A69,IF(OR((L70-L69)/(A70-A69)&lt;-Machine_traitement!$B$18,G69="RUPTURE",IF(L70&lt;L69,L70&lt;Machine_traitement!$B$19)),"RUPTURE","NON RUPTURE"),IF(OR((L71-L69)/(A71-A69)&lt;-Machine_traitement!$B$18,G69="RUPTURE",IF(L71&lt;L69,L71&lt;Machine_traitement!$B$19)),"RUPTURE","NON RUPTURE")),"NON RUPTURE")</f>
        <v>NON RUPTURE</v>
      </c>
      <c r="H70" s="56">
        <f>D70/Resultats!$K$2</f>
        <v>49.273078978128659</v>
      </c>
      <c r="I70" s="69">
        <f>A70-Machine_traitement!$B$26</f>
        <v>0.26171999999996842</v>
      </c>
      <c r="J70" s="50">
        <f>(B70-$B$2)/Resultats!$J$2</f>
        <v>0.026658175000000006</v>
      </c>
      <c r="K70" s="50">
        <f>IF(AND(TRUE,Machine_donnees!J70-(Machine_traitement!$B$10*Machine_donnees!L70+Machine_traitement!$B$11)&gt;0.0003),Machine_donnees!J70-(Machine_traitement!$B$10*Machine_donnees!L70+Machine_traitement!$B$11),0)</f>
        <v>0</v>
      </c>
      <c r="L70" s="51">
        <f ca="1">AVERAGE(OFFSET(H70,0,0,Machine_traitement!$B$4,1))</f>
        <v>48.498845164326923</v>
      </c>
    </row>
    <row r="71" spans="1:12" ht="12.75">
      <c r="A71" s="65">
        <f>IF(TRUE,Machine_donnees_brutes!A75)</f>
        <v>725.32128999999998</v>
      </c>
      <c r="B71" s="65">
        <f>IF(TRUE,Machine_donnees_brutes!B75)</f>
        <v>3.0881523999999998</v>
      </c>
      <c r="C71" s="65">
        <f>IF(TRUE,Machine_donnees_brutes!D75)</f>
        <v>353.19756999999998</v>
      </c>
      <c r="D71" s="65">
        <f>IF(TRUE,Machine_donnees_brutes!C75)</f>
        <v>54.871474999999997</v>
      </c>
      <c r="F71" s="54" t="str">
        <f>IF(OR(H71&gt;Machine_traitement!$B$24,F70="OUI"),"OUI","NON")</f>
        <v>OUI</v>
      </c>
      <c r="G71" s="55" t="str">
        <f>IF(I71&gt;0,IF(A71&lt;&gt;A70,IF(OR((L71-L70)/(A71-A70)&lt;-Machine_traitement!$B$18,G70="RUPTURE",IF(L71&lt;L70,L71&lt;Machine_traitement!$B$19)),"RUPTURE","NON RUPTURE"),IF(OR((L72-L70)/(A72-A70)&lt;-Machine_traitement!$B$18,G70="RUPTURE",IF(L72&lt;L70,L72&lt;Machine_traitement!$B$19)),"RUPTURE","NON RUPTURE")),"NON RUPTURE")</f>
        <v>NON RUPTURE</v>
      </c>
      <c r="H71" s="56">
        <f>D71/Resultats!$K$2</f>
        <v>47.724611350525187</v>
      </c>
      <c r="I71" s="69">
        <f>A71-Machine_traitement!$B$26</f>
        <v>0.26562999999998738</v>
      </c>
      <c r="J71" s="50">
        <f>(B71-$B$2)/Resultats!$J$2</f>
        <v>0.027168537499999978</v>
      </c>
      <c r="K71" s="50">
        <f>IF(AND(TRUE,Machine_donnees!J71-(Machine_traitement!$B$10*Machine_donnees!L71+Machine_traitement!$B$11)&gt;0.0003),Machine_donnees!J71-(Machine_traitement!$B$10*Machine_donnees!L71+Machine_traitement!$B$11),0)</f>
        <v>0</v>
      </c>
      <c r="L71" s="51">
        <f ca="1">AVERAGE(OFFSET(H71,0,0,Machine_traitement!$B$4,1))</f>
        <v>47.780789109724047</v>
      </c>
    </row>
    <row r="72" spans="1:12" ht="12.75">
      <c r="A72" s="65">
        <f>IF(TRUE,Machine_donnees_brutes!A76)</f>
        <v>725.3252</v>
      </c>
      <c r="B72" s="65">
        <f>IF(TRUE,Machine_donnees_brutes!B76)</f>
        <v>3.0898452000000001</v>
      </c>
      <c r="C72" s="65">
        <f>IF(TRUE,Machine_donnees_brutes!D76)</f>
        <v>354.48682000000002</v>
      </c>
      <c r="D72" s="65">
        <f>IF(TRUE,Machine_donnees_brutes!C76)</f>
        <v>55.000655999999999</v>
      </c>
      <c r="F72" s="54" t="str">
        <f>IF(OR(H72&gt;Machine_traitement!$B$24,F71="OUI"),"OUI","NON")</f>
        <v>OUI</v>
      </c>
      <c r="G72" s="55" t="str">
        <f>IF(I72&gt;0,IF(A72&lt;&gt;A71,IF(OR((L72-L71)/(A72-A71)&lt;-Machine_traitement!$B$18,G71="RUPTURE",IF(L72&lt;L71,L72&lt;Machine_traitement!$B$19)),"RUPTURE","NON RUPTURE"),IF(OR((L73-L71)/(A73-A71)&lt;-Machine_traitement!$B$18,G71="RUPTURE",IF(L73&lt;L71,L73&lt;Machine_traitement!$B$19)),"RUPTURE","NON RUPTURE")),"NON RUPTURE")</f>
        <v>NON RUPTURE</v>
      </c>
      <c r="H72" s="56">
        <f>D72/Resultats!$K$2</f>
        <v>47.836966868922907</v>
      </c>
      <c r="I72" s="69">
        <f>A72-Machine_traitement!$B$26</f>
        <v>0.26954000000000633</v>
      </c>
      <c r="J72" s="50">
        <f>(B72-$B$2)/Resultats!$J$2</f>
        <v>0.027380137500000012</v>
      </c>
      <c r="K72" s="50">
        <f>IF(AND(TRUE,Machine_donnees!J72-(Machine_traitement!$B$10*Machine_donnees!L72+Machine_traitement!$B$11)&gt;0.0003),Machine_donnees!J72-(Machine_traitement!$B$10*Machine_donnees!L72+Machine_traitement!$B$11),0)</f>
        <v>0</v>
      </c>
      <c r="L72" s="51">
        <f ca="1">AVERAGE(OFFSET(H72,0,0,Machine_traitement!$B$4,1))</f>
        <v>45.10038840564404</v>
      </c>
    </row>
    <row r="73" spans="1:12" ht="12.75">
      <c r="A73" s="65">
        <f>IF(TRUE,Machine_donnees_brutes!A77)</f>
        <v>725.32910000000004</v>
      </c>
      <c r="B73" s="65">
        <f>IF(TRUE,Machine_donnees_brutes!B77)</f>
        <v>3.0940115000000001</v>
      </c>
      <c r="C73" s="65">
        <f>IF(TRUE,Machine_donnees_brutes!D77)</f>
        <v>355.63504</v>
      </c>
      <c r="D73" s="65">
        <f>IF(TRUE,Machine_donnees_brutes!C77)</f>
        <v>48.707881999999998</v>
      </c>
      <c r="F73" s="54" t="str">
        <f>IF(OR(H73&gt;Machine_traitement!$B$24,F72="OUI"),"OUI","NON")</f>
        <v>OUI</v>
      </c>
      <c r="G73" s="55" t="str">
        <f>IF(I73&gt;0,IF(A73&lt;&gt;A72,IF(OR((L73-L72)/(A73-A72)&lt;-Machine_traitement!$B$18,G72="RUPTURE",IF(L73&lt;L72,L73&lt;Machine_traitement!$B$19)),"RUPTURE","NON RUPTURE"),IF(OR((L74-L72)/(A74-A72)&lt;-Machine_traitement!$B$18,G72="RUPTURE",IF(L74&lt;L72,L74&lt;Machine_traitement!$B$19)),"RUPTURE","NON RUPTURE")),"NON RUPTURE")</f>
        <v>NON RUPTURE</v>
      </c>
      <c r="H73" s="56">
        <f>D73/Resultats!$K$2</f>
        <v>42.363809942365165</v>
      </c>
      <c r="I73" s="69">
        <f>A73-Machine_traitement!$B$26</f>
        <v>0.27344000000005053</v>
      </c>
      <c r="J73" s="50">
        <f>(B73-$B$2)/Resultats!$J$2</f>
        <v>0.027900925000000021</v>
      </c>
      <c r="K73" s="50">
        <f>IF(AND(TRUE,Machine_donnees!J73-(Machine_traitement!$B$10*Machine_donnees!L73+Machine_traitement!$B$11)&gt;0.0003),Machine_donnees!J73-(Machine_traitement!$B$10*Machine_donnees!L73+Machine_traitement!$B$11),0)</f>
        <v>0</v>
      </c>
      <c r="L73" s="51">
        <f ca="1">AVERAGE(OFFSET(H73,0,0,Machine_traitement!$B$4,1))</f>
        <v>44.329635341988435</v>
      </c>
    </row>
    <row r="74" spans="1:12" ht="12.75">
      <c r="A74" s="65">
        <f>IF(TRUE,Machine_donnees_brutes!A78)</f>
        <v>725.33300999999994</v>
      </c>
      <c r="B74" s="65">
        <f>IF(TRUE,Machine_donnees_brutes!B78)</f>
        <v>3.0972183000000002</v>
      </c>
      <c r="C74" s="65">
        <f>IF(TRUE,Machine_donnees_brutes!D78)</f>
        <v>354.58706999999998</v>
      </c>
      <c r="D74" s="65">
        <f>IF(TRUE,Machine_donnees_brutes!C78)</f>
        <v>53.228306000000003</v>
      </c>
      <c r="F74" s="54" t="str">
        <f>IF(OR(H74&gt;Machine_traitement!$B$24,F73="OUI"),"OUI","NON")</f>
        <v>OUI</v>
      </c>
      <c r="G74" s="55" t="str">
        <f>IF(I74&gt;0,IF(A74&lt;&gt;A73,IF(OR((L74-L73)/(A74-A73)&lt;-Machine_traitement!$B$18,G73="RUPTURE",IF(L74&lt;L73,L74&lt;Machine_traitement!$B$19)),"RUPTURE","NON RUPTURE"),IF(OR((L75-L73)/(A75-A73)&lt;-Machine_traitement!$B$18,G73="RUPTURE",IF(L75&lt;L73,L75&lt;Machine_traitement!$B$19)),"RUPTURE","NON RUPTURE")),"NON RUPTURE")</f>
        <v>NON RUPTURE</v>
      </c>
      <c r="H74" s="56">
        <f>D74/Resultats!$K$2</f>
        <v>46.295460741611706</v>
      </c>
      <c r="I74" s="69">
        <f>A74-Machine_traitement!$B$26</f>
        <v>0.2773499999999558</v>
      </c>
      <c r="J74" s="50">
        <f>(B74-$B$2)/Resultats!$J$2</f>
        <v>0.028301775000000029</v>
      </c>
      <c r="K74" s="50">
        <f>IF(AND(TRUE,Machine_donnees!J74-(Machine_traitement!$B$10*Machine_donnees!L74+Machine_traitement!$B$11)&gt;0.0003),Machine_donnees!J74-(Machine_traitement!$B$10*Machine_donnees!L74+Machine_traitement!$B$11),0)</f>
        <v>0</v>
      </c>
      <c r="L74" s="51">
        <f ca="1">AVERAGE(OFFSET(H74,0,0,Machine_traitement!$B$4,1))</f>
        <v>41.418475341113947</v>
      </c>
    </row>
    <row r="75" spans="1:12" ht="12.75">
      <c r="A75" s="65">
        <f>IF(TRUE,Machine_donnees_brutes!A79)</f>
        <v>725.33690999999999</v>
      </c>
      <c r="B75" s="65">
        <f>IF(TRUE,Machine_donnees_brutes!B79)</f>
        <v>3.1002521999999999</v>
      </c>
      <c r="C75" s="65">
        <f>IF(TRUE,Machine_donnees_brutes!D79)</f>
        <v>354.09113000000002</v>
      </c>
      <c r="D75" s="65">
        <f>IF(TRUE,Machine_donnees_brutes!C79)</f>
        <v>42.013657000000002</v>
      </c>
      <c r="F75" s="54" t="str">
        <f>IF(OR(H75&gt;Machine_traitement!$B$24,F74="OUI"),"OUI","NON")</f>
        <v>OUI</v>
      </c>
      <c r="G75" s="55" t="str">
        <f>IF(I75&gt;0,IF(A75&lt;&gt;A74,IF(OR((L75-L74)/(A75-A74)&lt;-Machine_traitement!$B$18,G74="RUPTURE",IF(L75&lt;L74,L75&lt;Machine_traitement!$B$19)),"RUPTURE","NON RUPTURE"),IF(OR((L76-L74)/(A76-A74)&lt;-Machine_traitement!$B$18,G74="RUPTURE",IF(L76&lt;L74,L76&lt;Machine_traitement!$B$19)),"RUPTURE","NON RUPTURE")),"NON RUPTURE")</f>
        <v>NON RUPTURE</v>
      </c>
      <c r="H75" s="56">
        <f>D75/Resultats!$K$2</f>
        <v>36.541489940616181</v>
      </c>
      <c r="I75" s="69">
        <f>A75-Machine_traitement!$B$26</f>
        <v>0.28125</v>
      </c>
      <c r="J75" s="50">
        <f>(B75-$B$2)/Resultats!$J$2</f>
        <v>0.028681012499999992</v>
      </c>
      <c r="K75" s="50">
        <f>IF(AND(TRUE,Machine_donnees!J75-(Machine_traitement!$B$10*Machine_donnees!L75+Machine_traitement!$B$11)&gt;0.0003),Machine_donnees!J75-(Machine_traitement!$B$10*Machine_donnees!L75+Machine_traitement!$B$11),0)</f>
        <v>0</v>
      </c>
      <c r="L75" s="51">
        <f ca="1">AVERAGE(OFFSET(H75,0,0,Machine_traitement!$B$4,1))</f>
        <v>38.686387410819705</v>
      </c>
    </row>
    <row r="76" spans="1:12" ht="12.75">
      <c r="A76" s="65">
        <f>IF(TRUE,Machine_donnees_brutes!A80)</f>
        <v>725.34082000000001</v>
      </c>
      <c r="B76" s="65">
        <f>IF(TRUE,Machine_donnees_brutes!B80)</f>
        <v>3.1022786999999998</v>
      </c>
      <c r="C76" s="65">
        <f>IF(TRUE,Machine_donnees_brutes!D80)</f>
        <v>355.04293999999999</v>
      </c>
      <c r="D76" s="65">
        <f>IF(TRUE,Machine_donnees_brutes!C80)</f>
        <v>46.945858000000001</v>
      </c>
      <c r="F76" s="54" t="str">
        <f>IF(OR(H76&gt;Machine_traitement!$B$24,F75="OUI"),"OUI","NON")</f>
        <v>OUI</v>
      </c>
      <c r="G76" s="55" t="str">
        <f>IF(I76&gt;0,IF(A76&lt;&gt;A75,IF(OR((L76-L75)/(A76-A75)&lt;-Machine_traitement!$B$18,G75="RUPTURE",IF(L76&lt;L75,L76&lt;Machine_traitement!$B$19)),"RUPTURE","NON RUPTURE"),IF(OR((L77-L75)/(A77-A75)&lt;-Machine_traitement!$B$18,G75="RUPTURE",IF(L77&lt;L75,L77&lt;Machine_traitement!$B$19)),"RUPTURE","NON RUPTURE")),"NON RUPTURE")</f>
        <v>NON RUPTURE</v>
      </c>
      <c r="H76" s="56">
        <f>D76/Resultats!$K$2</f>
        <v>40.831284881023223</v>
      </c>
      <c r="I76" s="69">
        <f>A76-Machine_traitement!$B$26</f>
        <v>0.28516000000001895</v>
      </c>
      <c r="J76" s="50">
        <f>(B76-$B$2)/Resultats!$J$2</f>
        <v>0.028934324999999983</v>
      </c>
      <c r="K76" s="50">
        <f>IF(AND(TRUE,Machine_donnees!J76-(Machine_traitement!$B$10*Machine_donnees!L76+Machine_traitement!$B$11)&gt;0.0003),Machine_donnees!J76-(Machine_traitement!$B$10*Machine_donnees!L76+Machine_traitement!$B$11),0)</f>
        <v>0</v>
      </c>
      <c r="L76" s="51">
        <f ca="1">AVERAGE(OFFSET(H76,0,0,Machine_traitement!$B$4,1))</f>
        <v>37.516127378742311</v>
      </c>
    </row>
    <row r="77" spans="1:12" ht="12.75">
      <c r="A77" s="65">
        <f>IF(TRUE,Machine_donnees_brutes!A81)</f>
        <v>725.34473000000003</v>
      </c>
      <c r="B77" s="65">
        <f>IF(TRUE,Machine_donnees_brutes!B81)</f>
        <v>3.1093538000000001</v>
      </c>
      <c r="C77" s="65">
        <f>IF(TRUE,Machine_donnees_brutes!D81)</f>
        <v>356.14246000000003</v>
      </c>
      <c r="D77" s="65">
        <f>IF(TRUE,Machine_donnees_brutes!C81)</f>
        <v>39.322639000000002</v>
      </c>
      <c r="F77" s="54" t="str">
        <f>IF(OR(H77&gt;Machine_traitement!$B$24,F76="OUI"),"OUI","NON")</f>
        <v>OUI</v>
      </c>
      <c r="G77" s="55" t="str">
        <f>IF(I77&gt;0,IF(A77&lt;&gt;A76,IF(OR((L77-L76)/(A77-A76)&lt;-Machine_traitement!$B$18,G76="RUPTURE",IF(L77&lt;L76,L77&lt;Machine_traitement!$B$19)),"RUPTURE","NON RUPTURE"),IF(OR((L78-L76)/(A78-A76)&lt;-Machine_traitement!$B$18,G76="RUPTURE",IF(L78&lt;L76,L78&lt;Machine_traitement!$B$19)),"RUPTURE","NON RUPTURE")),"NON RUPTURE")</f>
        <v>NON RUPTURE</v>
      </c>
      <c r="H77" s="56">
        <f>D77/Resultats!$K$2</f>
        <v>34.2009698764614</v>
      </c>
      <c r="I77" s="69">
        <f>A77-Machine_traitement!$B$26</f>
        <v>0.28907000000003791</v>
      </c>
      <c r="J77" s="50">
        <f>(B77-$B$2)/Resultats!$J$2</f>
        <v>0.029818712500000011</v>
      </c>
      <c r="K77" s="50">
        <f>IF(AND(TRUE,Machine_donnees!J77-(Machine_traitement!$B$10*Machine_donnees!L77+Machine_traitement!$B$11)&gt;0.0003),Machine_donnees!J77-(Machine_traitement!$B$10*Machine_donnees!L77+Machine_traitement!$B$11),0)</f>
        <v>0</v>
      </c>
      <c r="L77" s="51">
        <f ca="1">AVERAGE(OFFSET(H77,0,0,Machine_traitement!$B$4,1))</f>
        <v>35.267650194482528</v>
      </c>
    </row>
    <row r="78" spans="1:12" ht="12.75">
      <c r="A78" s="65">
        <f>IF(TRUE,Machine_donnees_brutes!A82)</f>
        <v>725.34862999999996</v>
      </c>
      <c r="B78" s="65">
        <f>IF(TRUE,Machine_donnees_brutes!B82)</f>
        <v>3.1104862999999998</v>
      </c>
      <c r="C78" s="65">
        <f>IF(TRUE,Machine_donnees_brutes!D82)</f>
        <v>355.98394999999999</v>
      </c>
      <c r="D78" s="65">
        <f>IF(TRUE,Machine_donnees_brutes!C82)</f>
        <v>41.775475</v>
      </c>
      <c r="F78" s="54" t="str">
        <f>IF(OR(H78&gt;Machine_traitement!$B$24,F77="OUI"),"OUI","NON")</f>
        <v>OUI</v>
      </c>
      <c r="G78" s="55" t="str">
        <f>IF(I78&gt;0,IF(A78&lt;&gt;A77,IF(OR((L78-L77)/(A78-A77)&lt;-Machine_traitement!$B$18,G77="RUPTURE",IF(L78&lt;L77,L78&lt;Machine_traitement!$B$19)),"RUPTURE","NON RUPTURE"),IF(OR((L79-L77)/(A79-A77)&lt;-Machine_traitement!$B$18,G77="RUPTURE",IF(L79&lt;L77,L79&lt;Machine_traitement!$B$19)),"RUPTURE","NON RUPTURE")),"NON RUPTURE")</f>
        <v>NON RUPTURE</v>
      </c>
      <c r="H78" s="56">
        <f>D78/Resultats!$K$2</f>
        <v>36.334330512503655</v>
      </c>
      <c r="I78" s="69">
        <f>A78-Machine_traitement!$B$26</f>
        <v>0.29296999999996842</v>
      </c>
      <c r="J78" s="50">
        <f>(B78-$B$2)/Resultats!$J$2</f>
        <v>0.029960274999999981</v>
      </c>
      <c r="K78" s="50">
        <f>IF(AND(TRUE,Machine_donnees!J78-(Machine_traitement!$B$10*Machine_donnees!L78+Machine_traitement!$B$11)&gt;0.0003),Machine_donnees!J78-(Machine_traitement!$B$10*Machine_donnees!L78+Machine_traitement!$B$11),0)</f>
        <v>0</v>
      </c>
      <c r="L78" s="51">
        <f ca="1">AVERAGE(OFFSET(H78,0,0,Machine_traitement!$B$4,1))</f>
        <v>35.585129919767887</v>
      </c>
    </row>
    <row r="79" spans="1:12" ht="12.75">
      <c r="A79" s="65">
        <f>IF(TRUE,Machine_donnees_brutes!A83)</f>
        <v>725.35253999999998</v>
      </c>
      <c r="B79" s="65">
        <f>IF(TRUE,Machine_donnees_brutes!B83)</f>
        <v>3.1132757999999998</v>
      </c>
      <c r="C79" s="65">
        <f>IF(TRUE,Machine_donnees_brutes!D83)</f>
        <v>355.16519</v>
      </c>
      <c r="D79" s="65">
        <f>IF(TRUE,Machine_donnees_brutes!C83)</f>
        <v>40.052684999999997</v>
      </c>
      <c r="F79" s="54" t="str">
        <f>IF(OR(H79&gt;Machine_traitement!$B$24,F78="OUI"),"OUI","NON")</f>
        <v>OUI</v>
      </c>
      <c r="G79" s="55" t="str">
        <f>IF(I79&gt;0,IF(A79&lt;&gt;A78,IF(OR((L79-L78)/(A79-A78)&lt;-Machine_traitement!$B$18,G78="RUPTURE",IF(L79&lt;L78,L79&lt;Machine_traitement!$B$19)),"RUPTURE","NON RUPTURE"),IF(OR((L80-L78)/(A80-A78)&lt;-Machine_traitement!$B$18,G78="RUPTURE",IF(L80&lt;L78,L80&lt;Machine_traitement!$B$19)),"RUPTURE","NON RUPTURE")),"NON RUPTURE")</f>
        <v>NON RUPTURE</v>
      </c>
      <c r="H79" s="56">
        <f>D79/Resultats!$K$2</f>
        <v>34.835929327032119</v>
      </c>
      <c r="I79" s="69">
        <f>A79-Machine_traitement!$B$26</f>
        <v>0.29687999999998738</v>
      </c>
      <c r="J79" s="50">
        <f>(B79-$B$2)/Resultats!$J$2</f>
        <v>0.030308962499999981</v>
      </c>
      <c r="K79" s="50">
        <f>IF(AND(TRUE,Machine_donnees!J79-(Machine_traitement!$B$10*Machine_donnees!L79+Machine_traitement!$B$11)&gt;0.0003),Machine_donnees!J79-(Machine_traitement!$B$10*Machine_donnees!L79+Machine_traitement!$B$11),0)</f>
        <v>0</v>
      </c>
      <c r="L79" s="51">
        <f ca="1">AVERAGE(OFFSET(H79,0,0,Machine_traitement!$B$4,1))</f>
        <v>33.473927972249626</v>
      </c>
    </row>
    <row r="80" spans="1:12" ht="12.75">
      <c r="A80" s="65">
        <f>IF(TRUE,Machine_donnees_brutes!A84)</f>
        <v>725.35645</v>
      </c>
      <c r="B80" s="65">
        <f>IF(TRUE,Machine_donnees_brutes!B84)</f>
        <v>3.1150758000000001</v>
      </c>
      <c r="C80" s="65">
        <f>IF(TRUE,Machine_donnees_brutes!D84)</f>
        <v>354.23885999999999</v>
      </c>
      <c r="D80" s="65">
        <f>IF(TRUE,Machine_donnees_brutes!C84)</f>
        <v>36.920757000000002</v>
      </c>
      <c r="F80" s="54" t="str">
        <f>IF(OR(H80&gt;Machine_traitement!$B$24,F79="OUI"),"OUI","NON")</f>
        <v>OUI</v>
      </c>
      <c r="G80" s="55" t="str">
        <f>IF(I80&gt;0,IF(A80&lt;&gt;A79,IF(OR((L80-L79)/(A80-A79)&lt;-Machine_traitement!$B$18,G79="RUPTURE",IF(L80&lt;L79,L80&lt;Machine_traitement!$B$19)),"RUPTURE","NON RUPTURE"),IF(OR((L81-L79)/(A81-A79)&lt;-Machine_traitement!$B$18,G79="RUPTURE",IF(L81&lt;L79,L81&lt;Machine_traitement!$B$19)),"RUPTURE","NON RUPTURE")),"NON RUPTURE")</f>
        <v>NON RUPTURE</v>
      </c>
      <c r="H80" s="56">
        <f>D80/Resultats!$K$2</f>
        <v>32.111926617467134</v>
      </c>
      <c r="I80" s="69">
        <f>A80-Machine_traitement!$B$26</f>
        <v>0.30079000000000633</v>
      </c>
      <c r="J80" s="50">
        <f>(B80-$B$2)/Resultats!$J$2</f>
        <v>0.030533962500000011</v>
      </c>
      <c r="K80" s="50">
        <f>IF(AND(TRUE,Machine_donnees!J80-(Machine_traitement!$B$10*Machine_donnees!L80+Machine_traitement!$B$11)&gt;0.0003),Machine_donnees!J80-(Machine_traitement!$B$10*Machine_donnees!L80+Machine_traitement!$B$11),0)</f>
        <v>0</v>
      </c>
      <c r="L80" s="51">
        <f ca="1">AVERAGE(OFFSET(H80,0,0,Machine_traitement!$B$4,1))</f>
        <v>33.669247457398811</v>
      </c>
    </row>
    <row r="81" spans="1:12" ht="12.75">
      <c r="A81" s="65">
        <f>IF(TRUE,Machine_donnees_brutes!A85)</f>
        <v>725.36035000000004</v>
      </c>
      <c r="B81" s="65">
        <f>IF(TRUE,Machine_donnees_brutes!B85)</f>
        <v>3.1189024000000001</v>
      </c>
      <c r="C81" s="65">
        <f>IF(TRUE,Machine_donnees_brutes!D85)</f>
        <v>353.98734000000002</v>
      </c>
      <c r="D81" s="65">
        <f>IF(TRUE,Machine_donnees_brutes!C85)</f>
        <v>40.501823000000002</v>
      </c>
      <c r="F81" s="54" t="str">
        <f>IF(OR(H81&gt;Machine_traitement!$B$24,F80="OUI"),"OUI","NON")</f>
        <v>OUI</v>
      </c>
      <c r="G81" s="55" t="str">
        <f>IF(I81&gt;0,IF(A81&lt;&gt;A80,IF(OR((L81-L80)/(A81-A80)&lt;-Machine_traitement!$B$18,G80="RUPTURE",IF(L81&lt;L80,L81&lt;Machine_traitement!$B$19)),"RUPTURE","NON RUPTURE"),IF(OR((L82-L80)/(A82-A80)&lt;-Machine_traitement!$B$18,G80="RUPTURE",IF(L82&lt;L80,L82&lt;Machine_traitement!$B$19)),"RUPTURE","NON RUPTURE")),"NON RUPTURE")</f>
        <v>NON RUPTURE</v>
      </c>
      <c r="H81" s="56">
        <f>D81/Resultats!$K$2</f>
        <v>35.226568297330488</v>
      </c>
      <c r="I81" s="69">
        <f>A81-Machine_traitement!$B$26</f>
        <v>0.30469000000005053</v>
      </c>
      <c r="J81" s="50">
        <f>(B81-$B$2)/Resultats!$J$2</f>
        <v>0.031012287500000013</v>
      </c>
      <c r="K81" s="50">
        <f>IF(AND(TRUE,Machine_donnees!J81-(Machine_traitement!$B$10*Machine_donnees!L81+Machine_traitement!$B$11)&gt;0.0003),Machine_donnees!J81-(Machine_traitement!$B$10*Machine_donnees!L81+Machine_traitement!$B$11),0)</f>
        <v>0</v>
      </c>
      <c r="L81" s="51">
        <f ca="1">AVERAGE(OFFSET(H81,0,0,Machine_traitement!$B$4,1))</f>
        <v>32.244504320090904</v>
      </c>
    </row>
    <row r="82" spans="1:12" ht="12.75">
      <c r="A82" s="65">
        <f>IF(TRUE,Machine_donnees_brutes!A86)</f>
        <v>725.36425999999994</v>
      </c>
      <c r="B82" s="65">
        <f>IF(TRUE,Machine_donnees_brutes!B86)</f>
        <v>3.1219184000000002</v>
      </c>
      <c r="C82" s="65">
        <f>IF(TRUE,Machine_donnees_brutes!D86)</f>
        <v>355.14490000000001</v>
      </c>
      <c r="D82" s="65">
        <f>IF(TRUE,Machine_donnees_brutes!C86)</f>
        <v>33.644553999999999</v>
      </c>
      <c r="F82" s="54" t="str">
        <f>IF(OR(H82&gt;Machine_traitement!$B$24,F81="OUI"),"OUI","NON")</f>
        <v>OUI</v>
      </c>
      <c r="G82" s="55" t="str">
        <f>IF(I82&gt;0,IF(A82&lt;&gt;A81,IF(OR((L82-L81)/(A82-A81)&lt;-Machine_traitement!$B$18,G81="RUPTURE",IF(L82&lt;L81,L82&lt;Machine_traitement!$B$19)),"RUPTURE","NON RUPTURE"),IF(OR((L83-L81)/(A83-A81)&lt;-Machine_traitement!$B$18,G81="RUPTURE",IF(L83&lt;L81,L83&lt;Machine_traitement!$B$19)),"RUPTURE","NON RUPTURE")),"NON RUPTURE")</f>
        <v>NON RUPTURE</v>
      </c>
      <c r="H82" s="56">
        <f>D82/Resultats!$K$2</f>
        <v>29.26244034285132</v>
      </c>
      <c r="I82" s="69">
        <f>A82-Machine_traitement!$B$26</f>
        <v>0.3085999999999558</v>
      </c>
      <c r="J82" s="50">
        <f>(B82-$B$2)/Resultats!$J$2</f>
        <v>0.031389287500000029</v>
      </c>
      <c r="K82" s="50">
        <f>IF(AND(TRUE,Machine_donnees!J82-(Machine_traitement!$B$10*Machine_donnees!L82+Machine_traitement!$B$11)&gt;0.0003),Machine_donnees!J82-(Machine_traitement!$B$10*Machine_donnees!L82+Machine_traitement!$B$11),0)</f>
        <v>0</v>
      </c>
      <c r="L82" s="51">
        <f ca="1">AVERAGE(OFFSET(H82,0,0,Machine_traitement!$B$4,1))</f>
        <v>32.592061831871419</v>
      </c>
    </row>
    <row r="83" spans="1:12" ht="12.75">
      <c r="A83" s="65">
        <f>IF(TRUE,Machine_donnees_brutes!A87)</f>
        <v>725.36815999999999</v>
      </c>
      <c r="B83" s="65">
        <f>IF(TRUE,Machine_donnees_brutes!B87)</f>
        <v>3.1245707999999999</v>
      </c>
      <c r="C83" s="65">
        <f>IF(TRUE,Machine_donnees_brutes!D87)</f>
        <v>356.10327000000001</v>
      </c>
      <c r="D83" s="65">
        <f>IF(TRUE,Machine_donnees_brutes!C87)</f>
        <v>41.301032999999997</v>
      </c>
      <c r="F83" s="54" t="str">
        <f>IF(OR(H83&gt;Machine_traitement!$B$24,F82="OUI"),"OUI","NON")</f>
        <v>OUI</v>
      </c>
      <c r="G83" s="55" t="str">
        <f>IF(I83&gt;0,IF(A83&lt;&gt;A82,IF(OR((L83-L82)/(A83-A82)&lt;-Machine_traitement!$B$18,G82="RUPTURE",IF(L83&lt;L82,L83&lt;Machine_traitement!$B$19)),"RUPTURE","NON RUPTURE"),IF(OR((L84-L82)/(A84-A82)&lt;-Machine_traitement!$B$18,G82="RUPTURE",IF(L84&lt;L82,L84&lt;Machine_traitement!$B$19)),"RUPTURE","NON RUPTURE")),"NON RUPTURE")</f>
        <v>NON RUPTURE</v>
      </c>
      <c r="H83" s="56">
        <f>D83/Resultats!$K$2</f>
        <v>35.921683320891511</v>
      </c>
      <c r="I83" s="69">
        <f>A83-Machine_traitement!$B$26</f>
        <v>0.3125</v>
      </c>
      <c r="J83" s="50">
        <f>(B83-$B$2)/Resultats!$J$2</f>
        <v>0.031720837499999988</v>
      </c>
      <c r="K83" s="50">
        <f>IF(AND(TRUE,Machine_donnees!J83-(Machine_traitement!$B$10*Machine_donnees!L83+Machine_traitement!$B$11)&gt;0.0003),Machine_donnees!J83-(Machine_traitement!$B$10*Machine_donnees!L83+Machine_traitement!$B$11),0)</f>
        <v>0</v>
      </c>
      <c r="L83" s="51">
        <f ca="1">AVERAGE(OFFSET(H83,0,0,Machine_traitement!$B$4,1))</f>
        <v>32.885628142640826</v>
      </c>
    </row>
    <row r="84" spans="1:12" ht="12.75">
      <c r="A84" s="65">
        <f>IF(TRUE,Machine_donnees_brutes!A88)</f>
        <v>725.37207000000001</v>
      </c>
      <c r="B84" s="65">
        <f>IF(TRUE,Machine_donnees_brutes!B88)</f>
        <v>3.1281769000000001</v>
      </c>
      <c r="C84" s="65">
        <f>IF(TRUE,Machine_donnees_brutes!D88)</f>
        <v>355.8306</v>
      </c>
      <c r="D84" s="65">
        <f>IF(TRUE,Machine_donnees_brutes!C88)</f>
        <v>34.319611000000002</v>
      </c>
      <c r="F84" s="54" t="str">
        <f>IF(OR(H84&gt;Machine_traitement!$B$24,F83="OUI"),"OUI","NON")</f>
        <v>OUI</v>
      </c>
      <c r="G84" s="55" t="str">
        <f>IF(I84&gt;0,IF(A84&lt;&gt;A83,IF(OR((L84-L83)/(A84-A83)&lt;-Machine_traitement!$B$18,G83="RUPTURE",IF(L84&lt;L83,L84&lt;Machine_traitement!$B$19)),"RUPTURE","NON RUPTURE"),IF(OR((L85-L83)/(A85-A83)&lt;-Machine_traitement!$B$18,G83="RUPTURE",IF(L85&lt;L83,L85&lt;Machine_traitement!$B$19)),"RUPTURE","NON RUPTURE")),"NON RUPTURE")</f>
        <v>NON RUPTURE</v>
      </c>
      <c r="H84" s="56">
        <f>D84/Resultats!$K$2</f>
        <v>29.849572964390138</v>
      </c>
      <c r="I84" s="69">
        <f>A84-Machine_traitement!$B$26</f>
        <v>0.31641000000001895</v>
      </c>
      <c r="J84" s="50">
        <f>(B84-$B$2)/Resultats!$J$2</f>
        <v>0.032171600000000022</v>
      </c>
      <c r="K84" s="50">
        <f>IF(AND(TRUE,Machine_donnees!J84-(Machine_traitement!$B$10*Machine_donnees!L84+Machine_traitement!$B$11)&gt;0.0003),Machine_donnees!J84-(Machine_traitement!$B$10*Machine_donnees!L84+Machine_traitement!$B$11),0)</f>
        <v>0</v>
      </c>
      <c r="L84" s="51">
        <f ca="1">AVERAGE(OFFSET(H84,0,0,Machine_traitement!$B$4,1))</f>
        <v>31.889772653492706</v>
      </c>
    </row>
    <row r="85" spans="1:12" ht="12.75">
      <c r="A85" s="65">
        <f>IF(TRUE,Machine_donnees_brutes!A89)</f>
        <v>725.37598000000003</v>
      </c>
      <c r="B85" s="65">
        <f>IF(TRUE,Machine_donnees_brutes!B89)</f>
        <v>3.1311691000000001</v>
      </c>
      <c r="C85" s="65">
        <f>IF(TRUE,Machine_donnees_brutes!D89)</f>
        <v>354.98401000000001</v>
      </c>
      <c r="D85" s="65">
        <f>IF(TRUE,Machine_donnees_brutes!C89)</f>
        <v>39.011059000000003</v>
      </c>
      <c r="F85" s="54" t="str">
        <f>IF(OR(H85&gt;Machine_traitement!$B$24,F84="OUI"),"OUI","NON")</f>
        <v>OUI</v>
      </c>
      <c r="G85" s="55" t="str">
        <f>IF(I85&gt;0,IF(A85&lt;&gt;A84,IF(OR((L85-L84)/(A85-A84)&lt;-Machine_traitement!$B$18,G84="RUPTURE",IF(L85&lt;L84,L85&lt;Machine_traitement!$B$19)),"RUPTURE","NON RUPTURE"),IF(OR((L86-L84)/(A86-A84)&lt;-Machine_traitement!$B$18,G84="RUPTURE",IF(L86&lt;L84,L86&lt;Machine_traitement!$B$19)),"RUPTURE","NON RUPTURE")),"NON RUPTURE")</f>
        <v>NON RUPTURE</v>
      </c>
      <c r="H85" s="56">
        <f>D85/Resultats!$K$2</f>
        <v>33.929972342595278</v>
      </c>
      <c r="I85" s="69">
        <f>A85-Machine_traitement!$B$26</f>
        <v>0.32032000000003791</v>
      </c>
      <c r="J85" s="50">
        <f>(B85-$B$2)/Resultats!$J$2</f>
        <v>0.032545625000000022</v>
      </c>
      <c r="K85" s="50">
        <f>IF(AND(TRUE,Machine_donnees!J85-(Machine_traitement!$B$10*Machine_donnees!L85+Machine_traitement!$B$11)&gt;0.0003),Machine_donnees!J85-(Machine_traitement!$B$10*Machine_donnees!L85+Machine_traitement!$B$11),0)</f>
        <v>0</v>
      </c>
      <c r="L85" s="51">
        <f ca="1">AVERAGE(OFFSET(H85,0,0,Machine_traitement!$B$4,1))</f>
        <v>32.124004002906716</v>
      </c>
    </row>
    <row r="86" spans="1:12" ht="12.75">
      <c r="A86" s="65">
        <f>IF(TRUE,Machine_donnees_brutes!A90)</f>
        <v>725.37987999999996</v>
      </c>
      <c r="B86" s="65">
        <f>IF(TRUE,Machine_donnees_brutes!B90)</f>
        <v>3.1351863999999998</v>
      </c>
      <c r="C86" s="65">
        <f>IF(TRUE,Machine_donnees_brutes!D90)</f>
        <v>354.06491</v>
      </c>
      <c r="D86" s="65">
        <f>IF(TRUE,Machine_donnees_brutes!C90)</f>
        <v>34.858226999999999</v>
      </c>
      <c r="F86" s="54" t="str">
        <f>IF(OR(H86&gt;Machine_traitement!$B$24,F85="OUI"),"OUI","NON")</f>
        <v>OUI</v>
      </c>
      <c r="G86" s="55" t="str">
        <f>IF(I86&gt;0,IF(A86&lt;&gt;A85,IF(OR((L86-L85)/(A86-A85)&lt;-Machine_traitement!$B$18,G85="RUPTURE",IF(L86&lt;L85,L86&lt;Machine_traitement!$B$19)),"RUPTURE","NON RUPTURE"),IF(OR((L87-L85)/(A87-A85)&lt;-Machine_traitement!$B$18,G85="RUPTURE",IF(L87&lt;L85,L87&lt;Machine_traitement!$B$19)),"RUPTURE","NON RUPTURE")),"NON RUPTURE")</f>
        <v>NON RUPTURE</v>
      </c>
      <c r="H86" s="56">
        <f>D86/Resultats!$K$2</f>
        <v>30.318035663218158</v>
      </c>
      <c r="I86" s="69">
        <f>A86-Machine_traitement!$B$26</f>
        <v>0.32421999999996842</v>
      </c>
      <c r="J86" s="50">
        <f>(B86-$B$2)/Resultats!$J$2</f>
        <v>0.033047787499999981</v>
      </c>
      <c r="K86" s="50">
        <f>IF(AND(TRUE,Machine_donnees!J86-(Machine_traitement!$B$10*Machine_donnees!L86+Machine_traitement!$B$11)&gt;0.0003),Machine_donnees!J86-(Machine_traitement!$B$10*Machine_donnees!L86+Machine_traitement!$B$11),0)</f>
        <v>0</v>
      </c>
      <c r="L86" s="51">
        <f ca="1">AVERAGE(OFFSET(H86,0,0,Machine_traitement!$B$4,1))</f>
        <v>29.973981950029273</v>
      </c>
    </row>
    <row r="87" spans="1:12" ht="12.75">
      <c r="A87" s="65">
        <f>IF(TRUE,Machine_donnees_brutes!A91)</f>
        <v>725.38378999999998</v>
      </c>
      <c r="B87" s="65">
        <f>IF(TRUE,Machine_donnees_brutes!B91)</f>
        <v>3.1385540999999999</v>
      </c>
      <c r="C87" s="65">
        <f>IF(TRUE,Machine_donnees_brutes!D91)</f>
        <v>354.06569999999999</v>
      </c>
      <c r="D87" s="65">
        <f>IF(TRUE,Machine_donnees_brutes!C91)</f>
        <v>34.067073999999998</v>
      </c>
      <c r="F87" s="54" t="str">
        <f>IF(OR(H87&gt;Machine_traitement!$B$24,F86="OUI"),"OUI","NON")</f>
        <v>OUI</v>
      </c>
      <c r="G87" s="55" t="str">
        <f>IF(I87&gt;0,IF(A87&lt;&gt;A86,IF(OR((L87-L86)/(A87-A86)&lt;-Machine_traitement!$B$18,G86="RUPTURE",IF(L87&lt;L86,L87&lt;Machine_traitement!$B$19)),"RUPTURE","NON RUPTURE"),IF(OR((L88-L86)/(A88-A86)&lt;-Machine_traitement!$B$18,G86="RUPTURE",IF(L88&lt;L86,L88&lt;Machine_traitement!$B$19)),"RUPTURE","NON RUPTURE")),"NON RUPTURE")</f>
        <v>NON RUPTURE</v>
      </c>
      <c r="H87" s="56">
        <f>D87/Resultats!$K$2</f>
        <v>29.629928236840389</v>
      </c>
      <c r="I87" s="69">
        <f>A87-Machine_traitement!$B$26</f>
        <v>0.32812999999998738</v>
      </c>
      <c r="J87" s="50">
        <f>(B87-$B$2)/Resultats!$J$2</f>
        <v>0.033468749999999992</v>
      </c>
      <c r="K87" s="50">
        <f>IF(AND(TRUE,Machine_donnees!J87-(Machine_traitement!$B$10*Machine_donnees!L87+Machine_traitement!$B$11)&gt;0.0003),Machine_donnees!J87-(Machine_traitement!$B$10*Machine_donnees!L87+Machine_traitement!$B$11),0)</f>
        <v>0</v>
      </c>
      <c r="L87" s="51">
        <f ca="1">AVERAGE(OFFSET(H87,0,0,Machine_traitement!$B$4,1))</f>
        <v>30.640015488767418</v>
      </c>
    </row>
    <row r="88" spans="1:12" ht="12.75">
      <c r="A88" s="65">
        <f>IF(TRUE,Machine_donnees_brutes!A92)</f>
        <v>725.3877</v>
      </c>
      <c r="B88" s="65">
        <f>IF(TRUE,Machine_donnees_brutes!B92)</f>
        <v>3.1411528999999998</v>
      </c>
      <c r="C88" s="65">
        <f>IF(TRUE,Machine_donnees_brutes!D92)</f>
        <v>355.33823000000001</v>
      </c>
      <c r="D88" s="65">
        <f>IF(TRUE,Machine_donnees_brutes!C92)</f>
        <v>36.389774000000003</v>
      </c>
      <c r="F88" s="54" t="str">
        <f>IF(OR(H88&gt;Machine_traitement!$B$24,F87="OUI"),"OUI","NON")</f>
        <v>OUI</v>
      </c>
      <c r="G88" s="55" t="str">
        <f>IF(I88&gt;0,IF(A88&lt;&gt;A87,IF(OR((L88-L87)/(A88-A87)&lt;-Machine_traitement!$B$18,G87="RUPTURE",IF(L88&lt;L87,L88&lt;Machine_traitement!$B$19)),"RUPTURE","NON RUPTURE"),IF(OR((L89-L87)/(A89-A87)&lt;-Machine_traitement!$B$18,G87="RUPTURE",IF(L89&lt;L87,L89&lt;Machine_traitement!$B$19)),"RUPTURE","NON RUPTURE")),"NON RUPTURE")</f>
        <v>NON RUPTURE</v>
      </c>
      <c r="H88" s="56">
        <f>D88/Resultats!$K$2</f>
        <v>31.650102740694443</v>
      </c>
      <c r="I88" s="69">
        <f>A88-Machine_traitement!$B$26</f>
        <v>0.33204000000000633</v>
      </c>
      <c r="J88" s="50">
        <f>(B88-$B$2)/Resultats!$J$2</f>
        <v>0.033793599999999979</v>
      </c>
      <c r="K88" s="50">
        <f>IF(AND(TRUE,Machine_donnees!J88-(Machine_traitement!$B$10*Machine_donnees!L88+Machine_traitement!$B$11)&gt;0.0003),Machine_donnees!J88-(Machine_traitement!$B$10*Machine_donnees!L88+Machine_traitement!$B$11),0)</f>
        <v>0</v>
      </c>
      <c r="L88" s="51">
        <f ca="1">AVERAGE(OFFSET(H88,0,0,Machine_traitement!$B$4,1))</f>
        <v>29.308099748254012</v>
      </c>
    </row>
    <row r="89" spans="1:12" ht="12.75">
      <c r="A89" s="65">
        <f>IF(TRUE,Machine_donnees_brutes!A93)</f>
        <v>725.39160000000004</v>
      </c>
      <c r="B89" s="65">
        <f>IF(TRUE,Machine_donnees_brutes!B93)</f>
        <v>3.1426786999999998</v>
      </c>
      <c r="C89" s="65">
        <f>IF(TRUE,Machine_donnees_brutes!D93)</f>
        <v>356.13479999999998</v>
      </c>
      <c r="D89" s="65">
        <f>IF(TRUE,Machine_donnees_brutes!C93)</f>
        <v>31.004328000000001</v>
      </c>
      <c r="F89" s="54" t="str">
        <f>IF(OR(H89&gt;Machine_traitement!$B$24,F88="OUI"),"OUI","NON")</f>
        <v>OUI</v>
      </c>
      <c r="G89" s="55" t="str">
        <f>IF(I89&gt;0,IF(A89&lt;&gt;A88,IF(OR((L89-L88)/(A89-A88)&lt;-Machine_traitement!$B$18,G88="RUPTURE",IF(L89&lt;L88,L89&lt;Machine_traitement!$B$19)),"RUPTURE","NON RUPTURE"),IF(OR((L90-L88)/(A90-A88)&lt;-Machine_traitement!$B$18,G88="RUPTURE",IF(L90&lt;L88,L90&lt;Machine_traitement!$B$19)),"RUPTURE","NON RUPTURE")),"NON RUPTURE")</f>
        <v>NON RUPTURE</v>
      </c>
      <c r="H89" s="56">
        <f>D89/Resultats!$K$2</f>
        <v>26.966096755813581</v>
      </c>
      <c r="I89" s="69">
        <f>A89-Machine_traitement!$B$26</f>
        <v>0.33594000000005053</v>
      </c>
      <c r="J89" s="50">
        <f>(B89-$B$2)/Resultats!$J$2</f>
        <v>0.033984324999999982</v>
      </c>
      <c r="K89" s="50">
        <f>IF(AND(TRUE,Machine_donnees!J89-(Machine_traitement!$B$10*Machine_donnees!L89+Machine_traitement!$B$11)&gt;0.0003),Machine_donnees!J89-(Machine_traitement!$B$10*Machine_donnees!L89+Machine_traitement!$B$11),0)</f>
        <v>0</v>
      </c>
      <c r="L89" s="51">
        <f ca="1">AVERAGE(OFFSET(H89,0,0,Machine_traitement!$B$4,1))</f>
        <v>29.624260493630178</v>
      </c>
    </row>
    <row r="90" spans="1:12" ht="12.75">
      <c r="A90" s="65">
        <f>IF(TRUE,Machine_donnees_brutes!A94)</f>
        <v>725.39550999999994</v>
      </c>
      <c r="B90" s="65">
        <f>IF(TRUE,Machine_donnees_brutes!B94)</f>
        <v>3.1474948</v>
      </c>
      <c r="C90" s="65">
        <f>IF(TRUE,Machine_donnees_brutes!D94)</f>
        <v>355.76727</v>
      </c>
      <c r="D90" s="65">
        <f>IF(TRUE,Machine_donnees_brutes!C94)</f>
        <v>37.116787000000002</v>
      </c>
      <c r="F90" s="54" t="str">
        <f>IF(OR(H90&gt;Machine_traitement!$B$24,F89="OUI"),"OUI","NON")</f>
        <v>OUI</v>
      </c>
      <c r="G90" s="55" t="str">
        <f>IF(I90&gt;0,IF(A90&lt;&gt;A89,IF(OR((L90-L89)/(A90-A89)&lt;-Machine_traitement!$B$18,G89="RUPTURE",IF(L90&lt;L89,L90&lt;Machine_traitement!$B$19)),"RUPTURE","NON RUPTURE"),IF(OR((L91-L89)/(A91-A89)&lt;-Machine_traitement!$B$18,G89="RUPTURE",IF(L91&lt;L89,L91&lt;Machine_traitement!$B$19)),"RUPTURE","NON RUPTURE")),"NON RUPTURE")</f>
        <v>NON RUPTURE</v>
      </c>
      <c r="H90" s="56">
        <f>D90/Resultats!$K$2</f>
        <v>32.282424231446775</v>
      </c>
      <c r="I90" s="69">
        <f>A90-Machine_traitement!$B$26</f>
        <v>0.3398499999999558</v>
      </c>
      <c r="J90" s="50">
        <f>(B90-$B$2)/Resultats!$J$2</f>
        <v>0.034586337500000008</v>
      </c>
      <c r="K90" s="50">
        <f>IF(AND(TRUE,Machine_donnees!J90-(Machine_traitement!$B$10*Machine_donnees!L90+Machine_traitement!$B$11)&gt;0.0003),Machine_donnees!J90-(Machine_traitement!$B$10*Machine_donnees!L90+Machine_traitement!$B$11),0)</f>
        <v>0</v>
      </c>
      <c r="L90" s="51">
        <f ca="1">AVERAGE(OFFSET(H90,0,0,Machine_traitement!$B$4,1))</f>
        <v>28.763091857306819</v>
      </c>
    </row>
    <row r="91" spans="1:12" ht="12.75">
      <c r="A91" s="65">
        <f>IF(TRUE,Machine_donnees_brutes!A95)</f>
        <v>725.39940999999999</v>
      </c>
      <c r="B91" s="65">
        <f>IF(TRUE,Machine_donnees_brutes!B95)</f>
        <v>3.1495690000000001</v>
      </c>
      <c r="C91" s="65">
        <f>IF(TRUE,Machine_donnees_brutes!D95)</f>
        <v>354.86383000000001</v>
      </c>
      <c r="D91" s="65">
        <f>IF(TRUE,Machine_donnees_brutes!C95)</f>
        <v>29.024066999999999</v>
      </c>
      <c r="F91" s="54" t="str">
        <f>IF(OR(H91&gt;Machine_traitement!$B$24,F90="OUI"),"OUI","NON")</f>
        <v>OUI</v>
      </c>
      <c r="G91" s="55" t="str">
        <f>IF(I91&gt;0,IF(A91&lt;&gt;A90,IF(OR((L91-L90)/(A91-A90)&lt;-Machine_traitement!$B$18,G90="RUPTURE",IF(L91&lt;L90,L91&lt;Machine_traitement!$B$19)),"RUPTURE","NON RUPTURE"),IF(OR((L92-L90)/(A92-A90)&lt;-Machine_traitement!$B$18,G90="RUPTURE",IF(L92&lt;L90,L92&lt;Machine_traitement!$B$19)),"RUPTURE","NON RUPTURE")),"NON RUPTURE")</f>
        <v>NON RUPTURE</v>
      </c>
      <c r="H91" s="56">
        <f>D91/Resultats!$K$2</f>
        <v>25.243759483166865</v>
      </c>
      <c r="I91" s="69">
        <f>A91-Machine_traitement!$B$26</f>
        <v>0.34375</v>
      </c>
      <c r="J91" s="50">
        <f>(B91-$B$2)/Resultats!$J$2</f>
        <v>0.034845612500000012</v>
      </c>
      <c r="K91" s="50">
        <f>IF(AND(TRUE,Machine_donnees!J91-(Machine_traitement!$B$10*Machine_donnees!L91+Machine_traitement!$B$11)&gt;0.0003),Machine_donnees!J91-(Machine_traitement!$B$10*Machine_donnees!L91+Machine_traitement!$B$11),0)</f>
        <v>0</v>
      </c>
      <c r="L91" s="51">
        <f ca="1">AVERAGE(OFFSET(H91,0,0,Machine_traitement!$B$4,1))</f>
        <v>28.282467407031174</v>
      </c>
    </row>
    <row r="92" spans="1:12" ht="12.75">
      <c r="A92" s="65">
        <f>IF(TRUE,Machine_donnees_brutes!A96)</f>
        <v>725.40332000000001</v>
      </c>
      <c r="B92" s="65">
        <f>IF(TRUE,Machine_donnees_brutes!B96)</f>
        <v>3.1539321</v>
      </c>
      <c r="C92" s="65">
        <f>IF(TRUE,Machine_donnees_brutes!D96)</f>
        <v>353.97824000000003</v>
      </c>
      <c r="D92" s="65">
        <f>IF(TRUE,Machine_donnees_brutes!C96)</f>
        <v>36.011589000000001</v>
      </c>
      <c r="F92" s="54" t="str">
        <f>IF(OR(H92&gt;Machine_traitement!$B$24,F91="OUI"),"OUI","NON")</f>
        <v>OUI</v>
      </c>
      <c r="G92" s="55" t="str">
        <f>IF(I92&gt;0,IF(A92&lt;&gt;A91,IF(OR((L92-L91)/(A92-A91)&lt;-Machine_traitement!$B$18,G91="RUPTURE",IF(L92&lt;L91,L92&lt;Machine_traitement!$B$19)),"RUPTURE","NON RUPTURE"),IF(OR((L93-L91)/(A93-A91)&lt;-Machine_traitement!$B$18,G91="RUPTURE",IF(L93&lt;L91,L93&lt;Machine_traitement!$B$19)),"RUPTURE","NON RUPTURE")),"NON RUPTURE")</f>
        <v>NON RUPTURE</v>
      </c>
      <c r="H92" s="56">
        <f>D92/Resultats!$K$2</f>
        <v>31.321175330895482</v>
      </c>
      <c r="I92" s="69">
        <f>A92-Machine_traitement!$B$26</f>
        <v>0.34766000000001895</v>
      </c>
      <c r="J92" s="50">
        <f>(B92-$B$2)/Resultats!$J$2</f>
        <v>0.035391000000000006</v>
      </c>
      <c r="K92" s="50">
        <f>IF(AND(TRUE,Machine_donnees!J92-(Machine_traitement!$B$10*Machine_donnees!L92+Machine_traitement!$B$11)&gt;0.0003),Machine_donnees!J92-(Machine_traitement!$B$10*Machine_donnees!L92+Machine_traitement!$B$11),0)</f>
        <v>0</v>
      </c>
      <c r="L92" s="51">
        <f ca="1">AVERAGE(OFFSET(H92,0,0,Machine_traitement!$B$4,1))</f>
        <v>29.320545908821519</v>
      </c>
    </row>
    <row r="93" spans="1:12" ht="12.75">
      <c r="A93" s="65">
        <f>IF(TRUE,Machine_donnees_brutes!A97)</f>
        <v>725.40723000000003</v>
      </c>
      <c r="B93" s="65">
        <f>IF(TRUE,Machine_donnees_brutes!B97)</f>
        <v>3.1566024000000001</v>
      </c>
      <c r="C93" s="65">
        <f>IF(TRUE,Machine_donnees_brutes!D97)</f>
        <v>354.18889999999999</v>
      </c>
      <c r="D93" s="65">
        <f>IF(TRUE,Machine_donnees_brutes!C97)</f>
        <v>31.411133</v>
      </c>
      <c r="F93" s="54" t="str">
        <f>IF(OR(H93&gt;Machine_traitement!$B$24,F92="OUI"),"OUI","NON")</f>
        <v>OUI</v>
      </c>
      <c r="G93" s="55" t="str">
        <f>IF(I93&gt;0,IF(A93&lt;&gt;A92,IF(OR((L93-L92)/(A93-A92)&lt;-Machine_traitement!$B$18,G92="RUPTURE",IF(L93&lt;L92,L93&lt;Machine_traitement!$B$19)),"RUPTURE","NON RUPTURE"),IF(OR((L94-L92)/(A94-A92)&lt;-Machine_traitement!$B$18,G92="RUPTURE",IF(L94&lt;L92,L94&lt;Machine_traitement!$B$19)),"RUPTURE","NON RUPTURE")),"NON RUPTURE")</f>
        <v>NON RUPTURE</v>
      </c>
      <c r="H93" s="56">
        <f>D93/Resultats!$K$2</f>
        <v>27.319916486747555</v>
      </c>
      <c r="I93" s="69">
        <f>A93-Machine_traitement!$B$26</f>
        <v>0.35157000000003791</v>
      </c>
      <c r="J93" s="50">
        <f>(B93-$B$2)/Resultats!$J$2</f>
        <v>0.035724787500000021</v>
      </c>
      <c r="K93" s="50">
        <f>IF(AND(TRUE,Machine_donnees!J93-(Machine_traitement!$B$10*Machine_donnees!L93+Machine_traitement!$B$11)&gt;0.0003),Machine_donnees!J93-(Machine_traitement!$B$10*Machine_donnees!L93+Machine_traitement!$B$11),0)</f>
        <v>0</v>
      </c>
      <c r="L93" s="51">
        <f ca="1">AVERAGE(OFFSET(H93,0,0,Machine_traitement!$B$4,1))</f>
        <v>28.652068365108207</v>
      </c>
    </row>
    <row r="94" spans="1:12" ht="12.75">
      <c r="A94" s="65">
        <f>IF(TRUE,Machine_donnees_brutes!A98)</f>
        <v>725.41112999999996</v>
      </c>
      <c r="B94" s="65">
        <f>IF(TRUE,Machine_donnees_brutes!B98)</f>
        <v>3.1592965</v>
      </c>
      <c r="C94" s="65">
        <f>IF(TRUE,Machine_donnees_brutes!D98)</f>
        <v>355.47235000000001</v>
      </c>
      <c r="D94" s="65">
        <f>IF(TRUE,Machine_donnees_brutes!C98)</f>
        <v>34.474421999999997</v>
      </c>
      <c r="F94" s="54" t="str">
        <f>IF(OR(H94&gt;Machine_traitement!$B$24,F93="OUI"),"OUI","NON")</f>
        <v>OUI</v>
      </c>
      <c r="G94" s="55" t="str">
        <f>IF(I94&gt;0,IF(A94&lt;&gt;A93,IF(OR((L94-L93)/(A94-A93)&lt;-Machine_traitement!$B$18,G93="RUPTURE",IF(L94&lt;L93,L94&lt;Machine_traitement!$B$19)),"RUPTURE","NON RUPTURE"),IF(OR((L95-L93)/(A95-A93)&lt;-Machine_traitement!$B$18,G93="RUPTURE",IF(L95&lt;L93,L95&lt;Machine_traitement!$B$19)),"RUPTURE","NON RUPTURE")),"NON RUPTURE")</f>
        <v>NON RUPTURE</v>
      </c>
      <c r="H94" s="56">
        <f>D94/Resultats!$K$2</f>
        <v>29.984220243468855</v>
      </c>
      <c r="I94" s="69">
        <f>A94-Machine_traitement!$B$26</f>
        <v>0.35546999999996842</v>
      </c>
      <c r="J94" s="50">
        <f>(B94-$B$2)/Resultats!$J$2</f>
        <v>0.036061549999999998</v>
      </c>
      <c r="K94" s="50">
        <f>IF(AND(TRUE,Machine_donnees!J94-(Machine_traitement!$B$10*Machine_donnees!L94+Machine_traitement!$B$11)&gt;0.0003),Machine_donnees!J94-(Machine_traitement!$B$10*Machine_donnees!L94+Machine_traitement!$B$11),0)</f>
        <v>0</v>
      </c>
      <c r="L94" s="51">
        <f ca="1">AVERAGE(OFFSET(H94,0,0,Machine_traitement!$B$4,1))</f>
        <v>29.492622123879425</v>
      </c>
    </row>
    <row r="95" spans="1:12" ht="12.75">
      <c r="A95" s="65">
        <f>IF(TRUE,Machine_donnees_brutes!A99)</f>
        <v>725.41503999999998</v>
      </c>
      <c r="B95" s="65">
        <f>IF(TRUE,Machine_donnees_brutes!B99)</f>
        <v>3.1629502999999999</v>
      </c>
      <c r="C95" s="65">
        <f>IF(TRUE,Machine_donnees_brutes!D99)</f>
        <v>355.94954999999999</v>
      </c>
      <c r="D95" s="65">
        <f>IF(TRUE,Machine_donnees_brutes!C99)</f>
        <v>33.343989999999998</v>
      </c>
      <c r="F95" s="54" t="str">
        <f>IF(OR(H95&gt;Machine_traitement!$B$24,F94="OUI"),"OUI","NON")</f>
        <v>OUI</v>
      </c>
      <c r="G95" s="55" t="str">
        <f>IF(I95&gt;0,IF(A95&lt;&gt;A94,IF(OR((L95-L94)/(A95-A94)&lt;-Machine_traitement!$B$18,G94="RUPTURE",IF(L95&lt;L94,L95&lt;Machine_traitement!$B$19)),"RUPTURE","NON RUPTURE"),IF(OR((L96-L94)/(A96-A94)&lt;-Machine_traitement!$B$18,G94="RUPTURE",IF(L96&lt;L94,L96&lt;Machine_traitement!$B$19)),"RUPTURE","NON RUPTURE")),"NON RUPTURE")</f>
        <v>NON RUPTURE</v>
      </c>
      <c r="H95" s="56">
        <f>D95/Resultats!$K$2</f>
        <v>29.001024004289995</v>
      </c>
      <c r="I95" s="69">
        <f>A95-Machine_traitement!$B$26</f>
        <v>0.35937999999998738</v>
      </c>
      <c r="J95" s="50">
        <f>(B95-$B$2)/Resultats!$J$2</f>
        <v>0.036518274999999989</v>
      </c>
      <c r="K95" s="50">
        <f>IF(AND(TRUE,Machine_donnees!J95-(Machine_traitement!$B$10*Machine_donnees!L95+Machine_traitement!$B$11)&gt;0.0003),Machine_donnees!J95-(Machine_traitement!$B$10*Machine_donnees!L95+Machine_traitement!$B$11),0)</f>
        <v>0</v>
      </c>
      <c r="L95" s="51">
        <f ca="1">AVERAGE(OFFSET(H95,0,0,Machine_traitement!$B$4,1))</f>
        <v>27.473411305972881</v>
      </c>
    </row>
    <row r="96" spans="1:12" ht="12.75">
      <c r="A96" s="65">
        <f>IF(TRUE,Machine_donnees_brutes!A100)</f>
        <v>725.41895</v>
      </c>
      <c r="B96" s="65">
        <f>IF(TRUE,Machine_donnees_brutes!B100)</f>
        <v>3.1655191999999999</v>
      </c>
      <c r="C96" s="65">
        <f>IF(TRUE,Machine_donnees_brutes!D100)</f>
        <v>355.41237999999998</v>
      </c>
      <c r="D96" s="65">
        <f>IF(TRUE,Machine_donnees_brutes!C100)</f>
        <v>29.831237999999999</v>
      </c>
      <c r="F96" s="54" t="str">
        <f>IF(OR(H96&gt;Machine_traitement!$B$24,F95="OUI"),"OUI","NON")</f>
        <v>OUI</v>
      </c>
      <c r="G96" s="55" t="str">
        <f>IF(I96&gt;0,IF(A96&lt;&gt;A95,IF(OR((L96-L95)/(A96-A95)&lt;-Machine_traitement!$B$18,G95="RUPTURE",IF(L96&lt;L95,L96&lt;Machine_traitement!$B$19)),"RUPTURE","NON RUPTURE"),IF(OR((L97-L95)/(A97-A95)&lt;-Machine_traitement!$B$18,G95="RUPTURE",IF(L97&lt;L95,L97&lt;Machine_traitement!$B$19)),"RUPTURE","NON RUPTURE")),"NON RUPTURE")</f>
        <v>NON RUPTURE</v>
      </c>
      <c r="H96" s="56">
        <f>D96/Resultats!$K$2</f>
        <v>25.945798607655771</v>
      </c>
      <c r="I96" s="69">
        <f>A96-Machine_traitement!$B$26</f>
        <v>0.36329000000000633</v>
      </c>
      <c r="J96" s="50">
        <f>(B96-$B$2)/Resultats!$J$2</f>
        <v>0.036839387499999987</v>
      </c>
      <c r="K96" s="50">
        <f>IF(AND(TRUE,Machine_donnees!J96-(Machine_traitement!$B$10*Machine_donnees!L96+Machine_traitement!$B$11)&gt;0.0003),Machine_donnees!J96-(Machine_traitement!$B$10*Machine_donnees!L96+Machine_traitement!$B$11),0)</f>
        <v>0</v>
      </c>
      <c r="L96" s="51">
        <f ca="1">AVERAGE(OFFSET(H96,0,0,Machine_traitement!$B$4,1))</f>
        <v>27.651871505556684</v>
      </c>
    </row>
    <row r="97" spans="1:12" ht="12.75">
      <c r="A97" s="65">
        <f>IF(TRUE,Machine_donnees_brutes!A101)</f>
        <v>725.42285000000004</v>
      </c>
      <c r="B97" s="65">
        <f>IF(TRUE,Machine_donnees_brutes!B101)</f>
        <v>3.1682253</v>
      </c>
      <c r="C97" s="65">
        <f>IF(TRUE,Machine_donnees_brutes!D101)</f>
        <v>354.32479999999998</v>
      </c>
      <c r="D97" s="65">
        <f>IF(TRUE,Machine_donnees_brutes!C101)</f>
        <v>33.754359999999998</v>
      </c>
      <c r="F97" s="54" t="str">
        <f>IF(OR(H97&gt;Machine_traitement!$B$24,F96="OUI"),"OUI","NON")</f>
        <v>OUI</v>
      </c>
      <c r="G97" s="55" t="str">
        <f>IF(I97&gt;0,IF(A97&lt;&gt;A96,IF(OR((L97-L96)/(A97-A96)&lt;-Machine_traitement!$B$18,G96="RUPTURE",IF(L97&lt;L96,L97&lt;Machine_traitement!$B$19)),"RUPTURE","NON RUPTURE"),IF(OR((L98-L96)/(A98-A96)&lt;-Machine_traitement!$B$18,G96="RUPTURE",IF(L98&lt;L96,L98&lt;Machine_traitement!$B$19)),"RUPTURE","NON RUPTURE")),"NON RUPTURE")</f>
        <v>NON RUPTURE</v>
      </c>
      <c r="H97" s="56">
        <f>D97/Resultats!$K$2</f>
        <v>29.357944403457598</v>
      </c>
      <c r="I97" s="69">
        <f>A97-Machine_traitement!$B$26</f>
        <v>0.36719000000005053</v>
      </c>
      <c r="J97" s="50">
        <f>(B97-$B$2)/Resultats!$J$2</f>
        <v>0.037177650000000007</v>
      </c>
      <c r="K97" s="50">
        <f>IF(AND(TRUE,Machine_donnees!J97-(Machine_traitement!$B$10*Machine_donnees!L97+Machine_traitement!$B$11)&gt;0.0003),Machine_donnees!J97-(Machine_traitement!$B$10*Machine_donnees!L97+Machine_traitement!$B$11),0)</f>
        <v>0</v>
      </c>
      <c r="L97" s="51">
        <f ca="1">AVERAGE(OFFSET(H97,0,0,Machine_traitement!$B$4,1))</f>
        <v>26.230280786765682</v>
      </c>
    </row>
    <row r="98" spans="1:12" ht="12.75">
      <c r="A98" s="65">
        <f>IF(TRUE,Machine_donnees_brutes!A102)</f>
        <v>725.42675999999994</v>
      </c>
      <c r="B98" s="65">
        <f>IF(TRUE,Machine_donnees_brutes!B102)</f>
        <v>3.1708717000000002</v>
      </c>
      <c r="C98" s="65">
        <f>IF(TRUE,Machine_donnees_brutes!D102)</f>
        <v>353.44155999999998</v>
      </c>
      <c r="D98" s="65">
        <f>IF(TRUE,Machine_donnees_brutes!C102)</f>
        <v>26.562283999999998</v>
      </c>
      <c r="F98" s="54" t="str">
        <f>IF(OR(H98&gt;Machine_traitement!$B$24,F97="OUI"),"OUI","NON")</f>
        <v>OUI</v>
      </c>
      <c r="G98" s="55" t="str">
        <f>IF(I98&gt;0,IF(A98&lt;&gt;A97,IF(OR((L98-L97)/(A98-A97)&lt;-Machine_traitement!$B$18,G97="RUPTURE",IF(L98&lt;L97,L98&lt;Machine_traitement!$B$19)),"RUPTURE","NON RUPTURE"),IF(OR((L99-L97)/(A99-A97)&lt;-Machine_traitement!$B$18,G97="RUPTURE",IF(L99&lt;L97,L99&lt;Machine_traitement!$B$19)),"RUPTURE","NON RUPTURE")),"NON RUPTURE")</f>
        <v>NON RUPTURE</v>
      </c>
      <c r="H98" s="56">
        <f>D98/Resultats!$K$2</f>
        <v>23.102617170073771</v>
      </c>
      <c r="I98" s="69">
        <f>A98-Machine_traitement!$B$26</f>
        <v>0.3710999999999558</v>
      </c>
      <c r="J98" s="50">
        <f>(B98-$B$2)/Resultats!$J$2</f>
        <v>0.037508450000000026</v>
      </c>
      <c r="K98" s="50">
        <f>IF(AND(TRUE,Machine_donnees!J98-(Machine_traitement!$B$10*Machine_donnees!L98+Machine_traitement!$B$11)&gt;0.0003),Machine_donnees!J98-(Machine_traitement!$B$10*Machine_donnees!L98+Machine_traitement!$B$11),0)</f>
        <v>0</v>
      </c>
      <c r="L98" s="51">
        <f ca="1">AVERAGE(OFFSET(H98,0,0,Machine_traitement!$B$4,1))</f>
        <v>26.054244587845872</v>
      </c>
    </row>
    <row r="99" spans="1:12" ht="12.75">
      <c r="A99" s="65">
        <f>IF(TRUE,Machine_donnees_brutes!A103)</f>
        <v>725.43065999999999</v>
      </c>
      <c r="B99" s="65">
        <f>IF(TRUE,Machine_donnees_brutes!B103)</f>
        <v>3.1743348</v>
      </c>
      <c r="C99" s="65">
        <f>IF(TRUE,Machine_donnees_brutes!D103)</f>
        <v>353.95596</v>
      </c>
      <c r="D99" s="65">
        <f>IF(TRUE,Machine_donnees_brutes!C103)</f>
        <v>33.349564000000001</v>
      </c>
      <c r="F99" s="54" t="str">
        <f>IF(OR(H99&gt;Machine_traitement!$B$24,F98="OUI"),"OUI","NON")</f>
        <v>OUI</v>
      </c>
      <c r="G99" s="55" t="str">
        <f>IF(I99&gt;0,IF(A99&lt;&gt;A98,IF(OR((L99-L98)/(A99-A98)&lt;-Machine_traitement!$B$18,G98="RUPTURE",IF(L99&lt;L98,L99&lt;Machine_traitement!$B$19)),"RUPTURE","NON RUPTURE"),IF(OR((L100-L98)/(A100-A98)&lt;-Machine_traitement!$B$18,G98="RUPTURE",IF(L100&lt;L98,L100&lt;Machine_traitement!$B$19)),"RUPTURE","NON RUPTURE")),"NON RUPTURE")</f>
        <v>NON RUPTURE</v>
      </c>
      <c r="H99" s="56">
        <f>D99/Resultats!$K$2</f>
        <v>29.00587200561797</v>
      </c>
      <c r="I99" s="69">
        <f>A99-Machine_traitement!$B$26</f>
        <v>0.375</v>
      </c>
      <c r="J99" s="50">
        <f>(B99-$B$2)/Resultats!$J$2</f>
        <v>0.037941337500000005</v>
      </c>
      <c r="K99" s="50">
        <f>IF(AND(TRUE,Machine_donnees!J99-(Machine_traitement!$B$10*Machine_donnees!L99+Machine_traitement!$B$11)&gt;0.0003),Machine_donnees!J99-(Machine_traitement!$B$10*Machine_donnees!L99+Machine_traitement!$B$11),0)</f>
        <v>0</v>
      </c>
      <c r="L99" s="51">
        <f ca="1">AVERAGE(OFFSET(H99,0,0,Machine_traitement!$B$4,1))</f>
        <v>25.622884667749457</v>
      </c>
    </row>
    <row r="100" spans="1:12" ht="12.75">
      <c r="A100" s="65">
        <f>IF(TRUE,Machine_donnees_brutes!A104)</f>
        <v>725.43457000000001</v>
      </c>
      <c r="B100" s="65">
        <f>IF(TRUE,Machine_donnees_brutes!B104)</f>
        <v>3.1791507999999999</v>
      </c>
      <c r="C100" s="65">
        <f>IF(TRUE,Machine_donnees_brutes!D104)</f>
        <v>355.22354000000001</v>
      </c>
      <c r="D100" s="65">
        <f>IF(TRUE,Machine_donnees_brutes!C104)</f>
        <v>25.57037</v>
      </c>
      <c r="F100" s="54" t="str">
        <f>IF(OR(H100&gt;Machine_traitement!$B$24,F99="OUI"),"OUI","NON")</f>
        <v>OUI</v>
      </c>
      <c r="G100" s="55" t="str">
        <f>IF(I100&gt;0,IF(A100&lt;&gt;A99,IF(OR((L100-L99)/(A100-A99)&lt;-Machine_traitement!$B$18,G99="RUPTURE",IF(L100&lt;L99,L100&lt;Machine_traitement!$B$19)),"RUPTURE","NON RUPTURE"),IF(OR((L101-L99)/(A101-A99)&lt;-Machine_traitement!$B$18,G99="RUPTURE",IF(L101&lt;L99,L101&lt;Machine_traitement!$B$19)),"RUPTURE","NON RUPTURE")),"NON RUPTURE")</f>
        <v>NON RUPTURE</v>
      </c>
      <c r="H100" s="56">
        <f>D100/Resultats!$K$2</f>
        <v>22.239897329880943</v>
      </c>
      <c r="I100" s="69">
        <f>A100-Machine_traitement!$B$26</f>
        <v>0.37891000000001895</v>
      </c>
      <c r="J100" s="50">
        <f>(B100-$B$2)/Resultats!$J$2</f>
        <v>0.038543337499999997</v>
      </c>
      <c r="K100" s="50">
        <f>IF(AND(TRUE,Machine_donnees!J100-(Machine_traitement!$B$10*Machine_donnees!L100+Machine_traitement!$B$11)&gt;0.0003),Machine_donnees!J100-(Machine_traitement!$B$10*Machine_donnees!L100+Machine_traitement!$B$11),0)</f>
        <v>0</v>
      </c>
      <c r="L100" s="51">
        <f ca="1">AVERAGE(OFFSET(H100,0,0,Machine_traitement!$B$4,1))</f>
        <v>24.08230047825807</v>
      </c>
    </row>
    <row r="101" spans="1:12" ht="12.75">
      <c r="A101" s="65">
        <f>IF(TRUE,Machine_donnees_brutes!A105)</f>
        <v>725.43848000000003</v>
      </c>
      <c r="B101" s="65">
        <f>IF(TRUE,Machine_donnees_brutes!B105)</f>
        <v>3.1822205000000001</v>
      </c>
      <c r="C101" s="65">
        <f>IF(TRUE,Machine_donnees_brutes!D105)</f>
        <v>355.56783999999999</v>
      </c>
      <c r="D101" s="65">
        <f>IF(TRUE,Machine_donnees_brutes!C105)</f>
        <v>29.806984</v>
      </c>
      <c r="F101" s="54" t="str">
        <f>IF(OR(H101&gt;Machine_traitement!$B$24,F100="OUI"),"OUI","NON")</f>
        <v>OUI</v>
      </c>
      <c r="G101" s="55" t="str">
        <f>IF(I101&gt;0,IF(A101&lt;&gt;A100,IF(OR((L101-L100)/(A101-A100)&lt;-Machine_traitement!$B$18,G100="RUPTURE",IF(L101&lt;L100,L101&lt;Machine_traitement!$B$19)),"RUPTURE","NON RUPTURE"),IF(OR((L102-L100)/(A102-A100)&lt;-Machine_traitement!$B$18,G100="RUPTURE",IF(L102&lt;L100,L102&lt;Machine_traitement!$B$19)),"RUPTURE","NON RUPTURE")),"NON RUPTURE")</f>
        <v>NON RUPTURE</v>
      </c>
      <c r="H101" s="56">
        <f>D101/Resultats!$K$2</f>
        <v>25.9247036266352</v>
      </c>
      <c r="I101" s="69">
        <f>A101-Machine_traitement!$B$26</f>
        <v>0.38282000000003791</v>
      </c>
      <c r="J101" s="50">
        <f>(B101-$B$2)/Resultats!$J$2</f>
        <v>0.038927050000000019</v>
      </c>
      <c r="K101" s="50">
        <f>IF(AND(TRUE,Machine_donnees!J101-(Machine_traitement!$B$10*Machine_donnees!L101+Machine_traitement!$B$11)&gt;0.0003),Machine_donnees!J101-(Machine_traitement!$B$10*Machine_donnees!L101+Machine_traitement!$B$11),0)</f>
        <v>0</v>
      </c>
      <c r="L101" s="51">
        <f ca="1">AVERAGE(OFFSET(H101,0,0,Machine_traitement!$B$4,1))</f>
        <v>24.1254828280845</v>
      </c>
    </row>
    <row r="102" spans="1:12" ht="12.75">
      <c r="A102" s="65">
        <f>IF(TRUE,Machine_donnees_brutes!A106)</f>
        <v>725.44237999999996</v>
      </c>
      <c r="B102" s="65">
        <f>IF(TRUE,Machine_donnees_brutes!B106)</f>
        <v>3.1843007000000001</v>
      </c>
      <c r="C102" s="65">
        <f>IF(TRUE,Machine_donnees_brutes!D106)</f>
        <v>354.82015999999999</v>
      </c>
      <c r="D102" s="65">
        <f>IF(TRUE,Machine_donnees_brutes!C106)</f>
        <v>25.669668000000001</v>
      </c>
      <c r="F102" s="54" t="str">
        <f>IF(OR(H102&gt;Machine_traitement!$B$24,F101="OUI"),"OUI","NON")</f>
        <v>OUI</v>
      </c>
      <c r="G102" s="55" t="str">
        <f>IF(I102&gt;0,IF(A102&lt;&gt;A101,IF(OR((L102-L101)/(A102-A101)&lt;-Machine_traitement!$B$18,G101="RUPTURE",IF(L102&lt;L101,L102&lt;Machine_traitement!$B$19)),"RUPTURE","NON RUPTURE"),IF(OR((L103-L101)/(A103-A101)&lt;-Machine_traitement!$B$18,G101="RUPTURE",IF(L103&lt;L101,L103&lt;Machine_traitement!$B$19)),"RUPTURE","NON RUPTURE")),"NON RUPTURE")</f>
        <v>NON RUPTURE</v>
      </c>
      <c r="H102" s="56">
        <f>D102/Resultats!$K$2</f>
        <v>22.326262029533805</v>
      </c>
      <c r="I102" s="69">
        <f>A102-Machine_traitement!$B$26</f>
        <v>0.38671999999996842</v>
      </c>
      <c r="J102" s="50">
        <f>(B102-$B$2)/Resultats!$J$2</f>
        <v>0.039187075000000016</v>
      </c>
      <c r="K102" s="50">
        <f>IF(AND(TRUE,Machine_donnees!J102-(Machine_traitement!$B$10*Machine_donnees!L102+Machine_traitement!$B$11)&gt;0.0003),Machine_donnees!J102-(Machine_traitement!$B$10*Machine_donnees!L102+Machine_traitement!$B$11),0)</f>
        <v>0</v>
      </c>
      <c r="L102" s="51">
        <f ca="1">AVERAGE(OFFSET(H102,0,0,Machine_traitement!$B$4,1))</f>
        <v>22.509145791147397</v>
      </c>
    </row>
    <row r="103" spans="1:12" ht="12.75">
      <c r="A103" s="65">
        <f>IF(TRUE,Machine_donnees_brutes!A107)</f>
        <v>725.44628999999998</v>
      </c>
      <c r="B103" s="65">
        <f>IF(TRUE,Machine_donnees_brutes!B107)</f>
        <v>3.1872571000000001</v>
      </c>
      <c r="C103" s="65">
        <f>IF(TRUE,Machine_donnees_brutes!D107)</f>
        <v>353.81921</v>
      </c>
      <c r="D103" s="65">
        <f>IF(TRUE,Machine_donnees_brutes!C107)</f>
        <v>26.090209999999999</v>
      </c>
      <c r="F103" s="54" t="str">
        <f>IF(OR(H103&gt;Machine_traitement!$B$24,F102="OUI"),"OUI","NON")</f>
        <v>OUI</v>
      </c>
      <c r="G103" s="55" t="str">
        <f>IF(I103&gt;0,IF(A103&lt;&gt;A102,IF(OR((L103-L102)/(A103-A102)&lt;-Machine_traitement!$B$18,G102="RUPTURE",IF(L103&lt;L102,L103&lt;Machine_traitement!$B$19)),"RUPTURE","NON RUPTURE"),IF(OR((L104-L102)/(A104-A102)&lt;-Machine_traitement!$B$18,G102="RUPTURE",IF(L104&lt;L102,L104&lt;Machine_traitement!$B$19)),"RUPTURE","NON RUPTURE")),"NON RUPTURE")</f>
        <v>NON RUPTURE</v>
      </c>
      <c r="H103" s="56">
        <f>D103/Resultats!$K$2</f>
        <v>22.692029552760989</v>
      </c>
      <c r="I103" s="69">
        <f>A103-Machine_traitement!$B$26</f>
        <v>0.39062999999998738</v>
      </c>
      <c r="J103" s="50">
        <f>(B103-$B$2)/Resultats!$J$2</f>
        <v>0.039556625000000012</v>
      </c>
      <c r="K103" s="50">
        <f>IF(AND(TRUE,Machine_donnees!J103-(Machine_traitement!$B$10*Machine_donnees!L103+Machine_traitement!$B$11)&gt;0.0003),Machine_donnees!J103-(Machine_traitement!$B$10*Machine_donnees!L103+Machine_traitement!$B$11),0)</f>
        <v>0</v>
      </c>
      <c r="L103" s="51">
        <f ca="1">AVERAGE(OFFSET(H103,0,0,Machine_traitement!$B$4,1))</f>
        <v>23.672908335976739</v>
      </c>
    </row>
    <row r="104" spans="1:12" ht="12.75">
      <c r="A104" s="65">
        <f>IF(TRUE,Machine_donnees_brutes!A108)</f>
        <v>725.4502</v>
      </c>
      <c r="B104" s="65">
        <f>IF(TRUE,Machine_donnees_brutes!B108)</f>
        <v>3.1914175</v>
      </c>
      <c r="C104" s="65">
        <f>IF(TRUE,Machine_donnees_brutes!D108)</f>
        <v>353.24664000000001</v>
      </c>
      <c r="D104" s="65">
        <f>IF(TRUE,Machine_donnees_brutes!C108)</f>
        <v>28.345745000000001</v>
      </c>
      <c r="F104" s="54" t="str">
        <f>IF(OR(H104&gt;Machine_traitement!$B$24,F103="OUI"),"OUI","NON")</f>
        <v>OUI</v>
      </c>
      <c r="G104" s="55" t="str">
        <f>IF(I104&gt;0,IF(A104&lt;&gt;A103,IF(OR((L104-L103)/(A104-A103)&lt;-Machine_traitement!$B$18,G103="RUPTURE",IF(L104&lt;L103,L104&lt;Machine_traitement!$B$19)),"RUPTURE","NON RUPTURE"),IF(OR((L105-L103)/(A105-A103)&lt;-Machine_traitement!$B$18,G103="RUPTURE",IF(L105&lt;L103,L105&lt;Machine_traitement!$B$19)),"RUPTURE","NON RUPTURE")),"NON RUPTURE")</f>
        <v>NON RUPTURE</v>
      </c>
      <c r="H104" s="56">
        <f>D104/Resultats!$K$2</f>
        <v>24.65378711919249</v>
      </c>
      <c r="I104" s="69">
        <f>A104-Machine_traitement!$B$26</f>
        <v>0.39454000000000633</v>
      </c>
      <c r="J104" s="50">
        <f>(B104-$B$2)/Resultats!$J$2</f>
        <v>0.040076675000000006</v>
      </c>
      <c r="K104" s="50">
        <f>IF(AND(TRUE,Machine_donnees!J104-(Machine_traitement!$B$10*Machine_donnees!L104+Machine_traitement!$B$11)&gt;0.0003),Machine_donnees!J104-(Machine_traitement!$B$10*Machine_donnees!L104+Machine_traitement!$B$11),0)</f>
        <v>0</v>
      </c>
      <c r="L104" s="51">
        <f ca="1">AVERAGE(OFFSET(H104,0,0,Machine_traitement!$B$4,1))</f>
        <v>22.278094692335415</v>
      </c>
    </row>
    <row r="105" spans="1:12" ht="12.75">
      <c r="A105" s="65">
        <f>IF(TRUE,Machine_donnees_brutes!A109)</f>
        <v>725.45410000000004</v>
      </c>
      <c r="B105" s="65">
        <f>IF(TRUE,Machine_donnees_brutes!B109)</f>
        <v>3.1939565999999999</v>
      </c>
      <c r="C105" s="65">
        <f>IF(TRUE,Machine_donnees_brutes!D109)</f>
        <v>354.01868000000002</v>
      </c>
      <c r="D105" s="65">
        <f>IF(TRUE,Machine_donnees_brutes!C109)</f>
        <v>22.882829999999998</v>
      </c>
      <c r="F105" s="54" t="str">
        <f>IF(OR(H105&gt;Machine_traitement!$B$24,F104="OUI"),"OUI","NON")</f>
        <v>OUI</v>
      </c>
      <c r="G105" s="55" t="str">
        <f>IF(I105&gt;0,IF(A105&lt;&gt;A104,IF(OR((L105-L104)/(A105-A104)&lt;-Machine_traitement!$B$18,G104="RUPTURE",IF(L105&lt;L104,L105&lt;Machine_traitement!$B$19)),"RUPTURE","NON RUPTURE"),IF(OR((L106-L104)/(A106-A104)&lt;-Machine_traitement!$B$18,G104="RUPTURE",IF(L106&lt;L104,L106&lt;Machine_traitement!$B$19)),"RUPTURE","NON RUPTURE")),"NON RUPTURE")</f>
        <v>NON RUPTURE</v>
      </c>
      <c r="H105" s="56">
        <f>D105/Resultats!$K$2</f>
        <v>19.902402265478344</v>
      </c>
      <c r="I105" s="69">
        <f>A105-Machine_traitement!$B$26</f>
        <v>0.39844000000005053</v>
      </c>
      <c r="J105" s="50">
        <f>(B105-$B$2)/Resultats!$J$2</f>
        <v>0.040394062499999994</v>
      </c>
      <c r="K105" s="50">
        <f>IF(AND(TRUE,Machine_donnees!J105-(Machine_traitement!$B$10*Machine_donnees!L105+Machine_traitement!$B$11)&gt;0.0003),Machine_donnees!J105-(Machine_traitement!$B$10*Machine_donnees!L105+Machine_traitement!$B$11),0)</f>
        <v>0</v>
      </c>
      <c r="L105" s="51">
        <f ca="1">AVERAGE(OFFSET(H105,0,0,Machine_traitement!$B$4,1))</f>
        <v>22.679722987495445</v>
      </c>
    </row>
    <row r="106" spans="1:12" ht="12.75">
      <c r="A106" s="65">
        <f>IF(TRUE,Machine_donnees_brutes!A110)</f>
        <v>725.45800999999994</v>
      </c>
      <c r="B106" s="65">
        <f>IF(TRUE,Machine_donnees_brutes!B110)</f>
        <v>3.1955003999999998</v>
      </c>
      <c r="C106" s="65">
        <f>IF(TRUE,Machine_donnees_brutes!D110)</f>
        <v>355.21005000000002</v>
      </c>
      <c r="D106" s="65">
        <f>IF(TRUE,Machine_donnees_brutes!C110)</f>
        <v>29.269290999999999</v>
      </c>
      <c r="F106" s="54" t="str">
        <f>IF(OR(H106&gt;Machine_traitement!$B$24,F105="OUI"),"OUI","NON")</f>
        <v>OUI</v>
      </c>
      <c r="G106" s="55" t="str">
        <f>IF(I106&gt;0,IF(A106&lt;&gt;A105,IF(OR((L106-L105)/(A106-A105)&lt;-Machine_traitement!$B$18,G105="RUPTURE",IF(L106&lt;L105,L106&lt;Machine_traitement!$B$19)),"RUPTURE","NON RUPTURE"),IF(OR((L107-L105)/(A107-A105)&lt;-Machine_traitement!$B$18,G105="RUPTURE",IF(L107&lt;L105,L107&lt;Machine_traitement!$B$19)),"RUPTURE","NON RUPTURE")),"NON RUPTURE")</f>
        <v>NON RUPTURE</v>
      </c>
      <c r="H106" s="56">
        <f>D106/Resultats!$K$2</f>
        <v>25.457043709512543</v>
      </c>
      <c r="I106" s="69">
        <f>A106-Machine_traitement!$B$26</f>
        <v>0.4023499999999558</v>
      </c>
      <c r="J106" s="50">
        <f>(B106-$B$2)/Resultats!$J$2</f>
        <v>0.040587037499999978</v>
      </c>
      <c r="K106" s="50">
        <f>IF(AND(TRUE,Machine_donnees!J106-(Machine_traitement!$B$10*Machine_donnees!L106+Machine_traitement!$B$11)&gt;0.0003),Machine_donnees!J106-(Machine_traitement!$B$10*Machine_donnees!L106+Machine_traitement!$B$11),0)</f>
        <v>0</v>
      </c>
      <c r="L106" s="51">
        <f ca="1">AVERAGE(OFFSET(H106,0,0,Machine_traitement!$B$4,1))</f>
        <v>23.246167237382334</v>
      </c>
    </row>
    <row r="107" spans="1:12" ht="12.75">
      <c r="A107" s="65">
        <f>IF(TRUE,Machine_donnees_brutes!A111)</f>
        <v>725.46190999999999</v>
      </c>
      <c r="B107" s="65">
        <f>IF(TRUE,Machine_donnees_brutes!B111)</f>
        <v>3.2001792999999998</v>
      </c>
      <c r="C107" s="65">
        <f>IF(TRUE,Machine_donnees_brutes!D111)</f>
        <v>355.24480999999997</v>
      </c>
      <c r="D107" s="65">
        <f>IF(TRUE,Machine_donnees_brutes!C111)</f>
        <v>24.185371</v>
      </c>
      <c r="F107" s="54" t="str">
        <f>IF(OR(H107&gt;Machine_traitement!$B$24,F106="OUI"),"OUI","NON")</f>
        <v>OUI</v>
      </c>
      <c r="G107" s="55" t="str">
        <f>IF(I107&gt;0,IF(A107&lt;&gt;A106,IF(OR((L107-L106)/(A107-A106)&lt;-Machine_traitement!$B$18,G106="RUPTURE",IF(L107&lt;L106,L107&lt;Machine_traitement!$B$19)),"RUPTURE","NON RUPTURE"),IF(OR((L108-L106)/(A108-A106)&lt;-Machine_traitement!$B$18,G106="RUPTURE",IF(L108&lt;L106,L108&lt;Machine_traitement!$B$19)),"RUPTURE","NON RUPTURE")),"NON RUPTURE")</f>
        <v>NON RUPTURE</v>
      </c>
      <c r="H107" s="56">
        <f>D107/Resultats!$K$2</f>
        <v>21.035290765252125</v>
      </c>
      <c r="I107" s="69">
        <f>A107-Machine_traitement!$B$26</f>
        <v>0.40625</v>
      </c>
      <c r="J107" s="50">
        <f>(B107-$B$2)/Resultats!$J$2</f>
        <v>0.041171899999999984</v>
      </c>
      <c r="K107" s="50">
        <f>IF(AND(TRUE,Machine_donnees!J107-(Machine_traitement!$B$10*Machine_donnees!L107+Machine_traitement!$B$11)&gt;0.0003),Machine_donnees!J107-(Machine_traitement!$B$10*Machine_donnees!L107+Machine_traitement!$B$11),0)</f>
        <v>0</v>
      </c>
      <c r="L107" s="51">
        <f ca="1">AVERAGE(OFFSET(H107,0,0,Machine_traitement!$B$4,1))</f>
        <v>25.276169511420349</v>
      </c>
    </row>
    <row r="108" spans="1:12" ht="12.75">
      <c r="A108" s="65">
        <f>IF(TRUE,Machine_donnees_brutes!A112)</f>
        <v>725.46582000000001</v>
      </c>
      <c r="B108" s="65">
        <f>IF(TRUE,Machine_donnees_brutes!B112)</f>
        <v>3.2025218</v>
      </c>
      <c r="C108" s="65">
        <f>IF(TRUE,Machine_donnees_brutes!D112)</f>
        <v>354.38834000000003</v>
      </c>
      <c r="D108" s="65">
        <f>IF(TRUE,Machine_donnees_brutes!C112)</f>
        <v>33.937289999999997</v>
      </c>
      <c r="F108" s="54" t="str">
        <f>IF(OR(H108&gt;Machine_traitement!$B$24,F107="OUI"),"OUI","NON")</f>
        <v>OUI</v>
      </c>
      <c r="G108" s="55" t="str">
        <f>IF(I108&gt;0,IF(A108&lt;&gt;A107,IF(OR((L108-L107)/(A108-A107)&lt;-Machine_traitement!$B$18,G107="RUPTURE",IF(L108&lt;L107,L108&lt;Machine_traitement!$B$19)),"RUPTURE","NON RUPTURE"),IF(OR((L109-L107)/(A109-A107)&lt;-Machine_traitement!$B$18,G107="RUPTURE",IF(L109&lt;L107,L109&lt;Machine_traitement!$B$19)),"RUPTURE","NON RUPTURE")),"NON RUPTURE")</f>
        <v>NON RUPTURE</v>
      </c>
      <c r="H108" s="56">
        <f>D108/Resultats!$K$2</f>
        <v>29.517048257588574</v>
      </c>
      <c r="I108" s="69">
        <f>A108-Machine_traitement!$B$26</f>
        <v>0.41016000000001895</v>
      </c>
      <c r="J108" s="50">
        <f>(B108-$B$2)/Resultats!$J$2</f>
        <v>0.041464712500000001</v>
      </c>
      <c r="K108" s="50">
        <f>IF(AND(TRUE,Machine_donnees!J108-(Machine_traitement!$B$10*Machine_donnees!L108+Machine_traitement!$B$11)&gt;0.0003),Machine_donnees!J108-(Machine_traitement!$B$10*Machine_donnees!L108+Machine_traitement!$B$11),0)</f>
        <v>0</v>
      </c>
      <c r="L108" s="51">
        <f ca="1">AVERAGE(OFFSET(H108,0,0,Machine_traitement!$B$4,1))</f>
        <v>29.136377087652473</v>
      </c>
    </row>
    <row r="109" spans="1:12" ht="12.75">
      <c r="A109" s="65">
        <f>IF(TRUE,Machine_donnees_brutes!A113)</f>
        <v>725.46973000000003</v>
      </c>
      <c r="B109" s="65">
        <f>IF(TRUE,Machine_donnees_brutes!B113)</f>
        <v>3.2065212999999999</v>
      </c>
      <c r="C109" s="65">
        <f>IF(TRUE,Machine_donnees_brutes!D113)</f>
        <v>353.33463</v>
      </c>
      <c r="D109" s="65">
        <f>IF(TRUE,Machine_donnees_brutes!C113)</f>
        <v>33.061934999999998</v>
      </c>
      <c r="F109" s="54" t="str">
        <f>IF(OR(H109&gt;Machine_traitement!$B$24,F108="OUI"),"OUI","NON")</f>
        <v>OUI</v>
      </c>
      <c r="G109" s="55" t="str">
        <f>IF(I109&gt;0,IF(A109&lt;&gt;A108,IF(OR((L109-L108)/(A109-A108)&lt;-Machine_traitement!$B$18,G108="RUPTURE",IF(L109&lt;L108,L109&lt;Machine_traitement!$B$19)),"RUPTURE","NON RUPTURE"),IF(OR((L110-L108)/(A110-A108)&lt;-Machine_traitement!$B$18,G108="RUPTURE",IF(L110&lt;L108,L110&lt;Machine_traitement!$B$19)),"RUPTURE","NON RUPTURE")),"NON RUPTURE")</f>
        <v>NON RUPTURE</v>
      </c>
      <c r="H109" s="56">
        <f>D109/Resultats!$K$2</f>
        <v>28.755705917716373</v>
      </c>
      <c r="I109" s="69">
        <f>A109-Machine_traitement!$B$26</f>
        <v>0.41407000000003791</v>
      </c>
      <c r="J109" s="50">
        <f>(B109-$B$2)/Resultats!$J$2</f>
        <v>0.041964649999999992</v>
      </c>
      <c r="K109" s="50">
        <f>IF(AND(TRUE,Machine_donnees!J109-(Machine_traitement!$B$10*Machine_donnees!L109+Machine_traitement!$B$11)&gt;0.0003),Machine_donnees!J109-(Machine_traitement!$B$10*Machine_donnees!L109+Machine_traitement!$B$11),0)</f>
        <v>0</v>
      </c>
      <c r="L109" s="51">
        <f ca="1">AVERAGE(OFFSET(H109,0,0,Machine_traitement!$B$4,1))</f>
        <v>31.492674465063345</v>
      </c>
    </row>
    <row r="110" spans="1:12" ht="12.75">
      <c r="A110" s="65">
        <f>IF(TRUE,Machine_donnees_brutes!A114)</f>
        <v>725.47362999999996</v>
      </c>
      <c r="B110" s="65">
        <f>IF(TRUE,Machine_donnees_brutes!B114)</f>
        <v>3.2101690999999999</v>
      </c>
      <c r="C110" s="65">
        <f>IF(TRUE,Machine_donnees_brutes!D114)</f>
        <v>352.84070000000003</v>
      </c>
      <c r="D110" s="65">
        <f>IF(TRUE,Machine_donnees_brutes!C114)</f>
        <v>39.355606000000002</v>
      </c>
      <c r="F110" s="54" t="str">
        <f>IF(OR(H110&gt;Machine_traitement!$B$24,F109="OUI"),"OUI","NON")</f>
        <v>OUI</v>
      </c>
      <c r="G110" s="55" t="str">
        <f>IF(I110&gt;0,IF(A110&lt;&gt;A109,IF(OR((L110-L109)/(A110-A109)&lt;-Machine_traitement!$B$18,G109="RUPTURE",IF(L110&lt;L109,L110&lt;Machine_traitement!$B$19)),"RUPTURE","NON RUPTURE"),IF(OR((L111-L109)/(A111-A109)&lt;-Machine_traitement!$B$18,G109="RUPTURE",IF(L111&lt;L109,L111&lt;Machine_traitement!$B$19)),"RUPTURE","NON RUPTURE")),"NON RUPTURE")</f>
        <v>NON RUPTURE</v>
      </c>
      <c r="H110" s="56">
        <f>D110/Resultats!$K$2</f>
        <v>34.229643012410314</v>
      </c>
      <c r="I110" s="69">
        <f>A110-Machine_traitement!$B$26</f>
        <v>0.41796999999996842</v>
      </c>
      <c r="J110" s="50">
        <f>(B110-$B$2)/Resultats!$J$2</f>
        <v>0.04242062499999999</v>
      </c>
      <c r="K110" s="50">
        <f>IF(AND(TRUE,Machine_donnees!J110-(Machine_traitement!$B$10*Machine_donnees!L110+Machine_traitement!$B$11)&gt;0.0003),Machine_donnees!J110-(Machine_traitement!$B$10*Machine_donnees!L110+Machine_traitement!$B$11),0)</f>
        <v>0</v>
      </c>
      <c r="L110" s="51">
        <f ca="1">AVERAGE(OFFSET(H110,0,0,Machine_traitement!$B$4,1))</f>
        <v>35.625622124616314</v>
      </c>
    </row>
    <row r="111" spans="1:12" ht="12.75">
      <c r="A111" s="65">
        <f>IF(TRUE,Machine_donnees_brutes!A115)</f>
        <v>725.47753999999998</v>
      </c>
      <c r="B111" s="65">
        <f>IF(TRUE,Machine_donnees_brutes!B115)</f>
        <v>3.2119513</v>
      </c>
      <c r="C111" s="65">
        <f>IF(TRUE,Machine_donnees_brutes!D115)</f>
        <v>353.79599000000002</v>
      </c>
      <c r="D111" s="65">
        <f>IF(TRUE,Machine_donnees_brutes!C115)</f>
        <v>42.565666</v>
      </c>
      <c r="F111" s="54" t="str">
        <f>IF(OR(H111&gt;Machine_traitement!$B$24,F110="OUI"),"OUI","NON")</f>
        <v>OUI</v>
      </c>
      <c r="G111" s="55" t="str">
        <f>IF(I111&gt;0,IF(A111&lt;&gt;A110,IF(OR((L111-L110)/(A111-A110)&lt;-Machine_traitement!$B$18,G110="RUPTURE",IF(L111&lt;L110,L111&lt;Machine_traitement!$B$19)),"RUPTURE","NON RUPTURE"),IF(OR((L112-L110)/(A112-A110)&lt;-Machine_traitement!$B$18,G110="RUPTURE",IF(L112&lt;L110,L112&lt;Machine_traitement!$B$19)),"RUPTURE","NON RUPTURE")),"NON RUPTURE")</f>
        <v>NON RUPTURE</v>
      </c>
      <c r="H111" s="56">
        <f>D111/Resultats!$K$2</f>
        <v>37.021601236822306</v>
      </c>
      <c r="I111" s="69">
        <f>A111-Machine_traitement!$B$26</f>
        <v>0.42187999999998738</v>
      </c>
      <c r="J111" s="50">
        <f>(B111-$B$2)/Resultats!$J$2</f>
        <v>0.042643399999999998</v>
      </c>
      <c r="K111" s="50">
        <f>IF(AND(TRUE,Machine_donnees!J111-(Machine_traitement!$B$10*Machine_donnees!L111+Machine_traitement!$B$11)&gt;0.0003),Machine_donnees!J111-(Machine_traitement!$B$10*Machine_donnees!L111+Machine_traitement!$B$11),0)</f>
        <v>0</v>
      </c>
      <c r="L111" s="51">
        <f ca="1">AVERAGE(OFFSET(H111,0,0,Machine_traitement!$B$4,1))</f>
        <v>37.378924766347907</v>
      </c>
    </row>
    <row r="112" spans="1:12" ht="12.75">
      <c r="A112" s="65">
        <f>IF(TRUE,Machine_donnees_brutes!A116)</f>
        <v>725.48145</v>
      </c>
      <c r="B112" s="65">
        <f>IF(TRUE,Machine_donnees_brutes!B116)</f>
        <v>3.2164573999999999</v>
      </c>
      <c r="C112" s="65">
        <f>IF(TRUE,Machine_donnees_brutes!D116)</f>
        <v>355.84079000000003</v>
      </c>
      <c r="D112" s="65">
        <f>IF(TRUE,Machine_donnees_brutes!C116)</f>
        <v>43.387332999999998</v>
      </c>
      <c r="F112" s="54" t="str">
        <f>IF(OR(H112&gt;Machine_traitement!$B$24,F111="OUI"),"OUI","NON")</f>
        <v>OUI</v>
      </c>
      <c r="G112" s="55" t="str">
        <f>IF(I112&gt;0,IF(A112&lt;&gt;A111,IF(OR((L112-L111)/(A112-A111)&lt;-Machine_traitement!$B$18,G111="RUPTURE",IF(L112&lt;L111,L112&lt;Machine_traitement!$B$19)),"RUPTURE","NON RUPTURE"),IF(OR((L113-L111)/(A113-A111)&lt;-Machine_traitement!$B$18,G111="RUPTURE",IF(L113&lt;L111,L113&lt;Machine_traitement!$B$19)),"RUPTURE","NON RUPTURE")),"NON RUPTURE")</f>
        <v>NON RUPTURE</v>
      </c>
      <c r="H112" s="56">
        <f>D112/Resultats!$K$2</f>
        <v>37.736248295873516</v>
      </c>
      <c r="I112" s="69">
        <f>A112-Machine_traitement!$B$26</f>
        <v>0.42579000000000633</v>
      </c>
      <c r="J112" s="50">
        <f>(B112-$B$2)/Resultats!$J$2</f>
        <v>0.043206662499999993</v>
      </c>
      <c r="K112" s="50">
        <f>IF(AND(TRUE,Machine_donnees!J112-(Machine_traitement!$B$10*Machine_donnees!L112+Machine_traitement!$B$11)&gt;0.0003),Machine_donnees!J112-(Machine_traitement!$B$10*Machine_donnees!L112+Machine_traitement!$B$11),0)</f>
        <v>0</v>
      </c>
      <c r="L112" s="51">
        <f ca="1">AVERAGE(OFFSET(H112,0,0,Machine_traitement!$B$4,1))</f>
        <v>41.867286413461002</v>
      </c>
    </row>
    <row r="113" spans="1:12" ht="12.75">
      <c r="A113" s="65">
        <f>IF(TRUE,Machine_donnees_brutes!A117)</f>
        <v>725.48535000000004</v>
      </c>
      <c r="B113" s="65">
        <f>IF(TRUE,Machine_donnees_brutes!B117)</f>
        <v>3.2207786999999999</v>
      </c>
      <c r="C113" s="65">
        <f>IF(TRUE,Machine_donnees_brutes!D117)</f>
        <v>354.78039999999999</v>
      </c>
      <c r="D113" s="65">
        <f>IF(TRUE,Machine_donnees_brutes!C117)</f>
        <v>52.886673000000002</v>
      </c>
      <c r="F113" s="54" t="str">
        <f>IF(OR(H113&gt;Machine_traitement!$B$24,F112="OUI"),"OUI","NON")</f>
        <v>OUI</v>
      </c>
      <c r="G113" s="55" t="str">
        <f>IF(I113&gt;0,IF(A113&lt;&gt;A112,IF(OR((L113-L112)/(A113-A112)&lt;-Machine_traitement!$B$18,G112="RUPTURE",IF(L113&lt;L112,L113&lt;Machine_traitement!$B$19)),"RUPTURE","NON RUPTURE"),IF(OR((L114-L112)/(A114-A112)&lt;-Machine_traitement!$B$18,G112="RUPTURE",IF(L114&lt;L112,L114&lt;Machine_traitement!$B$19)),"RUPTURE","NON RUPTURE")),"NON RUPTURE")</f>
        <v>NON RUPTURE</v>
      </c>
      <c r="H113" s="56">
        <f>D113/Resultats!$K$2</f>
        <v>45.998324531048496</v>
      </c>
      <c r="I113" s="69">
        <f>A113-Machine_traitement!$B$26</f>
        <v>0.42969000000005053</v>
      </c>
      <c r="J113" s="50">
        <f>(B113-$B$2)/Resultats!$J$2</f>
        <v>0.043746824999999989</v>
      </c>
      <c r="K113" s="50">
        <f>IF(AND(TRUE,Machine_donnees!J113-(Machine_traitement!$B$10*Machine_donnees!L113+Machine_traitement!$B$11)&gt;0.0003),Machine_donnees!J113-(Machine_traitement!$B$10*Machine_donnees!L113+Machine_traitement!$B$11),0)</f>
        <v>0</v>
      </c>
      <c r="L113" s="51">
        <f ca="1">AVERAGE(OFFSET(H113,0,0,Machine_traitement!$B$4,1))</f>
        <v>44.52923357534948</v>
      </c>
    </row>
    <row r="114" spans="1:12" ht="12.75">
      <c r="A114" s="65">
        <f>IF(TRUE,Machine_donnees_brutes!A118)</f>
        <v>725.48925999999994</v>
      </c>
      <c r="B114" s="65">
        <f>IF(TRUE,Machine_donnees_brutes!B118)</f>
        <v>3.2232642</v>
      </c>
      <c r="C114" s="65">
        <f>IF(TRUE,Machine_donnees_brutes!D118)</f>
        <v>353.87585000000001</v>
      </c>
      <c r="D114" s="65">
        <f>IF(TRUE,Machine_donnees_brutes!C118)</f>
        <v>49.508491999999997</v>
      </c>
      <c r="F114" s="54" t="str">
        <f>IF(OR(H114&gt;Machine_traitement!$B$24,F113="OUI"),"OUI","NON")</f>
        <v>OUI</v>
      </c>
      <c r="G114" s="55" t="str">
        <f>IF(I114&gt;0,IF(A114&lt;&gt;A113,IF(OR((L114-L113)/(A114-A113)&lt;-Machine_traitement!$B$18,G113="RUPTURE",IF(L114&lt;L113,L114&lt;Machine_traitement!$B$19)),"RUPTURE","NON RUPTURE"),IF(OR((L115-L113)/(A115-A113)&lt;-Machine_traitement!$B$18,G113="RUPTURE",IF(L115&lt;L113,L115&lt;Machine_traitement!$B$19)),"RUPTURE","NON RUPTURE")),"NON RUPTURE")</f>
        <v>NON RUPTURE</v>
      </c>
      <c r="H114" s="56">
        <f>D114/Resultats!$K$2</f>
        <v>43.06014261965047</v>
      </c>
      <c r="I114" s="69">
        <f>A114-Machine_traitement!$B$26</f>
        <v>0.4335999999999558</v>
      </c>
      <c r="J114" s="50">
        <f>(B114-$B$2)/Resultats!$J$2</f>
        <v>0.044057512500000007</v>
      </c>
      <c r="K114" s="50">
        <f>IF(AND(TRUE,Machine_donnees!J114-(Machine_traitement!$B$10*Machine_donnees!L114+Machine_traitement!$B$11)&gt;0.0003),Machine_donnees!J114-(Machine_traitement!$B$10*Machine_donnees!L114+Machine_traitement!$B$11),0)</f>
        <v>0</v>
      </c>
      <c r="L114" s="51">
        <f ca="1">AVERAGE(OFFSET(H114,0,0,Machine_traitement!$B$4,1))</f>
        <v>46.967056783488175</v>
      </c>
    </row>
    <row r="115" spans="1:12" ht="12.75">
      <c r="A115" s="65">
        <f>IF(TRUE,Machine_donnees_brutes!A119)</f>
        <v>725.49315999999999</v>
      </c>
      <c r="B115" s="65">
        <f>IF(TRUE,Machine_donnees_brutes!B119)</f>
        <v>3.2245517000000001</v>
      </c>
      <c r="C115" s="65">
        <f>IF(TRUE,Machine_donnees_brutes!D119)</f>
        <v>354.29647999999997</v>
      </c>
      <c r="D115" s="65">
        <f>IF(TRUE,Machine_donnees_brutes!C119)</f>
        <v>58.492457999999999</v>
      </c>
      <c r="F115" s="54" t="str">
        <f>IF(OR(H115&gt;Machine_traitement!$B$24,F114="OUI"),"OUI","NON")</f>
        <v>OUI</v>
      </c>
      <c r="G115" s="55" t="str">
        <f>IF(I115&gt;0,IF(A115&lt;&gt;A114,IF(OR((L115-L114)/(A115-A114)&lt;-Machine_traitement!$B$18,G114="RUPTURE",IF(L115&lt;L114,L115&lt;Machine_traitement!$B$19)),"RUPTURE","NON RUPTURE"),IF(OR((L116-L114)/(A116-A114)&lt;-Machine_traitement!$B$18,G114="RUPTURE",IF(L116&lt;L114,L116&lt;Machine_traitement!$B$19)),"RUPTURE","NON RUPTURE")),"NON RUPTURE")</f>
        <v>NON RUPTURE</v>
      </c>
      <c r="H115" s="56">
        <f>D115/Resultats!$K$2</f>
        <v>50.873970947325873</v>
      </c>
      <c r="I115" s="69">
        <f>A115-Machine_traitement!$B$26</f>
        <v>0.4375</v>
      </c>
      <c r="J115" s="50">
        <f>(B115-$B$2)/Resultats!$J$2</f>
        <v>0.04421845000000002</v>
      </c>
      <c r="K115" s="50">
        <f>IF(AND(TRUE,Machine_donnees!J115-(Machine_traitement!$B$10*Machine_donnees!L115+Machine_traitement!$B$11)&gt;0.0003),Machine_donnees!J115-(Machine_traitement!$B$10*Machine_donnees!L115+Machine_traitement!$B$11),0)</f>
        <v>0</v>
      </c>
      <c r="L115" s="51">
        <f ca="1">AVERAGE(OFFSET(H115,0,0,Machine_traitement!$B$4,1))</f>
        <v>49.1108909810646</v>
      </c>
    </row>
    <row r="116" spans="1:12" ht="12.75">
      <c r="A116" s="65">
        <f>IF(TRUE,Machine_donnees_brutes!A120)</f>
        <v>725.49707000000001</v>
      </c>
      <c r="B116" s="65">
        <f>IF(TRUE,Machine_donnees_brutes!B120)</f>
        <v>3.2271564000000001</v>
      </c>
      <c r="C116" s="65">
        <f>IF(TRUE,Machine_donnees_brutes!D120)</f>
        <v>355.56921</v>
      </c>
      <c r="D116" s="65">
        <f>IF(TRUE,Machine_donnees_brutes!C120)</f>
        <v>54.438248000000002</v>
      </c>
      <c r="F116" s="54" t="str">
        <f>IF(OR(H116&gt;Machine_traitement!$B$24,F115="OUI"),"OUI","NON")</f>
        <v>OUI</v>
      </c>
      <c r="G116" s="55" t="str">
        <f>IF(I116&gt;0,IF(A116&lt;&gt;A115,IF(OR((L116-L115)/(A116-A115)&lt;-Machine_traitement!$B$18,G115="RUPTURE",IF(L116&lt;L115,L116&lt;Machine_traitement!$B$19)),"RUPTURE","NON RUPTURE"),IF(OR((L117-L115)/(A117-A115)&lt;-Machine_traitement!$B$18,G115="RUPTURE",IF(L117&lt;L115,L117&lt;Machine_traitement!$B$19)),"RUPTURE","NON RUPTURE")),"NON RUPTURE")</f>
        <v>NON RUPTURE</v>
      </c>
      <c r="H116" s="56">
        <f>D116/Resultats!$K$2</f>
        <v>47.347811014803327</v>
      </c>
      <c r="I116" s="69">
        <f>A116-Machine_traitement!$B$26</f>
        <v>0.44141000000001895</v>
      </c>
      <c r="J116" s="50">
        <f>(B116-$B$2)/Resultats!$J$2</f>
        <v>0.044544037500000022</v>
      </c>
      <c r="K116" s="50">
        <f>IF(AND(TRUE,Machine_donnees!J116-(Machine_traitement!$B$10*Machine_donnees!L116+Machine_traitement!$B$11)&gt;0.0003),Machine_donnees!J116-(Machine_traitement!$B$10*Machine_donnees!L116+Machine_traitement!$B$11),0)</f>
        <v>0</v>
      </c>
      <c r="L116" s="51">
        <f ca="1">AVERAGE(OFFSET(H116,0,0,Machine_traitement!$B$4,1))</f>
        <v>50.634554132551727</v>
      </c>
    </row>
    <row r="117" spans="1:12" ht="12.75">
      <c r="A117" s="65">
        <f>IF(TRUE,Machine_donnees_brutes!A121)</f>
        <v>725.50098000000003</v>
      </c>
      <c r="B117" s="65">
        <f>IF(TRUE,Machine_donnees_brutes!B121)</f>
        <v>3.2318950000000002</v>
      </c>
      <c r="C117" s="65">
        <f>IF(TRUE,Machine_donnees_brutes!D121)</f>
        <v>355.85977000000003</v>
      </c>
      <c r="D117" s="65">
        <f>IF(TRUE,Machine_donnees_brutes!C121)</f>
        <v>61.996127999999999</v>
      </c>
      <c r="F117" s="54" t="str">
        <f>IF(OR(H117&gt;Machine_traitement!$B$24,F116="OUI"),"OUI","NON")</f>
        <v>OUI</v>
      </c>
      <c r="G117" s="55" t="str">
        <f>IF(I117&gt;0,IF(A117&lt;&gt;A116,IF(OR((L117-L116)/(A117-A116)&lt;-Machine_traitement!$B$18,G116="RUPTURE",IF(L117&lt;L116,L117&lt;Machine_traitement!$B$19)),"RUPTURE","NON RUPTURE"),IF(OR((L118-L116)/(A118-A116)&lt;-Machine_traitement!$B$18,G116="RUPTURE",IF(L118&lt;L116,L118&lt;Machine_traitement!$B$19)),"RUPTURE","NON RUPTURE")),"NON RUPTURE")</f>
        <v>NON RUPTURE</v>
      </c>
      <c r="H117" s="56">
        <f>D117/Resultats!$K$2</f>
        <v>53.921297250300135</v>
      </c>
      <c r="I117" s="69">
        <f>A117-Machine_traitement!$B$26</f>
        <v>0.44532000000003791</v>
      </c>
      <c r="J117" s="50">
        <f>(B117-$B$2)/Resultats!$J$2</f>
        <v>0.045136362500000027</v>
      </c>
      <c r="K117" s="50">
        <f>IF(AND(TRUE,Machine_donnees!J117-(Machine_traitement!$B$10*Machine_donnees!L117+Machine_traitement!$B$11)&gt;0.0003),Machine_donnees!J117-(Machine_traitement!$B$10*Machine_donnees!L117+Machine_traitement!$B$11),0)</f>
        <v>0</v>
      </c>
      <c r="L117" s="51">
        <f ca="1">AVERAGE(OFFSET(H117,0,0,Machine_traitement!$B$4,1))</f>
        <v>55.785671220626661</v>
      </c>
    </row>
    <row r="118" spans="1:12" ht="12.75">
      <c r="A118" s="65">
        <f>IF(TRUE,Machine_donnees_brutes!A122)</f>
        <v>725.50487999999996</v>
      </c>
      <c r="B118" s="65">
        <f>IF(TRUE,Machine_donnees_brutes!B122)</f>
        <v>3.2356381000000001</v>
      </c>
      <c r="C118" s="65">
        <f>IF(TRUE,Machine_donnees_brutes!D122)</f>
        <v>355.11757999999998</v>
      </c>
      <c r="D118" s="65">
        <f>IF(TRUE,Machine_donnees_brutes!C122)</f>
        <v>66.283264000000003</v>
      </c>
      <c r="F118" s="54" t="str">
        <f>IF(OR(H118&gt;Machine_traitement!$B$24,F117="OUI"),"OUI","NON")</f>
        <v>OUI</v>
      </c>
      <c r="G118" s="55" t="str">
        <f>IF(I118&gt;0,IF(A118&lt;&gt;A117,IF(OR((L118-L117)/(A118-A117)&lt;-Machine_traitement!$B$18,G117="RUPTURE",IF(L118&lt;L117,L118&lt;Machine_traitement!$B$19)),"RUPTURE","NON RUPTURE"),IF(OR((L119-L117)/(A119-A117)&lt;-Machine_traitement!$B$18,G117="RUPTURE",IF(L119&lt;L117,L119&lt;Machine_traitement!$B$19)),"RUPTURE","NON RUPTURE")),"NON RUPTURE")</f>
        <v>NON RUPTURE</v>
      </c>
      <c r="H118" s="56">
        <f>D118/Resultats!$K$2</f>
        <v>57.650045190953186</v>
      </c>
      <c r="I118" s="69">
        <f>A118-Machine_traitement!$B$26</f>
        <v>0.44921999999996842</v>
      </c>
      <c r="J118" s="50">
        <f>(B118-$B$2)/Resultats!$J$2</f>
        <v>0.045604250000000013</v>
      </c>
      <c r="K118" s="50">
        <f>IF(AND(TRUE,Machine_donnees!J118-(Machine_traitement!$B$10*Machine_donnees!L118+Machine_traitement!$B$11)&gt;0.0003),Machine_donnees!J118-(Machine_traitement!$B$10*Machine_donnees!L118+Machine_traitement!$B$11),0)</f>
        <v>0</v>
      </c>
      <c r="L118" s="51">
        <f ca="1">AVERAGE(OFFSET(H118,0,0,Machine_traitement!$B$4,1))</f>
        <v>60.130965948033932</v>
      </c>
    </row>
    <row r="119" spans="1:12" ht="12.75">
      <c r="A119" s="65">
        <f>IF(TRUE,Machine_donnees_brutes!A123)</f>
        <v>725.50878999999998</v>
      </c>
      <c r="B119" s="65">
        <f>IF(TRUE,Machine_donnees_brutes!B123)</f>
        <v>3.2382130999999998</v>
      </c>
      <c r="C119" s="65">
        <f>IF(TRUE,Machine_donnees_brutes!D123)</f>
        <v>354.06225999999998</v>
      </c>
      <c r="D119" s="65">
        <f>IF(TRUE,Machine_donnees_brutes!C123)</f>
        <v>71.988151999999999</v>
      </c>
      <c r="F119" s="54" t="str">
        <f>IF(OR(H119&gt;Machine_traitement!$B$24,F118="OUI"),"OUI","NON")</f>
        <v>OUI</v>
      </c>
      <c r="G119" s="55" t="str">
        <f>IF(I119&gt;0,IF(A119&lt;&gt;A118,IF(OR((L119-L118)/(A119-A118)&lt;-Machine_traitement!$B$18,G118="RUPTURE",IF(L119&lt;L118,L119&lt;Machine_traitement!$B$19)),"RUPTURE","NON RUPTURE"),IF(OR((L120-L118)/(A120-A118)&lt;-Machine_traitement!$B$18,G118="RUPTURE",IF(L120&lt;L118,L120&lt;Machine_traitement!$B$19)),"RUPTURE","NON RUPTURE")),"NON RUPTURE")</f>
        <v>NON RUPTURE</v>
      </c>
      <c r="H119" s="56">
        <f>D119/Resultats!$K$2</f>
        <v>62.611886705114685</v>
      </c>
      <c r="I119" s="69">
        <f>A119-Machine_traitement!$B$26</f>
        <v>0.45312999999998738</v>
      </c>
      <c r="J119" s="50">
        <f>(B119-$B$2)/Resultats!$J$2</f>
        <v>0.045926124999999984</v>
      </c>
      <c r="K119" s="50">
        <f>IF(AND(TRUE,Machine_donnees!J119-(Machine_traitement!$B$10*Machine_donnees!L119+Machine_traitement!$B$11)&gt;0.0003),Machine_donnees!J119-(Machine_traitement!$B$10*Machine_donnees!L119+Machine_traitement!$B$11),0)</f>
        <v>0</v>
      </c>
      <c r="L119" s="51">
        <f ca="1">AVERAGE(OFFSET(H119,0,0,Machine_traitement!$B$4,1))</f>
        <v>66.632352732134208</v>
      </c>
    </row>
    <row r="120" spans="1:12" ht="12.75">
      <c r="A120" s="65">
        <f>IF(TRUE,Machine_donnees_brutes!A124)</f>
        <v>725.5127</v>
      </c>
      <c r="B120" s="65">
        <f>IF(TRUE,Machine_donnees_brutes!B124)</f>
        <v>3.2419026</v>
      </c>
      <c r="C120" s="65">
        <f>IF(TRUE,Machine_donnees_brutes!D124)</f>
        <v>353.35413</v>
      </c>
      <c r="D120" s="65">
        <f>IF(TRUE,Machine_donnees_brutes!C124)</f>
        <v>81.233231000000004</v>
      </c>
      <c r="F120" s="54" t="str">
        <f>IF(OR(H120&gt;Machine_traitement!$B$24,F119="OUI"),"OUI","NON")</f>
        <v>OUI</v>
      </c>
      <c r="G120" s="55" t="str">
        <f>IF(I120&gt;0,IF(A120&lt;&gt;A119,IF(OR((L120-L119)/(A120-A119)&lt;-Machine_traitement!$B$18,G119="RUPTURE",IF(L120&lt;L119,L120&lt;Machine_traitement!$B$19)),"RUPTURE","NON RUPTURE"),IF(OR((L121-L119)/(A121-A119)&lt;-Machine_traitement!$B$18,G119="RUPTURE",IF(L121&lt;L119,L121&lt;Machine_traitement!$B$19)),"RUPTURE","NON RUPTURE")),"NON RUPTURE")</f>
        <v>NON RUPTURE</v>
      </c>
      <c r="H120" s="56">
        <f>D120/Resultats!$K$2</f>
        <v>70.652818759153732</v>
      </c>
      <c r="I120" s="69">
        <f>A120-Machine_traitement!$B$26</f>
        <v>0.45704000000000633</v>
      </c>
      <c r="J120" s="50">
        <f>(B120-$B$2)/Resultats!$J$2</f>
        <v>0.0463873125</v>
      </c>
      <c r="K120" s="50">
        <f>IF(AND(TRUE,Machine_donnees!J120-(Machine_traitement!$B$10*Machine_donnees!L120+Machine_traitement!$B$11)&gt;0.0003),Machine_donnees!J120-(Machine_traitement!$B$10*Machine_donnees!L120+Machine_traitement!$B$11),0)</f>
        <v>0</v>
      </c>
      <c r="L120" s="51">
        <f ca="1">AVERAGE(OFFSET(H120,0,0,Machine_traitement!$B$4,1))</f>
        <v>70.545861360641567</v>
      </c>
    </row>
    <row r="121" spans="1:12" ht="12.75">
      <c r="A121" s="65">
        <f>IF(TRUE,Machine_donnees_brutes!A125)</f>
        <v>725.51660000000004</v>
      </c>
      <c r="B121" s="65">
        <f>IF(TRUE,Machine_donnees_brutes!B125)</f>
        <v>3.2430767999999999</v>
      </c>
      <c r="C121" s="65">
        <f>IF(TRUE,Machine_donnees_brutes!D125)</f>
        <v>354.08981</v>
      </c>
      <c r="D121" s="65">
        <f>IF(TRUE,Machine_donnees_brutes!C125)</f>
        <v>80.987281999999993</v>
      </c>
      <c r="F121" s="54" t="str">
        <f>IF(OR(H121&gt;Machine_traitement!$B$24,F120="OUI"),"OUI","NON")</f>
        <v>OUI</v>
      </c>
      <c r="G121" s="55" t="str">
        <f>IF(I121&gt;0,IF(A121&lt;&gt;A120,IF(OR((L121-L120)/(A121-A120)&lt;-Machine_traitement!$B$18,G120="RUPTURE",IF(L121&lt;L120,L121&lt;Machine_traitement!$B$19)),"RUPTURE","NON RUPTURE"),IF(OR((L122-L120)/(A122-A120)&lt;-Machine_traitement!$B$18,G120="RUPTURE",IF(L122&lt;L120,L122&lt;Machine_traitement!$B$19)),"RUPTURE","NON RUPTURE")),"NON RUPTURE")</f>
        <v>NON RUPTURE</v>
      </c>
      <c r="H121" s="56">
        <f>D121/Resultats!$K$2</f>
        <v>70.438903962129402</v>
      </c>
      <c r="I121" s="69">
        <f>A121-Machine_traitement!$B$26</f>
        <v>0.46094000000005053</v>
      </c>
      <c r="J121" s="50">
        <f>(B121-$B$2)/Resultats!$J$2</f>
        <v>0.046534087499999988</v>
      </c>
      <c r="K121" s="50">
        <f>IF(AND(TRUE,Machine_donnees!J121-(Machine_traitement!$B$10*Machine_donnees!L121+Machine_traitement!$B$11)&gt;0.0003),Machine_donnees!J121-(Machine_traitement!$B$10*Machine_donnees!L121+Machine_traitement!$B$11),0)</f>
        <v>0</v>
      </c>
      <c r="L121" s="51">
        <f ca="1">AVERAGE(OFFSET(H121,0,0,Machine_traitement!$B$4,1))</f>
        <v>75.040473485247219</v>
      </c>
    </row>
    <row r="122" spans="1:12" ht="12.75">
      <c r="A122" s="65">
        <f>IF(TRUE,Machine_donnees_brutes!A126)</f>
        <v>725.52050999999994</v>
      </c>
      <c r="B122" s="65">
        <f>IF(TRUE,Machine_donnees_brutes!B126)</f>
        <v>3.2463491000000002</v>
      </c>
      <c r="C122" s="65">
        <f>IF(TRUE,Machine_donnees_brutes!D126)</f>
        <v>355.37747000000002</v>
      </c>
      <c r="D122" s="65">
        <f>IF(TRUE,Machine_donnees_brutes!C126)</f>
        <v>91.568611000000004</v>
      </c>
      <c r="F122" s="54" t="str">
        <f>IF(OR(H122&gt;Machine_traitement!$B$24,F121="OUI"),"OUI","NON")</f>
        <v>OUI</v>
      </c>
      <c r="G122" s="55" t="str">
        <f>IF(I122&gt;0,IF(A122&lt;&gt;A121,IF(OR((L122-L121)/(A122-A121)&lt;-Machine_traitement!$B$18,G121="RUPTURE",IF(L122&lt;L121,L122&lt;Machine_traitement!$B$19)),"RUPTURE","NON RUPTURE"),IF(OR((L123-L121)/(A123-A121)&lt;-Machine_traitement!$B$18,G121="RUPTURE",IF(L123&lt;L121,L123&lt;Machine_traitement!$B$19)),"RUPTURE","NON RUPTURE")),"NON RUPTURE")</f>
        <v>NON RUPTURE</v>
      </c>
      <c r="H122" s="56">
        <f>D122/Resultats!$K$2</f>
        <v>79.642043008365022</v>
      </c>
      <c r="I122" s="69">
        <f>A122-Machine_traitement!$B$26</f>
        <v>0.4648499999999558</v>
      </c>
      <c r="J122" s="50">
        <f>(B122-$B$2)/Resultats!$J$2</f>
        <v>0.04694312500000003</v>
      </c>
      <c r="K122" s="50">
        <f>IF(AND(TRUE,Machine_donnees!J122-(Machine_traitement!$B$10*Machine_donnees!L122+Machine_traitement!$B$11)&gt;0.0003),Machine_donnees!J122-(Machine_traitement!$B$10*Machine_donnees!L122+Machine_traitement!$B$11),0)</f>
        <v>0</v>
      </c>
      <c r="L122" s="51">
        <f ca="1">AVERAGE(OFFSET(H122,0,0,Machine_traitement!$B$4,1))</f>
        <v>79.764796419815468</v>
      </c>
    </row>
    <row r="123" spans="1:12" ht="12.75">
      <c r="A123" s="65">
        <f>IF(TRUE,Machine_donnees_brutes!A127)</f>
        <v>725.52440999999999</v>
      </c>
      <c r="B123" s="65">
        <f>IF(TRUE,Machine_donnees_brutes!B127)</f>
        <v>3.2497644000000001</v>
      </c>
      <c r="C123" s="65">
        <f>IF(TRUE,Machine_donnees_brutes!D127)</f>
        <v>355.53631999999999</v>
      </c>
      <c r="D123" s="65">
        <f>IF(TRUE,Machine_donnees_brutes!C127)</f>
        <v>91.850882999999996</v>
      </c>
      <c r="F123" s="54" t="str">
        <f>IF(OR(H123&gt;Machine_traitement!$B$24,F122="OUI"),"OUI","NON")</f>
        <v>OUI</v>
      </c>
      <c r="G123" s="55" t="str">
        <f>IF(I123&gt;0,IF(A123&lt;&gt;A122,IF(OR((L123-L122)/(A123-A122)&lt;-Machine_traitement!$B$18,G122="RUPTURE",IF(L123&lt;L122,L123&lt;Machine_traitement!$B$19)),"RUPTURE","NON RUPTURE"),IF(OR((L124-L122)/(A124-A122)&lt;-Machine_traitement!$B$18,G122="RUPTURE",IF(L124&lt;L122,L124&lt;Machine_traitement!$B$19)),"RUPTURE","NON RUPTURE")),"NON RUPTURE")</f>
        <v>NON RUPTURE</v>
      </c>
      <c r="H123" s="56">
        <f>D123/Resultats!$K$2</f>
        <v>79.8875498312659</v>
      </c>
      <c r="I123" s="69">
        <f>A123-Machine_traitement!$B$26</f>
        <v>0.46875</v>
      </c>
      <c r="J123" s="50">
        <f>(B123-$B$2)/Resultats!$J$2</f>
        <v>0.047370037500000017</v>
      </c>
      <c r="K123" s="50">
        <f>IF(AND(TRUE,Machine_donnees!J123-(Machine_traitement!$B$10*Machine_donnees!L123+Machine_traitement!$B$11)&gt;0.0003),Machine_donnees!J123-(Machine_traitement!$B$10*Machine_donnees!L123+Machine_traitement!$B$11),0)</f>
        <v>0</v>
      </c>
      <c r="L123" s="51">
        <f ca="1">AVERAGE(OFFSET(H123,0,0,Machine_traitement!$B$4,1))</f>
        <v>84.860107133077435</v>
      </c>
    </row>
    <row r="124" spans="1:12" ht="12.75">
      <c r="A124" s="65">
        <f>IF(TRUE,Machine_donnees_brutes!A128)</f>
        <v>725.52832000000001</v>
      </c>
      <c r="B124" s="65">
        <f>IF(TRUE,Machine_donnees_brutes!B128)</f>
        <v>3.2523692</v>
      </c>
      <c r="C124" s="65">
        <f>IF(TRUE,Machine_donnees_brutes!D128)</f>
        <v>354.78339</v>
      </c>
      <c r="D124" s="65">
        <f>IF(TRUE,Machine_donnees_brutes!C128)</f>
        <v>103.28530000000001</v>
      </c>
      <c r="F124" s="54" t="str">
        <f>IF(OR(H124&gt;Machine_traitement!$B$24,F123="OUI"),"OUI","NON")</f>
        <v>OUI</v>
      </c>
      <c r="G124" s="55" t="str">
        <f>IF(I124&gt;0,IF(A124&lt;&gt;A123,IF(OR((L124-L123)/(A124-A123)&lt;-Machine_traitement!$B$18,G123="RUPTURE",IF(L124&lt;L123,L124&lt;Machine_traitement!$B$19)),"RUPTURE","NON RUPTURE"),IF(OR((L125-L123)/(A125-A123)&lt;-Machine_traitement!$B$18,G123="RUPTURE",IF(L125&lt;L123,L125&lt;Machine_traitement!$B$19)),"RUPTURE","NON RUPTURE")),"NON RUPTURE")</f>
        <v>NON RUPTURE</v>
      </c>
      <c r="H124" s="56">
        <f>D124/Resultats!$K$2</f>
        <v>89.832664434888983</v>
      </c>
      <c r="I124" s="69">
        <f>A124-Machine_traitement!$B$26</f>
        <v>0.47266000000001895</v>
      </c>
      <c r="J124" s="50">
        <f>(B124-$B$2)/Resultats!$J$2</f>
        <v>0.047695637499999999</v>
      </c>
      <c r="K124" s="50">
        <f>IF(AND(TRUE,Machine_donnees!J124-(Machine_traitement!$B$10*Machine_donnees!L124+Machine_traitement!$B$11)&gt;0.0003),Machine_donnees!J124-(Machine_traitement!$B$10*Machine_donnees!L124+Machine_traitement!$B$11),0)</f>
        <v>0</v>
      </c>
      <c r="L124" s="51">
        <f ca="1">AVERAGE(OFFSET(H124,0,0,Machine_traitement!$B$4,1))</f>
        <v>90.873762717915554</v>
      </c>
    </row>
    <row r="125" spans="1:12" ht="12.75">
      <c r="A125" s="65">
        <f>IF(TRUE,Machine_donnees_brutes!A129)</f>
        <v>725.53223000000003</v>
      </c>
      <c r="B125" s="65">
        <f>IF(TRUE,Machine_donnees_brutes!B129)</f>
        <v>3.2561599999999999</v>
      </c>
      <c r="C125" s="65">
        <f>IF(TRUE,Machine_donnees_brutes!D129)</f>
        <v>353.84145999999998</v>
      </c>
      <c r="D125" s="65">
        <f>IF(TRUE,Machine_donnees_brutes!C129)</f>
        <v>105.67931</v>
      </c>
      <c r="F125" s="54" t="str">
        <f>IF(OR(H125&gt;Machine_traitement!$B$24,F124="OUI"),"OUI","NON")</f>
        <v>OUI</v>
      </c>
      <c r="G125" s="55" t="str">
        <f>IF(I125&gt;0,IF(A125&lt;&gt;A124,IF(OR((L125-L124)/(A125-A124)&lt;-Machine_traitement!$B$18,G124="RUPTURE",IF(L125&lt;L124,L125&lt;Machine_traitement!$B$19)),"RUPTURE","NON RUPTURE"),IF(OR((L126-L124)/(A126-A124)&lt;-Machine_traitement!$B$18,G124="RUPTURE",IF(L126&lt;L124,L126&lt;Machine_traitement!$B$19)),"RUPTURE","NON RUPTURE")),"NON RUPTURE")</f>
        <v>NON RUPTURE</v>
      </c>
      <c r="H125" s="56">
        <f>D125/Resultats!$K$2</f>
        <v>91.914861000942125</v>
      </c>
      <c r="I125" s="69">
        <f>A125-Machine_traitement!$B$26</f>
        <v>0.47657000000003791</v>
      </c>
      <c r="J125" s="50">
        <f>(B125-$B$2)/Resultats!$J$2</f>
        <v>0.048169487499999997</v>
      </c>
      <c r="K125" s="50">
        <f>IF(AND(TRUE,Machine_donnees!J125-(Machine_traitement!$B$10*Machine_donnees!L125+Machine_traitement!$B$11)&gt;0.0003),Machine_donnees!J125-(Machine_traitement!$B$10*Machine_donnees!L125+Machine_traitement!$B$11),0)</f>
        <v>0</v>
      </c>
      <c r="L125" s="51">
        <f ca="1">AVERAGE(OFFSET(H125,0,0,Machine_traitement!$B$4,1))</f>
        <v>94.860226199560756</v>
      </c>
    </row>
    <row r="126" spans="1:12" ht="12.75">
      <c r="A126" s="65">
        <f>IF(TRUE,Machine_donnees_brutes!A130)</f>
        <v>725.53612999999996</v>
      </c>
      <c r="B126" s="65">
        <f>IF(TRUE,Machine_donnees_brutes!B130)</f>
        <v>3.2588898999999998</v>
      </c>
      <c r="C126" s="65">
        <f>IF(TRUE,Machine_donnees_brutes!D130)</f>
        <v>353.42403999999999</v>
      </c>
      <c r="D126" s="65">
        <f>IF(TRUE,Machine_donnees_brutes!C130)</f>
        <v>112.45219</v>
      </c>
      <c r="F126" s="54" t="str">
        <f>IF(OR(H126&gt;Machine_traitement!$B$24,F125="OUI"),"OUI","NON")</f>
        <v>OUI</v>
      </c>
      <c r="G126" s="55" t="str">
        <f>IF(I126&gt;0,IF(A126&lt;&gt;A125,IF(OR((L126-L125)/(A126-A125)&lt;-Machine_traitement!$B$18,G125="RUPTURE",IF(L126&lt;L125,L126&lt;Machine_traitement!$B$19)),"RUPTURE","NON RUPTURE"),IF(OR((L127-L125)/(A127-A125)&lt;-Machine_traitement!$B$18,G125="RUPTURE",IF(L127&lt;L125,L127&lt;Machine_traitement!$B$19)),"RUPTURE","NON RUPTURE")),"NON RUPTURE")</f>
        <v>NON RUPTURE</v>
      </c>
      <c r="H126" s="56">
        <f>D126/Resultats!$K$2</f>
        <v>97.805591398179388</v>
      </c>
      <c r="I126" s="69">
        <f>A126-Machine_traitement!$B$26</f>
        <v>0.48046999999996842</v>
      </c>
      <c r="J126" s="50">
        <f>(B126-$B$2)/Resultats!$J$2</f>
        <v>0.048510724999999977</v>
      </c>
      <c r="K126" s="50">
        <f>IF(AND(TRUE,Machine_donnees!J126-(Machine_traitement!$B$10*Machine_donnees!L126+Machine_traitement!$B$11)&gt;0.0003),Machine_donnees!J126-(Machine_traitement!$B$10*Machine_donnees!L126+Machine_traitement!$B$11),0)</f>
        <v>0</v>
      </c>
      <c r="L126" s="51">
        <f ca="1">AVERAGE(OFFSET(H126,0,0,Machine_traitement!$B$4,1))</f>
        <v>100.69199606396285</v>
      </c>
    </row>
    <row r="127" spans="1:12" ht="12.75">
      <c r="A127" s="65">
        <f>IF(TRUE,Machine_donnees_brutes!A131)</f>
        <v>725.54003999999998</v>
      </c>
      <c r="B127" s="65">
        <f>IF(TRUE,Machine_donnees_brutes!B131)</f>
        <v>3.2630444000000001</v>
      </c>
      <c r="C127" s="65">
        <f>IF(TRUE,Machine_donnees_brutes!D131)</f>
        <v>354.42806999999999</v>
      </c>
      <c r="D127" s="65">
        <f>IF(TRUE,Machine_donnees_brutes!C131)</f>
        <v>119.08949</v>
      </c>
      <c r="F127" s="54" t="str">
        <f>IF(OR(H127&gt;Machine_traitement!$B$24,F126="OUI"),"OUI","NON")</f>
        <v>OUI</v>
      </c>
      <c r="G127" s="55" t="str">
        <f>IF(I127&gt;0,IF(A127&lt;&gt;A126,IF(OR((L127-L126)/(A127-A126)&lt;-Machine_traitement!$B$18,G126="RUPTURE",IF(L127&lt;L126,L127&lt;Machine_traitement!$B$19)),"RUPTURE","NON RUPTURE"),IF(OR((L128-L126)/(A128-A126)&lt;-Machine_traitement!$B$18,G126="RUPTURE",IF(L128&lt;L126,L128&lt;Machine_traitement!$B$19)),"RUPTURE","NON RUPTURE")),"NON RUPTURE")</f>
        <v>NON RUPTURE</v>
      </c>
      <c r="H127" s="56">
        <f>D127/Resultats!$K$2</f>
        <v>103.57840072974631</v>
      </c>
      <c r="I127" s="69">
        <f>A127-Machine_traitement!$B$26</f>
        <v>0.48437999999998738</v>
      </c>
      <c r="J127" s="50">
        <f>(B127-$B$2)/Resultats!$J$2</f>
        <v>0.049030037500000012</v>
      </c>
      <c r="K127" s="50">
        <f>IF(AND(TRUE,Machine_donnees!J127-(Machine_traitement!$B$10*Machine_donnees!L127+Machine_traitement!$B$11)&gt;0.0003),Machine_donnees!J127-(Machine_traitement!$B$10*Machine_donnees!L127+Machine_traitement!$B$11),0)</f>
        <v>0</v>
      </c>
      <c r="L127" s="51">
        <f ca="1">AVERAGE(OFFSET(H127,0,0,Machine_traitement!$B$4,1))</f>
        <v>104.73909870107742</v>
      </c>
    </row>
    <row r="128" spans="1:12" ht="12.75">
      <c r="A128" s="65">
        <f>IF(TRUE,Machine_donnees_brutes!A132)</f>
        <v>725.54395</v>
      </c>
      <c r="B128" s="65">
        <f>IF(TRUE,Machine_donnees_brutes!B132)</f>
        <v>3.2651067</v>
      </c>
      <c r="C128" s="65">
        <f>IF(TRUE,Machine_donnees_brutes!D132)</f>
        <v>355.47809000000001</v>
      </c>
      <c r="D128" s="65">
        <f>IF(TRUE,Machine_donnees_brutes!C132)</f>
        <v>121.75852</v>
      </c>
      <c r="F128" s="54" t="str">
        <f>IF(OR(H128&gt;Machine_traitement!$B$24,F127="OUI"),"OUI","NON")</f>
        <v>OUI</v>
      </c>
      <c r="G128" s="55" t="str">
        <f>IF(I128&gt;0,IF(A128&lt;&gt;A127,IF(OR((L128-L127)/(A128-A127)&lt;-Machine_traitement!$B$18,G127="RUPTURE",IF(L128&lt;L127,L128&lt;Machine_traitement!$B$19)),"RUPTURE","NON RUPTURE"),IF(OR((L129-L127)/(A129-A127)&lt;-Machine_traitement!$B$18,G127="RUPTURE",IF(L129&lt;L127,L129&lt;Machine_traitement!$B$19)),"RUPTURE","NON RUPTURE")),"NON RUPTURE")</f>
        <v>NON RUPTURE</v>
      </c>
      <c r="H128" s="56">
        <f>D128/Resultats!$K$2</f>
        <v>105.89979667240854</v>
      </c>
      <c r="I128" s="69">
        <f>A128-Machine_traitement!$B$26</f>
        <v>0.48829000000000633</v>
      </c>
      <c r="J128" s="50">
        <f>(B128-$B$2)/Resultats!$J$2</f>
        <v>0.049287825000000007</v>
      </c>
      <c r="K128" s="50">
        <f>IF(AND(TRUE,Machine_donnees!J128-(Machine_traitement!$B$10*Machine_donnees!L128+Machine_traitement!$B$11)&gt;0.0003),Machine_donnees!J128-(Machine_traitement!$B$10*Machine_donnees!L128+Machine_traitement!$B$11),0)</f>
        <v>0</v>
      </c>
      <c r="L128" s="51">
        <f ca="1">AVERAGE(OFFSET(H128,0,0,Machine_traitement!$B$4,1))</f>
        <v>110.61989652293518</v>
      </c>
    </row>
    <row r="129" spans="1:12" ht="12.75">
      <c r="A129" s="65">
        <f>IF(TRUE,Machine_donnees_brutes!A133)</f>
        <v>725.54785000000004</v>
      </c>
      <c r="B129" s="65">
        <f>IF(TRUE,Machine_donnees_brutes!B133)</f>
        <v>3.2676517999999999</v>
      </c>
      <c r="C129" s="65">
        <f>IF(TRUE,Machine_donnees_brutes!D133)</f>
        <v>355.34926999999999</v>
      </c>
      <c r="D129" s="65">
        <f>IF(TRUE,Machine_donnees_brutes!C133)</f>
        <v>132.61241000000001</v>
      </c>
      <c r="F129" s="54" t="str">
        <f>IF(OR(H129&gt;Machine_traitement!$B$24,F128="OUI"),"OUI","NON")</f>
        <v>OUI</v>
      </c>
      <c r="G129" s="55" t="str">
        <f>IF(I129&gt;0,IF(A129&lt;&gt;A128,IF(OR((L129-L128)/(A129-A128)&lt;-Machine_traitement!$B$18,G128="RUPTURE",IF(L129&lt;L128,L129&lt;Machine_traitement!$B$19)),"RUPTURE","NON RUPTURE"),IF(OR((L130-L128)/(A130-A128)&lt;-Machine_traitement!$B$18,G128="RUPTURE",IF(L130&lt;L128,L130&lt;Machine_traitement!$B$19)),"RUPTURE","NON RUPTURE")),"NON RUPTURE")</f>
        <v>NON RUPTURE</v>
      </c>
      <c r="H129" s="56">
        <f>D129/Resultats!$K$2</f>
        <v>115.33999637346182</v>
      </c>
      <c r="I129" s="69">
        <f>A129-Machine_traitement!$B$26</f>
        <v>0.49219000000005053</v>
      </c>
      <c r="J129" s="50">
        <f>(B129-$B$2)/Resultats!$J$2</f>
        <v>0.049605962499999989</v>
      </c>
      <c r="K129" s="50">
        <f>IF(AND(TRUE,Machine_donnees!J129-(Machine_traitement!$B$10*Machine_donnees!L129+Machine_traitement!$B$11)&gt;0.0003),Machine_donnees!J129-(Machine_traitement!$B$10*Machine_donnees!L129+Machine_traitement!$B$11),0)</f>
        <v>0</v>
      </c>
      <c r="L129" s="51">
        <f ca="1">AVERAGE(OFFSET(H129,0,0,Machine_traitement!$B$4,1))</f>
        <v>115.90108251208551</v>
      </c>
    </row>
    <row r="130" spans="1:12" ht="12.75">
      <c r="A130" s="65">
        <f>IF(TRUE,Machine_donnees_brutes!A134)</f>
        <v>725.55175999999994</v>
      </c>
      <c r="B130" s="65">
        <f>IF(TRUE,Machine_donnees_brutes!B134)</f>
        <v>3.2728016000000002</v>
      </c>
      <c r="C130" s="65">
        <f>IF(TRUE,Machine_donnees_brutes!D134)</f>
        <v>354.47780999999998</v>
      </c>
      <c r="D130" s="65">
        <f>IF(TRUE,Machine_donnees_brutes!C134)</f>
        <v>133.90262999999999</v>
      </c>
      <c r="F130" s="54" t="str">
        <f>IF(OR(H130&gt;Machine_traitement!$B$24,F129="OUI"),"OUI","NON")</f>
        <v>OUI</v>
      </c>
      <c r="G130" s="55" t="str">
        <f>IF(I130&gt;0,IF(A130&lt;&gt;A129,IF(OR((L130-L129)/(A130-A129)&lt;-Machine_traitement!$B$18,G129="RUPTURE",IF(L130&lt;L129,L130&lt;Machine_traitement!$B$19)),"RUPTURE","NON RUPTURE"),IF(OR((L131-L129)/(A131-A129)&lt;-Machine_traitement!$B$18,G129="RUPTURE",IF(L131&lt;L129,L131&lt;Machine_traitement!$B$19)),"RUPTURE","NON RUPTURE")),"NON RUPTURE")</f>
        <v>NON RUPTURE</v>
      </c>
      <c r="H130" s="56">
        <f>D130/Resultats!$K$2</f>
        <v>116.46216865070922</v>
      </c>
      <c r="I130" s="69">
        <f>A130-Machine_traitement!$B$26</f>
        <v>0.4960999999999558</v>
      </c>
      <c r="J130" s="50">
        <f>(B130-$B$2)/Resultats!$J$2</f>
        <v>0.050249687500000029</v>
      </c>
      <c r="K130" s="50">
        <f>IF(AND(TRUE,Machine_donnees!J130-(Machine_traitement!$B$10*Machine_donnees!L130+Machine_traitement!$B$11)&gt;0.0003),Machine_donnees!J130-(Machine_traitement!$B$10*Machine_donnees!L130+Machine_traitement!$B$11),0)</f>
        <v>0</v>
      </c>
      <c r="L130" s="51">
        <f ca="1">AVERAGE(OFFSET(H130,0,0,Machine_traitement!$B$4,1))</f>
        <v>121.35775849548506</v>
      </c>
    </row>
    <row r="131" spans="1:12" ht="12.75">
      <c r="A131" s="65">
        <f>IF(TRUE,Machine_donnees_brutes!A135)</f>
        <v>725.55565999999999</v>
      </c>
      <c r="B131" s="65">
        <f>IF(TRUE,Machine_donnees_brutes!B135)</f>
        <v>3.2758295999999998</v>
      </c>
      <c r="C131" s="65">
        <f>IF(TRUE,Machine_donnees_brutes!D135)</f>
        <v>353.48406999999997</v>
      </c>
      <c r="D131" s="65">
        <f>IF(TRUE,Machine_donnees_brutes!C135)</f>
        <v>145.16005999999999</v>
      </c>
      <c r="F131" s="54" t="str">
        <f>IF(OR(H131&gt;Machine_traitement!$B$24,F130="OUI"),"OUI","NON")</f>
        <v>OUI</v>
      </c>
      <c r="G131" s="55" t="str">
        <f>IF(I131&gt;0,IF(A131&lt;&gt;A130,IF(OR((L131-L130)/(A131-A130)&lt;-Machine_traitement!$B$18,G130="RUPTURE",IF(L131&lt;L130,L131&lt;Machine_traitement!$B$19)),"RUPTURE","NON RUPTURE"),IF(OR((L132-L130)/(A132-A130)&lt;-Machine_traitement!$B$18,G130="RUPTURE",IF(L132&lt;L130,L132&lt;Machine_traitement!$B$19)),"RUPTURE","NON RUPTURE")),"NON RUPTURE")</f>
        <v>NON RUPTURE</v>
      </c>
      <c r="H131" s="56">
        <f>D131/Resultats!$K$2</f>
        <v>126.2533483402609</v>
      </c>
      <c r="I131" s="69">
        <f>A131-Machine_traitement!$B$26</f>
        <v>0.5</v>
      </c>
      <c r="J131" s="50">
        <f>(B131-$B$2)/Resultats!$J$2</f>
        <v>0.050628187499999977</v>
      </c>
      <c r="K131" s="50">
        <f>IF(AND(TRUE,Machine_donnees!J131-(Machine_traitement!$B$10*Machine_donnees!L131+Machine_traitement!$B$11)&gt;0.0003),Machine_donnees!J131-(Machine_traitement!$B$10*Machine_donnees!L131+Machine_traitement!$B$11),0)</f>
        <v>0</v>
      </c>
      <c r="L131" s="51">
        <f ca="1">AVERAGE(OFFSET(H131,0,0,Machine_traitement!$B$4,1))</f>
        <v>126.52403276316935</v>
      </c>
    </row>
    <row r="132" spans="1:12" ht="12.75">
      <c r="A132" s="65">
        <f>IF(TRUE,Machine_donnees_brutes!A136)</f>
        <v>725.55957000000001</v>
      </c>
      <c r="B132" s="65">
        <f>IF(TRUE,Machine_donnees_brutes!B136)</f>
        <v>3.2782078000000001</v>
      </c>
      <c r="C132" s="65">
        <f>IF(TRUE,Machine_donnees_brutes!D136)</f>
        <v>353.15073000000001</v>
      </c>
      <c r="D132" s="65">
        <f>IF(TRUE,Machine_donnees_brutes!C136)</f>
        <v>145.7825</v>
      </c>
      <c r="F132" s="54" t="str">
        <f>IF(OR(H132&gt;Machine_traitement!$B$24,F131="OUI"),"OUI","NON")</f>
        <v>OUI</v>
      </c>
      <c r="G132" s="55" t="str">
        <f>IF(I132&gt;0,IF(A132&lt;&gt;A131,IF(OR((L132-L131)/(A132-A131)&lt;-Machine_traitement!$B$18,G131="RUPTURE",IF(L132&lt;L131,L132&lt;Machine_traitement!$B$19)),"RUPTURE","NON RUPTURE"),IF(OR((L133-L131)/(A133-A131)&lt;-Machine_traitement!$B$18,G131="RUPTURE",IF(L133&lt;L131,L133&lt;Machine_traitement!$B$19)),"RUPTURE","NON RUPTURE")),"NON RUPTURE")</f>
        <v>NON RUPTURE</v>
      </c>
      <c r="H132" s="56">
        <f>D132/Resultats!$K$2</f>
        <v>126.7947171860778</v>
      </c>
      <c r="I132" s="69">
        <f>A132-Machine_traitement!$B$26</f>
        <v>0.50391000000001895</v>
      </c>
      <c r="J132" s="50">
        <f>(B132-$B$2)/Resultats!$J$2</f>
        <v>0.050925462500000018</v>
      </c>
      <c r="K132" s="50">
        <f>IF(AND(TRUE,Machine_donnees!J132-(Machine_traitement!$B$10*Machine_donnees!L132+Machine_traitement!$B$11)&gt;0.0003),Machine_donnees!J132-(Machine_traitement!$B$10*Machine_donnees!L132+Machine_traitement!$B$11),0)</f>
        <v>0</v>
      </c>
      <c r="L132" s="51">
        <f ca="1">AVERAGE(OFFSET(H132,0,0,Machine_traitement!$B$4,1))</f>
        <v>130.88971710218976</v>
      </c>
    </row>
    <row r="133" spans="1:12" ht="12.75">
      <c r="A133" s="65">
        <f>IF(TRUE,Machine_donnees_brutes!A137)</f>
        <v>725.56348000000003</v>
      </c>
      <c r="B133" s="65">
        <f>IF(TRUE,Machine_donnees_brutes!B137)</f>
        <v>3.2804012</v>
      </c>
      <c r="C133" s="65">
        <f>IF(TRUE,Machine_donnees_brutes!D137)</f>
        <v>354.24059999999997</v>
      </c>
      <c r="D133" s="65">
        <f>IF(TRUE,Machine_donnees_brutes!C137)</f>
        <v>155.19897</v>
      </c>
      <c r="F133" s="54" t="str">
        <f>IF(OR(H133&gt;Machine_traitement!$B$24,F132="OUI"),"OUI","NON")</f>
        <v>OUI</v>
      </c>
      <c r="G133" s="55" t="str">
        <f>IF(I133&gt;0,IF(A133&lt;&gt;A132,IF(OR((L133-L132)/(A133-A132)&lt;-Machine_traitement!$B$18,G132="RUPTURE",IF(L133&lt;L132,L133&lt;Machine_traitement!$B$19)),"RUPTURE","NON RUPTURE"),IF(OR((L134-L132)/(A134-A132)&lt;-Machine_traitement!$B$18,G132="RUPTURE",IF(L134&lt;L132,L134&lt;Machine_traitement!$B$19)),"RUPTURE","NON RUPTURE")),"NON RUPTURE")</f>
        <v>NON RUPTURE</v>
      </c>
      <c r="H133" s="56">
        <f>D133/Resultats!$K$2</f>
        <v>134.98471701830175</v>
      </c>
      <c r="I133" s="69">
        <f>A133-Machine_traitement!$B$26</f>
        <v>0.50782000000003791</v>
      </c>
      <c r="J133" s="50">
        <f>(B133-$B$2)/Resultats!$J$2</f>
        <v>0.051199637500000006</v>
      </c>
      <c r="K133" s="50">
        <f>IF(AND(TRUE,Machine_donnees!J133-(Machine_traitement!$B$10*Machine_donnees!L133+Machine_traitement!$B$11)&gt;0.0003),Machine_donnees!J133-(Machine_traitement!$B$10*Machine_donnees!L133+Machine_traitement!$B$11),0)</f>
        <v>0</v>
      </c>
      <c r="L133" s="51">
        <f ca="1">AVERAGE(OFFSET(H133,0,0,Machine_traitement!$B$4,1))</f>
        <v>137.35226638587767</v>
      </c>
    </row>
    <row r="134" spans="1:12" ht="12.75">
      <c r="A134" s="65">
        <f>IF(TRUE,Machine_donnees_brutes!A138)</f>
        <v>725.56737999999996</v>
      </c>
      <c r="B134" s="65">
        <f>IF(TRUE,Machine_donnees_brutes!B138)</f>
        <v>3.2840191999999999</v>
      </c>
      <c r="C134" s="65">
        <f>IF(TRUE,Machine_donnees_brutes!D138)</f>
        <v>355.22797000000003</v>
      </c>
      <c r="D134" s="65">
        <f>IF(TRUE,Machine_donnees_brutes!C138)</f>
        <v>160.64316</v>
      </c>
      <c r="F134" s="54" t="str">
        <f>IF(OR(H134&gt;Machine_traitement!$B$24,F133="OUI"),"OUI","NON")</f>
        <v>OUI</v>
      </c>
      <c r="G134" s="55" t="str">
        <f>IF(I134&gt;0,IF(A134&lt;&gt;A133,IF(OR((L134-L133)/(A134-A133)&lt;-Machine_traitement!$B$18,G133="RUPTURE",IF(L134&lt;L133,L134&lt;Machine_traitement!$B$19)),"RUPTURE","NON RUPTURE"),IF(OR((L135-L133)/(A135-A133)&lt;-Machine_traitement!$B$18,G133="RUPTURE",IF(L135&lt;L133,L135&lt;Machine_traitement!$B$19)),"RUPTURE","NON RUPTURE")),"NON RUPTURE")</f>
        <v>NON RUPTURE</v>
      </c>
      <c r="H134" s="56">
        <f>D134/Resultats!$K$2</f>
        <v>139.71981575345359</v>
      </c>
      <c r="I134" s="69">
        <f>A134-Machine_traitement!$B$26</f>
        <v>0.51171999999996842</v>
      </c>
      <c r="J134" s="50">
        <f>(B134-$B$2)/Resultats!$J$2</f>
        <v>0.051651887499999993</v>
      </c>
      <c r="K134" s="50">
        <f>IF(AND(TRUE,Machine_donnees!J134-(Machine_traitement!$B$10*Machine_donnees!L134+Machine_traitement!$B$11)&gt;0.0003),Machine_donnees!J134-(Machine_traitement!$B$10*Machine_donnees!L134+Machine_traitement!$B$11),0)</f>
        <v>0</v>
      </c>
      <c r="L134" s="51">
        <f ca="1">AVERAGE(OFFSET(H134,0,0,Machine_traitement!$B$4,1))</f>
        <v>142.02886120834094</v>
      </c>
    </row>
    <row r="135" spans="1:12" ht="12.75">
      <c r="A135" s="65">
        <f>IF(TRUE,Machine_donnees_brutes!A139)</f>
        <v>725.57128999999998</v>
      </c>
      <c r="B135" s="65">
        <f>IF(TRUE,Machine_donnees_brutes!B139)</f>
        <v>3.2862008</v>
      </c>
      <c r="C135" s="65">
        <f>IF(TRUE,Machine_donnees_brutes!D139)</f>
        <v>354.96181999999999</v>
      </c>
      <c r="D135" s="65">
        <f>IF(TRUE,Machine_donnees_brutes!C139)</f>
        <v>165.95282</v>
      </c>
      <c r="F135" s="54" t="str">
        <f>IF(OR(H135&gt;Machine_traitement!$B$24,F134="OUI"),"OUI","NON")</f>
        <v>OUI</v>
      </c>
      <c r="G135" s="55" t="str">
        <f>IF(I135&gt;0,IF(A135&lt;&gt;A134,IF(OR((L135-L134)/(A135-A134)&lt;-Machine_traitement!$B$18,G134="RUPTURE",IF(L135&lt;L134,L135&lt;Machine_traitement!$B$19)),"RUPTURE","NON RUPTURE"),IF(OR((L136-L134)/(A136-A134)&lt;-Machine_traitement!$B$18,G134="RUPTURE",IF(L136&lt;L134,L136&lt;Machine_traitement!$B$19)),"RUPTURE","NON RUPTURE")),"NON RUPTURE")</f>
        <v>NON RUPTURE</v>
      </c>
      <c r="H135" s="56">
        <f>D135/Resultats!$K$2</f>
        <v>144.3379066632283</v>
      </c>
      <c r="I135" s="69">
        <f>A135-Machine_traitement!$B$26</f>
        <v>0.51562999999998738</v>
      </c>
      <c r="J135" s="50">
        <f>(B135-$B$2)/Resultats!$J$2</f>
        <v>0.051924587500000008</v>
      </c>
      <c r="K135" s="50">
        <f>IF(AND(TRUE,Machine_donnees!J135-(Machine_traitement!$B$10*Machine_donnees!L135+Machine_traitement!$B$11)&gt;0.0003),Machine_donnees!J135-(Machine_traitement!$B$10*Machine_donnees!L135+Machine_traitement!$B$11),0)</f>
        <v>0</v>
      </c>
      <c r="L135" s="51">
        <f ca="1">AVERAGE(OFFSET(H135,0,0,Machine_traitement!$B$4,1))</f>
        <v>147.72458871039734</v>
      </c>
    </row>
    <row r="136" spans="1:12" ht="12.75">
      <c r="A136" s="65">
        <f>IF(TRUE,Machine_donnees_brutes!A140)</f>
        <v>725.5752</v>
      </c>
      <c r="B136" s="65">
        <f>IF(TRUE,Machine_donnees_brutes!B140)</f>
        <v>3.2898903000000002</v>
      </c>
      <c r="C136" s="65">
        <f>IF(TRUE,Machine_donnees_brutes!D140)</f>
        <v>354.0582</v>
      </c>
      <c r="D136" s="65">
        <f>IF(TRUE,Machine_donnees_brutes!C140)</f>
        <v>173.74051</v>
      </c>
      <c r="F136" s="54" t="str">
        <f>IF(OR(H136&gt;Machine_traitement!$B$24,F135="OUI"),"OUI","NON")</f>
        <v>OUI</v>
      </c>
      <c r="G136" s="55" t="str">
        <f>IF(I136&gt;0,IF(A136&lt;&gt;A135,IF(OR((L136-L135)/(A136-A135)&lt;-Machine_traitement!$B$18,G135="RUPTURE",IF(L136&lt;L135,L136&lt;Machine_traitement!$B$19)),"RUPTURE","NON RUPTURE"),IF(OR((L137-L135)/(A137-A135)&lt;-Machine_traitement!$B$18,G135="RUPTURE",IF(L137&lt;L135,L137&lt;Machine_traitement!$B$19)),"RUPTURE","NON RUPTURE")),"NON RUPTURE")</f>
        <v>NON RUPTURE</v>
      </c>
      <c r="H136" s="56">
        <f>D136/Resultats!$K$2</f>
        <v>151.11127075756639</v>
      </c>
      <c r="I136" s="69">
        <f>A136-Machine_traitement!$B$26</f>
        <v>0.51954000000000633</v>
      </c>
      <c r="J136" s="50">
        <f>(B136-$B$2)/Resultats!$J$2</f>
        <v>0.052385775000000023</v>
      </c>
      <c r="K136" s="50">
        <f>IF(AND(TRUE,Machine_donnees!J136-(Machine_traitement!$B$10*Machine_donnees!L136+Machine_traitement!$B$11)&gt;0.0003),Machine_donnees!J136-(Machine_traitement!$B$10*Machine_donnees!L136+Machine_traitement!$B$11),0)</f>
        <v>0</v>
      </c>
      <c r="L136" s="51">
        <f ca="1">AVERAGE(OFFSET(H136,0,0,Machine_traitement!$B$4,1))</f>
        <v>151.47441423701775</v>
      </c>
    </row>
    <row r="137" spans="1:12" ht="12.75">
      <c r="A137" s="65">
        <f>IF(TRUE,Machine_donnees_brutes!A141)</f>
        <v>725.57910000000004</v>
      </c>
      <c r="B137" s="65">
        <f>IF(TRUE,Machine_donnees_brutes!B141)</f>
        <v>3.2929002999999999</v>
      </c>
      <c r="C137" s="65">
        <f>IF(TRUE,Machine_donnees_brutes!D141)</f>
        <v>353.07837000000001</v>
      </c>
      <c r="D137" s="65">
        <f>IF(TRUE,Machine_donnees_brutes!C141)</f>
        <v>174.57556</v>
      </c>
      <c r="F137" s="54" t="str">
        <f>IF(OR(H137&gt;Machine_traitement!$B$24,F136="OUI"),"OUI","NON")</f>
        <v>OUI</v>
      </c>
      <c r="G137" s="55" t="str">
        <f>IF(I137&gt;0,IF(A137&lt;&gt;A136,IF(OR((L137-L136)/(A137-A136)&lt;-Machine_traitement!$B$18,G136="RUPTURE",IF(L137&lt;L136,L137&lt;Machine_traitement!$B$19)),"RUPTURE","NON RUPTURE"),IF(OR((L138-L136)/(A138-A136)&lt;-Machine_traitement!$B$18,G136="RUPTURE",IF(L138&lt;L136,L138&lt;Machine_traitement!$B$19)),"RUPTURE","NON RUPTURE")),"NON RUPTURE")</f>
        <v>NON RUPTURE</v>
      </c>
      <c r="H137" s="56">
        <f>D137/Resultats!$K$2</f>
        <v>151.83755771646909</v>
      </c>
      <c r="I137" s="69">
        <f>A137-Machine_traitement!$B$26</f>
        <v>0.52344000000005053</v>
      </c>
      <c r="J137" s="50">
        <f>(B137-$B$2)/Resultats!$J$2</f>
        <v>0.05276202499999999</v>
      </c>
      <c r="K137" s="50">
        <f>IF(AND(TRUE,Machine_donnees!J137-(Machine_traitement!$B$10*Machine_donnees!L137+Machine_traitement!$B$11)&gt;0.0003),Machine_donnees!J137-(Machine_traitement!$B$10*Machine_donnees!L137+Machine_traitement!$B$11),0)</f>
        <v>0</v>
      </c>
      <c r="L137" s="51">
        <f ca="1">AVERAGE(OFFSET(H137,0,0,Machine_traitement!$B$4,1))</f>
        <v>156.63630060253132</v>
      </c>
    </row>
    <row r="138" spans="1:12" ht="12.75">
      <c r="A138" s="65">
        <f>IF(TRUE,Machine_donnees_brutes!A142)</f>
        <v>725.58300999999994</v>
      </c>
      <c r="B138" s="65">
        <f>IF(TRUE,Machine_donnees_brutes!B142)</f>
        <v>3.2956839000000002</v>
      </c>
      <c r="C138" s="65">
        <f>IF(TRUE,Machine_donnees_brutes!D142)</f>
        <v>353.08920000000001</v>
      </c>
      <c r="D138" s="65">
        <f>IF(TRUE,Machine_donnees_brutes!C142)</f>
        <v>185.61028999999999</v>
      </c>
      <c r="F138" s="54" t="str">
        <f>IF(OR(H138&gt;Machine_traitement!$B$24,F137="OUI"),"OUI","NON")</f>
        <v>OUI</v>
      </c>
      <c r="G138" s="55" t="str">
        <f>IF(I138&gt;0,IF(A138&lt;&gt;A137,IF(OR((L138-L137)/(A138-A137)&lt;-Machine_traitement!$B$18,G137="RUPTURE",IF(L138&lt;L137,L138&lt;Machine_traitement!$B$19)),"RUPTURE","NON RUPTURE"),IF(OR((L139-L137)/(A139-A137)&lt;-Machine_traitement!$B$18,G137="RUPTURE",IF(L139&lt;L137,L139&lt;Machine_traitement!$B$19)),"RUPTURE","NON RUPTURE")),"NON RUPTURE")</f>
        <v>NON RUPTURE</v>
      </c>
      <c r="H138" s="56">
        <f>D138/Resultats!$K$2</f>
        <v>161.43504348859352</v>
      </c>
      <c r="I138" s="69">
        <f>A138-Machine_traitement!$B$26</f>
        <v>0.5273499999999558</v>
      </c>
      <c r="J138" s="50">
        <f>(B138-$B$2)/Resultats!$J$2</f>
        <v>0.053109975000000031</v>
      </c>
      <c r="K138" s="50">
        <f>IF(AND(TRUE,Machine_donnees!J138-(Machine_traitement!$B$10*Machine_donnees!L138+Machine_traitement!$B$11)&gt;0.0003),Machine_donnees!J138-(Machine_traitement!$B$10*Machine_donnees!L138+Machine_traitement!$B$11),0)</f>
        <v>0</v>
      </c>
      <c r="L138" s="51">
        <f ca="1">AVERAGE(OFFSET(H138,0,0,Machine_traitement!$B$4,1))</f>
        <v>162.39938175059388</v>
      </c>
    </row>
    <row r="139" spans="1:12" ht="12.75">
      <c r="A139" s="65">
        <f>IF(TRUE,Machine_donnees_brutes!A143)</f>
        <v>725.58690999999999</v>
      </c>
      <c r="B139" s="65">
        <f>IF(TRUE,Machine_donnees_brutes!B143)</f>
        <v>3.3007621999999999</v>
      </c>
      <c r="C139" s="65">
        <f>IF(TRUE,Machine_donnees_brutes!D143)</f>
        <v>354.37991</v>
      </c>
      <c r="D139" s="65">
        <f>IF(TRUE,Machine_donnees_brutes!C143)</f>
        <v>187.82778999999999</v>
      </c>
      <c r="F139" s="54" t="str">
        <f>IF(OR(H139&gt;Machine_traitement!$B$24,F138="OUI"),"OUI","NON")</f>
        <v>OUI</v>
      </c>
      <c r="G139" s="55" t="str">
        <f>IF(I139&gt;0,IF(A139&lt;&gt;A138,IF(OR((L139-L138)/(A139-A138)&lt;-Machine_traitement!$B$18,G138="RUPTURE",IF(L139&lt;L138,L139&lt;Machine_traitement!$B$19)),"RUPTURE","NON RUPTURE"),IF(OR((L140-L138)/(A140-A138)&lt;-Machine_traitement!$B$18,G138="RUPTURE",IF(L140&lt;L138,L140&lt;Machine_traitement!$B$19)),"RUPTURE","NON RUPTURE")),"NON RUPTURE")</f>
        <v>NON RUPTURE</v>
      </c>
      <c r="H139" s="56">
        <f>D139/Resultats!$K$2</f>
        <v>163.3637200125942</v>
      </c>
      <c r="I139" s="69">
        <f>A139-Machine_traitement!$B$26</f>
        <v>0.53125</v>
      </c>
      <c r="J139" s="50">
        <f>(B139-$B$2)/Resultats!$J$2</f>
        <v>0.053744762499999987</v>
      </c>
      <c r="K139" s="50">
        <f>IF(AND(TRUE,Machine_donnees!J139-(Machine_traitement!$B$10*Machine_donnees!L139+Machine_traitement!$B$11)&gt;0.0003),Machine_donnees!J139-(Machine_traitement!$B$10*Machine_donnees!L139+Machine_traitement!$B$11),0)</f>
        <v>0</v>
      </c>
      <c r="L139" s="51">
        <f ca="1">AVERAGE(OFFSET(H139,0,0,Machine_traitement!$B$4,1))</f>
        <v>168.06048439924757</v>
      </c>
    </row>
    <row r="140" spans="1:12" ht="12.75">
      <c r="A140" s="65">
        <f>IF(TRUE,Machine_donnees_brutes!A144)</f>
        <v>725.59082000000001</v>
      </c>
      <c r="B140" s="65">
        <f>IF(TRUE,Machine_donnees_brutes!B144)</f>
        <v>3.3034325</v>
      </c>
      <c r="C140" s="65">
        <f>IF(TRUE,Machine_donnees_brutes!D144)</f>
        <v>355.18545999999998</v>
      </c>
      <c r="D140" s="65">
        <f>IF(TRUE,Machine_donnees_brutes!C144)</f>
        <v>198.62801999999999</v>
      </c>
      <c r="F140" s="54" t="str">
        <f>IF(OR(H140&gt;Machine_traitement!$B$24,F139="OUI"),"OUI","NON")</f>
        <v>OUI</v>
      </c>
      <c r="G140" s="55" t="str">
        <f>IF(I140&gt;0,IF(A140&lt;&gt;A139,IF(OR((L140-L139)/(A140-A139)&lt;-Machine_traitement!$B$18,G139="RUPTURE",IF(L140&lt;L139,L140&lt;Machine_traitement!$B$19)),"RUPTURE","NON RUPTURE"),IF(OR((L141-L139)/(A141-A139)&lt;-Machine_traitement!$B$18,G139="RUPTURE",IF(L141&lt;L139,L141&lt;Machine_traitement!$B$19)),"RUPTURE","NON RUPTURE")),"NON RUPTURE")</f>
        <v>NON RUPTURE</v>
      </c>
      <c r="H140" s="56">
        <f>D140/Resultats!$K$2</f>
        <v>172.75724878590094</v>
      </c>
      <c r="I140" s="69">
        <f>A140-Machine_traitement!$B$26</f>
        <v>0.53516000000001895</v>
      </c>
      <c r="J140" s="50">
        <f>(B140-$B$2)/Resultats!$J$2</f>
        <v>0.054078550000000003</v>
      </c>
      <c r="K140" s="50">
        <f>IF(AND(TRUE,Machine_donnees!J140-(Machine_traitement!$B$10*Machine_donnees!L140+Machine_traitement!$B$11)&gt;0.0003),Machine_donnees!J140-(Machine_traitement!$B$10*Machine_donnees!L140+Machine_traitement!$B$11),0)</f>
        <v>0</v>
      </c>
      <c r="L140" s="51">
        <f ca="1">AVERAGE(OFFSET(H140,0,0,Machine_traitement!$B$4,1))</f>
        <v>173.42406205789897</v>
      </c>
    </row>
    <row r="141" spans="1:12" ht="12.75">
      <c r="A141" s="65">
        <f>IF(TRUE,Machine_donnees_brutes!A145)</f>
        <v>725.59473000000003</v>
      </c>
      <c r="B141" s="65">
        <f>IF(TRUE,Machine_donnees_brutes!B145)</f>
        <v>3.3059299000000002</v>
      </c>
      <c r="C141" s="65">
        <f>IF(TRUE,Machine_donnees_brutes!D145)</f>
        <v>354.84478999999999</v>
      </c>
      <c r="D141" s="65">
        <f>IF(TRUE,Machine_donnees_brutes!C145)</f>
        <v>200.16136</v>
      </c>
      <c r="F141" s="54" t="str">
        <f>IF(OR(H141&gt;Machine_traitement!$B$24,F140="OUI"),"OUI","NON")</f>
        <v>OUI</v>
      </c>
      <c r="G141" s="55" t="str">
        <f>IF(I141&gt;0,IF(A141&lt;&gt;A140,IF(OR((L141-L140)/(A141-A140)&lt;-Machine_traitement!$B$18,G140="RUPTURE",IF(L141&lt;L140,L141&lt;Machine_traitement!$B$19)),"RUPTURE","NON RUPTURE"),IF(OR((L142-L140)/(A142-A140)&lt;-Machine_traitement!$B$18,G140="RUPTURE",IF(L142&lt;L140,L142&lt;Machine_traitement!$B$19)),"RUPTURE","NON RUPTURE")),"NON RUPTURE")</f>
        <v>NON RUPTURE</v>
      </c>
      <c r="H141" s="56">
        <f>D141/Resultats!$K$2</f>
        <v>174.09087532989699</v>
      </c>
      <c r="I141" s="69">
        <f>A141-Machine_traitement!$B$26</f>
        <v>0.53907000000003791</v>
      </c>
      <c r="J141" s="50">
        <f>(B141-$B$2)/Resultats!$J$2</f>
        <v>0.054390725000000029</v>
      </c>
      <c r="K141" s="50">
        <f>IF(AND(TRUE,Machine_donnees!J141-(Machine_traitement!$B$10*Machine_donnees!L141+Machine_traitement!$B$11)&gt;0.0003),Machine_donnees!J141-(Machine_traitement!$B$10*Machine_donnees!L141+Machine_traitement!$B$11),0)</f>
        <v>0</v>
      </c>
      <c r="L141" s="51">
        <f ca="1">AVERAGE(OFFSET(H141,0,0,Machine_traitement!$B$4,1))</f>
        <v>176.73972880036243</v>
      </c>
    </row>
    <row r="142" spans="1:12" ht="12.75">
      <c r="A142" s="65">
        <f>IF(TRUE,Machine_donnees_brutes!A146)</f>
        <v>725.59862999999996</v>
      </c>
      <c r="B142" s="65">
        <f>IF(TRUE,Machine_donnees_brutes!B146)</f>
        <v>3.3094286999999998</v>
      </c>
      <c r="C142" s="65">
        <f>IF(TRUE,Machine_donnees_brutes!D146)</f>
        <v>353.88501000000002</v>
      </c>
      <c r="D142" s="65">
        <f>IF(TRUE,Machine_donnees_brutes!C146)</f>
        <v>206.25241</v>
      </c>
      <c r="F142" s="54" t="str">
        <f>IF(OR(H142&gt;Machine_traitement!$B$24,F141="OUI"),"OUI","NON")</f>
        <v>OUI</v>
      </c>
      <c r="G142" s="55" t="str">
        <f>IF(I142&gt;0,IF(A142&lt;&gt;A141,IF(OR((L142-L141)/(A142-A141)&lt;-Machine_traitement!$B$18,G141="RUPTURE",IF(L142&lt;L141,L142&lt;Machine_traitement!$B$19)),"RUPTURE","NON RUPTURE"),IF(OR((L143-L141)/(A143-A141)&lt;-Machine_traitement!$B$18,G141="RUPTURE",IF(L143&lt;L141,L143&lt;Machine_traitement!$B$19)),"RUPTURE","NON RUPTURE")),"NON RUPTURE")</f>
        <v>NON RUPTURE</v>
      </c>
      <c r="H142" s="56">
        <f>D142/Resultats!$K$2</f>
        <v>179.38858227082787</v>
      </c>
      <c r="I142" s="69">
        <f>A142-Machine_traitement!$B$26</f>
        <v>0.54296999999996842</v>
      </c>
      <c r="J142" s="50">
        <f>(B142-$B$2)/Resultats!$J$2</f>
        <v>0.054828074999999976</v>
      </c>
      <c r="K142" s="50">
        <f>IF(AND(TRUE,Machine_donnees!J142-(Machine_traitement!$B$10*Machine_donnees!L142+Machine_traitement!$B$11)&gt;0.0003),Machine_donnees!J142-(Machine_traitement!$B$10*Machine_donnees!L142+Machine_traitement!$B$11),0)</f>
        <v>0</v>
      </c>
      <c r="L142" s="51">
        <f ca="1">AVERAGE(OFFSET(H142,0,0,Machine_traitement!$B$4,1))</f>
        <v>181.79968450286347</v>
      </c>
    </row>
    <row r="143" spans="1:12" ht="12.75">
      <c r="A143" s="65">
        <f>IF(TRUE,Machine_donnees_brutes!A147)</f>
        <v>725.60253999999998</v>
      </c>
      <c r="B143" s="65">
        <f>IF(TRUE,Machine_donnees_brutes!B147)</f>
        <v>3.3123611999999998</v>
      </c>
      <c r="C143" s="65">
        <f>IF(TRUE,Machine_donnees_brutes!D147)</f>
        <v>352.99695000000003</v>
      </c>
      <c r="D143" s="65">
        <f>IF(TRUE,Machine_donnees_brutes!C147)</f>
        <v>211.79675</v>
      </c>
      <c r="F143" s="54" t="str">
        <f>IF(OR(H143&gt;Machine_traitement!$B$24,F142="OUI"),"OUI","NON")</f>
        <v>OUI</v>
      </c>
      <c r="G143" s="55" t="str">
        <f>IF(I143&gt;0,IF(A143&lt;&gt;A142,IF(OR((L143-L142)/(A143-A142)&lt;-Machine_traitement!$B$18,G142="RUPTURE",IF(L143&lt;L142,L143&lt;Machine_traitement!$B$19)),"RUPTURE","NON RUPTURE"),IF(OR((L144-L142)/(A144-A142)&lt;-Machine_traitement!$B$18,G142="RUPTURE",IF(L144&lt;L142,L144&lt;Machine_traitement!$B$19)),"RUPTURE","NON RUPTURE")),"NON RUPTURE")</f>
        <v>NON RUPTURE</v>
      </c>
      <c r="H143" s="56">
        <f>D143/Resultats!$K$2</f>
        <v>184.21078673489907</v>
      </c>
      <c r="I143" s="69">
        <f>A143-Machine_traitement!$B$26</f>
        <v>0.54687999999998738</v>
      </c>
      <c r="J143" s="50">
        <f>(B143-$B$2)/Resultats!$J$2</f>
        <v>0.055194637499999977</v>
      </c>
      <c r="K143" s="50">
        <f>IF(AND(TRUE,Machine_donnees!J143-(Machine_traitement!$B$10*Machine_donnees!L143+Machine_traitement!$B$11)&gt;0.0003),Machine_donnees!J143-(Machine_traitement!$B$10*Machine_donnees!L143+Machine_traitement!$B$11),0)</f>
        <v>0</v>
      </c>
      <c r="L143" s="51">
        <f ca="1">AVERAGE(OFFSET(H143,0,0,Machine_traitement!$B$4,1))</f>
        <v>185.66485227851675</v>
      </c>
    </row>
    <row r="144" spans="1:12" ht="12.75">
      <c r="A144" s="65">
        <f>IF(TRUE,Machine_donnees_brutes!A148)</f>
        <v>725.60645</v>
      </c>
      <c r="B144" s="65">
        <f>IF(TRUE,Machine_donnees_brutes!B148)</f>
        <v>3.3161223</v>
      </c>
      <c r="C144" s="65">
        <f>IF(TRUE,Machine_donnees_brutes!D148)</f>
        <v>353.14944000000003</v>
      </c>
      <c r="D144" s="65">
        <f>IF(TRUE,Machine_donnees_brutes!C148)</f>
        <v>215.14037999999999</v>
      </c>
      <c r="F144" s="54" t="str">
        <f>IF(OR(H144&gt;Machine_traitement!$B$24,F143="OUI"),"OUI","NON")</f>
        <v>OUI</v>
      </c>
      <c r="G144" s="55" t="str">
        <f>IF(I144&gt;0,IF(A144&lt;&gt;A143,IF(OR((L144-L143)/(A144-A143)&lt;-Machine_traitement!$B$18,G143="RUPTURE",IF(L144&lt;L143,L144&lt;Machine_traitement!$B$19)),"RUPTURE","NON RUPTURE"),IF(OR((L145-L143)/(A145-A143)&lt;-Machine_traitement!$B$18,G143="RUPTURE",IF(L145&lt;L143,L145&lt;Machine_traitement!$B$19)),"RUPTURE","NON RUPTURE")),"NON RUPTURE")</f>
        <v>NON RUPTURE</v>
      </c>
      <c r="H144" s="56">
        <f>D144/Resultats!$K$2</f>
        <v>187.11891782213442</v>
      </c>
      <c r="I144" s="69">
        <f>A144-Machine_traitement!$B$26</f>
        <v>0.55079000000000633</v>
      </c>
      <c r="J144" s="50">
        <f>(B144-$B$2)/Resultats!$J$2</f>
        <v>0.055664775</v>
      </c>
      <c r="K144" s="50">
        <f>IF(AND(TRUE,Machine_donnees!J144-(Machine_traitement!$B$10*Machine_donnees!L144+Machine_traitement!$B$11)&gt;0.0003),Machine_donnees!J144-(Machine_traitement!$B$10*Machine_donnees!L144+Machine_traitement!$B$11),0)</f>
        <v>0</v>
      </c>
      <c r="L144" s="51">
        <f ca="1">AVERAGE(OFFSET(H144,0,0,Machine_traitement!$B$4,1))</f>
        <v>191.51693956506119</v>
      </c>
    </row>
    <row r="145" spans="1:12" ht="12.75">
      <c r="A145" s="65">
        <f>IF(TRUE,Machine_donnees_brutes!A149)</f>
        <v>725.61035000000004</v>
      </c>
      <c r="B145" s="65">
        <f>IF(TRUE,Machine_donnees_brutes!B149)</f>
        <v>3.3186555000000002</v>
      </c>
      <c r="C145" s="65">
        <f>IF(TRUE,Machine_donnees_brutes!D149)</f>
        <v>354.44662</v>
      </c>
      <c r="D145" s="65">
        <f>IF(TRUE,Machine_donnees_brutes!C149)</f>
        <v>225.25364999999999</v>
      </c>
      <c r="F145" s="54" t="str">
        <f>IF(OR(H145&gt;Machine_traitement!$B$24,F144="OUI"),"OUI","NON")</f>
        <v>OUI</v>
      </c>
      <c r="G145" s="55" t="str">
        <f>IF(I145&gt;0,IF(A145&lt;&gt;A144,IF(OR((L145-L144)/(A145-A144)&lt;-Machine_traitement!$B$18,G144="RUPTURE",IF(L145&lt;L144,L145&lt;Machine_traitement!$B$19)),"RUPTURE","NON RUPTURE"),IF(OR((L146-L144)/(A146-A144)&lt;-Machine_traitement!$B$18,G144="RUPTURE",IF(L146&lt;L144,L146&lt;Machine_traitement!$B$19)),"RUPTURE","NON RUPTURE")),"NON RUPTURE")</f>
        <v>NON RUPTURE</v>
      </c>
      <c r="H145" s="56">
        <f>D145/Resultats!$K$2</f>
        <v>195.91496130798797</v>
      </c>
      <c r="I145" s="69">
        <f>A145-Machine_traitement!$B$26</f>
        <v>0.55469000000005053</v>
      </c>
      <c r="J145" s="50">
        <f>(B145-$B$2)/Resultats!$J$2</f>
        <v>0.055981425000000029</v>
      </c>
      <c r="K145" s="50">
        <f>IF(AND(TRUE,Machine_donnees!J145-(Machine_traitement!$B$10*Machine_donnees!L145+Machine_traitement!$B$11)&gt;0.0003),Machine_donnees!J145-(Machine_traitement!$B$10*Machine_donnees!L145+Machine_traitement!$B$11),0)</f>
        <v>0</v>
      </c>
      <c r="L145" s="51">
        <f ca="1">AVERAGE(OFFSET(H145,0,0,Machine_traitement!$B$4,1))</f>
        <v>195.72001494673003</v>
      </c>
    </row>
    <row r="146" spans="1:12" ht="12.75">
      <c r="A146" s="65">
        <f>IF(TRUE,Machine_donnees_brutes!A150)</f>
        <v>725.61425999999994</v>
      </c>
      <c r="B146" s="65">
        <f>IF(TRUE,Machine_donnees_brutes!B150)</f>
        <v>3.321898</v>
      </c>
      <c r="C146" s="65">
        <f>IF(TRUE,Machine_donnees_brutes!D150)</f>
        <v>355.09879000000001</v>
      </c>
      <c r="D146" s="65">
        <f>IF(TRUE,Machine_donnees_brutes!C150)</f>
        <v>224.80537000000001</v>
      </c>
      <c r="F146" s="54" t="str">
        <f>IF(OR(H146&gt;Machine_traitement!$B$24,F145="OUI"),"OUI","NON")</f>
        <v>OUI</v>
      </c>
      <c r="G146" s="55" t="str">
        <f>IF(I146&gt;0,IF(A146&lt;&gt;A145,IF(OR((L146-L145)/(A146-A145)&lt;-Machine_traitement!$B$18,G145="RUPTURE",IF(L146&lt;L145,L146&lt;Machine_traitement!$B$19)),"RUPTURE","NON RUPTURE"),IF(OR((L147-L145)/(A147-A145)&lt;-Machine_traitement!$B$18,G145="RUPTURE",IF(L147&lt;L145,L147&lt;Machine_traitement!$B$19)),"RUPTURE","NON RUPTURE")),"NON RUPTURE")</f>
        <v>NON RUPTURE</v>
      </c>
      <c r="H146" s="56">
        <f>D146/Resultats!$K$2</f>
        <v>195.52506858547207</v>
      </c>
      <c r="I146" s="69">
        <f>A146-Machine_traitement!$B$26</f>
        <v>0.5585999999999558</v>
      </c>
      <c r="J146" s="50">
        <f>(B146-$B$2)/Resultats!$J$2</f>
        <v>0.056386737500000006</v>
      </c>
      <c r="K146" s="50">
        <f>IF(AND(TRUE,Machine_donnees!J146-(Machine_traitement!$B$10*Machine_donnees!L146+Machine_traitement!$B$11)&gt;0.0003),Machine_donnees!J146-(Machine_traitement!$B$10*Machine_donnees!L146+Machine_traitement!$B$11),0)</f>
        <v>0</v>
      </c>
      <c r="L146" s="51">
        <f ca="1">AVERAGE(OFFSET(H146,0,0,Machine_traitement!$B$4,1))</f>
        <v>199.76340373998553</v>
      </c>
    </row>
    <row r="147" spans="1:12" ht="12.75">
      <c r="A147" s="65">
        <f>IF(TRUE,Machine_donnees_brutes!A151)</f>
        <v>725.61815999999999</v>
      </c>
      <c r="B147" s="65">
        <f>IF(TRUE,Machine_donnees_brutes!B151)</f>
        <v>3.3246457999999999</v>
      </c>
      <c r="C147" s="65">
        <f>IF(TRUE,Machine_donnees_brutes!D151)</f>
        <v>354.62572999999998</v>
      </c>
      <c r="D147" s="65">
        <f>IF(TRUE,Machine_donnees_brutes!C151)</f>
        <v>234.55144000000001</v>
      </c>
      <c r="F147" s="54" t="str">
        <f>IF(OR(H147&gt;Machine_traitement!$B$24,F146="OUI"),"OUI","NON")</f>
        <v>OUI</v>
      </c>
      <c r="G147" s="55" t="str">
        <f>IF(I147&gt;0,IF(A147&lt;&gt;A146,IF(OR((L147-L146)/(A147-A146)&lt;-Machine_traitement!$B$18,G146="RUPTURE",IF(L147&lt;L146,L147&lt;Machine_traitement!$B$19)),"RUPTURE","NON RUPTURE"),IF(OR((L148-L146)/(A148-A146)&lt;-Machine_traitement!$B$18,G146="RUPTURE",IF(L148&lt;L146,L148&lt;Machine_traitement!$B$19)),"RUPTURE","NON RUPTURE")),"NON RUPTURE")</f>
        <v>NON RUPTURE</v>
      </c>
      <c r="H147" s="56">
        <f>D147/Resultats!$K$2</f>
        <v>204.001738894499</v>
      </c>
      <c r="I147" s="69">
        <f>A147-Machine_traitement!$B$26</f>
        <v>0.5625</v>
      </c>
      <c r="J147" s="50">
        <f>(B147-$B$2)/Resultats!$J$2</f>
        <v>0.056730212499999988</v>
      </c>
      <c r="K147" s="50">
        <f>IF(AND(TRUE,Machine_donnees!J147-(Machine_traitement!$B$10*Machine_donnees!L147+Machine_traitement!$B$11)&gt;0.0003),Machine_donnees!J147-(Machine_traitement!$B$10*Machine_donnees!L147+Machine_traitement!$B$11),0)</f>
        <v>0</v>
      </c>
      <c r="L147" s="51">
        <f ca="1">AVERAGE(OFFSET(H147,0,0,Machine_traitement!$B$4,1))</f>
        <v>204.02392628486078</v>
      </c>
    </row>
    <row r="148" spans="1:12" ht="12.75">
      <c r="A148" s="65">
        <f>IF(TRUE,Machine_donnees_brutes!A152)</f>
        <v>725.62207000000001</v>
      </c>
      <c r="B148" s="65">
        <f>IF(TRUE,Machine_donnees_brutes!B152)</f>
        <v>3.3281624000000001</v>
      </c>
      <c r="C148" s="65">
        <f>IF(TRUE,Machine_donnees_brutes!D152)</f>
        <v>353.68561</v>
      </c>
      <c r="D148" s="65">
        <f>IF(TRUE,Machine_donnees_brutes!C152)</f>
        <v>234.60246000000001</v>
      </c>
      <c r="F148" s="54" t="str">
        <f>IF(OR(H148&gt;Machine_traitement!$B$24,F147="OUI"),"OUI","NON")</f>
        <v>OUI</v>
      </c>
      <c r="G148" s="55" t="str">
        <f>IF(I148&gt;0,IF(A148&lt;&gt;A147,IF(OR((L148-L147)/(A148-A147)&lt;-Machine_traitement!$B$18,G147="RUPTURE",IF(L148&lt;L147,L148&lt;Machine_traitement!$B$19)),"RUPTURE","NON RUPTURE"),IF(OR((L149-L147)/(A149-A147)&lt;-Machine_traitement!$B$18,G147="RUPTURE",IF(L149&lt;L147,L149&lt;Machine_traitement!$B$19)),"RUPTURE","NON RUPTURE")),"NON RUPTURE")</f>
        <v>NON RUPTURE</v>
      </c>
      <c r="H148" s="56">
        <f>D148/Resultats!$K$2</f>
        <v>204.04611367522256</v>
      </c>
      <c r="I148" s="69">
        <f>A148-Machine_traitement!$B$26</f>
        <v>0.56641000000001895</v>
      </c>
      <c r="J148" s="50">
        <f>(B148-$B$2)/Resultats!$J$2</f>
        <v>0.057169787500000013</v>
      </c>
      <c r="K148" s="50">
        <f>IF(AND(TRUE,Machine_donnees!J148-(Machine_traitement!$B$10*Machine_donnees!L148+Machine_traitement!$B$11)&gt;0.0003),Machine_donnees!J148-(Machine_traitement!$B$10*Machine_donnees!L148+Machine_traitement!$B$11),0)</f>
        <v>0</v>
      </c>
      <c r="L148" s="51">
        <f ca="1">AVERAGE(OFFSET(H148,0,0,Machine_traitement!$B$4,1))</f>
        <v>208.14899789919926</v>
      </c>
    </row>
    <row r="149" spans="1:12" ht="12.75">
      <c r="A149" s="65">
        <f>IF(TRUE,Machine_donnees_brutes!A153)</f>
        <v>725.62598000000003</v>
      </c>
      <c r="B149" s="65">
        <f>IF(TRUE,Machine_donnees_brutes!B153)</f>
        <v>3.3301889999999998</v>
      </c>
      <c r="C149" s="65">
        <f>IF(TRUE,Machine_donnees_brutes!D153)</f>
        <v>352.82117</v>
      </c>
      <c r="D149" s="65">
        <f>IF(TRUE,Machine_donnees_brutes!C153)</f>
        <v>244.03706</v>
      </c>
      <c r="F149" s="54" t="str">
        <f>IF(OR(H149&gt;Machine_traitement!$B$24,F148="OUI"),"OUI","NON")</f>
        <v>OUI</v>
      </c>
      <c r="G149" s="55" t="str">
        <f>IF(I149&gt;0,IF(A149&lt;&gt;A148,IF(OR((L149-L148)/(A149-A148)&lt;-Machine_traitement!$B$18,G148="RUPTURE",IF(L149&lt;L148,L149&lt;Machine_traitement!$B$19)),"RUPTURE","NON RUPTURE"),IF(OR((L150-L148)/(A150-A148)&lt;-Machine_traitement!$B$18,G148="RUPTURE",IF(L150&lt;L148,L150&lt;Machine_traitement!$B$19)),"RUPTURE","NON RUPTURE")),"NON RUPTURE")</f>
        <v>NON RUPTURE</v>
      </c>
      <c r="H149" s="56">
        <f>D149/Resultats!$K$2</f>
        <v>212.25188212317596</v>
      </c>
      <c r="I149" s="69">
        <f>A149-Machine_traitement!$B$26</f>
        <v>0.57032000000003791</v>
      </c>
      <c r="J149" s="50">
        <f>(B149-$B$2)/Resultats!$J$2</f>
        <v>0.057423112499999984</v>
      </c>
      <c r="K149" s="50">
        <f>IF(AND(TRUE,Machine_donnees!J149-(Machine_traitement!$B$10*Machine_donnees!L149+Machine_traitement!$B$11)&gt;0.0003),Machine_donnees!J149-(Machine_traitement!$B$10*Machine_donnees!L149+Machine_traitement!$B$11),0)</f>
        <v>0</v>
      </c>
      <c r="L149" s="51">
        <f ca="1">AVERAGE(OFFSET(H149,0,0,Machine_traitement!$B$4,1))</f>
        <v>213.97816285438404</v>
      </c>
    </row>
    <row r="150" spans="1:12" ht="12.75">
      <c r="A150" s="65">
        <f>IF(TRUE,Machine_donnees_brutes!A154)</f>
        <v>725.62987999999996</v>
      </c>
      <c r="B150" s="65">
        <f>IF(TRUE,Machine_donnees_brutes!B154)</f>
        <v>3.3349394999999999</v>
      </c>
      <c r="C150" s="65">
        <f>IF(TRUE,Machine_donnees_brutes!D154)</f>
        <v>353.36941999999999</v>
      </c>
      <c r="D150" s="65">
        <f>IF(TRUE,Machine_donnees_brutes!C154)</f>
        <v>248.00665000000001</v>
      </c>
      <c r="F150" s="54" t="str">
        <f>IF(OR(H150&gt;Machine_traitement!$B$24,F149="OUI"),"OUI","NON")</f>
        <v>OUI</v>
      </c>
      <c r="G150" s="55" t="str">
        <f>IF(I150&gt;0,IF(A150&lt;&gt;A149,IF(OR((L150-L149)/(A150-A149)&lt;-Machine_traitement!$B$18,G149="RUPTURE",IF(L150&lt;L149,L150&lt;Machine_traitement!$B$19)),"RUPTURE","NON RUPTURE"),IF(OR((L151-L149)/(A151-A149)&lt;-Machine_traitement!$B$18,G149="RUPTURE",IF(L151&lt;L149,L151&lt;Machine_traitement!$B$19)),"RUPTURE","NON RUPTURE")),"NON RUPTURE")</f>
        <v>NON RUPTURE</v>
      </c>
      <c r="H150" s="56">
        <f>D150/Resultats!$K$2</f>
        <v>215.70444358559212</v>
      </c>
      <c r="I150" s="69">
        <f>A150-Machine_traitement!$B$26</f>
        <v>0.57421999999996842</v>
      </c>
      <c r="J150" s="50">
        <f>(B150-$B$2)/Resultats!$J$2</f>
        <v>0.058016924999999997</v>
      </c>
      <c r="K150" s="50">
        <f>IF(AND(TRUE,Machine_donnees!J150-(Machine_traitement!$B$10*Machine_donnees!L150+Machine_traitement!$B$11)&gt;0.0003),Machine_donnees!J150-(Machine_traitement!$B$10*Machine_donnees!L150+Machine_traitement!$B$11),0)</f>
        <v>0</v>
      </c>
      <c r="L150" s="51">
        <f ca="1">AVERAGE(OFFSET(H150,0,0,Machine_traitement!$B$4,1))</f>
        <v>217.51590789234052</v>
      </c>
    </row>
    <row r="151" spans="1:12" ht="12.75">
      <c r="A151" s="65">
        <f>IF(TRUE,Machine_donnees_brutes!A155)</f>
        <v>725.63378999999998</v>
      </c>
      <c r="B151" s="65">
        <f>IF(TRUE,Machine_donnees_brutes!B155)</f>
        <v>3.3381104000000001</v>
      </c>
      <c r="C151" s="65">
        <f>IF(TRUE,Machine_donnees_brutes!D155)</f>
        <v>354.75882000000001</v>
      </c>
      <c r="D151" s="65">
        <f>IF(TRUE,Machine_donnees_brutes!C155)</f>
        <v>252.17212000000001</v>
      </c>
      <c r="F151" s="54" t="str">
        <f>IF(OR(H151&gt;Machine_traitement!$B$24,F150="OUI"),"OUI","NON")</f>
        <v>OUI</v>
      </c>
      <c r="G151" s="55" t="str">
        <f>IF(I151&gt;0,IF(A151&lt;&gt;A150,IF(OR((L151-L150)/(A151-A150)&lt;-Machine_traitement!$B$18,G150="RUPTURE",IF(L151&lt;L150,L151&lt;Machine_traitement!$B$19)),"RUPTURE","NON RUPTURE"),IF(OR((L152-L150)/(A152-A150)&lt;-Machine_traitement!$B$18,G150="RUPTURE",IF(L152&lt;L150,L152&lt;Machine_traitement!$B$19)),"RUPTURE","NON RUPTURE")),"NON RUPTURE")</f>
        <v>NON RUPTURE</v>
      </c>
      <c r="H151" s="56">
        <f>D151/Resultats!$K$2</f>
        <v>219.3273721990889</v>
      </c>
      <c r="I151" s="69">
        <f>A151-Machine_traitement!$B$26</f>
        <v>0.57812999999998738</v>
      </c>
      <c r="J151" s="50">
        <f>(B151-$B$2)/Resultats!$J$2</f>
        <v>0.058413287500000022</v>
      </c>
      <c r="K151" s="50">
        <f>IF(AND(TRUE,Machine_donnees!J151-(Machine_traitement!$B$10*Machine_donnees!L151+Machine_traitement!$B$11)&gt;0.0003),Machine_donnees!J151-(Machine_traitement!$B$10*Machine_donnees!L151+Machine_traitement!$B$11),0)</f>
        <v>0</v>
      </c>
      <c r="L151" s="51">
        <f ca="1">AVERAGE(OFFSET(H151,0,0,Machine_traitement!$B$4,1))</f>
        <v>222.06706263738596</v>
      </c>
    </row>
    <row r="152" spans="1:12" ht="12.75">
      <c r="A152" s="65">
        <f>IF(TRUE,Machine_donnees_brutes!A156)</f>
        <v>725.6377</v>
      </c>
      <c r="B152" s="65">
        <f>IF(TRUE,Machine_donnees_brutes!B156)</f>
        <v>3.3407867000000002</v>
      </c>
      <c r="C152" s="65">
        <f>IF(TRUE,Machine_donnees_brutes!D156)</f>
        <v>355.09701999999999</v>
      </c>
      <c r="D152" s="65">
        <f>IF(TRUE,Machine_donnees_brutes!C156)</f>
        <v>258.47205000000002</v>
      </c>
      <c r="F152" s="54" t="str">
        <f>IF(OR(H152&gt;Machine_traitement!$B$24,F151="OUI"),"OUI","NON")</f>
        <v>OUI</v>
      </c>
      <c r="G152" s="55" t="str">
        <f>IF(I152&gt;0,IF(A152&lt;&gt;A151,IF(OR((L152-L151)/(A152-A151)&lt;-Machine_traitement!$B$18,G151="RUPTURE",IF(L152&lt;L151,L152&lt;Machine_traitement!$B$19)),"RUPTURE","NON RUPTURE"),IF(OR((L153-L151)/(A153-A151)&lt;-Machine_traitement!$B$18,G151="RUPTURE",IF(L153&lt;L151,L153&lt;Machine_traitement!$B$19)),"RUPTURE","NON RUPTURE")),"NON RUPTURE")</f>
        <v>NON RUPTURE</v>
      </c>
      <c r="H152" s="56">
        <f>D152/Resultats!$K$2</f>
        <v>224.80675307568305</v>
      </c>
      <c r="I152" s="69">
        <f>A152-Machine_traitement!$B$26</f>
        <v>0.58204000000000633</v>
      </c>
      <c r="J152" s="50">
        <f>(B152-$B$2)/Resultats!$J$2</f>
        <v>0.058747825000000031</v>
      </c>
      <c r="K152" s="50">
        <f>IF(AND(TRUE,Machine_donnees!J152-(Machine_traitement!$B$10*Machine_donnees!L152+Machine_traitement!$B$11)&gt;0.0003),Machine_donnees!J152-(Machine_traitement!$B$10*Machine_donnees!L152+Machine_traitement!$B$11),0)</f>
        <v>0</v>
      </c>
      <c r="L152" s="51">
        <f ca="1">AVERAGE(OFFSET(H152,0,0,Machine_traitement!$B$4,1))</f>
        <v>225.08364318382206</v>
      </c>
    </row>
    <row r="153" spans="1:12" ht="12.75">
      <c r="A153" s="65">
        <f>IF(TRUE,Machine_donnees_brutes!A157)</f>
        <v>725.64160000000004</v>
      </c>
      <c r="B153" s="65">
        <f>IF(TRUE,Machine_donnees_brutes!B157)</f>
        <v>3.3440948000000001</v>
      </c>
      <c r="C153" s="65">
        <f>IF(TRUE,Machine_donnees_brutes!D157)</f>
        <v>354.4538</v>
      </c>
      <c r="D153" s="65">
        <f>IF(TRUE,Machine_donnees_brutes!C157)</f>
        <v>259.10876000000002</v>
      </c>
      <c r="F153" s="54" t="str">
        <f>IF(OR(H153&gt;Machine_traitement!$B$24,F152="OUI"),"OUI","NON")</f>
        <v>OUI</v>
      </c>
      <c r="G153" s="55" t="str">
        <f>IF(I153&gt;0,IF(A153&lt;&gt;A152,IF(OR((L153-L152)/(A153-A152)&lt;-Machine_traitement!$B$18,G152="RUPTURE",IF(L153&lt;L152,L153&lt;Machine_traitement!$B$19)),"RUPTURE","NON RUPTURE"),IF(OR((L154-L152)/(A154-A152)&lt;-Machine_traitement!$B$18,G152="RUPTURE",IF(L154&lt;L152,L154&lt;Machine_traitement!$B$19)),"RUPTURE","NON RUPTURE")),"NON RUPTURE")</f>
        <v>NON RUPTURE</v>
      </c>
      <c r="H153" s="56">
        <f>D153/Resultats!$K$2</f>
        <v>225.36053329196105</v>
      </c>
      <c r="I153" s="69">
        <f>A153-Machine_traitement!$B$26</f>
        <v>0.58594000000005053</v>
      </c>
      <c r="J153" s="50">
        <f>(B153-$B$2)/Resultats!$J$2</f>
        <v>0.059161337500000022</v>
      </c>
      <c r="K153" s="50">
        <f>IF(AND(TRUE,Machine_donnees!J153-(Machine_traitement!$B$10*Machine_donnees!L153+Machine_traitement!$B$11)&gt;0.0003),Machine_donnees!J153-(Machine_traitement!$B$10*Machine_donnees!L153+Machine_traitement!$B$11),0)</f>
        <v>0</v>
      </c>
      <c r="L153" s="51">
        <f ca="1">AVERAGE(OFFSET(H153,0,0,Machine_traitement!$B$4,1))</f>
        <v>229.43998203050859</v>
      </c>
    </row>
    <row r="154" spans="1:12" ht="12.75">
      <c r="A154" s="65">
        <f>IF(TRUE,Machine_donnees_brutes!A158)</f>
        <v>725.64550999999994</v>
      </c>
      <c r="B154" s="65">
        <f>IF(TRUE,Machine_donnees_brutes!B158)</f>
        <v>3.3464491000000001</v>
      </c>
      <c r="C154" s="65">
        <f>IF(TRUE,Machine_donnees_brutes!D158)</f>
        <v>353.47442999999998</v>
      </c>
      <c r="D154" s="65">
        <f>IF(TRUE,Machine_donnees_brutes!C158)</f>
        <v>268.48946999999998</v>
      </c>
      <c r="F154" s="54" t="str">
        <f>IF(OR(H154&gt;Machine_traitement!$B$24,F153="OUI"),"OUI","NON")</f>
        <v>OUI</v>
      </c>
      <c r="G154" s="55" t="str">
        <f>IF(I154&gt;0,IF(A154&lt;&gt;A153,IF(OR((L154-L153)/(A154-A153)&lt;-Machine_traitement!$B$18,G153="RUPTURE",IF(L154&lt;L153,L154&lt;Machine_traitement!$B$19)),"RUPTURE","NON RUPTURE"),IF(OR((L155-L153)/(A155-A153)&lt;-Machine_traitement!$B$18,G153="RUPTURE",IF(L155&lt;L153,L155&lt;Machine_traitement!$B$19)),"RUPTURE","NON RUPTURE")),"NON RUPTURE")</f>
        <v>NON RUPTURE</v>
      </c>
      <c r="H154" s="56">
        <f>D154/Resultats!$K$2</f>
        <v>233.5194307690561</v>
      </c>
      <c r="I154" s="69">
        <f>A154-Machine_traitement!$B$26</f>
        <v>0.5898499999999558</v>
      </c>
      <c r="J154" s="50">
        <f>(B154-$B$2)/Resultats!$J$2</f>
        <v>0.059455625000000012</v>
      </c>
      <c r="K154" s="50">
        <f>IF(AND(TRUE,Machine_donnees!J154-(Machine_traitement!$B$10*Machine_donnees!L154+Machine_traitement!$B$11)&gt;0.0003),Machine_donnees!J154-(Machine_traitement!$B$10*Machine_donnees!L154+Machine_traitement!$B$11),0)</f>
        <v>0</v>
      </c>
      <c r="L154" s="51">
        <f ca="1">AVERAGE(OFFSET(H154,0,0,Machine_traitement!$B$4,1))</f>
        <v>233.47361654767991</v>
      </c>
    </row>
    <row r="155" spans="1:12" ht="12.75">
      <c r="A155" s="65">
        <f>IF(TRUE,Machine_donnees_brutes!A159)</f>
        <v>725.64940999999999</v>
      </c>
      <c r="B155" s="65">
        <f>IF(TRUE,Machine_donnees_brutes!B159)</f>
        <v>3.3511817000000002</v>
      </c>
      <c r="C155" s="65">
        <f>IF(TRUE,Machine_donnees_brutes!D159)</f>
        <v>355.68765000000002</v>
      </c>
      <c r="D155" s="65">
        <f>IF(TRUE,Machine_donnees_brutes!C159)</f>
        <v>268.38412</v>
      </c>
      <c r="F155" s="54" t="str">
        <f>IF(OR(H155&gt;Machine_traitement!$B$24,F154="OUI"),"OUI","NON")</f>
        <v>OUI</v>
      </c>
      <c r="G155" s="55" t="str">
        <f>IF(I155&gt;0,IF(A155&lt;&gt;A154,IF(OR((L155-L154)/(A155-A154)&lt;-Machine_traitement!$B$18,G154="RUPTURE",IF(L155&lt;L154,L155&lt;Machine_traitement!$B$19)),"RUPTURE","NON RUPTURE"),IF(OR((L156-L154)/(A156-A154)&lt;-Machine_traitement!$B$18,G154="RUPTURE",IF(L156&lt;L154,L156&lt;Machine_traitement!$B$19)),"RUPTURE","NON RUPTURE")),"NON RUPTURE")</f>
        <v>NON RUPTURE</v>
      </c>
      <c r="H155" s="56">
        <f>D155/Resultats!$K$2</f>
        <v>233.42780232630369</v>
      </c>
      <c r="I155" s="69">
        <f>A155-Machine_traitement!$B$26</f>
        <v>0.59375</v>
      </c>
      <c r="J155" s="50">
        <f>(B155-$B$2)/Resultats!$J$2</f>
        <v>0.060047200000000023</v>
      </c>
      <c r="K155" s="50">
        <f>IF(AND(TRUE,Machine_donnees!J155-(Machine_traitement!$B$10*Machine_donnees!L155+Machine_traitement!$B$11)&gt;0.0003),Machine_donnees!J155-(Machine_traitement!$B$10*Machine_donnees!L155+Machine_traitement!$B$11),0)</f>
        <v>0.00040411836090799291</v>
      </c>
      <c r="L155" s="51">
        <f ca="1">AVERAGE(OFFSET(H155,0,0,Machine_traitement!$B$4,1))</f>
        <v>237.22650795242754</v>
      </c>
    </row>
    <row r="156" spans="1:12" ht="12.75">
      <c r="A156" s="65">
        <f>IF(TRUE,Machine_donnees_brutes!A160)</f>
        <v>725.65332000000001</v>
      </c>
      <c r="B156" s="65">
        <f>IF(TRUE,Machine_donnees_brutes!B160)</f>
        <v>3.3535838</v>
      </c>
      <c r="C156" s="65">
        <f>IF(TRUE,Machine_donnees_brutes!D160)</f>
        <v>356.41125</v>
      </c>
      <c r="D156" s="65">
        <f>IF(TRUE,Machine_donnees_brutes!C160)</f>
        <v>277.11926</v>
      </c>
      <c r="F156" s="54" t="str">
        <f>IF(OR(H156&gt;Machine_traitement!$B$24,F155="OUI"),"OUI","NON")</f>
        <v>OUI</v>
      </c>
      <c r="G156" s="55" t="str">
        <f>IF(I156&gt;0,IF(A156&lt;&gt;A155,IF(OR((L156-L155)/(A156-A155)&lt;-Machine_traitement!$B$18,G155="RUPTURE",IF(L156&lt;L155,L156&lt;Machine_traitement!$B$19)),"RUPTURE","NON RUPTURE"),IF(OR((L157-L155)/(A157-A155)&lt;-Machine_traitement!$B$18,G155="RUPTURE",IF(L157&lt;L155,L157&lt;Machine_traitement!$B$19)),"RUPTURE","NON RUPTURE")),"NON RUPTURE")</f>
        <v>NON RUPTURE</v>
      </c>
      <c r="H156" s="56">
        <f>D156/Resultats!$K$2</f>
        <v>241.02521357855136</v>
      </c>
      <c r="I156" s="69">
        <f>A156-Machine_traitement!$B$26</f>
        <v>0.59766000000001895</v>
      </c>
      <c r="J156" s="50">
        <f>(B156-$B$2)/Resultats!$J$2</f>
        <v>0.060347462500000004</v>
      </c>
      <c r="K156" s="50">
        <f>IF(AND(TRUE,Machine_donnees!J156-(Machine_traitement!$B$10*Machine_donnees!L156+Machine_traitement!$B$11)&gt;0.0003),Machine_donnees!J156-(Machine_traitement!$B$10*Machine_donnees!L156+Machine_traitement!$B$11),0)</f>
        <v>0.00041870307203163704</v>
      </c>
      <c r="L156" s="51">
        <f ca="1">AVERAGE(OFFSET(H156,0,0,Machine_traitement!$B$4,1))</f>
        <v>240.76648825472068</v>
      </c>
    </row>
    <row r="157" spans="1:12" ht="12.75">
      <c r="A157" s="65">
        <f>IF(TRUE,Machine_donnees_brutes!A161)</f>
        <v>725.65723000000003</v>
      </c>
      <c r="B157" s="65">
        <f>IF(TRUE,Machine_donnees_brutes!B161)</f>
        <v>3.3553898000000002</v>
      </c>
      <c r="C157" s="65">
        <f>IF(TRUE,Machine_donnees_brutes!D161)</f>
        <v>355.97762999999998</v>
      </c>
      <c r="D157" s="65">
        <f>IF(TRUE,Machine_donnees_brutes!C161)</f>
        <v>276.52431999999999</v>
      </c>
      <c r="F157" s="54" t="str">
        <f>IF(OR(H157&gt;Machine_traitement!$B$24,F156="OUI"),"OUI","NON")</f>
        <v>OUI</v>
      </c>
      <c r="G157" s="55" t="str">
        <f>IF(I157&gt;0,IF(A157&lt;&gt;A156,IF(OR((L157-L156)/(A157-A156)&lt;-Machine_traitement!$B$18,G156="RUPTURE",IF(L157&lt;L156,L157&lt;Machine_traitement!$B$19)),"RUPTURE","NON RUPTURE"),IF(OR((L158-L156)/(A158-A156)&lt;-Machine_traitement!$B$18,G156="RUPTURE",IF(L158&lt;L156,L158&lt;Machine_traitement!$B$19)),"RUPTURE","NON RUPTURE")),"NON RUPTURE")</f>
        <v>NON RUPTURE</v>
      </c>
      <c r="H157" s="56">
        <f>D157/Resultats!$K$2</f>
        <v>240.50776293089004</v>
      </c>
      <c r="I157" s="69">
        <f>A157-Machine_traitement!$B$26</f>
        <v>0.60157000000003791</v>
      </c>
      <c r="J157" s="50">
        <f>(B157-$B$2)/Resultats!$J$2</f>
        <v>0.060573212500000029</v>
      </c>
      <c r="K157" s="50">
        <f>IF(AND(TRUE,Machine_donnees!J157-(Machine_traitement!$B$10*Machine_donnees!L157+Machine_traitement!$B$11)&gt;0.0003),Machine_donnees!J157-(Machine_traitement!$B$10*Machine_donnees!L157+Machine_traitement!$B$11),0)</f>
        <v>0.00046137530887160882</v>
      </c>
      <c r="L157" s="51">
        <f ca="1">AVERAGE(OFFSET(H157,0,0,Machine_traitement!$B$4,1))</f>
        <v>243.0350989084352</v>
      </c>
    </row>
    <row r="158" spans="1:12" ht="12.75">
      <c r="A158" s="65">
        <f>IF(TRUE,Machine_donnees_brutes!A162)</f>
        <v>725.66112999999996</v>
      </c>
      <c r="B158" s="65">
        <f>IF(TRUE,Machine_donnees_brutes!B162)</f>
        <v>3.3589661</v>
      </c>
      <c r="C158" s="65">
        <f>IF(TRUE,Machine_donnees_brutes!D162)</f>
        <v>354.97116</v>
      </c>
      <c r="D158" s="65">
        <f>IF(TRUE,Machine_donnees_brutes!C162)</f>
        <v>282.33593999999999</v>
      </c>
      <c r="F158" s="54" t="str">
        <f>IF(OR(H158&gt;Machine_traitement!$B$24,F157="OUI"),"OUI","NON")</f>
        <v>OUI</v>
      </c>
      <c r="G158" s="55" t="str">
        <f>IF(I158&gt;0,IF(A158&lt;&gt;A157,IF(OR((L158-L157)/(A158-A157)&lt;-Machine_traitement!$B$18,G157="RUPTURE",IF(L158&lt;L157,L158&lt;Machine_traitement!$B$19)),"RUPTURE","NON RUPTURE"),IF(OR((L159-L157)/(A159-A157)&lt;-Machine_traitement!$B$18,G157="RUPTURE",IF(L159&lt;L157,L159&lt;Machine_traitement!$B$19)),"RUPTURE","NON RUPTURE")),"NON RUPTURE")</f>
        <v>NON RUPTURE</v>
      </c>
      <c r="H158" s="56">
        <f>D158/Resultats!$K$2</f>
        <v>245.56243488598037</v>
      </c>
      <c r="I158" s="69">
        <f>A158-Machine_traitement!$B$26</f>
        <v>0.60546999999996842</v>
      </c>
      <c r="J158" s="50">
        <f>(B158-$B$2)/Resultats!$J$2</f>
        <v>0.061020249999999998</v>
      </c>
      <c r="K158" s="50">
        <f>IF(AND(TRUE,Machine_donnees!J158-(Machine_traitement!$B$10*Machine_donnees!L158+Machine_traitement!$B$11)&gt;0.0003),Machine_donnees!J158-(Machine_traitement!$B$10*Machine_donnees!L158+Machine_traitement!$B$11),0)</f>
        <v>0.00053701729450977842</v>
      </c>
      <c r="L158" s="51">
        <f ca="1">AVERAGE(OFFSET(H158,0,0,Machine_traitement!$B$4,1))</f>
        <v>247.63725160071169</v>
      </c>
    </row>
    <row r="159" spans="1:12" ht="12.75">
      <c r="A159" s="65">
        <f>IF(TRUE,Machine_donnees_brutes!A163)</f>
        <v>725.66503999999998</v>
      </c>
      <c r="B159" s="65">
        <f>IF(TRUE,Machine_donnees_brutes!B163)</f>
        <v>3.3624887000000001</v>
      </c>
      <c r="C159" s="65">
        <f>IF(TRUE,Machine_donnees_brutes!D163)</f>
        <v>353.97408999999999</v>
      </c>
      <c r="D159" s="65">
        <f>IF(TRUE,Machine_donnees_brutes!C163)</f>
        <v>287.10699</v>
      </c>
      <c r="F159" s="54" t="str">
        <f>IF(OR(H159&gt;Machine_traitement!$B$24,F158="OUI"),"OUI","NON")</f>
        <v>OUI</v>
      </c>
      <c r="G159" s="55" t="str">
        <f>IF(I159&gt;0,IF(A159&lt;&gt;A158,IF(OR((L159-L158)/(A159-A158)&lt;-Machine_traitement!$B$18,G158="RUPTURE",IF(L159&lt;L158,L159&lt;Machine_traitement!$B$19)),"RUPTURE","NON RUPTURE"),IF(OR((L160-L158)/(A160-A158)&lt;-Machine_traitement!$B$18,G158="RUPTURE",IF(L160&lt;L158,L160&lt;Machine_traitement!$B$19)),"RUPTURE","NON RUPTURE")),"NON RUPTURE")</f>
        <v>NON RUPTURE</v>
      </c>
      <c r="H159" s="56">
        <f>D159/Resultats!$K$2</f>
        <v>249.71206831544299</v>
      </c>
      <c r="I159" s="69">
        <f>A159-Machine_traitement!$B$26</f>
        <v>0.60937999999998738</v>
      </c>
      <c r="J159" s="50">
        <f>(B159-$B$2)/Resultats!$J$2</f>
        <v>0.061460575000000017</v>
      </c>
      <c r="K159" s="50">
        <f>IF(AND(TRUE,Machine_donnees!J159-(Machine_traitement!$B$10*Machine_donnees!L159+Machine_traitement!$B$11)&gt;0.0003),Machine_donnees!J159-(Machine_traitement!$B$10*Machine_donnees!L159+Machine_traitement!$B$11),0)</f>
        <v>0.00071077988093691535</v>
      </c>
      <c r="L159" s="51">
        <f ca="1">AVERAGE(OFFSET(H159,0,0,Machine_traitement!$B$4,1))</f>
        <v>250.9403634635251</v>
      </c>
    </row>
    <row r="160" spans="1:12" ht="12.75">
      <c r="A160" s="65">
        <f>IF(TRUE,Machine_donnees_brutes!A164)</f>
        <v>725.66895</v>
      </c>
      <c r="B160" s="65">
        <f>IF(TRUE,Machine_donnees_brutes!B164)</f>
        <v>3.3646940999999999</v>
      </c>
      <c r="C160" s="65">
        <f>IF(TRUE,Machine_donnees_brutes!D164)</f>
        <v>354.11944999999997</v>
      </c>
      <c r="D160" s="65">
        <f>IF(TRUE,Machine_donnees_brutes!C164)</f>
        <v>289.93146000000002</v>
      </c>
      <c r="F160" s="54" t="str">
        <f>IF(OR(H160&gt;Machine_traitement!$B$24,F159="OUI"),"OUI","NON")</f>
        <v>OUI</v>
      </c>
      <c r="G160" s="55" t="str">
        <f>IF(I160&gt;0,IF(A160&lt;&gt;A159,IF(OR((L160-L159)/(A160-A159)&lt;-Machine_traitement!$B$18,G159="RUPTURE",IF(L160&lt;L159,L160&lt;Machine_traitement!$B$19)),"RUPTURE","NON RUPTURE"),IF(OR((L161-L159)/(A161-A159)&lt;-Machine_traitement!$B$18,G159="RUPTURE",IF(L161&lt;L159,L161&lt;Machine_traitement!$B$19)),"RUPTURE","NON RUPTURE")),"NON RUPTURE")</f>
        <v>NON RUPTURE</v>
      </c>
      <c r="H160" s="56">
        <f>D160/Resultats!$K$2</f>
        <v>252.16865861160724</v>
      </c>
      <c r="I160" s="69">
        <f>A160-Machine_traitement!$B$26</f>
        <v>0.61329000000000633</v>
      </c>
      <c r="J160" s="50">
        <f>(B160-$B$2)/Resultats!$J$2</f>
        <v>0.061736249999999993</v>
      </c>
      <c r="K160" s="50">
        <f>IF(AND(TRUE,Machine_donnees!J160-(Machine_traitement!$B$10*Machine_donnees!L160+Machine_traitement!$B$11)&gt;0.0003),Machine_donnees!J160-(Machine_traitement!$B$10*Machine_donnees!L160+Machine_traitement!$B$11),0)</f>
        <v>0.00064050301623176653</v>
      </c>
      <c r="L160" s="51">
        <f ca="1">AVERAGE(OFFSET(H160,0,0,Machine_traitement!$B$4,1))</f>
        <v>255.22723081647791</v>
      </c>
    </row>
    <row r="161" spans="1:12" ht="12.75">
      <c r="A161" s="65">
        <f>IF(TRUE,Machine_donnees_brutes!A165)</f>
        <v>725.67285000000004</v>
      </c>
      <c r="B161" s="65">
        <f>IF(TRUE,Machine_donnees_brutes!B165)</f>
        <v>3.3683657999999999</v>
      </c>
      <c r="C161" s="65">
        <f>IF(TRUE,Machine_donnees_brutes!D165)</f>
        <v>355.38907</v>
      </c>
      <c r="D161" s="65">
        <f>IF(TRUE,Machine_donnees_brutes!C165)</f>
        <v>296.96465999999998</v>
      </c>
      <c r="F161" s="54" t="str">
        <f>IF(OR(H161&gt;Machine_traitement!$B$24,F160="OUI"),"OUI","NON")</f>
        <v>OUI</v>
      </c>
      <c r="G161" s="55" t="str">
        <f>IF(I161&gt;0,IF(A161&lt;&gt;A160,IF(OR((L161-L160)/(A161-A160)&lt;-Machine_traitement!$B$18,G160="RUPTURE",IF(L161&lt;L160,L161&lt;Machine_traitement!$B$19)),"RUPTURE","NON RUPTURE"),IF(OR((L162-L160)/(A162-A160)&lt;-Machine_traitement!$B$18,G160="RUPTURE",IF(L162&lt;L160,L162&lt;Machine_traitement!$B$19)),"RUPTURE","NON RUPTURE")),"NON RUPTURE")</f>
        <v>NON RUPTURE</v>
      </c>
      <c r="H161" s="56">
        <f>D161/Resultats!$K$2</f>
        <v>258.28580302134861</v>
      </c>
      <c r="I161" s="69">
        <f>A161-Machine_traitement!$B$26</f>
        <v>0.61719000000005053</v>
      </c>
      <c r="J161" s="50">
        <f>(B161-$B$2)/Resultats!$J$2</f>
        <v>0.062195212499999986</v>
      </c>
      <c r="K161" s="50">
        <f>IF(AND(TRUE,Machine_donnees!J161-(Machine_traitement!$B$10*Machine_donnees!L161+Machine_traitement!$B$11)&gt;0.0003),Machine_donnees!J161-(Machine_traitement!$B$10*Machine_donnees!L161+Machine_traitement!$B$11),0)</f>
        <v>0.00088618772019023739</v>
      </c>
      <c r="L161" s="51">
        <f ca="1">AVERAGE(OFFSET(H161,0,0,Machine_traitement!$B$4,1))</f>
        <v>257.87006559853478</v>
      </c>
    </row>
    <row r="162" spans="1:12" ht="12.75">
      <c r="A162" s="65">
        <f>IF(TRUE,Machine_donnees_brutes!A166)</f>
        <v>725.67675999999994</v>
      </c>
      <c r="B162" s="65">
        <f>IF(TRUE,Machine_donnees_brutes!B166)</f>
        <v>3.3721923999999999</v>
      </c>
      <c r="C162" s="65">
        <f>IF(TRUE,Machine_donnees_brutes!D166)</f>
        <v>356.02172999999999</v>
      </c>
      <c r="D162" s="65">
        <f>IF(TRUE,Machine_donnees_brutes!C166)</f>
        <v>296.00867</v>
      </c>
      <c r="F162" s="54" t="str">
        <f>IF(OR(H162&gt;Machine_traitement!$B$24,F161="OUI"),"OUI","NON")</f>
        <v>OUI</v>
      </c>
      <c r="G162" s="55" t="str">
        <f>IF(I162&gt;0,IF(A162&lt;&gt;A161,IF(OR((L162-L161)/(A162-A161)&lt;-Machine_traitement!$B$18,G161="RUPTURE",IF(L162&lt;L161,L162&lt;Machine_traitement!$B$19)),"RUPTURE","NON RUPTURE"),IF(OR((L163-L161)/(A163-A161)&lt;-Machine_traitement!$B$18,G161="RUPTURE",IF(L163&lt;L161,L163&lt;Machine_traitement!$B$19)),"RUPTURE","NON RUPTURE")),"NON RUPTURE")</f>
        <v>NON RUPTURE</v>
      </c>
      <c r="H162" s="56">
        <f>D162/Resultats!$K$2</f>
        <v>257.45432817572089</v>
      </c>
      <c r="I162" s="69">
        <f>A162-Machine_traitement!$B$26</f>
        <v>0.6210999999999558</v>
      </c>
      <c r="J162" s="50">
        <f>(B162-$B$2)/Resultats!$J$2</f>
        <v>0.062673537499999987</v>
      </c>
      <c r="K162" s="50">
        <f>IF(AND(TRUE,Machine_donnees!J162-(Machine_traitement!$B$10*Machine_donnees!L162+Machine_traitement!$B$11)&gt;0.0003),Machine_donnees!J162-(Machine_traitement!$B$10*Machine_donnees!L162+Machine_traitement!$B$11),0)</f>
        <v>0.0011048078088834457</v>
      </c>
      <c r="L162" s="51">
        <f ca="1">AVERAGE(OFFSET(H162,0,0,Machine_traitement!$B$4,1))</f>
        <v>261.08820262644633</v>
      </c>
    </row>
    <row r="163" spans="1:12" ht="12.75">
      <c r="A163" s="65">
        <f>IF(TRUE,Machine_donnees_brutes!A167)</f>
        <v>725.68065999999999</v>
      </c>
      <c r="B163" s="65">
        <f>IF(TRUE,Machine_donnees_brutes!B167)</f>
        <v>3.3743143</v>
      </c>
      <c r="C163" s="65">
        <f>IF(TRUE,Machine_donnees_brutes!D167)</f>
        <v>355.52881000000002</v>
      </c>
      <c r="D163" s="65">
        <f>IF(TRUE,Machine_donnees_brutes!C167)</f>
        <v>304.36478</v>
      </c>
      <c r="F163" s="54" t="str">
        <f>IF(OR(H163&gt;Machine_traitement!$B$24,F162="OUI"),"OUI","NON")</f>
        <v>OUI</v>
      </c>
      <c r="G163" s="55" t="str">
        <f>IF(I163&gt;0,IF(A163&lt;&gt;A162,IF(OR((L163-L162)/(A163-A162)&lt;-Machine_traitement!$B$18,G162="RUPTURE",IF(L163&lt;L162,L163&lt;Machine_traitement!$B$19)),"RUPTURE","NON RUPTURE"),IF(OR((L164-L162)/(A164-A162)&lt;-Machine_traitement!$B$18,G162="RUPTURE",IF(L164&lt;L162,L164&lt;Machine_traitement!$B$19)),"RUPTURE","NON RUPTURE")),"NON RUPTURE")</f>
        <v>NON RUPTURE</v>
      </c>
      <c r="H163" s="56">
        <f>D163/Resultats!$K$2</f>
        <v>264.72207707717172</v>
      </c>
      <c r="I163" s="69">
        <f>A163-Machine_traitement!$B$26</f>
        <v>0.625</v>
      </c>
      <c r="J163" s="50">
        <f>(B163-$B$2)/Resultats!$J$2</f>
        <v>0.062938775000000002</v>
      </c>
      <c r="K163" s="50">
        <f>IF(AND(TRUE,Machine_donnees!J163-(Machine_traitement!$B$10*Machine_donnees!L163+Machine_traitement!$B$11)&gt;0.0003),Machine_donnees!J163-(Machine_traitement!$B$10*Machine_donnees!L163+Machine_traitement!$B$11),0)</f>
        <v>0.0010929839680950057</v>
      </c>
      <c r="L163" s="51">
        <f ca="1">AVERAGE(OFFSET(H163,0,0,Machine_traitement!$B$4,1))</f>
        <v>264.52141209217291</v>
      </c>
    </row>
    <row r="164" spans="1:12" ht="12.75">
      <c r="A164" s="65">
        <f>IF(TRUE,Machine_donnees_brutes!A168)</f>
        <v>725.68457000000001</v>
      </c>
      <c r="B164" s="65">
        <f>IF(TRUE,Machine_donnees_brutes!B168)</f>
        <v>3.3774674</v>
      </c>
      <c r="C164" s="65">
        <f>IF(TRUE,Machine_donnees_brutes!D168)</f>
        <v>354.56894</v>
      </c>
      <c r="D164" s="65">
        <f>IF(TRUE,Machine_donnees_brutes!C168)</f>
        <v>303.90334999999999</v>
      </c>
      <c r="F164" s="54" t="str">
        <f>IF(OR(H164&gt;Machine_traitement!$B$24,F163="OUI"),"OUI","NON")</f>
        <v>OUI</v>
      </c>
      <c r="G164" s="55" t="str">
        <f>IF(I164&gt;0,IF(A164&lt;&gt;A163,IF(OR((L164-L163)/(A164-A163)&lt;-Machine_traitement!$B$18,G163="RUPTURE",IF(L164&lt;L163,L164&lt;Machine_traitement!$B$19)),"RUPTURE","NON RUPTURE"),IF(OR((L165-L163)/(A165-A163)&lt;-Machine_traitement!$B$18,G163="RUPTURE",IF(L165&lt;L163,L165&lt;Machine_traitement!$B$19)),"RUPTURE","NON RUPTURE")),"NON RUPTURE")</f>
        <v>NON RUPTURE</v>
      </c>
      <c r="H164" s="56">
        <f>D164/Resultats!$K$2</f>
        <v>264.32074710717416</v>
      </c>
      <c r="I164" s="69">
        <f>A164-Machine_traitement!$B$26</f>
        <v>0.62891000000001895</v>
      </c>
      <c r="J164" s="50">
        <f>(B164-$B$2)/Resultats!$J$2</f>
        <v>0.063332912500000005</v>
      </c>
      <c r="K164" s="50">
        <f>IF(AND(TRUE,Machine_donnees!J164-(Machine_traitement!$B$10*Machine_donnees!L164+Machine_traitement!$B$11)&gt;0.0003),Machine_donnees!J164-(Machine_traitement!$B$10*Machine_donnees!L164+Machine_traitement!$B$11),0)</f>
        <v>0.0012487523730761868</v>
      </c>
      <c r="L164" s="51">
        <f ca="1">AVERAGE(OFFSET(H164,0,0,Machine_traitement!$B$4,1))</f>
        <v>267.47516605519922</v>
      </c>
    </row>
    <row r="165" spans="1:12" ht="12.75">
      <c r="A165" s="65">
        <f>IF(TRUE,Machine_donnees_brutes!A169)</f>
        <v>725.68848000000003</v>
      </c>
      <c r="B165" s="65">
        <f>IF(TRUE,Machine_donnees_brutes!B169)</f>
        <v>3.3808231000000002</v>
      </c>
      <c r="C165" s="65">
        <f>IF(TRUE,Machine_donnees_brutes!D169)</f>
        <v>353.75562000000002</v>
      </c>
      <c r="D165" s="65">
        <f>IF(TRUE,Machine_donnees_brutes!C169)</f>
        <v>311.15694999999999</v>
      </c>
      <c r="F165" s="54" t="str">
        <f>IF(OR(H165&gt;Machine_traitement!$B$24,F164="OUI"),"OUI","NON")</f>
        <v>OUI</v>
      </c>
      <c r="G165" s="55" t="str">
        <f>IF(I165&gt;0,IF(A165&lt;&gt;A164,IF(OR((L165-L164)/(A165-A164)&lt;-Machine_traitement!$B$18,G164="RUPTURE",IF(L165&lt;L164,L165&lt;Machine_traitement!$B$19)),"RUPTURE","NON RUPTURE"),IF(OR((L166-L164)/(A166-A164)&lt;-Machine_traitement!$B$18,G164="RUPTURE",IF(L166&lt;L164,L166&lt;Machine_traitement!$B$19)),"RUPTURE","NON RUPTURE")),"NON RUPTURE")</f>
        <v>NON RUPTURE</v>
      </c>
      <c r="H165" s="56">
        <f>D165/Resultats!$K$2</f>
        <v>270.62958500322435</v>
      </c>
      <c r="I165" s="69">
        <f>A165-Machine_traitement!$B$26</f>
        <v>0.63282000000003791</v>
      </c>
      <c r="J165" s="50">
        <f>(B165-$B$2)/Resultats!$J$2</f>
        <v>0.063752375000000028</v>
      </c>
      <c r="K165" s="50">
        <f>IF(AND(TRUE,Machine_donnees!J165-(Machine_traitement!$B$10*Machine_donnees!L165+Machine_traitement!$B$11)&gt;0.0003),Machine_donnees!J165-(Machine_traitement!$B$10*Machine_donnees!L165+Machine_traitement!$B$11),0)</f>
        <v>0.0013547361242708528</v>
      </c>
      <c r="L165" s="51">
        <f ca="1">AVERAGE(OFFSET(H165,0,0,Machine_traitement!$B$4,1))</f>
        <v>271.35964233990899</v>
      </c>
    </row>
    <row r="166" spans="1:12" ht="12.75">
      <c r="A166" s="65">
        <f>IF(TRUE,Machine_donnees_brutes!A170)</f>
        <v>725.69237999999996</v>
      </c>
      <c r="B166" s="65">
        <f>IF(TRUE,Machine_donnees_brutes!B170)</f>
        <v>3.3828198999999999</v>
      </c>
      <c r="C166" s="65">
        <f>IF(TRUE,Machine_donnees_brutes!D170)</f>
        <v>354.25094999999999</v>
      </c>
      <c r="D166" s="65">
        <f>IF(TRUE,Machine_donnees_brutes!C170)</f>
        <v>312.83571999999998</v>
      </c>
      <c r="F166" s="54" t="str">
        <f>IF(OR(H166&gt;Machine_traitement!$B$24,F165="OUI"),"OUI","NON")</f>
        <v>OUI</v>
      </c>
      <c r="G166" s="55" t="str">
        <f>IF(I166&gt;0,IF(A166&lt;&gt;A165,IF(OR((L166-L165)/(A166-A165)&lt;-Machine_traitement!$B$18,G165="RUPTURE",IF(L166&lt;L165,L166&lt;Machine_traitement!$B$19)),"RUPTURE","NON RUPTURE"),IF(OR((L167-L165)/(A167-A165)&lt;-Machine_traitement!$B$18,G165="RUPTURE",IF(L167&lt;L165,L167&lt;Machine_traitement!$B$19)),"RUPTURE","NON RUPTURE")),"NON RUPTURE")</f>
        <v>NON RUPTURE</v>
      </c>
      <c r="H166" s="56">
        <f>D166/Resultats!$K$2</f>
        <v>272.08969967659368</v>
      </c>
      <c r="I166" s="69">
        <f>A166-Machine_traitement!$B$26</f>
        <v>0.63671999999996842</v>
      </c>
      <c r="J166" s="50">
        <f>(B166-$B$2)/Resultats!$J$2</f>
        <v>0.064001974999999989</v>
      </c>
      <c r="K166" s="50">
        <f>IF(AND(TRUE,Machine_donnees!J166-(Machine_traitement!$B$10*Machine_donnees!L166+Machine_traitement!$B$11)&gt;0.0003),Machine_donnees!J166-(Machine_traitement!$B$10*Machine_donnees!L166+Machine_traitement!$B$11),0)</f>
        <v>0.0014238265904650826</v>
      </c>
      <c r="L166" s="51">
        <f ca="1">AVERAGE(OFFSET(H166,0,0,Machine_traitement!$B$4,1))</f>
        <v>273.59642874378665</v>
      </c>
    </row>
    <row r="167" spans="1:12" ht="12.75">
      <c r="A167" s="65">
        <f>IF(TRUE,Machine_donnees_brutes!A171)</f>
        <v>725.69628999999998</v>
      </c>
      <c r="B167" s="65">
        <f>IF(TRUE,Machine_donnees_brutes!B171)</f>
        <v>3.3880412999999998</v>
      </c>
      <c r="C167" s="65">
        <f>IF(TRUE,Machine_donnees_brutes!D171)</f>
        <v>355.56580000000002</v>
      </c>
      <c r="D167" s="65">
        <f>IF(TRUE,Machine_donnees_brutes!C171)</f>
        <v>316.30045000000001</v>
      </c>
      <c r="F167" s="54" t="str">
        <f>IF(OR(H167&gt;Machine_traitement!$B$24,F166="OUI"),"OUI","NON")</f>
        <v>OUI</v>
      </c>
      <c r="G167" s="55" t="str">
        <f>IF(I167&gt;0,IF(A167&lt;&gt;A166,IF(OR((L167-L166)/(A167-A166)&lt;-Machine_traitement!$B$18,G166="RUPTURE",IF(L167&lt;L166,L167&lt;Machine_traitement!$B$19)),"RUPTURE","NON RUPTURE"),IF(OR((L168-L166)/(A168-A166)&lt;-Machine_traitement!$B$18,G166="RUPTURE",IF(L168&lt;L166,L168&lt;Machine_traitement!$B$19)),"RUPTURE","NON RUPTURE")),"NON RUPTURE")</f>
        <v>NON RUPTURE</v>
      </c>
      <c r="H167" s="56">
        <f>D167/Resultats!$K$2</f>
        <v>275.10315781097967</v>
      </c>
      <c r="I167" s="69">
        <f>A167-Machine_traitement!$B$26</f>
        <v>0.64062999999998738</v>
      </c>
      <c r="J167" s="50">
        <f>(B167-$B$2)/Resultats!$J$2</f>
        <v>0.06465464999999998</v>
      </c>
      <c r="K167" s="50">
        <f>IF(AND(TRUE,Machine_donnees!J167-(Machine_traitement!$B$10*Machine_donnees!L167+Machine_traitement!$B$11)&gt;0.0003),Machine_donnees!J167-(Machine_traitement!$B$10*Machine_donnees!L167+Machine_traitement!$B$11),0)</f>
        <v>0.0017804564794575845</v>
      </c>
      <c r="L167" s="51">
        <f ca="1">AVERAGE(OFFSET(H167,0,0,Machine_traitement!$B$4,1))</f>
        <v>277.26487586275516</v>
      </c>
    </row>
    <row r="168" spans="1:12" ht="12.75">
      <c r="A168" s="65">
        <f>IF(TRUE,Machine_donnees_brutes!A172)</f>
        <v>725.7002</v>
      </c>
      <c r="B168" s="65">
        <f>IF(TRUE,Machine_donnees_brutes!B172)</f>
        <v>3.3897876999999998</v>
      </c>
      <c r="C168" s="65">
        <f>IF(TRUE,Machine_donnees_brutes!D172)</f>
        <v>355.97769</v>
      </c>
      <c r="D168" s="65">
        <f>IF(TRUE,Machine_donnees_brutes!C172)</f>
        <v>321.27132999999998</v>
      </c>
      <c r="F168" s="54" t="str">
        <f>IF(OR(H168&gt;Machine_traitement!$B$24,F167="OUI"),"OUI","NON")</f>
        <v>OUI</v>
      </c>
      <c r="G168" s="55" t="str">
        <f>IF(I168&gt;0,IF(A168&lt;&gt;A167,IF(OR((L168-L167)/(A168-A167)&lt;-Machine_traitement!$B$18,G167="RUPTURE",IF(L168&lt;L167,L168&lt;Machine_traitement!$B$19)),"RUPTURE","NON RUPTURE"),IF(OR((L169-L167)/(A169-A167)&lt;-Machine_traitement!$B$18,G167="RUPTURE",IF(L169&lt;L167,L169&lt;Machine_traitement!$B$19)),"RUPTURE","NON RUPTURE")),"NON RUPTURE")</f>
        <v>NON RUPTURE</v>
      </c>
      <c r="H168" s="56">
        <f>D168/Resultats!$K$2</f>
        <v>279.42659391453071</v>
      </c>
      <c r="I168" s="69">
        <f>A168-Machine_traitement!$B$26</f>
        <v>0.64454000000000633</v>
      </c>
      <c r="J168" s="50">
        <f>(B168-$B$2)/Resultats!$J$2</f>
        <v>0.064872949999999985</v>
      </c>
      <c r="K168" s="50">
        <f>IF(AND(TRUE,Machine_donnees!J168-(Machine_traitement!$B$10*Machine_donnees!L168+Machine_traitement!$B$11)&gt;0.0003),Machine_donnees!J168-(Machine_traitement!$B$10*Machine_donnees!L168+Machine_traitement!$B$11),0)</f>
        <v>0.0018294253060499865</v>
      </c>
      <c r="L168" s="51">
        <f ca="1">AVERAGE(OFFSET(H168,0,0,Machine_traitement!$B$4,1))</f>
        <v>279.36314545796893</v>
      </c>
    </row>
    <row r="169" spans="1:12" ht="12.75">
      <c r="A169" s="65">
        <f>IF(TRUE,Machine_donnees_brutes!A173)</f>
        <v>725.70410000000004</v>
      </c>
      <c r="B169" s="65">
        <f>IF(TRUE,Machine_donnees_brutes!B173)</f>
        <v>3.3934236000000002</v>
      </c>
      <c r="C169" s="65">
        <f>IF(TRUE,Machine_donnees_brutes!D173)</f>
        <v>355.32308999999998</v>
      </c>
      <c r="D169" s="65">
        <f>IF(TRUE,Machine_donnees_brutes!C173)</f>
        <v>321.12542999999999</v>
      </c>
      <c r="F169" s="54" t="str">
        <f>IF(OR(H169&gt;Machine_traitement!$B$24,F168="OUI"),"OUI","NON")</f>
        <v>OUI</v>
      </c>
      <c r="G169" s="55" t="str">
        <f>IF(I169&gt;0,IF(A169&lt;&gt;A168,IF(OR((L169-L168)/(A169-A168)&lt;-Machine_traitement!$B$18,G168="RUPTURE",IF(L169&lt;L168,L169&lt;Machine_traitement!$B$19)),"RUPTURE","NON RUPTURE"),IF(OR((L170-L168)/(A170-A168)&lt;-Machine_traitement!$B$18,G168="RUPTURE",IF(L170&lt;L168,L170&lt;Machine_traitement!$B$19)),"RUPTURE","NON RUPTURE")),"NON RUPTURE")</f>
        <v>NON RUPTURE</v>
      </c>
      <c r="H169" s="56">
        <f>D169/Resultats!$K$2</f>
        <v>279.29969700140708</v>
      </c>
      <c r="I169" s="69">
        <f>A169-Machine_traitement!$B$26</f>
        <v>0.64844000000005053</v>
      </c>
      <c r="J169" s="50">
        <f>(B169-$B$2)/Resultats!$J$2</f>
        <v>0.06532743750000003</v>
      </c>
      <c r="K169" s="50">
        <f>IF(AND(TRUE,Machine_donnees!J169-(Machine_traitement!$B$10*Machine_donnees!L169+Machine_traitement!$B$11)&gt;0.0003),Machine_donnees!J169-(Machine_traitement!$B$10*Machine_donnees!L169+Machine_traitement!$B$11),0)</f>
        <v>0.0020216856394317528</v>
      </c>
      <c r="L169" s="51">
        <f ca="1">AVERAGE(OFFSET(H169,0,0,Machine_traitement!$B$4,1))</f>
        <v>282.61253704772486</v>
      </c>
    </row>
    <row r="170" spans="1:12" ht="12.75">
      <c r="A170" s="65">
        <f>IF(TRUE,Machine_donnees_brutes!A174)</f>
        <v>725.70800999999994</v>
      </c>
      <c r="B170" s="65">
        <f>IF(TRUE,Machine_donnees_brutes!B174)</f>
        <v>3.3958374999999998</v>
      </c>
      <c r="C170" s="65">
        <f>IF(TRUE,Machine_donnees_brutes!D174)</f>
        <v>354.35449</v>
      </c>
      <c r="D170" s="65">
        <f>IF(TRUE,Machine_donnees_brutes!C174)</f>
        <v>328.74331999999998</v>
      </c>
      <c r="F170" s="54" t="str">
        <f>IF(OR(H170&gt;Machine_traitement!$B$24,F169="OUI"),"OUI","NON")</f>
        <v>OUI</v>
      </c>
      <c r="G170" s="55" t="str">
        <f>IF(I170&gt;0,IF(A170&lt;&gt;A169,IF(OR((L170-L169)/(A170-A169)&lt;-Machine_traitement!$B$18,G169="RUPTURE",IF(L170&lt;L169,L170&lt;Machine_traitement!$B$19)),"RUPTURE","NON RUPTURE"),IF(OR((L171-L169)/(A171-A169)&lt;-Machine_traitement!$B$18,G169="RUPTURE",IF(L171&lt;L169,L171&lt;Machine_traitement!$B$19)),"RUPTURE","NON RUPTURE")),"NON RUPTURE")</f>
        <v>NON RUPTURE</v>
      </c>
      <c r="H170" s="56">
        <f>D170/Resultats!$K$2</f>
        <v>285.92537709404263</v>
      </c>
      <c r="I170" s="69">
        <f>A170-Machine_traitement!$B$26</f>
        <v>0.6523499999999558</v>
      </c>
      <c r="J170" s="50">
        <f>(B170-$B$2)/Resultats!$J$2</f>
        <v>0.065629174999999984</v>
      </c>
      <c r="K170" s="50">
        <f>IF(AND(TRUE,Machine_donnees!J170-(Machine_traitement!$B$10*Machine_donnees!L170+Machine_traitement!$B$11)&gt;0.0003),Machine_donnees!J170-(Machine_traitement!$B$10*Machine_donnees!L170+Machine_traitement!$B$11),0)</f>
        <v>0.0021008396356067827</v>
      </c>
      <c r="L170" s="51">
        <f ca="1">AVERAGE(OFFSET(H170,0,0,Machine_traitement!$B$4,1))</f>
        <v>285.37068363747142</v>
      </c>
    </row>
    <row r="171" spans="1:12" ht="12.75">
      <c r="A171" s="65">
        <f>IF(TRUE,Machine_donnees_brutes!A175)</f>
        <v>725.71190999999999</v>
      </c>
      <c r="B171" s="65">
        <f>IF(TRUE,Machine_donnees_brutes!B175)</f>
        <v>3.3989549000000001</v>
      </c>
      <c r="C171" s="65">
        <f>IF(TRUE,Machine_donnees_brutes!D175)</f>
        <v>353.71213</v>
      </c>
      <c r="D171" s="65">
        <f>IF(TRUE,Machine_donnees_brutes!C175)</f>
        <v>327.46780000000001</v>
      </c>
      <c r="F171" s="54" t="str">
        <f>IF(OR(H171&gt;Machine_traitement!$B$24,F170="OUI"),"OUI","NON")</f>
        <v>OUI</v>
      </c>
      <c r="G171" s="55" t="str">
        <f>IF(I171&gt;0,IF(A171&lt;&gt;A170,IF(OR((L171-L170)/(A171-A170)&lt;-Machine_traitement!$B$18,G170="RUPTURE",IF(L171&lt;L170,L171&lt;Machine_traitement!$B$19)),"RUPTURE","NON RUPTURE"),IF(OR((L172-L170)/(A172-A170)&lt;-Machine_traitement!$B$18,G170="RUPTURE",IF(L172&lt;L170,L172&lt;Machine_traitement!$B$19)),"RUPTURE","NON RUPTURE")),"NON RUPTURE")</f>
        <v>NON RUPTURE</v>
      </c>
      <c r="H171" s="56">
        <f>D171/Resultats!$K$2</f>
        <v>284.81599018090026</v>
      </c>
      <c r="I171" s="69">
        <f>A171-Machine_traitement!$B$26</f>
        <v>0.65625</v>
      </c>
      <c r="J171" s="50">
        <f>(B171-$B$2)/Resultats!$J$2</f>
        <v>0.066018850000000018</v>
      </c>
      <c r="K171" s="50">
        <f>IF(AND(TRUE,Machine_donnees!J171-(Machine_traitement!$B$10*Machine_donnees!L171+Machine_traitement!$B$11)&gt;0.0003),Machine_donnees!J171-(Machine_traitement!$B$10*Machine_donnees!L171+Machine_traitement!$B$11),0)</f>
        <v>0.0022802079559514216</v>
      </c>
      <c r="L171" s="51">
        <f ca="1">AVERAGE(OFFSET(H171,0,0,Machine_traitement!$B$4,1))</f>
        <v>287.9767017894219</v>
      </c>
    </row>
    <row r="172" spans="1:12" ht="12.75">
      <c r="A172" s="65">
        <f>IF(TRUE,Machine_donnees_brutes!A176)</f>
        <v>725.71582000000001</v>
      </c>
      <c r="B172" s="65">
        <f>IF(TRUE,Machine_donnees_brutes!B176)</f>
        <v>3.4011841</v>
      </c>
      <c r="C172" s="65">
        <f>IF(TRUE,Machine_donnees_brutes!D176)</f>
        <v>354.50738999999999</v>
      </c>
      <c r="D172" s="65">
        <f>IF(TRUE,Machine_donnees_brutes!C176)</f>
        <v>334.73586999999998</v>
      </c>
      <c r="F172" s="54" t="str">
        <f>IF(OR(H172&gt;Machine_traitement!$B$24,F171="OUI"),"OUI","NON")</f>
        <v>OUI</v>
      </c>
      <c r="G172" s="55" t="str">
        <f>IF(I172&gt;0,IF(A172&lt;&gt;A171,IF(OR((L172-L171)/(A172-A171)&lt;-Machine_traitement!$B$18,G171="RUPTURE",IF(L172&lt;L171,L172&lt;Machine_traitement!$B$19)),"RUPTURE","NON RUPTURE"),IF(OR((L173-L171)/(A173-A171)&lt;-Machine_traitement!$B$18,G171="RUPTURE",IF(L173&lt;L171,L173&lt;Machine_traitement!$B$19)),"RUPTURE","NON RUPTURE")),"NON RUPTURE")</f>
        <v>NON RUPTURE</v>
      </c>
      <c r="H172" s="56">
        <f>D172/Resultats!$K$2</f>
        <v>291.13741339794353</v>
      </c>
      <c r="I172" s="69">
        <f>A172-Machine_traitement!$B$26</f>
        <v>0.66016000000001895</v>
      </c>
      <c r="J172" s="50">
        <f>(B172-$B$2)/Resultats!$J$2</f>
        <v>0.066297500000000009</v>
      </c>
      <c r="K172" s="50">
        <f>IF(AND(TRUE,Machine_donnees!J172-(Machine_traitement!$B$10*Machine_donnees!L172+Machine_traitement!$B$11)&gt;0.0003),Machine_donnees!J172-(Machine_traitement!$B$10*Machine_donnees!L172+Machine_traitement!$B$11),0)</f>
        <v>0.0023201951183841468</v>
      </c>
      <c r="L172" s="51">
        <f ca="1">AVERAGE(OFFSET(H172,0,0,Machine_traitement!$B$4,1))</f>
        <v>290.93409566733112</v>
      </c>
    </row>
    <row r="173" spans="1:12" ht="12.75">
      <c r="A173" s="65">
        <f>IF(TRUE,Machine_donnees_brutes!A177)</f>
        <v>725.71973000000003</v>
      </c>
      <c r="B173" s="65">
        <f>IF(TRUE,Machine_donnees_brutes!B177)</f>
        <v>3.4052432000000001</v>
      </c>
      <c r="C173" s="65">
        <f>IF(TRUE,Machine_donnees_brutes!D177)</f>
        <v>355.69031000000001</v>
      </c>
      <c r="D173" s="65">
        <f>IF(TRUE,Machine_donnees_brutes!C177)</f>
        <v>334.26834000000002</v>
      </c>
      <c r="F173" s="54" t="str">
        <f>IF(OR(H173&gt;Machine_traitement!$B$24,F172="OUI"),"OUI","NON")</f>
        <v>OUI</v>
      </c>
      <c r="G173" s="55" t="str">
        <f>IF(I173&gt;0,IF(A173&lt;&gt;A172,IF(OR((L173-L172)/(A173-A172)&lt;-Machine_traitement!$B$18,G172="RUPTURE",IF(L173&lt;L172,L173&lt;Machine_traitement!$B$19)),"RUPTURE","NON RUPTURE"),IF(OR((L174-L172)/(A174-A172)&lt;-Machine_traitement!$B$18,G172="RUPTURE",IF(L174&lt;L172,L174&lt;Machine_traitement!$B$19)),"RUPTURE","NON RUPTURE")),"NON RUPTURE")</f>
        <v>NON RUPTURE</v>
      </c>
      <c r="H173" s="56">
        <f>D173/Resultats!$K$2</f>
        <v>290.73077793671877</v>
      </c>
      <c r="I173" s="69">
        <f>A173-Machine_traitement!$B$26</f>
        <v>0.66407000000003791</v>
      </c>
      <c r="J173" s="50">
        <f>(B173-$B$2)/Resultats!$J$2</f>
        <v>0.066804887500000021</v>
      </c>
      <c r="K173" s="50">
        <f>IF(AND(TRUE,Machine_donnees!J173-(Machine_traitement!$B$10*Machine_donnees!L173+Machine_traitement!$B$11)&gt;0.0003),Machine_donnees!J173-(Machine_traitement!$B$10*Machine_donnees!L173+Machine_traitement!$B$11),0)</f>
        <v>0.0026829391550282633</v>
      </c>
      <c r="L173" s="51">
        <f ca="1">AVERAGE(OFFSET(H173,0,0,Machine_traitement!$B$4,1))</f>
        <v>292.72644715937156</v>
      </c>
    </row>
    <row r="174" spans="1:12" ht="12.75">
      <c r="A174" s="65">
        <f>IF(TRUE,Machine_donnees_brutes!A178)</f>
        <v>725.72362999999996</v>
      </c>
      <c r="B174" s="65">
        <f>IF(TRUE,Machine_donnees_brutes!B178)</f>
        <v>3.4094452999999998</v>
      </c>
      <c r="C174" s="65">
        <f>IF(TRUE,Machine_donnees_brutes!D178)</f>
        <v>355.78264999999999</v>
      </c>
      <c r="D174" s="65">
        <f>IF(TRUE,Machine_donnees_brutes!C178)</f>
        <v>338.85739000000001</v>
      </c>
      <c r="F174" s="54" t="str">
        <f>IF(OR(H174&gt;Machine_traitement!$B$24,F173="OUI"),"OUI","NON")</f>
        <v>OUI</v>
      </c>
      <c r="G174" s="55" t="str">
        <f>IF(I174&gt;0,IF(A174&lt;&gt;A173,IF(OR((L174-L173)/(A174-A173)&lt;-Machine_traitement!$B$18,G173="RUPTURE",IF(L174&lt;L173,L174&lt;Machine_traitement!$B$19)),"RUPTURE","NON RUPTURE"),IF(OR((L175-L173)/(A175-A173)&lt;-Machine_traitement!$B$18,G173="RUPTURE",IF(L175&lt;L173,L175&lt;Machine_traitement!$B$19)),"RUPTURE","NON RUPTURE")),"NON RUPTURE")</f>
        <v>NON RUPTURE</v>
      </c>
      <c r="H174" s="56">
        <f>D174/Resultats!$K$2</f>
        <v>294.72211638202441</v>
      </c>
      <c r="I174" s="69">
        <f>A174-Machine_traitement!$B$26</f>
        <v>0.66796999999996842</v>
      </c>
      <c r="J174" s="50">
        <f>(B174-$B$2)/Resultats!$J$2</f>
        <v>0.067330149999999978</v>
      </c>
      <c r="K174" s="50">
        <f>IF(AND(TRUE,Machine_donnees!J174-(Machine_traitement!$B$10*Machine_donnees!L174+Machine_traitement!$B$11)&gt;0.0003),Machine_donnees!J174-(Machine_traitement!$B$10*Machine_donnees!L174+Machine_traitement!$B$11),0)</f>
        <v>0.0028912162448798406</v>
      </c>
      <c r="L174" s="51">
        <f ca="1">AVERAGE(OFFSET(H174,0,0,Machine_traitement!$B$4,1))</f>
        <v>296.6543762869851</v>
      </c>
    </row>
    <row r="175" spans="1:12" ht="12.75">
      <c r="A175" s="65">
        <f>IF(TRUE,Machine_donnees_brutes!A179)</f>
        <v>725.72753999999998</v>
      </c>
      <c r="B175" s="65">
        <f>IF(TRUE,Machine_donnees_brutes!B179)</f>
        <v>3.4119606</v>
      </c>
      <c r="C175" s="65">
        <f>IF(TRUE,Machine_donnees_brutes!D179)</f>
        <v>354.96841000000001</v>
      </c>
      <c r="D175" s="65">
        <f>IF(TRUE,Machine_donnees_brutes!C179)</f>
        <v>343.30063000000001</v>
      </c>
      <c r="F175" s="54" t="str">
        <f>IF(OR(H175&gt;Machine_traitement!$B$24,F174="OUI"),"OUI","NON")</f>
        <v>OUI</v>
      </c>
      <c r="G175" s="55" t="str">
        <f>IF(I175&gt;0,IF(A175&lt;&gt;A174,IF(OR((L175-L174)/(A175-A174)&lt;-Machine_traitement!$B$18,G174="RUPTURE",IF(L175&lt;L174,L175&lt;Machine_traitement!$B$19)),"RUPTURE","NON RUPTURE"),IF(OR((L176-L174)/(A176-A174)&lt;-Machine_traitement!$B$18,G174="RUPTURE",IF(L176&lt;L174,L176&lt;Machine_traitement!$B$19)),"RUPTURE","NON RUPTURE")),"NON RUPTURE")</f>
        <v>NON RUPTURE</v>
      </c>
      <c r="H175" s="56">
        <f>D175/Resultats!$K$2</f>
        <v>298.58663619194579</v>
      </c>
      <c r="I175" s="69">
        <f>A175-Machine_traitement!$B$26</f>
        <v>0.67187999999998738</v>
      </c>
      <c r="J175" s="50">
        <f>(B175-$B$2)/Resultats!$J$2</f>
        <v>0.067644562500000005</v>
      </c>
      <c r="K175" s="50">
        <f>IF(AND(TRUE,Machine_donnees!J175-(Machine_traitement!$B$10*Machine_donnees!L175+Machine_traitement!$B$11)&gt;0.0003),Machine_donnees!J175-(Machine_traitement!$B$10*Machine_donnees!L175+Machine_traitement!$B$11),0)</f>
        <v>0.0030177047560907277</v>
      </c>
      <c r="L175" s="51">
        <f ca="1">AVERAGE(OFFSET(H175,0,0,Machine_traitement!$B$4,1))</f>
        <v>298.98303901312329</v>
      </c>
    </row>
    <row r="176" spans="1:12" ht="12.75">
      <c r="A176" s="65">
        <f>IF(TRUE,Machine_donnees_brutes!A180)</f>
        <v>725.73145</v>
      </c>
      <c r="B176" s="65">
        <f>IF(TRUE,Machine_donnees_brutes!B180)</f>
        <v>3.4157991000000001</v>
      </c>
      <c r="C176" s="65">
        <f>IF(TRUE,Machine_donnees_brutes!D180)</f>
        <v>353.92867999999999</v>
      </c>
      <c r="D176" s="65">
        <f>IF(TRUE,Machine_donnees_brutes!C180)</f>
        <v>344.21215999999998</v>
      </c>
      <c r="F176" s="54" t="str">
        <f>IF(OR(H176&gt;Machine_traitement!$B$24,F175="OUI"),"OUI","NON")</f>
        <v>OUI</v>
      </c>
      <c r="G176" s="55" t="str">
        <f>IF(I176&gt;0,IF(A176&lt;&gt;A175,IF(OR((L176-L175)/(A176-A175)&lt;-Machine_traitement!$B$18,G175="RUPTURE",IF(L176&lt;L175,L176&lt;Machine_traitement!$B$19)),"RUPTURE","NON RUPTURE"),IF(OR((L177-L175)/(A177-A175)&lt;-Machine_traitement!$B$18,G175="RUPTURE",IF(L177&lt;L175,L177&lt;Machine_traitement!$B$19)),"RUPTURE","NON RUPTURE")),"NON RUPTURE")</f>
        <v>NON RUPTURE</v>
      </c>
      <c r="H176" s="56">
        <f>D176/Resultats!$K$2</f>
        <v>299.37944183430085</v>
      </c>
      <c r="I176" s="69">
        <f>A176-Machine_traitement!$B$26</f>
        <v>0.67579000000000633</v>
      </c>
      <c r="J176" s="50">
        <f>(B176-$B$2)/Resultats!$J$2</f>
        <v>0.068124375000000015</v>
      </c>
      <c r="K176" s="50">
        <f>IF(AND(TRUE,Machine_donnees!J176-(Machine_traitement!$B$10*Machine_donnees!L176+Machine_traitement!$B$11)&gt;0.0003),Machine_donnees!J176-(Machine_traitement!$B$10*Machine_donnees!L176+Machine_traitement!$B$11),0)</f>
        <v>0.0032681229259363398</v>
      </c>
      <c r="L176" s="51">
        <f ca="1">AVERAGE(OFFSET(H176,0,0,Machine_traitement!$B$4,1))</f>
        <v>301.82558205225268</v>
      </c>
    </row>
    <row r="177" spans="1:12" ht="12.75">
      <c r="A177" s="65">
        <f>IF(TRUE,Machine_donnees_brutes!A181)</f>
        <v>725.73535000000004</v>
      </c>
      <c r="B177" s="65">
        <f>IF(TRUE,Machine_donnees_brutes!B181)</f>
        <v>3.4170747000000001</v>
      </c>
      <c r="C177" s="65">
        <f>IF(TRUE,Machine_donnees_brutes!D181)</f>
        <v>353.45551</v>
      </c>
      <c r="D177" s="65">
        <f>IF(TRUE,Machine_donnees_brutes!C181)</f>
        <v>349.83706999999998</v>
      </c>
      <c r="F177" s="54" t="str">
        <f>IF(OR(H177&gt;Machine_traitement!$B$24,F176="OUI"),"OUI","NON")</f>
        <v>OUI</v>
      </c>
      <c r="G177" s="55" t="str">
        <f>IF(I177&gt;0,IF(A177&lt;&gt;A176,IF(OR((L177-L176)/(A177-A176)&lt;-Machine_traitement!$B$18,G176="RUPTURE",IF(L177&lt;L176,L177&lt;Machine_traitement!$B$19)),"RUPTURE","NON RUPTURE"),IF(OR((L178-L176)/(A178-A176)&lt;-Machine_traitement!$B$18,G176="RUPTURE",IF(L178&lt;L176,L178&lt;Machine_traitement!$B$19)),"RUPTURE","NON RUPTURE")),"NON RUPTURE")</f>
        <v>NON RUPTURE</v>
      </c>
      <c r="H177" s="56">
        <f>D177/Resultats!$K$2</f>
        <v>304.27172227020458</v>
      </c>
      <c r="I177" s="69">
        <f>A177-Machine_traitement!$B$26</f>
        <v>0.67969000000005053</v>
      </c>
      <c r="J177" s="50">
        <f>(B177-$B$2)/Resultats!$J$2</f>
        <v>0.06828382500000002</v>
      </c>
      <c r="K177" s="50">
        <f>IF(AND(TRUE,Machine_donnees!J177-(Machine_traitement!$B$10*Machine_donnees!L177+Machine_traitement!$B$11)&gt;0.0003),Machine_donnees!J177-(Machine_traitement!$B$10*Machine_donnees!L177+Machine_traitement!$B$11),0)</f>
        <v>0.0033278454005295638</v>
      </c>
      <c r="L177" s="51">
        <f ca="1">AVERAGE(OFFSET(H177,0,0,Machine_traitement!$B$4,1))</f>
        <v>303.06135707321255</v>
      </c>
    </row>
    <row r="178" spans="1:12" ht="12.75">
      <c r="A178" s="65">
        <f>IF(TRUE,Machine_donnees_brutes!A182)</f>
        <v>725.73925999999994</v>
      </c>
      <c r="B178" s="65">
        <f>IF(TRUE,Machine_donnees_brutes!B182)</f>
        <v>3.4231961000000002</v>
      </c>
      <c r="C178" s="65">
        <f>IF(TRUE,Machine_donnees_brutes!D182)</f>
        <v>354.35806000000002</v>
      </c>
      <c r="D178" s="65">
        <f>IF(TRUE,Machine_donnees_brutes!C182)</f>
        <v>347.05383</v>
      </c>
      <c r="F178" s="54" t="str">
        <f>IF(OR(H178&gt;Machine_traitement!$B$24,F177="OUI"),"OUI","NON")</f>
        <v>OUI</v>
      </c>
      <c r="G178" s="55" t="str">
        <f>IF(I178&gt;0,IF(A178&lt;&gt;A177,IF(OR((L178-L177)/(A178-A177)&lt;-Machine_traitement!$B$18,G177="RUPTURE",IF(L178&lt;L177,L178&lt;Machine_traitement!$B$19)),"RUPTURE","NON RUPTURE"),IF(OR((L179-L177)/(A179-A177)&lt;-Machine_traitement!$B$18,G177="RUPTURE",IF(L179&lt;L177,L179&lt;Machine_traitement!$B$19)),"RUPTURE","NON RUPTURE")),"NON RUPTURE")</f>
        <v>NON RUPTURE</v>
      </c>
      <c r="H178" s="56">
        <f>D178/Resultats!$K$2</f>
        <v>301.85099187622058</v>
      </c>
      <c r="I178" s="69">
        <f>A178-Machine_traitement!$B$26</f>
        <v>0.6835999999999558</v>
      </c>
      <c r="J178" s="50">
        <f>(B178-$B$2)/Resultats!$J$2</f>
        <v>0.069049000000000027</v>
      </c>
      <c r="K178" s="50">
        <f>IF(AND(TRUE,Machine_donnees!J178-(Machine_traitement!$B$10*Machine_donnees!L178+Machine_traitement!$B$11)&gt;0.0003),Machine_donnees!J178-(Machine_traitement!$B$10*Machine_donnees!L178+Machine_traitement!$B$11),0)</f>
        <v>0.0039089929750802666</v>
      </c>
      <c r="L178" s="51">
        <f ca="1">AVERAGE(OFFSET(H178,0,0,Machine_traitement!$B$4,1))</f>
        <v>305.34173548041963</v>
      </c>
    </row>
    <row r="179" spans="1:12" ht="12.75">
      <c r="A179" s="65">
        <f>IF(TRUE,Machine_donnees_brutes!A183)</f>
        <v>725.74315999999999</v>
      </c>
      <c r="B179" s="65">
        <f>IF(TRUE,Machine_donnees_brutes!B183)</f>
        <v>3.4247100000000001</v>
      </c>
      <c r="C179" s="65">
        <f>IF(TRUE,Machine_donnees_brutes!D183)</f>
        <v>355.46251999999998</v>
      </c>
      <c r="D179" s="65">
        <f>IF(TRUE,Machine_donnees_brutes!C183)</f>
        <v>355.08080999999999</v>
      </c>
      <c r="F179" s="54" t="str">
        <f>IF(OR(H179&gt;Machine_traitement!$B$24,F178="OUI"),"OUI","NON")</f>
        <v>OUI</v>
      </c>
      <c r="G179" s="55" t="str">
        <f>IF(I179&gt;0,IF(A179&lt;&gt;A178,IF(OR((L179-L178)/(A179-A178)&lt;-Machine_traitement!$B$18,G178="RUPTURE",IF(L179&lt;L178,L179&lt;Machine_traitement!$B$19)),"RUPTURE","NON RUPTURE"),IF(OR((L180-L178)/(A180-A178)&lt;-Machine_traitement!$B$18,G178="RUPTURE",IF(L180&lt;L178,L180&lt;Machine_traitement!$B$19)),"RUPTURE","NON RUPTURE")),"NON RUPTURE")</f>
        <v>NON RUPTURE</v>
      </c>
      <c r="H179" s="56">
        <f>D179/Resultats!$K$2</f>
        <v>308.83247908461868</v>
      </c>
      <c r="I179" s="69">
        <f>A179-Machine_traitement!$B$26</f>
        <v>0.6875</v>
      </c>
      <c r="J179" s="50">
        <f>(B179-$B$2)/Resultats!$J$2</f>
        <v>0.069238237500000022</v>
      </c>
      <c r="K179" s="50">
        <f>IF(AND(TRUE,Machine_donnees!J179-(Machine_traitement!$B$10*Machine_donnees!L179+Machine_traitement!$B$11)&gt;0.0003),Machine_donnees!J179-(Machine_traitement!$B$10*Machine_donnees!L179+Machine_traitement!$B$11),0)</f>
        <v>0.0038726905946386836</v>
      </c>
      <c r="L179" s="51">
        <f ca="1">AVERAGE(OFFSET(H179,0,0,Machine_traitement!$B$4,1))</f>
        <v>308.13651605221401</v>
      </c>
    </row>
    <row r="180" spans="1:12" ht="12.75">
      <c r="A180" s="65">
        <f>IF(TRUE,Machine_donnees_brutes!A184)</f>
        <v>725.74707000000001</v>
      </c>
      <c r="B180" s="65">
        <f>IF(TRUE,Machine_donnees_brutes!B184)</f>
        <v>3.4279465999999998</v>
      </c>
      <c r="C180" s="65">
        <f>IF(TRUE,Machine_donnees_brutes!D184)</f>
        <v>355.43436000000003</v>
      </c>
      <c r="D180" s="65">
        <f>IF(TRUE,Machine_donnees_brutes!C184)</f>
        <v>353.48043999999999</v>
      </c>
      <c r="F180" s="54" t="str">
        <f>IF(OR(H180&gt;Machine_traitement!$B$24,F179="OUI"),"OUI","NON")</f>
        <v>OUI</v>
      </c>
      <c r="G180" s="55" t="str">
        <f>IF(I180&gt;0,IF(A180&lt;&gt;A179,IF(OR((L180-L179)/(A180-A179)&lt;-Machine_traitement!$B$18,G179="RUPTURE",IF(L180&lt;L179,L180&lt;Machine_traitement!$B$19)),"RUPTURE","NON RUPTURE"),IF(OR((L181-L179)/(A181-A179)&lt;-Machine_traitement!$B$18,G179="RUPTURE",IF(L181&lt;L179,L181&lt;Machine_traitement!$B$19)),"RUPTURE","NON RUPTURE")),"NON RUPTURE")</f>
        <v>NON RUPTURE</v>
      </c>
      <c r="H180" s="56">
        <f>D180/Resultats!$K$2</f>
        <v>307.44055301980927</v>
      </c>
      <c r="I180" s="69">
        <f>A180-Machine_traitement!$B$26</f>
        <v>0.69141000000001895</v>
      </c>
      <c r="J180" s="50">
        <f>(B180-$B$2)/Resultats!$J$2</f>
        <v>0.069642812499999984</v>
      </c>
      <c r="K180" s="50">
        <f>IF(AND(TRUE,Machine_donnees!J180-(Machine_traitement!$B$10*Machine_donnees!L180+Machine_traitement!$B$11)&gt;0.0003),Machine_donnees!J180-(Machine_traitement!$B$10*Machine_donnees!L180+Machine_traitement!$B$11),0)</f>
        <v>0.0041468344275606417</v>
      </c>
      <c r="L180" s="51">
        <f ca="1">AVERAGE(OFFSET(H180,0,0,Machine_traitement!$B$4,1))</f>
        <v>309.75275567685316</v>
      </c>
    </row>
    <row r="181" spans="1:12" ht="12.75">
      <c r="A181" s="65">
        <f>IF(TRUE,Machine_donnees_brutes!A185)</f>
        <v>725.75098000000003</v>
      </c>
      <c r="B181" s="65">
        <f>IF(TRUE,Machine_donnees_brutes!B185)</f>
        <v>3.4311712000000001</v>
      </c>
      <c r="C181" s="65">
        <f>IF(TRUE,Machine_donnees_brutes!D185)</f>
        <v>354.65744000000001</v>
      </c>
      <c r="D181" s="65">
        <f>IF(TRUE,Machine_donnees_brutes!C185)</f>
        <v>358.79736000000003</v>
      </c>
      <c r="F181" s="54" t="str">
        <f>IF(OR(H181&gt;Machine_traitement!$B$24,F180="OUI"),"OUI","NON")</f>
        <v>OUI</v>
      </c>
      <c r="G181" s="55" t="str">
        <f>IF(I181&gt;0,IF(A181&lt;&gt;A180,IF(OR((L181-L180)/(A181-A180)&lt;-Machine_traitement!$B$18,G180="RUPTURE",IF(L181&lt;L180,L181&lt;Machine_traitement!$B$19)),"RUPTURE","NON RUPTURE"),IF(OR((L182-L180)/(A182-A180)&lt;-Machine_traitement!$B$18,G180="RUPTURE",IF(L182&lt;L180,L182&lt;Machine_traitement!$B$19)),"RUPTURE","NON RUPTURE")),"NON RUPTURE")</f>
        <v>NON RUPTURE</v>
      </c>
      <c r="H181" s="56">
        <f>D181/Resultats!$K$2</f>
        <v>312.06495833389704</v>
      </c>
      <c r="I181" s="69">
        <f>A181-Machine_traitement!$B$26</f>
        <v>0.69532000000003791</v>
      </c>
      <c r="J181" s="50">
        <f>(B181-$B$2)/Resultats!$J$2</f>
        <v>0.070045887500000015</v>
      </c>
      <c r="K181" s="50">
        <f>IF(AND(TRUE,Machine_donnees!J181-(Machine_traitement!$B$10*Machine_donnees!L181+Machine_traitement!$B$11)&gt;0.0003),Machine_donnees!J181-(Machine_traitement!$B$10*Machine_donnees!L181+Machine_traitement!$B$11),0)</f>
        <v>0.0043541642363405242</v>
      </c>
      <c r="L181" s="51">
        <f ca="1">AVERAGE(OFFSET(H181,0,0,Machine_traitement!$B$4,1))</f>
        <v>312.1783349419178</v>
      </c>
    </row>
    <row r="182" spans="1:12" ht="12.75">
      <c r="A182" s="65">
        <f>IF(TRUE,Machine_donnees_brutes!A186)</f>
        <v>725.75487999999996</v>
      </c>
      <c r="B182" s="65">
        <f>IF(TRUE,Machine_donnees_brutes!B186)</f>
        <v>3.4334481000000001</v>
      </c>
      <c r="C182" s="65">
        <f>IF(TRUE,Machine_donnees_brutes!D186)</f>
        <v>353.73495000000003</v>
      </c>
      <c r="D182" s="65">
        <f>IF(TRUE,Machine_donnees_brutes!C186)</f>
        <v>359.05806999999999</v>
      </c>
      <c r="F182" s="54" t="str">
        <f>IF(OR(H182&gt;Machine_traitement!$B$24,F181="OUI"),"OUI","NON")</f>
        <v>OUI</v>
      </c>
      <c r="G182" s="55" t="str">
        <f>IF(I182&gt;0,IF(A182&lt;&gt;A181,IF(OR((L182-L181)/(A182-A181)&lt;-Machine_traitement!$B$18,G181="RUPTURE",IF(L182&lt;L181,L182&lt;Machine_traitement!$B$19)),"RUPTURE","NON RUPTURE"),IF(OR((L183-L181)/(A183-A181)&lt;-Machine_traitement!$B$18,G181="RUPTURE",IF(L183&lt;L181,L183&lt;Machine_traitement!$B$19)),"RUPTURE","NON RUPTURE")),"NON RUPTURE")</f>
        <v>NON RUPTURE</v>
      </c>
      <c r="H182" s="56">
        <f>D182/Resultats!$K$2</f>
        <v>312.29171154993861</v>
      </c>
      <c r="I182" s="69">
        <f>A182-Machine_traitement!$B$26</f>
        <v>0.69921999999996842</v>
      </c>
      <c r="J182" s="50">
        <f>(B182-$B$2)/Resultats!$J$2</f>
        <v>0.070330500000000018</v>
      </c>
      <c r="K182" s="50">
        <f>IF(AND(TRUE,Machine_donnees!J182-(Machine_traitement!$B$10*Machine_donnees!L182+Machine_traitement!$B$11)&gt;0.0003),Machine_donnees!J182-(Machine_traitement!$B$10*Machine_donnees!L182+Machine_traitement!$B$11),0)</f>
        <v>0.0045714584544992026</v>
      </c>
      <c r="L182" s="51">
        <f ca="1">AVERAGE(OFFSET(H182,0,0,Machine_traitement!$B$4,1))</f>
        <v>313.01251036955546</v>
      </c>
    </row>
    <row r="183" spans="1:12" ht="12.75">
      <c r="A183" s="65">
        <f>IF(TRUE,Machine_donnees_brutes!A187)</f>
        <v>725.75878999999998</v>
      </c>
      <c r="B183" s="65">
        <f>IF(TRUE,Machine_donnees_brutes!B187)</f>
        <v>3.4363747</v>
      </c>
      <c r="C183" s="65">
        <f>IF(TRUE,Machine_donnees_brutes!D187)</f>
        <v>353.48665999999997</v>
      </c>
      <c r="D183" s="65">
        <f>IF(TRUE,Machine_donnees_brutes!C187)</f>
        <v>360.71555000000001</v>
      </c>
      <c r="F183" s="54" t="str">
        <f>IF(OR(H183&gt;Machine_traitement!$B$24,F182="OUI"),"OUI","NON")</f>
        <v>OUI</v>
      </c>
      <c r="G183" s="55" t="str">
        <f>IF(I183&gt;0,IF(A183&lt;&gt;A182,IF(OR((L183-L182)/(A183-A182)&lt;-Machine_traitement!$B$18,G182="RUPTURE",IF(L183&lt;L182,L183&lt;Machine_traitement!$B$19)),"RUPTURE","NON RUPTURE"),IF(OR((L184-L182)/(A184-A182)&lt;-Machine_traitement!$B$18,G182="RUPTURE",IF(L184&lt;L182,L184&lt;Machine_traitement!$B$19)),"RUPTURE","NON RUPTURE")),"NON RUPTURE")</f>
        <v>NON RUPTURE</v>
      </c>
      <c r="H183" s="56">
        <f>D183/Resultats!$K$2</f>
        <v>313.7333091891723</v>
      </c>
      <c r="I183" s="69">
        <f>A183-Machine_traitement!$B$26</f>
        <v>0.70312999999998738</v>
      </c>
      <c r="J183" s="50">
        <f>(B183-$B$2)/Resultats!$J$2</f>
        <v>0.070696325000000004</v>
      </c>
      <c r="K183" s="50">
        <f>IF(AND(TRUE,Machine_donnees!J183-(Machine_traitement!$B$10*Machine_donnees!L183+Machine_traitement!$B$11)&gt;0.0003),Machine_donnees!J183-(Machine_traitement!$B$10*Machine_donnees!L183+Machine_traitement!$B$11),0)</f>
        <v>0.0047185852837135639</v>
      </c>
      <c r="L183" s="51">
        <f ca="1">AVERAGE(OFFSET(H183,0,0,Machine_traitement!$B$4,1))</f>
        <v>315.7225118007965</v>
      </c>
    </row>
    <row r="184" spans="1:12" ht="12.75">
      <c r="A184" s="65">
        <f>IF(TRUE,Machine_donnees_brutes!A188)</f>
        <v>725.7627</v>
      </c>
      <c r="B184" s="65">
        <f>IF(TRUE,Machine_donnees_brutes!B188)</f>
        <v>3.4394084999999999</v>
      </c>
      <c r="C184" s="65">
        <f>IF(TRUE,Machine_donnees_brutes!D188)</f>
        <v>354.63601999999997</v>
      </c>
      <c r="D184" s="65">
        <f>IF(TRUE,Machine_donnees_brutes!C188)</f>
        <v>365.28973000000002</v>
      </c>
      <c r="F184" s="54" t="str">
        <f>IF(OR(H184&gt;Machine_traitement!$B$24,F183="OUI"),"OUI","NON")</f>
        <v>OUI</v>
      </c>
      <c r="G184" s="55" t="str">
        <f>IF(I184&gt;0,IF(A184&lt;&gt;A183,IF(OR((L184-L183)/(A184-A183)&lt;-Machine_traitement!$B$18,G183="RUPTURE",IF(L184&lt;L183,L184&lt;Machine_traitement!$B$19)),"RUPTURE","NON RUPTURE"),IF(OR((L185-L183)/(A185-A183)&lt;-Machine_traitement!$B$18,G183="RUPTURE",IF(L185&lt;L183,L185&lt;Machine_traitement!$B$19)),"RUPTURE","NON RUPTURE")),"NON RUPTURE")</f>
        <v>NON RUPTURE</v>
      </c>
      <c r="H184" s="56">
        <f>D184/Resultats!$K$2</f>
        <v>317.71171441242075</v>
      </c>
      <c r="I184" s="69">
        <f>A184-Machine_traitement!$B$26</f>
        <v>0.70704000000000633</v>
      </c>
      <c r="J184" s="50">
        <f>(B184-$B$2)/Resultats!$J$2</f>
        <v>0.071075549999999987</v>
      </c>
      <c r="K184" s="50">
        <f>IF(AND(TRUE,Machine_donnees!J184-(Machine_traitement!$B$10*Machine_donnees!L184+Machine_traitement!$B$11)&gt;0.0003),Machine_donnees!J184-(Machine_traitement!$B$10*Machine_donnees!L184+Machine_traitement!$B$11),0)</f>
        <v>0.0049198566961209111</v>
      </c>
      <c r="L184" s="51">
        <f ca="1">AVERAGE(OFFSET(H184,0,0,Machine_traitement!$B$4,1))</f>
        <v>317.92762616155289</v>
      </c>
    </row>
    <row r="185" spans="1:12" ht="12.75">
      <c r="A185" s="65">
        <f>IF(TRUE,Machine_donnees_brutes!A189)</f>
        <v>725.76660000000004</v>
      </c>
      <c r="B185" s="65">
        <f>IF(TRUE,Machine_donnees_brutes!B189)</f>
        <v>3.4437120000000001</v>
      </c>
      <c r="C185" s="65">
        <f>IF(TRUE,Machine_donnees_brutes!D189)</f>
        <v>355.55371000000002</v>
      </c>
      <c r="D185" s="65">
        <f>IF(TRUE,Machine_donnees_brutes!C189)</f>
        <v>365.78622000000001</v>
      </c>
      <c r="F185" s="54" t="str">
        <f>IF(OR(H185&gt;Machine_traitement!$B$24,F184="OUI"),"OUI","NON")</f>
        <v>OUI</v>
      </c>
      <c r="G185" s="55" t="str">
        <f>IF(I185&gt;0,IF(A185&lt;&gt;A184,IF(OR((L185-L184)/(A185-A184)&lt;-Machine_traitement!$B$18,G184="RUPTURE",IF(L185&lt;L184,L185&lt;Machine_traitement!$B$19)),"RUPTURE","NON RUPTURE"),IF(OR((L186-L184)/(A186-A184)&lt;-Machine_traitement!$B$18,G184="RUPTURE",IF(L186&lt;L184,L186&lt;Machine_traitement!$B$19)),"RUPTURE","NON RUPTURE")),"NON RUPTURE")</f>
        <v>NON RUPTURE</v>
      </c>
      <c r="H185" s="56">
        <f>D185/Resultats!$K$2</f>
        <v>318.14353791068504</v>
      </c>
      <c r="I185" s="69">
        <f>A185-Machine_traitement!$B$26</f>
        <v>0.71094000000005053</v>
      </c>
      <c r="J185" s="50">
        <f>(B185-$B$2)/Resultats!$J$2</f>
        <v>0.071613487500000017</v>
      </c>
      <c r="K185" s="50">
        <f>IF(AND(TRUE,Machine_donnees!J185-(Machine_traitement!$B$10*Machine_donnees!L185+Machine_traitement!$B$11)&gt;0.0003),Machine_donnees!J185-(Machine_traitement!$B$10*Machine_donnees!L185+Machine_traitement!$B$11),0)</f>
        <v>0.0052004925691293002</v>
      </c>
      <c r="L185" s="51">
        <f ca="1">AVERAGE(OFFSET(H185,0,0,Machine_traitement!$B$4,1))</f>
        <v>321.11598285837908</v>
      </c>
    </row>
    <row r="186" spans="1:12" ht="12.75">
      <c r="A186" s="65">
        <f>IF(TRUE,Machine_donnees_brutes!A190)</f>
        <v>725.77050999999994</v>
      </c>
      <c r="B186" s="65">
        <f>IF(TRUE,Machine_donnees_brutes!B190)</f>
        <v>3.4470081000000001</v>
      </c>
      <c r="C186" s="65">
        <f>IF(TRUE,Machine_donnees_brutes!D190)</f>
        <v>355.35117000000002</v>
      </c>
      <c r="D186" s="65">
        <f>IF(TRUE,Machine_donnees_brutes!C190)</f>
        <v>372.62137000000001</v>
      </c>
      <c r="F186" s="54" t="str">
        <f>IF(OR(H186&gt;Machine_traitement!$B$24,F185="OUI"),"OUI","NON")</f>
        <v>OUI</v>
      </c>
      <c r="G186" s="55" t="str">
        <f>IF(I186&gt;0,IF(A186&lt;&gt;A185,IF(OR((L186-L185)/(A186-A185)&lt;-Machine_traitement!$B$18,G185="RUPTURE",IF(L186&lt;L185,L186&lt;Machine_traitement!$B$19)),"RUPTURE","NON RUPTURE"),IF(OR((L187-L185)/(A187-A185)&lt;-Machine_traitement!$B$18,G185="RUPTURE",IF(L187&lt;L185,L187&lt;Machine_traitement!$B$19)),"RUPTURE","NON RUPTURE")),"NON RUPTURE")</f>
        <v>NON RUPTURE</v>
      </c>
      <c r="H186" s="56">
        <f>D186/Resultats!$K$2</f>
        <v>324.08842780607313</v>
      </c>
      <c r="I186" s="69">
        <f>A186-Machine_traitement!$B$26</f>
        <v>0.7148499999999558</v>
      </c>
      <c r="J186" s="50">
        <f>(B186-$B$2)/Resultats!$J$2</f>
        <v>0.07202550000000002</v>
      </c>
      <c r="K186" s="50">
        <f>IF(AND(TRUE,Machine_donnees!J186-(Machine_traitement!$B$10*Machine_donnees!L186+Machine_traitement!$B$11)&gt;0.0003),Machine_donnees!J186-(Machine_traitement!$B$10*Machine_donnees!L186+Machine_traitement!$B$11),0)</f>
        <v>0.0054703557853335583</v>
      </c>
      <c r="L186" s="51">
        <f ca="1">AVERAGE(OFFSET(H186,0,0,Machine_traitement!$B$4,1))</f>
        <v>322.87742768963915</v>
      </c>
    </row>
    <row r="187" spans="1:12" ht="12.75">
      <c r="A187" s="65">
        <f>IF(TRUE,Machine_donnees_brutes!A191)</f>
        <v>725.77440999999999</v>
      </c>
      <c r="B187" s="65">
        <f>IF(TRUE,Machine_donnees_brutes!B191)</f>
        <v>3.4500658999999998</v>
      </c>
      <c r="C187" s="65">
        <f>IF(TRUE,Machine_donnees_brutes!D191)</f>
        <v>354.45290999999997</v>
      </c>
      <c r="D187" s="65">
        <f>IF(TRUE,Machine_donnees_brutes!C191)</f>
        <v>369.83667000000003</v>
      </c>
      <c r="F187" s="54" t="str">
        <f>IF(OR(H187&gt;Machine_traitement!$B$24,F186="OUI"),"OUI","NON")</f>
        <v>OUI</v>
      </c>
      <c r="G187" s="55" t="str">
        <f>IF(I187&gt;0,IF(A187&lt;&gt;A186,IF(OR((L187-L186)/(A187-A186)&lt;-Machine_traitement!$B$18,G186="RUPTURE",IF(L187&lt;L186,L187&lt;Machine_traitement!$B$19)),"RUPTURE","NON RUPTURE"),IF(OR((L188-L186)/(A188-A186)&lt;-Machine_traitement!$B$18,G186="RUPTURE",IF(L188&lt;L186,L188&lt;Machine_traitement!$B$19)),"RUPTURE","NON RUPTURE")),"NON RUPTURE")</f>
        <v>NON RUPTURE</v>
      </c>
      <c r="H187" s="56">
        <f>D187/Resultats!$K$2</f>
        <v>321.66642757320523</v>
      </c>
      <c r="I187" s="69">
        <f>A187-Machine_traitement!$B$26</f>
        <v>0.71875</v>
      </c>
      <c r="J187" s="50">
        <f>(B187-$B$2)/Resultats!$J$2</f>
        <v>0.072407724999999978</v>
      </c>
      <c r="K187" s="50">
        <f>IF(AND(TRUE,Machine_donnees!J187-(Machine_traitement!$B$10*Machine_donnees!L187+Machine_traitement!$B$11)&gt;0.0003),Machine_donnees!J187-(Machine_traitement!$B$10*Machine_donnees!L187+Machine_traitement!$B$11),0)</f>
        <v>0.0057938235019711626</v>
      </c>
      <c r="L187" s="51">
        <f ca="1">AVERAGE(OFFSET(H187,0,0,Machine_traitement!$B$4,1))</f>
        <v>323.60551938531182</v>
      </c>
    </row>
    <row r="188" spans="1:12" ht="12.75">
      <c r="A188" s="65">
        <f>IF(TRUE,Machine_donnees_brutes!A192)</f>
        <v>725.77832000000001</v>
      </c>
      <c r="B188" s="65">
        <f>IF(TRUE,Machine_donnees_brutes!B192)</f>
        <v>3.4528433999999999</v>
      </c>
      <c r="C188" s="65">
        <f>IF(TRUE,Machine_donnees_brutes!D192)</f>
        <v>353.54993000000002</v>
      </c>
      <c r="D188" s="65">
        <f>IF(TRUE,Machine_donnees_brutes!C192)</f>
        <v>374.29561999999999</v>
      </c>
      <c r="F188" s="54" t="str">
        <f>IF(OR(H188&gt;Machine_traitement!$B$24,F187="OUI"),"OUI","NON")</f>
        <v>OUI</v>
      </c>
      <c r="G188" s="55" t="str">
        <f>IF(I188&gt;0,IF(A188&lt;&gt;A187,IF(OR((L188-L187)/(A188-A187)&lt;-Machine_traitement!$B$18,G187="RUPTURE",IF(L188&lt;L187,L188&lt;Machine_traitement!$B$19)),"RUPTURE","NON RUPTURE"),IF(OR((L189-L187)/(A189-A187)&lt;-Machine_traitement!$B$18,G187="RUPTURE",IF(L189&lt;L187,L189&lt;Machine_traitement!$B$19)),"RUPTURE","NON RUPTURE")),"NON RUPTURE")</f>
        <v>NON RUPTURE</v>
      </c>
      <c r="H188" s="56">
        <f>D188/Resultats!$K$2</f>
        <v>325.54461119741836</v>
      </c>
      <c r="I188" s="69">
        <f>A188-Machine_traitement!$B$26</f>
        <v>0.72266000000001895</v>
      </c>
      <c r="J188" s="50">
        <f>(B188-$B$2)/Resultats!$J$2</f>
        <v>0.072754912499999991</v>
      </c>
      <c r="K188" s="50">
        <f>IF(AND(TRUE,Machine_donnees!J188-(Machine_traitement!$B$10*Machine_donnees!L188+Machine_traitement!$B$11)&gt;0.0003),Machine_donnees!J188-(Machine_traitement!$B$10*Machine_donnees!L188+Machine_traitement!$B$11),0)</f>
        <v>0.0060347372641913477</v>
      </c>
      <c r="L188" s="51">
        <f ca="1">AVERAGE(OFFSET(H188,0,0,Machine_traitement!$B$4,1))</f>
        <v>324.92241188812545</v>
      </c>
    </row>
    <row r="189" spans="1:12" ht="12.75">
      <c r="A189" s="65">
        <f>IF(TRUE,Machine_donnees_brutes!A193)</f>
        <v>725.78223000000003</v>
      </c>
      <c r="B189" s="65">
        <f>IF(TRUE,Machine_donnees_brutes!B193)</f>
        <v>3.4548163000000001</v>
      </c>
      <c r="C189" s="65">
        <f>IF(TRUE,Machine_donnees_brutes!D193)</f>
        <v>353.53683000000001</v>
      </c>
      <c r="D189" s="65">
        <f>IF(TRUE,Machine_donnees_brutes!C193)</f>
        <v>372.86487</v>
      </c>
      <c r="F189" s="54" t="str">
        <f>IF(OR(H189&gt;Machine_traitement!$B$24,F188="OUI"),"OUI","NON")</f>
        <v>OUI</v>
      </c>
      <c r="G189" s="55" t="str">
        <f>IF(I189&gt;0,IF(A189&lt;&gt;A188,IF(OR((L189-L188)/(A189-A188)&lt;-Machine_traitement!$B$18,G188="RUPTURE",IF(L189&lt;L188,L189&lt;Machine_traitement!$B$19)),"RUPTURE","NON RUPTURE"),IF(OR((L190-L188)/(A190-A188)&lt;-Machine_traitement!$B$18,G188="RUPTURE",IF(L190&lt;L188,L190&lt;Machine_traitement!$B$19)),"RUPTURE","NON RUPTURE")),"NON RUPTURE")</f>
        <v>NON RUPTURE</v>
      </c>
      <c r="H189" s="56">
        <f>D189/Resultats!$K$2</f>
        <v>324.3002125788326</v>
      </c>
      <c r="I189" s="69">
        <f>A189-Machine_traitement!$B$26</f>
        <v>0.72657000000003791</v>
      </c>
      <c r="J189" s="50">
        <f>(B189-$B$2)/Resultats!$J$2</f>
        <v>0.073001525000000012</v>
      </c>
      <c r="K189" s="50">
        <f>IF(AND(TRUE,Machine_donnees!J189-(Machine_traitement!$B$10*Machine_donnees!L189+Machine_traitement!$B$11)&gt;0.0003),Machine_donnees!J189-(Machine_traitement!$B$10*Machine_donnees!L189+Machine_traitement!$B$11),0)</f>
        <v>0.0061801373824853234</v>
      </c>
      <c r="L189" s="51">
        <f ca="1">AVERAGE(OFFSET(H189,0,0,Machine_traitement!$B$4,1))</f>
        <v>326.17658652661197</v>
      </c>
    </row>
    <row r="190" spans="1:12" ht="12.75">
      <c r="A190" s="65">
        <f>IF(TRUE,Machine_donnees_brutes!A194)</f>
        <v>725.78612999999996</v>
      </c>
      <c r="B190" s="65">
        <f>IF(TRUE,Machine_donnees_brutes!B194)</f>
        <v>3.4585655000000002</v>
      </c>
      <c r="C190" s="65">
        <f>IF(TRUE,Machine_donnees_brutes!D194)</f>
        <v>354.81189000000001</v>
      </c>
      <c r="D190" s="65">
        <f>IF(TRUE,Machine_donnees_brutes!C194)</f>
        <v>377.17959999999999</v>
      </c>
      <c r="F190" s="54" t="str">
        <f>IF(OR(H190&gt;Machine_traitement!$B$24,F189="OUI"),"OUI","NON")</f>
        <v>OUI</v>
      </c>
      <c r="G190" s="55" t="str">
        <f>IF(I190&gt;0,IF(A190&lt;&gt;A189,IF(OR((L190-L189)/(A190-A189)&lt;-Machine_traitement!$B$18,G189="RUPTURE",IF(L190&lt;L189,L190&lt;Machine_traitement!$B$19)),"RUPTURE","NON RUPTURE"),IF(OR((L191-L189)/(A191-A189)&lt;-Machine_traitement!$B$18,G189="RUPTURE",IF(L191&lt;L189,L191&lt;Machine_traitement!$B$19)),"RUPTURE","NON RUPTURE")),"NON RUPTURE")</f>
        <v>NON RUPTURE</v>
      </c>
      <c r="H190" s="56">
        <f>D190/Resultats!$K$2</f>
        <v>328.05296047439134</v>
      </c>
      <c r="I190" s="69">
        <f>A190-Machine_traitement!$B$26</f>
        <v>0.73046999999996842</v>
      </c>
      <c r="J190" s="50">
        <f>(B190-$B$2)/Resultats!$J$2</f>
        <v>0.073470175000000026</v>
      </c>
      <c r="K190" s="50">
        <f>IF(AND(TRUE,Machine_donnees!J190-(Machine_traitement!$B$10*Machine_donnees!L190+Machine_traitement!$B$11)&gt;0.0003),Machine_donnees!J190-(Machine_traitement!$B$10*Machine_donnees!L190+Machine_traitement!$B$11),0)</f>
        <v>0.0063724275845336159</v>
      </c>
      <c r="L190" s="51">
        <f ca="1">AVERAGE(OFFSET(H190,0,0,Machine_traitement!$B$4,1))</f>
        <v>329.60110281449988</v>
      </c>
    </row>
    <row r="191" spans="1:12" ht="12.75">
      <c r="A191" s="65">
        <f>IF(TRUE,Machine_donnees_brutes!A195)</f>
        <v>725.79003999999998</v>
      </c>
      <c r="B191" s="65">
        <f>IF(TRUE,Machine_donnees_brutes!B195)</f>
        <v>3.4617065999999999</v>
      </c>
      <c r="C191" s="65">
        <f>IF(TRUE,Machine_donnees_brutes!D195)</f>
        <v>355.52289000000002</v>
      </c>
      <c r="D191" s="65">
        <f>IF(TRUE,Machine_donnees_brutes!C195)</f>
        <v>380.73955999999998</v>
      </c>
      <c r="F191" s="54" t="str">
        <f>IF(OR(H191&gt;Machine_traitement!$B$24,F190="OUI"),"OUI","NON")</f>
        <v>OUI</v>
      </c>
      <c r="G191" s="55" t="str">
        <f>IF(I191&gt;0,IF(A191&lt;&gt;A190,IF(OR((L191-L190)/(A191-A190)&lt;-Machine_traitement!$B$18,G190="RUPTURE",IF(L191&lt;L190,L191&lt;Machine_traitement!$B$19)),"RUPTURE","NON RUPTURE"),IF(OR((L192-L190)/(A192-A190)&lt;-Machine_traitement!$B$18,G190="RUPTURE",IF(L192&lt;L190,L192&lt;Machine_traitement!$B$19)),"RUPTURE","NON RUPTURE")),"NON RUPTURE")</f>
        <v>NON RUPTURE</v>
      </c>
      <c r="H191" s="56">
        <f>D191/Resultats!$K$2</f>
        <v>331.14924515460842</v>
      </c>
      <c r="I191" s="69">
        <f>A191-Machine_traitement!$B$26</f>
        <v>0.73437999999998738</v>
      </c>
      <c r="J191" s="50">
        <f>(B191-$B$2)/Resultats!$J$2</f>
        <v>0.073862812499999986</v>
      </c>
      <c r="K191" s="50">
        <f>IF(AND(TRUE,Machine_donnees!J191-(Machine_traitement!$B$10*Machine_donnees!L191+Machine_traitement!$B$11)&gt;0.0003),Machine_donnees!J191-(Machine_traitement!$B$10*Machine_donnees!L191+Machine_traitement!$B$11),0)</f>
        <v>0.0066390432142043598</v>
      </c>
      <c r="L191" s="51">
        <f ca="1">AVERAGE(OFFSET(H191,0,0,Machine_traitement!$B$4,1))</f>
        <v>331.16270457702507</v>
      </c>
    </row>
    <row r="192" spans="1:12" ht="12.75">
      <c r="A192" s="65">
        <f>IF(TRUE,Machine_donnees_brutes!A196)</f>
        <v>725.79395</v>
      </c>
      <c r="B192" s="65">
        <f>IF(TRUE,Machine_donnees_brutes!B196)</f>
        <v>3.4653425000000002</v>
      </c>
      <c r="C192" s="65">
        <f>IF(TRUE,Machine_donnees_brutes!D196)</f>
        <v>355.11687999999998</v>
      </c>
      <c r="D192" s="65">
        <f>IF(TRUE,Machine_donnees_brutes!C196)</f>
        <v>380.77051</v>
      </c>
      <c r="F192" s="54" t="str">
        <f>IF(OR(H192&gt;Machine_traitement!$B$24,F191="OUI"),"OUI","NON")</f>
        <v>OUI</v>
      </c>
      <c r="G192" s="55" t="str">
        <f>IF(I192&gt;0,IF(A192&lt;&gt;A191,IF(OR((L192-L191)/(A192-A191)&lt;-Machine_traitement!$B$18,G191="RUPTURE",IF(L192&lt;L191,L192&lt;Machine_traitement!$B$19)),"RUPTURE","NON RUPTURE"),IF(OR((L193-L191)/(A193-A191)&lt;-Machine_traitement!$B$18,G191="RUPTURE",IF(L193&lt;L191,L193&lt;Machine_traitement!$B$19)),"RUPTURE","NON RUPTURE")),"NON RUPTURE")</f>
        <v>NON RUPTURE</v>
      </c>
      <c r="H192" s="56">
        <f>D192/Resultats!$K$2</f>
        <v>331.17616399944171</v>
      </c>
      <c r="I192" s="69">
        <f>A192-Machine_traitement!$B$26</f>
        <v>0.73829000000000633</v>
      </c>
      <c r="J192" s="50">
        <f>(B192-$B$2)/Resultats!$J$2</f>
        <v>0.074317300000000031</v>
      </c>
      <c r="K192" s="50">
        <f>IF(AND(TRUE,Machine_donnees!J192-(Machine_traitement!$B$10*Machine_donnees!L192+Machine_traitement!$B$11)&gt;0.0003),Machine_donnees!J192-(Machine_traitement!$B$10*Machine_donnees!L192+Machine_traitement!$B$11),0)</f>
        <v>0.006946921948254331</v>
      </c>
      <c r="L192" s="51">
        <f ca="1">AVERAGE(OFFSET(H192,0,0,Machine_traitement!$B$4,1))</f>
        <v>332.97940914355115</v>
      </c>
    </row>
    <row r="193" spans="1:12" ht="12.75">
      <c r="A193" s="65">
        <f>IF(TRUE,Machine_donnees_brutes!A197)</f>
        <v>725.79785000000004</v>
      </c>
      <c r="B193" s="65">
        <f>IF(TRUE,Machine_donnees_brutes!B197)</f>
        <v>3.4680724000000001</v>
      </c>
      <c r="C193" s="65">
        <f>IF(TRUE,Machine_donnees_brutes!D197)</f>
        <v>354.15548999999999</v>
      </c>
      <c r="D193" s="65">
        <f>IF(TRUE,Machine_donnees_brutes!C197)</f>
        <v>384.91708</v>
      </c>
      <c r="F193" s="54" t="str">
        <f>IF(OR(H193&gt;Machine_traitement!$B$24,F192="OUI"),"OUI","NON")</f>
        <v>OUI</v>
      </c>
      <c r="G193" s="55" t="str">
        <f>IF(I193&gt;0,IF(A193&lt;&gt;A192,IF(OR((L193-L192)/(A193-A192)&lt;-Machine_traitement!$B$18,G192="RUPTURE",IF(L193&lt;L192,L193&lt;Machine_traitement!$B$19)),"RUPTURE","NON RUPTURE"),IF(OR((L194-L192)/(A194-A192)&lt;-Machine_traitement!$B$18,G192="RUPTURE",IF(L194&lt;L192,L194&lt;Machine_traitement!$B$19)),"RUPTURE","NON RUPTURE")),"NON RUPTURE")</f>
        <v>NON RUPTURE</v>
      </c>
      <c r="H193" s="56">
        <f>D193/Resultats!$K$2</f>
        <v>334.78265428766065</v>
      </c>
      <c r="I193" s="69">
        <f>A193-Machine_traitement!$B$26</f>
        <v>0.74219000000005053</v>
      </c>
      <c r="J193" s="50">
        <f>(B193-$B$2)/Resultats!$J$2</f>
        <v>0.074658537500000011</v>
      </c>
      <c r="K193" s="50">
        <f>IF(AND(TRUE,Machine_donnees!J193-(Machine_traitement!$B$10*Machine_donnees!L193+Machine_traitement!$B$11)&gt;0.0003),Machine_donnees!J193-(Machine_traitement!$B$10*Machine_donnees!L193+Machine_traitement!$B$11),0)</f>
        <v>0.007220535140723322</v>
      </c>
      <c r="L193" s="51">
        <f ca="1">AVERAGE(OFFSET(H193,0,0,Machine_traitement!$B$4,1))</f>
        <v>333.81737669278732</v>
      </c>
    </row>
    <row r="194" spans="1:12" ht="12.75">
      <c r="A194" s="65">
        <f>IF(TRUE,Machine_donnees_brutes!A198)</f>
        <v>725.80175999999994</v>
      </c>
      <c r="B194" s="65">
        <f>IF(TRUE,Machine_donnees_brutes!B198)</f>
        <v>3.4717083</v>
      </c>
      <c r="C194" s="65">
        <f>IF(TRUE,Machine_donnees_brutes!D198)</f>
        <v>353.26190000000003</v>
      </c>
      <c r="D194" s="65">
        <f>IF(TRUE,Machine_donnees_brutes!C198)</f>
        <v>382.69742000000002</v>
      </c>
      <c r="F194" s="54" t="str">
        <f>IF(OR(H194&gt;Machine_traitement!$B$24,F193="OUI"),"OUI","NON")</f>
        <v>OUI</v>
      </c>
      <c r="G194" s="55" t="str">
        <f>IF(I194&gt;0,IF(A194&lt;&gt;A193,IF(OR((L194-L193)/(A194-A193)&lt;-Machine_traitement!$B$18,G193="RUPTURE",IF(L194&lt;L193,L194&lt;Machine_traitement!$B$19)),"RUPTURE","NON RUPTURE"),IF(OR((L195-L193)/(A195-A193)&lt;-Machine_traitement!$B$18,G193="RUPTURE",IF(L195&lt;L193,L195&lt;Machine_traitement!$B$19)),"RUPTURE","NON RUPTURE")),"NON RUPTURE")</f>
        <v>NON RUPTURE</v>
      </c>
      <c r="H194" s="56">
        <f>D194/Resultats!$K$2</f>
        <v>332.85209909791394</v>
      </c>
      <c r="I194" s="69">
        <f>A194-Machine_traitement!$B$26</f>
        <v>0.7460999999999558</v>
      </c>
      <c r="J194" s="50">
        <f>(B194-$B$2)/Resultats!$J$2</f>
        <v>0.075113025</v>
      </c>
      <c r="K194" s="50">
        <f>IF(AND(TRUE,Machine_donnees!J194-(Machine_traitement!$B$10*Machine_donnees!L194+Machine_traitement!$B$11)&gt;0.0003),Machine_donnees!J194-(Machine_traitement!$B$10*Machine_donnees!L194+Machine_traitement!$B$11),0)</f>
        <v>0.0075501753896410062</v>
      </c>
      <c r="L194" s="51">
        <f ca="1">AVERAGE(OFFSET(H194,0,0,Machine_traitement!$B$4,1))</f>
        <v>335.36442314454393</v>
      </c>
    </row>
    <row r="195" spans="1:12" ht="12.75">
      <c r="A195" s="65">
        <f>IF(TRUE,Machine_donnees_brutes!A199)</f>
        <v>725.80565999999999</v>
      </c>
      <c r="B195" s="65">
        <f>IF(TRUE,Machine_donnees_brutes!B199)</f>
        <v>3.4726560000000002</v>
      </c>
      <c r="C195" s="65">
        <f>IF(TRUE,Machine_donnees_brutes!D199)</f>
        <v>353.39465000000001</v>
      </c>
      <c r="D195" s="65">
        <f>IF(TRUE,Machine_donnees_brutes!C199)</f>
        <v>388.47451999999998</v>
      </c>
      <c r="F195" s="54" t="str">
        <f>IF(OR(H195&gt;Machine_traitement!$B$24,F194="OUI"),"OUI","NON")</f>
        <v>OUI</v>
      </c>
      <c r="G195" s="55" t="str">
        <f>IF(I195&gt;0,IF(A195&lt;&gt;A194,IF(OR((L195-L194)/(A195-A194)&lt;-Machine_traitement!$B$18,G194="RUPTURE",IF(L195&lt;L194,L195&lt;Machine_traitement!$B$19)),"RUPTURE","NON RUPTURE"),IF(OR((L196-L194)/(A196-A194)&lt;-Machine_traitement!$B$18,G194="RUPTURE",IF(L196&lt;L194,L196&lt;Machine_traitement!$B$19)),"RUPTURE","NON RUPTURE")),"NON RUPTURE")</f>
        <v>NON RUPTURE</v>
      </c>
      <c r="H195" s="56">
        <f>D195/Resultats!$K$2</f>
        <v>337.87674719117399</v>
      </c>
      <c r="I195" s="69">
        <f>A195-Machine_traitement!$B$26</f>
        <v>0.75</v>
      </c>
      <c r="J195" s="50">
        <f>(B195-$B$2)/Resultats!$J$2</f>
        <v>0.075231487500000027</v>
      </c>
      <c r="K195" s="50">
        <f>IF(AND(TRUE,Machine_donnees!J195-(Machine_traitement!$B$10*Machine_donnees!L195+Machine_traitement!$B$11)&gt;0.0003),Machine_donnees!J195-(Machine_traitement!$B$10*Machine_donnees!L195+Machine_traitement!$B$11),0)</f>
        <v>0.0075247215882449925</v>
      </c>
      <c r="L195" s="51">
        <f ca="1">AVERAGE(OFFSET(H195,0,0,Machine_traitement!$B$4,1))</f>
        <v>337.14776399902468</v>
      </c>
    </row>
    <row r="196" spans="1:12" ht="12.75">
      <c r="A196" s="65">
        <f>IF(TRUE,Machine_donnees_brutes!A200)</f>
        <v>725.80957000000001</v>
      </c>
      <c r="B196" s="65">
        <f>IF(TRUE,Machine_donnees_brutes!B200)</f>
        <v>3.4768462000000002</v>
      </c>
      <c r="C196" s="65">
        <f>IF(TRUE,Machine_donnees_brutes!D200)</f>
        <v>354.76398</v>
      </c>
      <c r="D196" s="65">
        <f>IF(TRUE,Machine_donnees_brutes!C200)</f>
        <v>386.79822000000001</v>
      </c>
      <c r="F196" s="54" t="str">
        <f>IF(OR(H196&gt;Machine_traitement!$B$24,F195="OUI"),"OUI","NON")</f>
        <v>OUI</v>
      </c>
      <c r="G196" s="55" t="str">
        <f>IF(I196&gt;0,IF(A196&lt;&gt;A195,IF(OR((L196-L195)/(A196-A195)&lt;-Machine_traitement!$B$18,G195="RUPTURE",IF(L196&lt;L195,L196&lt;Machine_traitement!$B$19)),"RUPTURE","NON RUPTURE"),IF(OR((L197-L195)/(A197-A195)&lt;-Machine_traitement!$B$18,G195="RUPTURE",IF(L197&lt;L195,L197&lt;Machine_traitement!$B$19)),"RUPTURE","NON RUPTURE")),"NON RUPTURE")</f>
        <v>NON RUPTURE</v>
      </c>
      <c r="H196" s="56">
        <f>D196/Resultats!$K$2</f>
        <v>336.41878080687536</v>
      </c>
      <c r="I196" s="69">
        <f>A196-Machine_traitement!$B$26</f>
        <v>0.75391000000001895</v>
      </c>
      <c r="J196" s="50">
        <f>(B196-$B$2)/Resultats!$J$2</f>
        <v>0.075755262500000031</v>
      </c>
      <c r="K196" s="50">
        <f>IF(AND(TRUE,Machine_donnees!J196-(Machine_traitement!$B$10*Machine_donnees!L196+Machine_traitement!$B$11)&gt;0.0003),Machine_donnees!J196-(Machine_traitement!$B$10*Machine_donnees!L196+Machine_traitement!$B$11),0)</f>
        <v>0.0079443660831334945</v>
      </c>
      <c r="L196" s="51">
        <f ca="1">AVERAGE(OFFSET(H196,0,0,Machine_traitement!$B$4,1))</f>
        <v>338.43809860435908</v>
      </c>
    </row>
    <row r="197" spans="1:12" ht="12.75">
      <c r="A197" s="65">
        <f>IF(TRUE,Machine_donnees_brutes!A201)</f>
        <v>725.81348000000003</v>
      </c>
      <c r="B197" s="65">
        <f>IF(TRUE,Machine_donnees_brutes!B201)</f>
        <v>3.4797609</v>
      </c>
      <c r="C197" s="65">
        <f>IF(TRUE,Machine_donnees_brutes!D201)</f>
        <v>355.41512999999998</v>
      </c>
      <c r="D197" s="65">
        <f>IF(TRUE,Machine_donnees_brutes!C201)</f>
        <v>391.44164999999998</v>
      </c>
      <c r="F197" s="54" t="str">
        <f>IF(OR(H197&gt;Machine_traitement!$B$24,F196="OUI"),"OUI","NON")</f>
        <v>OUI</v>
      </c>
      <c r="G197" s="55" t="str">
        <f>IF(I197&gt;0,IF(A197&lt;&gt;A196,IF(OR((L197-L196)/(A197-A196)&lt;-Machine_traitement!$B$18,G196="RUPTURE",IF(L197&lt;L196,L197&lt;Machine_traitement!$B$19)),"RUPTURE","NON RUPTURE"),IF(OR((L198-L196)/(A198-A196)&lt;-Machine_traitement!$B$18,G196="RUPTURE",IF(L198&lt;L196,L198&lt;Machine_traitement!$B$19)),"RUPTURE","NON RUPTURE")),"NON RUPTURE")</f>
        <v>NON RUPTURE</v>
      </c>
      <c r="H197" s="56">
        <f>D197/Resultats!$K$2</f>
        <v>340.45741640184281</v>
      </c>
      <c r="I197" s="69">
        <f>A197-Machine_traitement!$B$26</f>
        <v>0.75782000000003791</v>
      </c>
      <c r="J197" s="50">
        <f>(B197-$B$2)/Resultats!$J$2</f>
        <v>0.076119600000000009</v>
      </c>
      <c r="K197" s="50">
        <f>IF(AND(TRUE,Machine_donnees!J197-(Machine_traitement!$B$10*Machine_donnees!L197+Machine_traitement!$B$11)&gt;0.0003),Machine_donnees!J197-(Machine_traitement!$B$10*Machine_donnees!L197+Machine_traitement!$B$11),0)</f>
        <v>0.0081469146093779005</v>
      </c>
      <c r="L197" s="51">
        <f ca="1">AVERAGE(OFFSET(H197,0,0,Machine_traitement!$B$4,1))</f>
        <v>340.44290892747063</v>
      </c>
    </row>
    <row r="198" spans="1:12" ht="12.75">
      <c r="A198" s="65">
        <f>IF(TRUE,Machine_donnees_brutes!A202)</f>
        <v>725.81737999999996</v>
      </c>
      <c r="B198" s="65">
        <f>IF(TRUE,Machine_donnees_brutes!B202)</f>
        <v>3.4826576999999999</v>
      </c>
      <c r="C198" s="65">
        <f>IF(TRUE,Machine_donnees_brutes!D202)</f>
        <v>354.96343999999999</v>
      </c>
      <c r="D198" s="65">
        <f>IF(TRUE,Machine_donnees_brutes!C202)</f>
        <v>391.40829000000002</v>
      </c>
      <c r="F198" s="54" t="str">
        <f>IF(OR(H198&gt;Machine_traitement!$B$24,F197="OUI"),"OUI","NON")</f>
        <v>OUI</v>
      </c>
      <c r="G198" s="55" t="str">
        <f>IF(I198&gt;0,IF(A198&lt;&gt;A197,IF(OR((L198-L197)/(A198-A197)&lt;-Machine_traitement!$B$18,G197="RUPTURE",IF(L198&lt;L197,L198&lt;Machine_traitement!$B$19)),"RUPTURE","NON RUPTURE"),IF(OR((L199-L197)/(A199-A197)&lt;-Machine_traitement!$B$18,G197="RUPTURE",IF(L199&lt;L197,L199&lt;Machine_traitement!$B$19)),"RUPTURE","NON RUPTURE")),"NON RUPTURE")</f>
        <v>NON RUPTURE</v>
      </c>
      <c r="H198" s="56">
        <f>D198/Resultats!$K$2</f>
        <v>340.4284014530985</v>
      </c>
      <c r="I198" s="69">
        <f>A198-Machine_traitement!$B$26</f>
        <v>0.76171999999996842</v>
      </c>
      <c r="J198" s="50">
        <f>(B198-$B$2)/Resultats!$J$2</f>
        <v>0.076481699999999986</v>
      </c>
      <c r="K198" s="50">
        <f>IF(AND(TRUE,Machine_donnees!J198-(Machine_traitement!$B$10*Machine_donnees!L198+Machine_traitement!$B$11)&gt;0.0003),Machine_donnees!J198-(Machine_traitement!$B$10*Machine_donnees!L198+Machine_traitement!$B$11),0)</f>
        <v>0.0084605934138732991</v>
      </c>
      <c r="L198" s="51">
        <f ca="1">AVERAGE(OFFSET(H198,0,0,Machine_traitement!$B$4,1))</f>
        <v>341.04292084640178</v>
      </c>
    </row>
    <row r="199" spans="1:12" ht="12.75">
      <c r="A199" s="65">
        <f>IF(TRUE,Machine_donnees_brutes!A203)</f>
        <v>725.82128999999998</v>
      </c>
      <c r="B199" s="65">
        <f>IF(TRUE,Machine_donnees_brutes!B203)</f>
        <v>3.4860790000000001</v>
      </c>
      <c r="C199" s="65">
        <f>IF(TRUE,Machine_donnees_brutes!D203)</f>
        <v>354.54880000000003</v>
      </c>
      <c r="D199" s="65">
        <f>IF(TRUE,Machine_donnees_brutes!C203)</f>
        <v>392.82137999999998</v>
      </c>
      <c r="F199" s="54" t="str">
        <f>IF(OR(H199&gt;Machine_traitement!$B$24,F198="OUI"),"OUI","NON")</f>
        <v>OUI</v>
      </c>
      <c r="G199" s="55" t="str">
        <f>IF(I199&gt;0,IF(A199&lt;&gt;A198,IF(OR((L199-L198)/(A199-A198)&lt;-Machine_traitement!$B$18,G198="RUPTURE",IF(L199&lt;L198,L199&lt;Machine_traitement!$B$19)),"RUPTURE","NON RUPTURE"),IF(OR((L200-L198)/(A200-A198)&lt;-Machine_traitement!$B$18,G198="RUPTURE",IF(L200&lt;L198,L200&lt;Machine_traitement!$B$19)),"RUPTURE","NON RUPTURE")),"NON RUPTURE")</f>
        <v>NON RUPTURE</v>
      </c>
      <c r="H199" s="56">
        <f>D199/Resultats!$K$2</f>
        <v>341.65744023970501</v>
      </c>
      <c r="I199" s="69">
        <f>A199-Machine_traitement!$B$26</f>
        <v>0.76562999999998738</v>
      </c>
      <c r="J199" s="50">
        <f>(B199-$B$2)/Resultats!$J$2</f>
        <v>0.076909362500000022</v>
      </c>
      <c r="K199" s="50">
        <f>IF(AND(TRUE,Machine_donnees!J199-(Machine_traitement!$B$10*Machine_donnees!L199+Machine_traitement!$B$11)&gt;0.0003),Machine_donnees!J199-(Machine_traitement!$B$10*Machine_donnees!L199+Machine_traitement!$B$11),0)</f>
        <v>0.0086795148083023271</v>
      </c>
      <c r="L199" s="51">
        <f ca="1">AVERAGE(OFFSET(H199,0,0,Machine_traitement!$B$4,1))</f>
        <v>343.62953916526635</v>
      </c>
    </row>
    <row r="200" spans="1:12" ht="12.75">
      <c r="A200" s="65">
        <f>IF(TRUE,Machine_donnees_brutes!A204)</f>
        <v>725.8252</v>
      </c>
      <c r="B200" s="65">
        <f>IF(TRUE,Machine_donnees_brutes!B204)</f>
        <v>3.4893274000000001</v>
      </c>
      <c r="C200" s="65">
        <f>IF(TRUE,Machine_donnees_brutes!D204)</f>
        <v>355.53035999999997</v>
      </c>
      <c r="D200" s="65">
        <f>IF(TRUE,Machine_donnees_brutes!C204)</f>
        <v>397.35622999999998</v>
      </c>
      <c r="F200" s="54" t="str">
        <f>IF(OR(H200&gt;Machine_traitement!$B$24,F199="OUI"),"OUI","NON")</f>
        <v>OUI</v>
      </c>
      <c r="G200" s="55" t="str">
        <f>IF(I200&gt;0,IF(A200&lt;&gt;A199,IF(OR((L200-L199)/(A200-A199)&lt;-Machine_traitement!$B$18,G199="RUPTURE",IF(L200&lt;L199,L200&lt;Machine_traitement!$B$19)),"RUPTURE","NON RUPTURE"),IF(OR((L201-L199)/(A201-A199)&lt;-Machine_traitement!$B$18,G199="RUPTURE",IF(L201&lt;L199,L201&lt;Machine_traitement!$B$19)),"RUPTURE","NON RUPTURE")),"NON RUPTURE")</f>
        <v>NON RUPTURE</v>
      </c>
      <c r="H200" s="56">
        <f>D200/Resultats!$K$2</f>
        <v>345.60163809082763</v>
      </c>
      <c r="I200" s="69">
        <f>A200-Machine_traitement!$B$26</f>
        <v>0.76954000000000633</v>
      </c>
      <c r="J200" s="50">
        <f>(B200-$B$2)/Resultats!$J$2</f>
        <v>0.077315412500000014</v>
      </c>
      <c r="K200" s="50">
        <f>IF(AND(TRUE,Machine_donnees!J200-(Machine_traitement!$B$10*Machine_donnees!L200+Machine_traitement!$B$11)&gt;0.0003),Machine_donnees!J200-(Machine_traitement!$B$10*Machine_donnees!L200+Machine_traitement!$B$11),0)</f>
        <v>0.0089472187359731781</v>
      </c>
      <c r="L200" s="51">
        <f ca="1">AVERAGE(OFFSET(H200,0,0,Machine_traitement!$B$4,1))</f>
        <v>345.34385644863335</v>
      </c>
    </row>
    <row r="201" spans="1:12" ht="12.75">
      <c r="A201" s="65">
        <f>IF(TRUE,Machine_donnees_brutes!A205)</f>
        <v>725.82910000000004</v>
      </c>
      <c r="B201" s="65">
        <f>IF(TRUE,Machine_donnees_brutes!B205)</f>
        <v>3.4938931000000002</v>
      </c>
      <c r="C201" s="65">
        <f>IF(TRUE,Machine_donnees_brutes!D205)</f>
        <v>356.49765000000002</v>
      </c>
      <c r="D201" s="65">
        <f>IF(TRUE,Machine_donnees_brutes!C205)</f>
        <v>396.76346000000001</v>
      </c>
      <c r="F201" s="54" t="str">
        <f>IF(OR(H201&gt;Machine_traitement!$B$24,F200="OUI"),"OUI","NON")</f>
        <v>OUI</v>
      </c>
      <c r="G201" s="55" t="str">
        <f>IF(I201&gt;0,IF(A201&lt;&gt;A200,IF(OR((L201-L200)/(A201-A200)&lt;-Machine_traitement!$B$18,G200="RUPTURE",IF(L201&lt;L200,L201&lt;Machine_traitement!$B$19)),"RUPTURE","NON RUPTURE"),IF(OR((L202-L200)/(A202-A200)&lt;-Machine_traitement!$B$18,G200="RUPTURE",IF(L202&lt;L200,L202&lt;Machine_traitement!$B$19)),"RUPTURE","NON RUPTURE")),"NON RUPTURE")</f>
        <v>NON RUPTURE</v>
      </c>
      <c r="H201" s="56">
        <f>D201/Resultats!$K$2</f>
        <v>345.086074806439</v>
      </c>
      <c r="I201" s="69">
        <f>A201-Machine_traitement!$B$26</f>
        <v>0.77344000000005053</v>
      </c>
      <c r="J201" s="50">
        <f>(B201-$B$2)/Resultats!$J$2</f>
        <v>0.077886125000000028</v>
      </c>
      <c r="K201" s="50">
        <f>IF(AND(TRUE,Machine_donnees!J201-(Machine_traitement!$B$10*Machine_donnees!L201+Machine_traitement!$B$11)&gt;0.0003),Machine_donnees!J201-(Machine_traitement!$B$10*Machine_donnees!L201+Machine_traitement!$B$11),0)</f>
        <v>0.0093424886733915052</v>
      </c>
      <c r="L201" s="51">
        <f ca="1">AVERAGE(OFFSET(H201,0,0,Machine_traitement!$B$4,1))</f>
        <v>347.51785540797096</v>
      </c>
    </row>
    <row r="202" spans="1:12" ht="12.75">
      <c r="A202" s="65">
        <f>IF(TRUE,Machine_donnees_brutes!A206)</f>
        <v>725.83300999999994</v>
      </c>
      <c r="B202" s="65">
        <f>IF(TRUE,Machine_donnees_brutes!B206)</f>
        <v>3.4966588000000001</v>
      </c>
      <c r="C202" s="65">
        <f>IF(TRUE,Machine_donnees_brutes!D206)</f>
        <v>356.34073000000001</v>
      </c>
      <c r="D202" s="65">
        <f>IF(TRUE,Machine_donnees_brutes!C206)</f>
        <v>402.35534999999999</v>
      </c>
      <c r="F202" s="54" t="str">
        <f>IF(OR(H202&gt;Machine_traitement!$B$24,F201="OUI"),"OUI","NON")</f>
        <v>OUI</v>
      </c>
      <c r="G202" s="55" t="str">
        <f>IF(I202&gt;0,IF(A202&lt;&gt;A201,IF(OR((L202-L201)/(A202-A201)&lt;-Machine_traitement!$B$18,G201="RUPTURE",IF(L202&lt;L201,L202&lt;Machine_traitement!$B$19)),"RUPTURE","NON RUPTURE"),IF(OR((L203-L201)/(A203-A201)&lt;-Machine_traitement!$B$18,G201="RUPTURE",IF(L203&lt;L201,L203&lt;Machine_traitement!$B$19)),"RUPTURE","NON RUPTURE")),"NON RUPTURE")</f>
        <v>NON RUPTURE</v>
      </c>
      <c r="H202" s="56">
        <f>D202/Resultats!$K$2</f>
        <v>349.94963600950285</v>
      </c>
      <c r="I202" s="69">
        <f>A202-Machine_traitement!$B$26</f>
        <v>0.7773499999999558</v>
      </c>
      <c r="J202" s="50">
        <f>(B202-$B$2)/Resultats!$J$2</f>
        <v>0.078231837500000012</v>
      </c>
      <c r="K202" s="50">
        <f>IF(AND(TRUE,Machine_donnees!J202-(Machine_traitement!$B$10*Machine_donnees!L202+Machine_traitement!$B$11)&gt;0.0003),Machine_donnees!J202-(Machine_traitement!$B$10*Machine_donnees!L202+Machine_traitement!$B$11),0)</f>
        <v>0.0096211411884625508</v>
      </c>
      <c r="L202" s="51">
        <f ca="1">AVERAGE(OFFSET(H202,0,0,Machine_traitement!$B$4,1))</f>
        <v>348.34883014581897</v>
      </c>
    </row>
    <row r="203" spans="1:12" ht="12.75">
      <c r="A203" s="65">
        <f>IF(TRUE,Machine_donnees_brutes!A207)</f>
        <v>725.83690999999999</v>
      </c>
      <c r="B203" s="65">
        <f>IF(TRUE,Machine_donnees_brutes!B207)</f>
        <v>3.4997164999999999</v>
      </c>
      <c r="C203" s="65">
        <f>IF(TRUE,Machine_donnees_brutes!D207)</f>
        <v>355.41949</v>
      </c>
      <c r="D203" s="65">
        <f>IF(TRUE,Machine_donnees_brutes!C207)</f>
        <v>398.67428999999998</v>
      </c>
      <c r="F203" s="54" t="str">
        <f>IF(OR(H203&gt;Machine_traitement!$B$24,F202="OUI"),"OUI","NON")</f>
        <v>OUI</v>
      </c>
      <c r="G203" s="55" t="str">
        <f>IF(I203&gt;0,IF(A203&lt;&gt;A202,IF(OR((L203-L202)/(A203-A202)&lt;-Machine_traitement!$B$18,G202="RUPTURE",IF(L203&lt;L202,L203&lt;Machine_traitement!$B$19)),"RUPTURE","NON RUPTURE"),IF(OR((L204-L202)/(A204-A202)&lt;-Machine_traitement!$B$18,G202="RUPTURE",IF(L204&lt;L202,L204&lt;Machine_traitement!$B$19)),"RUPTURE","NON RUPTURE")),"NON RUPTURE")</f>
        <v>NON RUPTURE</v>
      </c>
      <c r="H203" s="56">
        <f>D203/Resultats!$K$2</f>
        <v>346.74802428213513</v>
      </c>
      <c r="I203" s="69">
        <f>A203-Machine_traitement!$B$26</f>
        <v>0.78125</v>
      </c>
      <c r="J203" s="50">
        <f>(B203-$B$2)/Resultats!$J$2</f>
        <v>0.078614049999999991</v>
      </c>
      <c r="K203" s="50">
        <f>IF(AND(TRUE,Machine_donnees!J203-(Machine_traitement!$B$10*Machine_donnees!L203+Machine_traitement!$B$11)&gt;0.0003),Machine_donnees!J203-(Machine_traitement!$B$10*Machine_donnees!L203+Machine_traitement!$B$11),0)</f>
        <v>0.0099798111181188115</v>
      </c>
      <c r="L203" s="51">
        <f ca="1">AVERAGE(OFFSET(H203,0,0,Machine_traitement!$B$4,1))</f>
        <v>348.64055823434103</v>
      </c>
    </row>
    <row r="204" spans="1:12" ht="12.75">
      <c r="A204" s="65">
        <f>IF(TRUE,Machine_donnees_brutes!A208)</f>
        <v>725.84082000000001</v>
      </c>
      <c r="B204" s="65">
        <f>IF(TRUE,Machine_donnees_brutes!B208)</f>
        <v>3.5024524000000001</v>
      </c>
      <c r="C204" s="65">
        <f>IF(TRUE,Machine_donnees_brutes!D208)</f>
        <v>354.48703</v>
      </c>
      <c r="D204" s="65">
        <f>IF(TRUE,Machine_donnees_brutes!C208)</f>
        <v>403.02618000000001</v>
      </c>
      <c r="F204" s="54" t="str">
        <f>IF(OR(H204&gt;Machine_traitement!$B$24,F203="OUI"),"OUI","NON")</f>
        <v>OUI</v>
      </c>
      <c r="G204" s="55" t="str">
        <f>IF(I204&gt;0,IF(A204&lt;&gt;A203,IF(OR((L204-L203)/(A204-A203)&lt;-Machine_traitement!$B$18,G203="RUPTURE",IF(L204&lt;L203,L204&lt;Machine_traitement!$B$19)),"RUPTURE","NON RUPTURE"),IF(OR((L205-L203)/(A205-A203)&lt;-Machine_traitement!$B$18,G203="RUPTURE",IF(L205&lt;L203,L205&lt;Machine_traitement!$B$19)),"RUPTURE","NON RUPTURE")),"NON RUPTURE")</f>
        <v>NON RUPTURE</v>
      </c>
      <c r="H204" s="56">
        <f>D204/Resultats!$K$2</f>
        <v>350.53309218654698</v>
      </c>
      <c r="I204" s="69">
        <f>A204-Machine_traitement!$B$26</f>
        <v>0.78516000000001895</v>
      </c>
      <c r="J204" s="50">
        <f>(B204-$B$2)/Resultats!$J$2</f>
        <v>0.07895603750000002</v>
      </c>
      <c r="K204" s="50">
        <f>IF(AND(TRUE,Machine_donnees!J204-(Machine_traitement!$B$10*Machine_donnees!L204+Machine_traitement!$B$11)&gt;0.0003),Machine_donnees!J204-(Machine_traitement!$B$10*Machine_donnees!L204+Machine_traitement!$B$11),0)</f>
        <v>0.010190573960118438</v>
      </c>
      <c r="L204" s="51">
        <f ca="1">AVERAGE(OFFSET(H204,0,0,Machine_traitement!$B$4,1))</f>
        <v>350.26663041280381</v>
      </c>
    </row>
    <row r="205" spans="1:12" ht="12.75">
      <c r="A205" s="65">
        <f>IF(TRUE,Machine_donnees_brutes!A209)</f>
        <v>725.84473000000003</v>
      </c>
      <c r="B205" s="65">
        <f>IF(TRUE,Machine_donnees_brutes!B209)</f>
        <v>3.5066128000000001</v>
      </c>
      <c r="C205" s="65">
        <f>IF(TRUE,Machine_donnees_brutes!D209)</f>
        <v>354.38065</v>
      </c>
      <c r="D205" s="65">
        <f>IF(TRUE,Machine_donnees_brutes!C209)</f>
        <v>402.41345000000001</v>
      </c>
      <c r="F205" s="54" t="str">
        <f>IF(OR(H205&gt;Machine_traitement!$B$24,F204="OUI"),"OUI","NON")</f>
        <v>OUI</v>
      </c>
      <c r="G205" s="55" t="str">
        <f>IF(I205&gt;0,IF(A205&lt;&gt;A204,IF(OR((L205-L204)/(A205-A204)&lt;-Machine_traitement!$B$18,G204="RUPTURE",IF(L205&lt;L204,L205&lt;Machine_traitement!$B$19)),"RUPTURE","NON RUPTURE"),IF(OR((L206-L204)/(A206-A204)&lt;-Machine_traitement!$B$18,G204="RUPTURE",IF(L206&lt;L204,L206&lt;Machine_traitement!$B$19)),"RUPTURE","NON RUPTURE")),"NON RUPTURE")</f>
        <v>NON RUPTURE</v>
      </c>
      <c r="H205" s="56">
        <f>D205/Resultats!$K$2</f>
        <v>350.00016863906069</v>
      </c>
      <c r="I205" s="69">
        <f>A205-Machine_traitement!$B$26</f>
        <v>0.78907000000003791</v>
      </c>
      <c r="J205" s="50">
        <f>(B205-$B$2)/Resultats!$J$2</f>
        <v>0.079476087500000014</v>
      </c>
      <c r="K205" s="50">
        <f>IF(AND(TRUE,Machine_donnees!J205-(Machine_traitement!$B$10*Machine_donnees!L205+Machine_traitement!$B$11)&gt;0.0003),Machine_donnees!J205-(Machine_traitement!$B$10*Machine_donnees!L205+Machine_traitement!$B$11),0)</f>
        <v>0.010621119868617163</v>
      </c>
      <c r="L205" s="51">
        <f ca="1">AVERAGE(OFFSET(H205,0,0,Machine_traitement!$B$4,1))</f>
        <v>351.37572161004181</v>
      </c>
    </row>
    <row r="206" spans="1:12" ht="12.75">
      <c r="A206" s="65">
        <f>IF(TRUE,Machine_donnees_brutes!A210)</f>
        <v>725.84862999999996</v>
      </c>
      <c r="B206" s="65">
        <f>IF(TRUE,Machine_donnees_brutes!B210)</f>
        <v>3.5087644999999998</v>
      </c>
      <c r="C206" s="65">
        <f>IF(TRUE,Machine_donnees_brutes!D210)</f>
        <v>355.15985000000001</v>
      </c>
      <c r="D206" s="65">
        <f>IF(TRUE,Machine_donnees_brutes!C210)</f>
        <v>405.57654000000002</v>
      </c>
      <c r="F206" s="54" t="str">
        <f>IF(OR(H206&gt;Machine_traitement!$B$24,F205="OUI"),"OUI","NON")</f>
        <v>OUI</v>
      </c>
      <c r="G206" s="55" t="str">
        <f>IF(I206&gt;0,IF(A206&lt;&gt;A205,IF(OR((L206-L205)/(A206-A205)&lt;-Machine_traitement!$B$18,G205="RUPTURE",IF(L206&lt;L205,L206&lt;Machine_traitement!$B$19)),"RUPTURE","NON RUPTURE"),IF(OR((L207-L205)/(A207-A205)&lt;-Machine_traitement!$B$18,G205="RUPTURE",IF(L207&lt;L205,L207&lt;Machine_traitement!$B$19)),"RUPTURE","NON RUPTURE")),"NON RUPTURE")</f>
        <v>NON RUPTURE</v>
      </c>
      <c r="H206" s="56">
        <f>D206/Resultats!$K$2</f>
        <v>352.75127458102293</v>
      </c>
      <c r="I206" s="69">
        <f>A206-Machine_traitement!$B$26</f>
        <v>0.79296999999996842</v>
      </c>
      <c r="J206" s="50">
        <f>(B206-$B$2)/Resultats!$J$2</f>
        <v>0.079745049999999984</v>
      </c>
      <c r="K206" s="50">
        <f>IF(AND(TRUE,Machine_donnees!J206-(Machine_traitement!$B$10*Machine_donnees!L206+Machine_traitement!$B$11)&gt;0.0003),Machine_donnees!J206-(Machine_traitement!$B$10*Machine_donnees!L206+Machine_traitement!$B$11),0)</f>
        <v>0.010716703724706206</v>
      </c>
      <c r="L206" s="51">
        <f ca="1">AVERAGE(OFFSET(H206,0,0,Machine_traitement!$B$4,1))</f>
        <v>353.52414549240609</v>
      </c>
    </row>
    <row r="207" spans="1:12" ht="12.75">
      <c r="A207" s="65">
        <f>IF(TRUE,Machine_donnees_brutes!A211)</f>
        <v>725.85253999999998</v>
      </c>
      <c r="B207" s="65">
        <f>IF(TRUE,Machine_donnees_brutes!B211)</f>
        <v>3.5115421000000002</v>
      </c>
      <c r="C207" s="65">
        <f>IF(TRUE,Machine_donnees_brutes!D211)</f>
        <v>356.23950000000002</v>
      </c>
      <c r="D207" s="65">
        <f>IF(TRUE,Machine_donnees_brutes!C211)</f>
        <v>407.35376000000002</v>
      </c>
      <c r="F207" s="54" t="str">
        <f>IF(OR(H207&gt;Machine_traitement!$B$24,F206="OUI"),"OUI","NON")</f>
        <v>OUI</v>
      </c>
      <c r="G207" s="55" t="str">
        <f>IF(I207&gt;0,IF(A207&lt;&gt;A206,IF(OR((L207-L206)/(A207-A206)&lt;-Machine_traitement!$B$18,G206="RUPTURE",IF(L207&lt;L206,L207&lt;Machine_traitement!$B$19)),"RUPTURE","NON RUPTURE"),IF(OR((L208-L206)/(A208-A206)&lt;-Machine_traitement!$B$18,G206="RUPTURE",IF(L208&lt;L206,L208&lt;Machine_traitement!$B$19)),"RUPTURE","NON RUPTURE")),"NON RUPTURE")</f>
        <v>NON RUPTURE</v>
      </c>
      <c r="H207" s="56">
        <f>D207/Resultats!$K$2</f>
        <v>354.29701640378931</v>
      </c>
      <c r="I207" s="69">
        <f>A207-Machine_traitement!$B$26</f>
        <v>0.79687999999998738</v>
      </c>
      <c r="J207" s="50">
        <f>(B207-$B$2)/Resultats!$J$2</f>
        <v>0.080092250000000031</v>
      </c>
      <c r="K207" s="50">
        <f>IF(AND(TRUE,Machine_donnees!J207-(Machine_traitement!$B$10*Machine_donnees!L207+Machine_traitement!$B$11)&gt;0.0003),Machine_donnees!J207-(Machine_traitement!$B$10*Machine_donnees!L207+Machine_traitement!$B$11),0)</f>
        <v>0.011010233767487679</v>
      </c>
      <c r="L207" s="51">
        <f ca="1">AVERAGE(OFFSET(H207,0,0,Machine_traitement!$B$4,1))</f>
        <v>354.18919751526721</v>
      </c>
    </row>
    <row r="208" spans="1:12" ht="12.75">
      <c r="A208" s="65">
        <f>IF(TRUE,Machine_donnees_brutes!A212)</f>
        <v>725.85645</v>
      </c>
      <c r="B208" s="65">
        <f>IF(TRUE,Machine_donnees_brutes!B212)</f>
        <v>3.5156429</v>
      </c>
      <c r="C208" s="65">
        <f>IF(TRUE,Machine_donnees_brutes!D212)</f>
        <v>356.12527</v>
      </c>
      <c r="D208" s="65">
        <f>IF(TRUE,Machine_donnees_brutes!C212)</f>
        <v>407.10583000000003</v>
      </c>
      <c r="F208" s="54" t="str">
        <f>IF(OR(H208&gt;Machine_traitement!$B$24,F207="OUI"),"OUI","NON")</f>
        <v>OUI</v>
      </c>
      <c r="G208" s="55" t="str">
        <f>IF(I208&gt;0,IF(A208&lt;&gt;A207,IF(OR((L208-L207)/(A208-A207)&lt;-Machine_traitement!$B$18,G207="RUPTURE",IF(L208&lt;L207,L208&lt;Machine_traitement!$B$19)),"RUPTURE","NON RUPTURE"),IF(OR((L209-L207)/(A209-A207)&lt;-Machine_traitement!$B$18,G207="RUPTURE",IF(L209&lt;L207,L209&lt;Machine_traitement!$B$19)),"RUPTURE","NON RUPTURE")),"NON RUPTURE")</f>
        <v>NON RUPTURE</v>
      </c>
      <c r="H208" s="56">
        <f>D208/Resultats!$K$2</f>
        <v>354.08137862674516</v>
      </c>
      <c r="I208" s="69">
        <f>A208-Machine_traitement!$B$26</f>
        <v>0.80079000000000633</v>
      </c>
      <c r="J208" s="50">
        <f>(B208-$B$2)/Resultats!$J$2</f>
        <v>0.080604850000000006</v>
      </c>
      <c r="K208" s="50">
        <f>IF(AND(TRUE,Machine_donnees!J208-(Machine_traitement!$B$10*Machine_donnees!L208+Machine_traitement!$B$11)&gt;0.0003),Machine_donnees!J208-(Machine_traitement!$B$10*Machine_donnees!L208+Machine_traitement!$B$11),0)</f>
        <v>0.011391391522414321</v>
      </c>
      <c r="L208" s="51">
        <f ca="1">AVERAGE(OFFSET(H208,0,0,Machine_traitement!$B$4,1))</f>
        <v>355.81796592697663</v>
      </c>
    </row>
    <row r="209" spans="1:12" ht="12.75">
      <c r="A209" s="65">
        <f>IF(TRUE,Machine_donnees_brutes!A213)</f>
        <v>725.86035000000004</v>
      </c>
      <c r="B209" s="65">
        <f>IF(TRUE,Machine_donnees_brutes!B213)</f>
        <v>3.5167335999999998</v>
      </c>
      <c r="C209" s="65">
        <f>IF(TRUE,Machine_donnees_brutes!D213)</f>
        <v>355.27298000000002</v>
      </c>
      <c r="D209" s="65">
        <f>IF(TRUE,Machine_donnees_brutes!C213)</f>
        <v>411.09912000000003</v>
      </c>
      <c r="F209" s="54" t="str">
        <f>IF(OR(H209&gt;Machine_traitement!$B$24,F208="OUI"),"OUI","NON")</f>
        <v>OUI</v>
      </c>
      <c r="G209" s="55" t="str">
        <f>IF(I209&gt;0,IF(A209&lt;&gt;A208,IF(OR((L209-L208)/(A209-A208)&lt;-Machine_traitement!$B$18,G208="RUPTURE",IF(L209&lt;L208,L209&lt;Machine_traitement!$B$19)),"RUPTURE","NON RUPTURE"),IF(OR((L210-L208)/(A210-A208)&lt;-Machine_traitement!$B$18,G208="RUPTURE",IF(L210&lt;L208,L210&lt;Machine_traitement!$B$19)),"RUPTURE","NON RUPTURE")),"NON RUPTURE")</f>
        <v>NON RUPTURE</v>
      </c>
      <c r="H209" s="56">
        <f>D209/Resultats!$K$2</f>
        <v>357.55455322720809</v>
      </c>
      <c r="I209" s="69">
        <f>A209-Machine_traitement!$B$26</f>
        <v>0.80469000000005053</v>
      </c>
      <c r="J209" s="50">
        <f>(B209-$B$2)/Resultats!$J$2</f>
        <v>0.080741187499999978</v>
      </c>
      <c r="K209" s="50">
        <f>IF(AND(TRUE,Machine_donnees!J209-(Machine_traitement!$B$10*Machine_donnees!L209+Machine_traitement!$B$11)&gt;0.0003),Machine_donnees!J209-(Machine_traitement!$B$10*Machine_donnees!L209+Machine_traitement!$B$11),0)</f>
        <v>0.011496080631710301</v>
      </c>
      <c r="L209" s="51">
        <f ca="1">AVERAGE(OFFSET(H209,0,0,Machine_traitement!$B$4,1))</f>
        <v>356.21013740146225</v>
      </c>
    </row>
    <row r="210" spans="1:12" ht="12.75">
      <c r="A210" s="65">
        <f>IF(TRUE,Machine_donnees_brutes!A214)</f>
        <v>725.86425999999994</v>
      </c>
      <c r="B210" s="65">
        <f>IF(TRUE,Machine_donnees_brutes!B214)</f>
        <v>3.5214007000000001</v>
      </c>
      <c r="C210" s="65">
        <f>IF(TRUE,Machine_donnees_brutes!D214)</f>
        <v>354.29840000000002</v>
      </c>
      <c r="D210" s="65">
        <f>IF(TRUE,Machine_donnees_brutes!C214)</f>
        <v>408.00763000000001</v>
      </c>
      <c r="F210" s="54" t="str">
        <f>IF(OR(H210&gt;Machine_traitement!$B$24,F209="OUI"),"OUI","NON")</f>
        <v>OUI</v>
      </c>
      <c r="G210" s="55" t="str">
        <f>IF(I210&gt;0,IF(A210&lt;&gt;A209,IF(OR((L210-L209)/(A210-A209)&lt;-Machine_traitement!$B$18,G209="RUPTURE",IF(L210&lt;L209,L210&lt;Machine_traitement!$B$19)),"RUPTURE","NON RUPTURE"),IF(OR((L211-L209)/(A211-A209)&lt;-Machine_traitement!$B$18,G209="RUPTURE",IF(L211&lt;L209,L211&lt;Machine_traitement!$B$19)),"RUPTURE","NON RUPTURE")),"NON RUPTURE")</f>
        <v>NON RUPTURE</v>
      </c>
      <c r="H210" s="56">
        <f>D210/Resultats!$K$2</f>
        <v>354.86572157571641</v>
      </c>
      <c r="I210" s="69">
        <f>A210-Machine_traitement!$B$26</f>
        <v>0.8085999999999558</v>
      </c>
      <c r="J210" s="50">
        <f>(B210-$B$2)/Resultats!$J$2</f>
        <v>0.08132457500000001</v>
      </c>
      <c r="K210" s="50">
        <f>IF(AND(TRUE,Machine_donnees!J210-(Machine_traitement!$B$10*Machine_donnees!L210+Machine_traitement!$B$11)&gt;0.0003),Machine_donnees!J210-(Machine_traitement!$B$10*Machine_donnees!L210+Machine_traitement!$B$11),0)</f>
        <v>0.011965699572108871</v>
      </c>
      <c r="L210" s="51">
        <f ca="1">AVERAGE(OFFSET(H210,0,0,Machine_traitement!$B$4,1))</f>
        <v>357.61990209333248</v>
      </c>
    </row>
    <row r="211" spans="1:12" ht="12.75">
      <c r="A211" s="65">
        <f>IF(TRUE,Machine_donnees_brutes!A215)</f>
        <v>725.86815999999999</v>
      </c>
      <c r="B211" s="65">
        <f>IF(TRUE,Machine_donnees_brutes!B215)</f>
        <v>3.5249590999999998</v>
      </c>
      <c r="C211" s="65">
        <f>IF(TRUE,Machine_donnees_brutes!D215)</f>
        <v>354.18020999999999</v>
      </c>
      <c r="D211" s="65">
        <f>IF(TRUE,Machine_donnees_brutes!C215)</f>
        <v>414.34088000000003</v>
      </c>
      <c r="F211" s="54" t="str">
        <f>IF(OR(H211&gt;Machine_traitement!$B$24,F210="OUI"),"OUI","NON")</f>
        <v>OUI</v>
      </c>
      <c r="G211" s="55" t="str">
        <f>IF(I211&gt;0,IF(A211&lt;&gt;A210,IF(OR((L211-L210)/(A211-A210)&lt;-Machine_traitement!$B$18,G210="RUPTURE",IF(L211&lt;L210,L211&lt;Machine_traitement!$B$19)),"RUPTURE","NON RUPTURE"),IF(OR((L212-L210)/(A212-A210)&lt;-Machine_traitement!$B$18,G210="RUPTURE",IF(L212&lt;L210,L212&lt;Machine_traitement!$B$19)),"RUPTURE","NON RUPTURE")),"NON RUPTURE")</f>
        <v>NON RUPTURE</v>
      </c>
      <c r="H211" s="56">
        <f>D211/Resultats!$K$2</f>
        <v>360.37408261094856</v>
      </c>
      <c r="I211" s="69">
        <f>A211-Machine_traitement!$B$26</f>
        <v>0.8125</v>
      </c>
      <c r="J211" s="50">
        <f>(B211-$B$2)/Resultats!$J$2</f>
        <v>0.081769374999999977</v>
      </c>
      <c r="K211" s="50">
        <f>IF(AND(TRUE,Machine_donnees!J211-(Machine_traitement!$B$10*Machine_donnees!L211+Machine_traitement!$B$11)&gt;0.0003),Machine_donnees!J211-(Machine_traitement!$B$10*Machine_donnees!L211+Machine_traitement!$B$11),0)</f>
        <v>0.012321378012719653</v>
      </c>
      <c r="L211" s="51">
        <f ca="1">AVERAGE(OFFSET(H211,0,0,Machine_traitement!$B$4,1))</f>
        <v>358.72425313857235</v>
      </c>
    </row>
    <row r="212" spans="1:12" ht="12.75">
      <c r="A212" s="65">
        <f>IF(TRUE,Machine_donnees_brutes!A216)</f>
        <v>725.87207000000001</v>
      </c>
      <c r="B212" s="65">
        <f>IF(TRUE,Machine_donnees_brutes!B216)</f>
        <v>3.5275816999999998</v>
      </c>
      <c r="C212" s="65">
        <f>IF(TRUE,Machine_donnees_brutes!D216)</f>
        <v>355.46802000000002</v>
      </c>
      <c r="D212" s="65">
        <f>IF(TRUE,Machine_donnees_brutes!C216)</f>
        <v>410.54709000000003</v>
      </c>
      <c r="F212" s="54" t="str">
        <f>IF(OR(H212&gt;Machine_traitement!$B$24,F211="OUI"),"OUI","NON")</f>
        <v>OUI</v>
      </c>
      <c r="G212" s="55" t="str">
        <f>IF(I212&gt;0,IF(A212&lt;&gt;A211,IF(OR((L212-L211)/(A212-A211)&lt;-Machine_traitement!$B$18,G211="RUPTURE",IF(L212&lt;L211,L212&lt;Machine_traitement!$B$19)),"RUPTURE","NON RUPTURE"),IF(OR((L213-L211)/(A213-A211)&lt;-Machine_traitement!$B$18,G211="RUPTURE",IF(L213&lt;L211,L213&lt;Machine_traitement!$B$19)),"RUPTURE","NON RUPTURE")),"NON RUPTURE")</f>
        <v>NON RUPTURE</v>
      </c>
      <c r="H212" s="56">
        <f>D212/Resultats!$K$2</f>
        <v>357.07442366619614</v>
      </c>
      <c r="I212" s="69">
        <f>A212-Machine_traitement!$B$26</f>
        <v>0.81641000000001895</v>
      </c>
      <c r="J212" s="50">
        <f>(B212-$B$2)/Resultats!$J$2</f>
        <v>0.082097199999999981</v>
      </c>
      <c r="K212" s="50">
        <f>IF(AND(TRUE,Machine_donnees!J212-(Machine_traitement!$B$10*Machine_donnees!L212+Machine_traitement!$B$11)&gt;0.0003),Machine_donnees!J212-(Machine_traitement!$B$10*Machine_donnees!L212+Machine_traitement!$B$11),0)</f>
        <v>0.012661911501566106</v>
      </c>
      <c r="L212" s="51">
        <f ca="1">AVERAGE(OFFSET(H212,0,0,Machine_traitement!$B$4,1))</f>
        <v>358.56677572191597</v>
      </c>
    </row>
    <row r="213" spans="1:12" ht="12.75">
      <c r="A213" s="65">
        <f>IF(TRUE,Machine_donnees_brutes!A217)</f>
        <v>725.87598000000003</v>
      </c>
      <c r="B213" s="65">
        <f>IF(TRUE,Machine_donnees_brutes!B217)</f>
        <v>3.5300254999999998</v>
      </c>
      <c r="C213" s="65">
        <f>IF(TRUE,Machine_donnees_brutes!D217)</f>
        <v>356.36153999999999</v>
      </c>
      <c r="D213" s="65">
        <f>IF(TRUE,Machine_donnees_brutes!C217)</f>
        <v>413.97876000000002</v>
      </c>
      <c r="F213" s="54" t="str">
        <f>IF(OR(H213&gt;Machine_traitement!$B$24,F212="OUI"),"OUI","NON")</f>
        <v>OUI</v>
      </c>
      <c r="G213" s="55" t="str">
        <f>IF(I213&gt;0,IF(A213&lt;&gt;A212,IF(OR((L213-L212)/(A213-A212)&lt;-Machine_traitement!$B$18,G212="RUPTURE",IF(L213&lt;L212,L213&lt;Machine_traitement!$B$19)),"RUPTURE","NON RUPTURE"),IF(OR((L214-L212)/(A214-A212)&lt;-Machine_traitement!$B$18,G212="RUPTURE",IF(L214&lt;L212,L214&lt;Machine_traitement!$B$19)),"RUPTURE","NON RUPTURE")),"NON RUPTURE")</f>
        <v>NON RUPTURE</v>
      </c>
      <c r="H213" s="56">
        <f>D213/Resultats!$K$2</f>
        <v>360.05912777763575</v>
      </c>
      <c r="I213" s="69">
        <f>A213-Machine_traitement!$B$26</f>
        <v>0.82032000000003791</v>
      </c>
      <c r="J213" s="50">
        <f>(B213-$B$2)/Resultats!$J$2</f>
        <v>0.082402674999999981</v>
      </c>
      <c r="K213" s="50">
        <f>IF(AND(TRUE,Machine_donnees!J213-(Machine_traitement!$B$10*Machine_donnees!L213+Machine_traitement!$B$11)&gt;0.0003),Machine_donnees!J213-(Machine_traitement!$B$10*Machine_donnees!L213+Machine_traitement!$B$11),0)</f>
        <v>0.012860902897544976</v>
      </c>
      <c r="L213" s="51">
        <f ca="1">AVERAGE(OFFSET(H213,0,0,Machine_traitement!$B$4,1))</f>
        <v>359.88626878518369</v>
      </c>
    </row>
    <row r="214" spans="1:12" ht="12.75">
      <c r="A214" s="65">
        <f>IF(TRUE,Machine_donnees_brutes!A218)</f>
        <v>725.87987999999996</v>
      </c>
      <c r="B214" s="65">
        <f>IF(TRUE,Machine_donnees_brutes!B218)</f>
        <v>3.5332382</v>
      </c>
      <c r="C214" s="65">
        <f>IF(TRUE,Machine_donnees_brutes!D218)</f>
        <v>356.03075999999999</v>
      </c>
      <c r="D214" s="65">
        <f>IF(TRUE,Machine_donnees_brutes!C218)</f>
        <v>413.58127000000002</v>
      </c>
      <c r="F214" s="54" t="str">
        <f>IF(OR(H214&gt;Machine_traitement!$B$24,F213="OUI"),"OUI","NON")</f>
        <v>OUI</v>
      </c>
      <c r="G214" s="55" t="str">
        <f>IF(I214&gt;0,IF(A214&lt;&gt;A213,IF(OR((L214-L213)/(A214-A213)&lt;-Machine_traitement!$B$18,G213="RUPTURE",IF(L214&lt;L213,L214&lt;Machine_traitement!$B$19)),"RUPTURE","NON RUPTURE"),IF(OR((L215-L213)/(A215-A213)&lt;-Machine_traitement!$B$18,G213="RUPTURE",IF(L215&lt;L213,L215&lt;Machine_traitement!$B$19)),"RUPTURE","NON RUPTURE")),"NON RUPTURE")</f>
        <v>NON RUPTURE</v>
      </c>
      <c r="H214" s="56">
        <f>D214/Resultats!$K$2</f>
        <v>359.71340979273157</v>
      </c>
      <c r="I214" s="69">
        <f>A214-Machine_traitement!$B$26</f>
        <v>0.82421999999996842</v>
      </c>
      <c r="J214" s="50">
        <f>(B214-$B$2)/Resultats!$J$2</f>
        <v>0.082804262500000003</v>
      </c>
      <c r="K214" s="50">
        <f>IF(AND(TRUE,Machine_donnees!J214-(Machine_traitement!$B$10*Machine_donnees!L214+Machine_traitement!$B$11)&gt;0.0003),Machine_donnees!J214-(Machine_traitement!$B$10*Machine_donnees!L214+Machine_traitement!$B$11),0)</f>
        <v>0.013222494735019158</v>
      </c>
      <c r="L214" s="51">
        <f ca="1">AVERAGE(OFFSET(H214,0,0,Machine_traitement!$B$4,1))</f>
        <v>360.38187559478393</v>
      </c>
    </row>
    <row r="215" spans="1:12" ht="12.75">
      <c r="A215" s="65">
        <f>IF(TRUE,Machine_donnees_brutes!A219)</f>
        <v>725.88378999999998</v>
      </c>
      <c r="B215" s="65">
        <f>IF(TRUE,Machine_donnees_brutes!B219)</f>
        <v>3.5364627999999998</v>
      </c>
      <c r="C215" s="65">
        <f>IF(TRUE,Machine_donnees_brutes!D219)</f>
        <v>355.09564</v>
      </c>
      <c r="D215" s="65">
        <f>IF(TRUE,Machine_donnees_brutes!C219)</f>
        <v>415.11840999999998</v>
      </c>
      <c r="F215" s="54" t="str">
        <f>IF(OR(H215&gt;Machine_traitement!$B$24,F214="OUI"),"OUI","NON")</f>
        <v>OUI</v>
      </c>
      <c r="G215" s="55" t="str">
        <f>IF(I215&gt;0,IF(A215&lt;&gt;A214,IF(OR((L215-L214)/(A215-A214)&lt;-Machine_traitement!$B$18,G214="RUPTURE",IF(L215&lt;L214,L215&lt;Machine_traitement!$B$19)),"RUPTURE","NON RUPTURE"),IF(OR((L216-L214)/(A216-A214)&lt;-Machine_traitement!$B$18,G214="RUPTURE",IF(L216&lt;L214,L216&lt;Machine_traitement!$B$19)),"RUPTURE","NON RUPTURE")),"NON RUPTURE")</f>
        <v>NON RUPTURE</v>
      </c>
      <c r="H215" s="56">
        <f>D215/Resultats!$K$2</f>
        <v>361.0503413968363</v>
      </c>
      <c r="I215" s="69">
        <f>A215-Machine_traitement!$B$26</f>
        <v>0.82812999999998738</v>
      </c>
      <c r="J215" s="50">
        <f>(B215-$B$2)/Resultats!$J$2</f>
        <v>0.083207337499999978</v>
      </c>
      <c r="K215" s="50">
        <f>IF(AND(TRUE,Machine_donnees!J215-(Machine_traitement!$B$10*Machine_donnees!L215+Machine_traitement!$B$11)&gt;0.0003),Machine_donnees!J215-(Machine_traitement!$B$10*Machine_donnees!L215+Machine_traitement!$B$11),0)</f>
        <v>0.013407989681030824</v>
      </c>
      <c r="L215" s="51">
        <f ca="1">AVERAGE(OFFSET(H215,0,0,Machine_traitement!$B$4,1))</f>
        <v>363.07802186614794</v>
      </c>
    </row>
    <row r="216" spans="1:12" ht="12.75">
      <c r="A216" s="65">
        <f>IF(TRUE,Machine_donnees_brutes!A220)</f>
        <v>725.8877</v>
      </c>
      <c r="B216" s="65">
        <f>IF(TRUE,Machine_donnees_brutes!B220)</f>
        <v>3.5401224999999998</v>
      </c>
      <c r="C216" s="65">
        <f>IF(TRUE,Machine_donnees_brutes!D220)</f>
        <v>354.18795999999998</v>
      </c>
      <c r="D216" s="65">
        <f>IF(TRUE,Machine_donnees_brutes!C220)</f>
        <v>419.78107</v>
      </c>
      <c r="F216" s="54" t="str">
        <f>IF(OR(H216&gt;Machine_traitement!$B$24,F215="OUI"),"OUI","NON")</f>
        <v>OUI</v>
      </c>
      <c r="G216" s="55" t="str">
        <f>IF(I216&gt;0,IF(A216&lt;&gt;A215,IF(OR((L216-L215)/(A216-A215)&lt;-Machine_traitement!$B$18,G215="RUPTURE",IF(L216&lt;L215,L216&lt;Machine_traitement!$B$19)),"RUPTURE","NON RUPTURE"),IF(OR((L217-L215)/(A217-A215)&lt;-Machine_traitement!$B$18,G215="RUPTURE",IF(L217&lt;L215,L217&lt;Machine_traitement!$B$19)),"RUPTURE","NON RUPTURE")),"NON RUPTURE")</f>
        <v>NON RUPTURE</v>
      </c>
      <c r="H216" s="56">
        <f>D216/Resultats!$K$2</f>
        <v>365.10570233545957</v>
      </c>
      <c r="I216" s="69">
        <f>A216-Machine_traitement!$B$26</f>
        <v>0.83204000000000633</v>
      </c>
      <c r="J216" s="50">
        <f>(B216-$B$2)/Resultats!$J$2</f>
        <v>0.083664799999999984</v>
      </c>
      <c r="K216" s="50">
        <f>IF(AND(TRUE,Machine_donnees!J216-(Machine_traitement!$B$10*Machine_donnees!L216+Machine_traitement!$B$11)&gt;0.0003),Machine_donnees!J216-(Machine_traitement!$B$10*Machine_donnees!L216+Machine_traitement!$B$11),0)</f>
        <v>0.013769527516143784</v>
      </c>
      <c r="L216" s="51">
        <f ca="1">AVERAGE(OFFSET(H216,0,0,Machine_traitement!$B$4,1))</f>
        <v>364.26667368797803</v>
      </c>
    </row>
    <row r="217" spans="1:12" ht="12.75">
      <c r="A217" s="65">
        <f>IF(TRUE,Machine_donnees_brutes!A221)</f>
        <v>725.89160000000004</v>
      </c>
      <c r="B217" s="65">
        <f>IF(TRUE,Machine_donnees_brutes!B221)</f>
        <v>3.5425246000000001</v>
      </c>
      <c r="C217" s="65">
        <f>IF(TRUE,Machine_donnees_brutes!D221)</f>
        <v>354.3064</v>
      </c>
      <c r="D217" s="65">
        <f>IF(TRUE,Machine_donnees_brutes!C221)</f>
        <v>417.85172</v>
      </c>
      <c r="F217" s="54" t="str">
        <f>IF(OR(H217&gt;Machine_traitement!$B$24,F216="OUI"),"OUI","NON")</f>
        <v>OUI</v>
      </c>
      <c r="G217" s="55" t="str">
        <f>IF(I217&gt;0,IF(A217&lt;&gt;A216,IF(OR((L217-L216)/(A217-A216)&lt;-Machine_traitement!$B$18,G216="RUPTURE",IF(L217&lt;L216,L217&lt;Machine_traitement!$B$19)),"RUPTURE","NON RUPTURE"),IF(OR((L218-L216)/(A218-A216)&lt;-Machine_traitement!$B$18,G216="RUPTURE",IF(L218&lt;L216,L218&lt;Machine_traitement!$B$19)),"RUPTURE","NON RUPTURE")),"NON RUPTURE")</f>
        <v>NON RUPTURE</v>
      </c>
      <c r="H217" s="56">
        <f>D217/Resultats!$K$2</f>
        <v>363.42764504049643</v>
      </c>
      <c r="I217" s="69">
        <f>A217-Machine_traitement!$B$26</f>
        <v>0.83594000000005053</v>
      </c>
      <c r="J217" s="50">
        <f>(B217-$B$2)/Resultats!$J$2</f>
        <v>0.083965062500000021</v>
      </c>
      <c r="K217" s="50">
        <f>IF(AND(TRUE,Machine_donnees!J217-(Machine_traitement!$B$10*Machine_donnees!L217+Machine_traitement!$B$11)&gt;0.0003),Machine_donnees!J217-(Machine_traitement!$B$10*Machine_donnees!L217+Machine_traitement!$B$11),0)</f>
        <v>0.01397274969108768</v>
      </c>
      <c r="L217" s="51">
        <f ca="1">AVERAGE(OFFSET(H217,0,0,Machine_traitement!$B$4,1))</f>
        <v>365.46915022834196</v>
      </c>
    </row>
    <row r="218" spans="1:12" ht="12.75">
      <c r="A218" s="65">
        <f>IF(TRUE,Machine_donnees_brutes!A222)</f>
        <v>725.89550999999994</v>
      </c>
      <c r="B218" s="65">
        <f>IF(TRUE,Machine_donnees_brutes!B222)</f>
        <v>3.5456954999999999</v>
      </c>
      <c r="C218" s="65">
        <f>IF(TRUE,Machine_donnees_brutes!D222)</f>
        <v>355.60714999999999</v>
      </c>
      <c r="D218" s="65">
        <f>IF(TRUE,Machine_donnees_brutes!C222)</f>
        <v>422.54617000000002</v>
      </c>
      <c r="F218" s="54" t="str">
        <f>IF(OR(H218&gt;Machine_traitement!$B$24,F217="OUI"),"OUI","NON")</f>
        <v>OUI</v>
      </c>
      <c r="G218" s="55" t="str">
        <f>IF(I218&gt;0,IF(A218&lt;&gt;A217,IF(OR((L218-L217)/(A218-A217)&lt;-Machine_traitement!$B$18,G217="RUPTURE",IF(L218&lt;L217,L218&lt;Machine_traitement!$B$19)),"RUPTURE","NON RUPTURE"),IF(OR((L219-L217)/(A219-A217)&lt;-Machine_traitement!$B$18,G217="RUPTURE",IF(L219&lt;L217,L219&lt;Machine_traitement!$B$19)),"RUPTURE","NON RUPTURE")),"NON RUPTURE")</f>
        <v>NON RUPTURE</v>
      </c>
      <c r="H218" s="56">
        <f>D218/Resultats!$K$2</f>
        <v>367.51065541618749</v>
      </c>
      <c r="I218" s="69">
        <f>A218-Machine_traitement!$B$26</f>
        <v>0.8398499999999558</v>
      </c>
      <c r="J218" s="50">
        <f>(B218-$B$2)/Resultats!$J$2</f>
        <v>0.08436142499999999</v>
      </c>
      <c r="K218" s="50">
        <f>IF(AND(TRUE,Machine_donnees!J218-(Machine_traitement!$B$10*Machine_donnees!L218+Machine_traitement!$B$11)&gt;0.0003),Machine_donnees!J218-(Machine_traitement!$B$10*Machine_donnees!L218+Machine_traitement!$B$11),0)</f>
        <v>0.01432699189607875</v>
      </c>
      <c r="L218" s="51">
        <f ca="1">AVERAGE(OFFSET(H218,0,0,Machine_traitement!$B$4,1))</f>
        <v>365.99108445096664</v>
      </c>
    </row>
    <row r="219" spans="1:12" ht="12.75">
      <c r="A219" s="65">
        <f>IF(TRUE,Machine_donnees_brutes!A223)</f>
        <v>725.89940999999999</v>
      </c>
      <c r="B219" s="65">
        <f>IF(TRUE,Machine_donnees_brutes!B223)</f>
        <v>3.5509645999999999</v>
      </c>
      <c r="C219" s="65">
        <f>IF(TRUE,Machine_donnees_brutes!D223)</f>
        <v>356.25603999999998</v>
      </c>
      <c r="D219" s="65">
        <f>IF(TRUE,Machine_donnees_brutes!C223)</f>
        <v>419.05191000000002</v>
      </c>
      <c r="F219" s="54" t="str">
        <f>IF(OR(H219&gt;Machine_traitement!$B$24,F218="OUI"),"OUI","NON")</f>
        <v>OUI</v>
      </c>
      <c r="G219" s="55" t="str">
        <f>IF(I219&gt;0,IF(A219&lt;&gt;A218,IF(OR((L219-L218)/(A219-A218)&lt;-Machine_traitement!$B$18,G218="RUPTURE",IF(L219&lt;L218,L219&lt;Machine_traitement!$B$19)),"RUPTURE","NON RUPTURE"),IF(OR((L220-L218)/(A220-A218)&lt;-Machine_traitement!$B$18,G218="RUPTURE",IF(L220&lt;L218,L220&lt;Machine_traitement!$B$19)),"RUPTURE","NON RUPTURE")),"NON RUPTURE")</f>
        <v>NON RUPTURE</v>
      </c>
      <c r="H219" s="56">
        <f>D219/Resultats!$K$2</f>
        <v>364.47151348574579</v>
      </c>
      <c r="I219" s="69">
        <f>A219-Machine_traitement!$B$26</f>
        <v>0.84375</v>
      </c>
      <c r="J219" s="50">
        <f>(B219-$B$2)/Resultats!$J$2</f>
        <v>0.085020062499999993</v>
      </c>
      <c r="K219" s="50">
        <f>IF(AND(TRUE,Machine_donnees!J219-(Machine_traitement!$B$10*Machine_donnees!L219+Machine_traitement!$B$11)&gt;0.0003),Machine_donnees!J219-(Machine_traitement!$B$10*Machine_donnees!L219+Machine_traitement!$B$11),0)</f>
        <v>0.014942990401563744</v>
      </c>
      <c r="L219" s="51">
        <f ca="1">AVERAGE(OFFSET(H219,0,0,Machine_traitement!$B$4,1))</f>
        <v>366.51944614575018</v>
      </c>
    </row>
    <row r="220" spans="1:12" ht="12.75">
      <c r="A220" s="65">
        <f>IF(TRUE,Machine_donnees_brutes!A224)</f>
        <v>725.90332000000001</v>
      </c>
      <c r="B220" s="65">
        <f>IF(TRUE,Machine_donnees_brutes!B224)</f>
        <v>3.5520494</v>
      </c>
      <c r="C220" s="65">
        <f>IF(TRUE,Machine_donnees_brutes!D224)</f>
        <v>355.72910000000002</v>
      </c>
      <c r="D220" s="65">
        <f>IF(TRUE,Machine_donnees_brutes!C224)</f>
        <v>423.76114000000001</v>
      </c>
      <c r="F220" s="54" t="str">
        <f>IF(OR(H220&gt;Machine_traitement!$B$24,F219="OUI"),"OUI","NON")</f>
        <v>OUI</v>
      </c>
      <c r="G220" s="55" t="str">
        <f>IF(I220&gt;0,IF(A220&lt;&gt;A219,IF(OR((L220-L219)/(A220-A219)&lt;-Machine_traitement!$B$18,G219="RUPTURE",IF(L220&lt;L219,L220&lt;Machine_traitement!$B$19)),"RUPTURE","NON RUPTURE"),IF(OR((L221-L219)/(A221-A219)&lt;-Machine_traitement!$B$18,G219="RUPTURE",IF(L221&lt;L219,L221&lt;Machine_traitement!$B$19)),"RUPTURE","NON RUPTURE")),"NON RUPTURE")</f>
        <v>NON RUPTURE</v>
      </c>
      <c r="H220" s="56">
        <f>D220/Resultats!$K$2</f>
        <v>368.56737880575463</v>
      </c>
      <c r="I220" s="69">
        <f>A220-Machine_traitement!$B$26</f>
        <v>0.84766000000001895</v>
      </c>
      <c r="J220" s="50">
        <f>(B220-$B$2)/Resultats!$J$2</f>
        <v>0.085155662500000007</v>
      </c>
      <c r="K220" s="50">
        <f>IF(AND(TRUE,Machine_donnees!J220-(Machine_traitement!$B$10*Machine_donnees!L220+Machine_traitement!$B$11)&gt;0.0003),Machine_donnees!J220-(Machine_traitement!$B$10*Machine_donnees!L220+Machine_traitement!$B$11),0)</f>
        <v>0.014950901884445297</v>
      </c>
      <c r="L220" s="51">
        <f ca="1">AVERAGE(OFFSET(H220,0,0,Machine_traitement!$B$4,1))</f>
        <v>368.10170018519193</v>
      </c>
    </row>
    <row r="221" spans="1:12" ht="12.75">
      <c r="A221" s="65">
        <f>IF(TRUE,Machine_donnees_brutes!A225)</f>
        <v>725.90723000000003</v>
      </c>
      <c r="B221" s="65">
        <f>IF(TRUE,Machine_donnees_brutes!B225)</f>
        <v>3.5560071</v>
      </c>
      <c r="C221" s="65">
        <f>IF(TRUE,Machine_donnees_brutes!D225)</f>
        <v>354.77379999999999</v>
      </c>
      <c r="D221" s="65">
        <f>IF(TRUE,Machine_donnees_brutes!C225)</f>
        <v>422.69031000000001</v>
      </c>
      <c r="F221" s="54" t="str">
        <f>IF(OR(H221&gt;Machine_traitement!$B$24,F220="OUI"),"OUI","NON")</f>
        <v>OUI</v>
      </c>
      <c r="G221" s="55" t="str">
        <f>IF(I221&gt;0,IF(A221&lt;&gt;A220,IF(OR((L221-L220)/(A221-A220)&lt;-Machine_traitement!$B$18,G220="RUPTURE",IF(L221&lt;L220,L221&lt;Machine_traitement!$B$19)),"RUPTURE","NON RUPTURE"),IF(OR((L222-L220)/(A222-A220)&lt;-Machine_traitement!$B$18,G220="RUPTURE",IF(L222&lt;L220,L222&lt;Machine_traitement!$B$19)),"RUPTURE","NON RUPTURE")),"NON RUPTURE")</f>
        <v>NON RUPTURE</v>
      </c>
      <c r="H221" s="56">
        <f>D221/Resultats!$K$2</f>
        <v>367.63602156462923</v>
      </c>
      <c r="I221" s="69">
        <f>A221-Machine_traitement!$B$26</f>
        <v>0.85157000000003791</v>
      </c>
      <c r="J221" s="50">
        <f>(B221-$B$2)/Resultats!$J$2</f>
        <v>0.085650375000000001</v>
      </c>
      <c r="K221" s="50">
        <f>IF(AND(TRUE,Machine_donnees!J221-(Machine_traitement!$B$10*Machine_donnees!L221+Machine_traitement!$B$11)&gt;0.0003),Machine_donnees!J221-(Machine_traitement!$B$10*Machine_donnees!L221+Machine_traitement!$B$11),0)</f>
        <v>0.015377976039038635</v>
      </c>
      <c r="L221" s="51">
        <f ca="1">AVERAGE(OFFSET(H221,0,0,Machine_traitement!$B$4,1))</f>
        <v>368.93984168496007</v>
      </c>
    </row>
    <row r="222" spans="1:12" ht="12.75">
      <c r="A222" s="65">
        <f>IF(TRUE,Machine_donnees_brutes!A226)</f>
        <v>725.91112999999996</v>
      </c>
      <c r="B222" s="65">
        <f>IF(TRUE,Machine_donnees_brutes!B226)</f>
        <v>3.5602808000000001</v>
      </c>
      <c r="C222" s="65">
        <f>IF(TRUE,Machine_donnees_brutes!D226)</f>
        <v>353.98477000000003</v>
      </c>
      <c r="D222" s="65">
        <f>IF(TRUE,Machine_donnees_brutes!C226)</f>
        <v>425.68844999999999</v>
      </c>
      <c r="F222" s="54" t="str">
        <f>IF(OR(H222&gt;Machine_traitement!$B$24,F221="OUI"),"OUI","NON")</f>
        <v>OUI</v>
      </c>
      <c r="G222" s="55" t="str">
        <f>IF(I222&gt;0,IF(A222&lt;&gt;A221,IF(OR((L222-L221)/(A222-A221)&lt;-Machine_traitement!$B$18,G221="RUPTURE",IF(L222&lt;L221,L222&lt;Machine_traitement!$B$19)),"RUPTURE","NON RUPTURE"),IF(OR((L223-L221)/(A223-A221)&lt;-Machine_traitement!$B$18,G221="RUPTURE",IF(L223&lt;L221,L223&lt;Machine_traitement!$B$19)),"RUPTURE","NON RUPTURE")),"NON RUPTURE")</f>
        <v>NON RUPTURE</v>
      </c>
      <c r="H222" s="56">
        <f>D222/Resultats!$K$2</f>
        <v>370.24366180529091</v>
      </c>
      <c r="I222" s="69">
        <f>A222-Machine_traitement!$B$26</f>
        <v>0.85546999999996842</v>
      </c>
      <c r="J222" s="50">
        <f>(B222-$B$2)/Resultats!$J$2</f>
        <v>0.086184587500000021</v>
      </c>
      <c r="K222" s="50">
        <f>IF(AND(TRUE,Machine_donnees!J222-(Machine_traitement!$B$10*Machine_donnees!L222+Machine_traitement!$B$11)&gt;0.0003),Machine_donnees!J222-(Machine_traitement!$B$10*Machine_donnees!L222+Machine_traitement!$B$11),0)</f>
        <v>0.015785440559590261</v>
      </c>
      <c r="L222" s="51">
        <f ca="1">AVERAGE(OFFSET(H222,0,0,Machine_traitement!$B$4,1))</f>
        <v>370.51044103875506</v>
      </c>
    </row>
    <row r="223" spans="1:12" ht="12.75">
      <c r="A223" s="65">
        <f>IF(TRUE,Machine_donnees_brutes!A227)</f>
        <v>725.91503999999998</v>
      </c>
      <c r="B223" s="65">
        <f>IF(TRUE,Machine_donnees_brutes!B227)</f>
        <v>3.5629868999999998</v>
      </c>
      <c r="C223" s="65">
        <f>IF(TRUE,Machine_donnees_brutes!D227)</f>
        <v>354.49349999999998</v>
      </c>
      <c r="D223" s="65">
        <f>IF(TRUE,Machine_donnees_brutes!C227)</f>
        <v>426.30191000000002</v>
      </c>
      <c r="F223" s="54" t="str">
        <f>IF(OR(H223&gt;Machine_traitement!$B$24,F222="OUI"),"OUI","NON")</f>
        <v>OUI</v>
      </c>
      <c r="G223" s="55" t="str">
        <f>IF(I223&gt;0,IF(A223&lt;&gt;A222,IF(OR((L223-L222)/(A223-A222)&lt;-Machine_traitement!$B$18,G222="RUPTURE",IF(L223&lt;L222,L223&lt;Machine_traitement!$B$19)),"RUPTURE","NON RUPTURE"),IF(OR((L224-L222)/(A224-A222)&lt;-Machine_traitement!$B$18,G222="RUPTURE",IF(L224&lt;L222,L224&lt;Machine_traitement!$B$19)),"RUPTURE","NON RUPTURE")),"NON RUPTURE")</f>
        <v>NON RUPTURE</v>
      </c>
      <c r="H223" s="56">
        <f>D223/Resultats!$K$2</f>
        <v>370.77722027221921</v>
      </c>
      <c r="I223" s="69">
        <f>A223-Machine_traitement!$B$26</f>
        <v>0.85937999999998738</v>
      </c>
      <c r="J223" s="50">
        <f>(B223-$B$2)/Resultats!$J$2</f>
        <v>0.086522849999999984</v>
      </c>
      <c r="K223" s="50">
        <f>IF(AND(TRUE,Machine_donnees!J223-(Machine_traitement!$B$10*Machine_donnees!L223+Machine_traitement!$B$11)&gt;0.0003),Machine_donnees!J223-(Machine_traitement!$B$10*Machine_donnees!L223+Machine_traitement!$B$11),0)</f>
        <v>0.016177924003428962</v>
      </c>
      <c r="L223" s="51">
        <f ca="1">AVERAGE(OFFSET(H223,0,0,Machine_traitement!$B$4,1))</f>
        <v>369.83856145751133</v>
      </c>
    </row>
    <row r="224" spans="1:12" ht="12.75">
      <c r="A224" s="65">
        <f>IF(TRUE,Machine_donnees_brutes!A228)</f>
        <v>725.91895</v>
      </c>
      <c r="B224" s="65">
        <f>IF(TRUE,Machine_donnees_brutes!B228)</f>
        <v>3.5668492000000001</v>
      </c>
      <c r="C224" s="65">
        <f>IF(TRUE,Machine_donnees_brutes!D228)</f>
        <v>355.75835999999998</v>
      </c>
      <c r="D224" s="65">
        <f>IF(TRUE,Machine_donnees_brutes!C228)</f>
        <v>424.14346</v>
      </c>
      <c r="F224" s="54" t="str">
        <f>IF(OR(H224&gt;Machine_traitement!$B$24,F223="OUI"),"OUI","NON")</f>
        <v>OUI</v>
      </c>
      <c r="G224" s="55" t="str">
        <f>IF(I224&gt;0,IF(A224&lt;&gt;A223,IF(OR((L224-L223)/(A224-A223)&lt;-Machine_traitement!$B$18,G223="RUPTURE",IF(L224&lt;L223,L224&lt;Machine_traitement!$B$19)),"RUPTURE","NON RUPTURE"),IF(OR((L225-L223)/(A225-A223)&lt;-Machine_traitement!$B$18,G223="RUPTURE",IF(L225&lt;L223,L225&lt;Machine_traitement!$B$19)),"RUPTURE","NON RUPTURE")),"NON RUPTURE")</f>
        <v>NON RUPTURE</v>
      </c>
      <c r="H224" s="56">
        <f>D224/Resultats!$K$2</f>
        <v>368.89990264280351</v>
      </c>
      <c r="I224" s="69">
        <f>A224-Machine_traitement!$B$26</f>
        <v>0.86329000000000633</v>
      </c>
      <c r="J224" s="50">
        <f>(B224-$B$2)/Resultats!$J$2</f>
        <v>0.08700563750000001</v>
      </c>
      <c r="K224" s="50">
        <f>IF(AND(TRUE,Machine_donnees!J224-(Machine_traitement!$B$10*Machine_donnees!L224+Machine_traitement!$B$11)&gt;0.0003),Machine_donnees!J224-(Machine_traitement!$B$10*Machine_donnees!L224+Machine_traitement!$B$11),0)</f>
        <v>0.016598844830605142</v>
      </c>
      <c r="L224" s="51">
        <f ca="1">AVERAGE(OFFSET(H224,0,0,Machine_traitement!$B$4,1))</f>
        <v>370.60518319603096</v>
      </c>
    </row>
    <row r="225" spans="1:12" ht="12.75">
      <c r="A225" s="65">
        <f>IF(TRUE,Machine_donnees_brutes!A229)</f>
        <v>725.92285000000004</v>
      </c>
      <c r="B225" s="65">
        <f>IF(TRUE,Machine_donnees_brutes!B229)</f>
        <v>3.5678445999999999</v>
      </c>
      <c r="C225" s="65">
        <f>IF(TRUE,Machine_donnees_brutes!D229)</f>
        <v>356.06567000000001</v>
      </c>
      <c r="D225" s="65">
        <f>IF(TRUE,Machine_donnees_brutes!C229)</f>
        <v>428.06475999999998</v>
      </c>
      <c r="F225" s="54" t="str">
        <f>IF(OR(H225&gt;Machine_traitement!$B$24,F224="OUI"),"OUI","NON")</f>
        <v>OUI</v>
      </c>
      <c r="G225" s="55" t="str">
        <f>IF(I225&gt;0,IF(A225&lt;&gt;A224,IF(OR((L225-L224)/(A225-A224)&lt;-Machine_traitement!$B$18,G224="RUPTURE",IF(L225&lt;L224,L225&lt;Machine_traitement!$B$19)),"RUPTURE","NON RUPTURE"),IF(OR((L226-L224)/(A226-A224)&lt;-Machine_traitement!$B$18,G224="RUPTURE",IF(L226&lt;L224,L226&lt;Machine_traitement!$B$19)),"RUPTURE","NON RUPTURE")),"NON RUPTURE")</f>
        <v>NON RUPTURE</v>
      </c>
      <c r="H225" s="56">
        <f>D225/Resultats!$K$2</f>
        <v>372.31046374925842</v>
      </c>
      <c r="I225" s="69">
        <f>A225-Machine_traitement!$B$26</f>
        <v>0.86719000000005053</v>
      </c>
      <c r="J225" s="50">
        <f>(B225-$B$2)/Resultats!$J$2</f>
        <v>0.087130062499999994</v>
      </c>
      <c r="K225" s="50">
        <f>IF(AND(TRUE,Machine_donnees!J225-(Machine_traitement!$B$10*Machine_donnees!L225+Machine_traitement!$B$11)&gt;0.0003),Machine_donnees!J225-(Machine_traitement!$B$10*Machine_donnees!L225+Machine_traitement!$B$11),0)</f>
        <v>0.016674002502144375</v>
      </c>
      <c r="L225" s="51">
        <f ca="1">AVERAGE(OFFSET(H225,0,0,Machine_traitement!$B$4,1))</f>
        <v>371.21567998328084</v>
      </c>
    </row>
    <row r="226" spans="1:12" ht="12.75">
      <c r="A226" s="65">
        <f>IF(TRUE,Machine_donnees_brutes!A230)</f>
        <v>725.92675999999994</v>
      </c>
      <c r="B226" s="65">
        <f>IF(TRUE,Machine_donnees_brutes!B230)</f>
        <v>3.5713792</v>
      </c>
      <c r="C226" s="65">
        <f>IF(TRUE,Machine_donnees_brutes!D230)</f>
        <v>355.34482000000003</v>
      </c>
      <c r="D226" s="65">
        <f>IF(TRUE,Machine_donnees_brutes!C230)</f>
        <v>425.54730000000001</v>
      </c>
      <c r="F226" s="54" t="str">
        <f>IF(OR(H226&gt;Machine_traitement!$B$24,F225="OUI"),"OUI","NON")</f>
        <v>OUI</v>
      </c>
      <c r="G226" s="55" t="str">
        <f>IF(I226&gt;0,IF(A226&lt;&gt;A225,IF(OR((L226-L225)/(A226-A225)&lt;-Machine_traitement!$B$18,G225="RUPTURE",IF(L226&lt;L225,L226&lt;Machine_traitement!$B$19)),"RUPTURE","NON RUPTURE"),IF(OR((L227-L225)/(A227-A225)&lt;-Machine_traitement!$B$18,G225="RUPTURE",IF(L227&lt;L225,L227&lt;Machine_traitement!$B$19)),"RUPTURE","NON RUPTURE")),"NON RUPTURE")</f>
        <v>NON RUPTURE</v>
      </c>
      <c r="H226" s="56">
        <f>D226/Resultats!$K$2</f>
        <v>370.12089621730325</v>
      </c>
      <c r="I226" s="69">
        <f>A226-Machine_traitement!$B$26</f>
        <v>0.8710999999999558</v>
      </c>
      <c r="J226" s="50">
        <f>(B226-$B$2)/Resultats!$J$2</f>
        <v>0.087571887500000001</v>
      </c>
      <c r="K226" s="50">
        <f>IF(AND(TRUE,Machine_donnees!J226-(Machine_traitement!$B$10*Machine_donnees!L226+Machine_traitement!$B$11)&gt;0.0003),Machine_donnees!J226-(Machine_traitement!$B$10*Machine_donnees!L226+Machine_traitement!$B$11),0)</f>
        <v>0.016971948752065771</v>
      </c>
      <c r="L226" s="51">
        <f ca="1">AVERAGE(OFFSET(H226,0,0,Machine_traitement!$B$4,1))</f>
        <v>372.99855552008836</v>
      </c>
    </row>
    <row r="227" spans="1:12" ht="12.75">
      <c r="A227" s="65">
        <f>IF(TRUE,Machine_donnees_brutes!A231)</f>
        <v>725.93065999999999</v>
      </c>
      <c r="B227" s="65">
        <f>IF(TRUE,Machine_donnees_brutes!B231)</f>
        <v>3.5743176999999999</v>
      </c>
      <c r="C227" s="65">
        <f>IF(TRUE,Machine_donnees_brutes!D231)</f>
        <v>354.31006000000002</v>
      </c>
      <c r="D227" s="65">
        <f>IF(TRUE,Machine_donnees_brutes!C231)</f>
        <v>432.16449</v>
      </c>
      <c r="F227" s="54" t="str">
        <f>IF(OR(H227&gt;Machine_traitement!$B$24,F226="OUI"),"OUI","NON")</f>
        <v>OUI</v>
      </c>
      <c r="G227" s="55" t="str">
        <f>IF(I227&gt;0,IF(A227&lt;&gt;A226,IF(OR((L227-L226)/(A227-A226)&lt;-Machine_traitement!$B$18,G226="RUPTURE",IF(L227&lt;L226,L227&lt;Machine_traitement!$B$19)),"RUPTURE","NON RUPTURE"),IF(OR((L228-L226)/(A228-A226)&lt;-Machine_traitement!$B$18,G226="RUPTURE",IF(L228&lt;L226,L228&lt;Machine_traitement!$B$19)),"RUPTURE","NON RUPTURE")),"NON RUPTURE")</f>
        <v>NON RUPTURE</v>
      </c>
      <c r="H227" s="56">
        <f>D227/Resultats!$K$2</f>
        <v>375.87621482287346</v>
      </c>
      <c r="I227" s="69">
        <f>A227-Machine_traitement!$B$26</f>
        <v>0.875</v>
      </c>
      <c r="J227" s="50">
        <f>(B227-$B$2)/Resultats!$J$2</f>
        <v>0.087939199999999995</v>
      </c>
      <c r="K227" s="50">
        <f>IF(AND(TRUE,Machine_donnees!J227-(Machine_traitement!$B$10*Machine_donnees!L227+Machine_traitement!$B$11)&gt;0.0003),Machine_donnees!J227-(Machine_traitement!$B$10*Machine_donnees!L227+Machine_traitement!$B$11),0)</f>
        <v>0.017207592997194099</v>
      </c>
      <c r="L227" s="51">
        <f ca="1">AVERAGE(OFFSET(H227,0,0,Machine_traitement!$B$4,1))</f>
        <v>374.63012453536362</v>
      </c>
    </row>
    <row r="228" spans="1:12" ht="12.75">
      <c r="A228" s="65">
        <f>IF(TRUE,Machine_donnees_brutes!A232)</f>
        <v>725.93457000000001</v>
      </c>
      <c r="B228" s="65">
        <f>IF(TRUE,Machine_donnees_brutes!B232)</f>
        <v>3.5778344</v>
      </c>
      <c r="C228" s="65">
        <f>IF(TRUE,Machine_donnees_brutes!D232)</f>
        <v>353.65316999999999</v>
      </c>
      <c r="D228" s="65">
        <f>IF(TRUE,Machine_donnees_brutes!C232)</f>
        <v>429.29910000000001</v>
      </c>
      <c r="F228" s="54" t="str">
        <f>IF(OR(H228&gt;Machine_traitement!$B$24,F227="OUI"),"OUI","NON")</f>
        <v>OUI</v>
      </c>
      <c r="G228" s="55" t="str">
        <f>IF(I228&gt;0,IF(A228&lt;&gt;A227,IF(OR((L228-L227)/(A228-A227)&lt;-Machine_traitement!$B$18,G227="RUPTURE",IF(L228&lt;L227,L228&lt;Machine_traitement!$B$19)),"RUPTURE","NON RUPTURE"),IF(OR((L229-L227)/(A229-A227)&lt;-Machine_traitement!$B$18,G227="RUPTURE",IF(L229&lt;L227,L229&lt;Machine_traitement!$B$19)),"RUPTURE","NON RUPTURE")),"NON RUPTURE")</f>
        <v>NON RUPTURE</v>
      </c>
      <c r="H228" s="56">
        <f>D228/Resultats!$K$2</f>
        <v>373.38403424785372</v>
      </c>
      <c r="I228" s="69">
        <f>A228-Machine_traitement!$B$26</f>
        <v>0.87891000000001895</v>
      </c>
      <c r="J228" s="50">
        <f>(B228-$B$2)/Resultats!$J$2</f>
        <v>0.0883787875</v>
      </c>
      <c r="K228" s="50">
        <f>IF(AND(TRUE,Machine_donnees!J228-(Machine_traitement!$B$10*Machine_donnees!L228+Machine_traitement!$B$11)&gt;0.0003),Machine_donnees!J228-(Machine_traitement!$B$10*Machine_donnees!L228+Machine_traitement!$B$11),0)</f>
        <v>0.017655355454092081</v>
      </c>
      <c r="L228" s="51">
        <f ca="1">AVERAGE(OFFSET(H228,0,0,Machine_traitement!$B$4,1))</f>
        <v>374.52882444302975</v>
      </c>
    </row>
    <row r="229" spans="1:12" ht="12.75">
      <c r="A229" s="65">
        <f>IF(TRUE,Machine_donnees_brutes!A233)</f>
        <v>725.93848000000003</v>
      </c>
      <c r="B229" s="65">
        <f>IF(TRUE,Machine_donnees_brutes!B233)</f>
        <v>3.5809875</v>
      </c>
      <c r="C229" s="65">
        <f>IF(TRUE,Machine_donnees_brutes!D233)</f>
        <v>354.31238000000002</v>
      </c>
      <c r="D229" s="65">
        <f>IF(TRUE,Machine_donnees_brutes!C233)</f>
        <v>431.93155000000002</v>
      </c>
      <c r="F229" s="54" t="str">
        <f>IF(OR(H229&gt;Machine_traitement!$B$24,F228="OUI"),"OUI","NON")</f>
        <v>OUI</v>
      </c>
      <c r="G229" s="55" t="str">
        <f>IF(I229&gt;0,IF(A229&lt;&gt;A228,IF(OR((L229-L228)/(A229-A228)&lt;-Machine_traitement!$B$18,G228="RUPTURE",IF(L229&lt;L228,L229&lt;Machine_traitement!$B$19)),"RUPTURE","NON RUPTURE"),IF(OR((L230-L228)/(A230-A228)&lt;-Machine_traitement!$B$18,G228="RUPTURE",IF(L230&lt;L228,L230&lt;Machine_traitement!$B$19)),"RUPTURE","NON RUPTURE")),"NON RUPTURE")</f>
        <v>NON RUPTURE</v>
      </c>
      <c r="H229" s="56">
        <f>D229/Resultats!$K$2</f>
        <v>375.67361463820572</v>
      </c>
      <c r="I229" s="69">
        <f>A229-Machine_traitement!$B$26</f>
        <v>0.88282000000003791</v>
      </c>
      <c r="J229" s="50">
        <f>(B229-$B$2)/Resultats!$J$2</f>
        <v>0.088772925000000003</v>
      </c>
      <c r="K229" s="50">
        <f>IF(AND(TRUE,Machine_donnees!J229-(Machine_traitement!$B$10*Machine_donnees!L229+Machine_traitement!$B$11)&gt;0.0003),Machine_donnees!J229-(Machine_traitement!$B$10*Machine_donnees!L229+Machine_traitement!$B$11),0)</f>
        <v>0.01796919946376653</v>
      </c>
      <c r="L229" s="51">
        <f ca="1">AVERAGE(OFFSET(H229,0,0,Machine_traitement!$B$4,1))</f>
        <v>375.52378234743253</v>
      </c>
    </row>
    <row r="230" spans="1:12" ht="12.75">
      <c r="A230" s="65">
        <f>IF(TRUE,Machine_donnees_brutes!A234)</f>
        <v>725.94237999999996</v>
      </c>
      <c r="B230" s="65">
        <f>IF(TRUE,Machine_donnees_brutes!B234)</f>
        <v>3.5846472</v>
      </c>
      <c r="C230" s="65">
        <f>IF(TRUE,Machine_donnees_brutes!D234)</f>
        <v>355.53687000000002</v>
      </c>
      <c r="D230" s="65">
        <f>IF(TRUE,Machine_donnees_brutes!C234)</f>
        <v>431.58701000000002</v>
      </c>
      <c r="F230" s="54" t="str">
        <f>IF(OR(H230&gt;Machine_traitement!$B$24,F229="OUI"),"OUI","NON")</f>
        <v>OUI</v>
      </c>
      <c r="G230" s="55" t="str">
        <f>IF(I230&gt;0,IF(A230&lt;&gt;A229,IF(OR((L230-L229)/(A230-A229)&lt;-Machine_traitement!$B$18,G229="RUPTURE",IF(L230&lt;L229,L230&lt;Machine_traitement!$B$19)),"RUPTURE","NON RUPTURE"),IF(OR((L231-L229)/(A231-A229)&lt;-Machine_traitement!$B$18,G229="RUPTURE",IF(L231&lt;L229,L231&lt;Machine_traitement!$B$19)),"RUPTURE","NON RUPTURE")),"NON RUPTURE")</f>
        <v>NON RUPTURE</v>
      </c>
      <c r="H230" s="56">
        <f>D230/Resultats!$K$2</f>
        <v>375.37395005665934</v>
      </c>
      <c r="I230" s="69">
        <f>A230-Machine_traitement!$B$26</f>
        <v>0.88671999999996842</v>
      </c>
      <c r="J230" s="50">
        <f>(B230-$B$2)/Resultats!$J$2</f>
        <v>0.089230387500000008</v>
      </c>
      <c r="K230" s="50">
        <f>IF(AND(TRUE,Machine_donnees!J230-(Machine_traitement!$B$10*Machine_donnees!L230+Machine_traitement!$B$11)&gt;0.0003),Machine_donnees!J230-(Machine_traitement!$B$10*Machine_donnees!L230+Machine_traitement!$B$11),0)</f>
        <v>0.018381035007414601</v>
      </c>
      <c r="L230" s="51">
        <f ca="1">AVERAGE(OFFSET(H230,0,0,Machine_traitement!$B$4,1))</f>
        <v>376.08916941296093</v>
      </c>
    </row>
    <row r="231" spans="1:12" ht="12.75">
      <c r="A231" s="65">
        <f>IF(TRUE,Machine_donnees_brutes!A235)</f>
        <v>725.94628999999998</v>
      </c>
      <c r="B231" s="65">
        <f>IF(TRUE,Machine_donnees_brutes!B235)</f>
        <v>3.5876929999999998</v>
      </c>
      <c r="C231" s="65">
        <f>IF(TRUE,Machine_donnees_brutes!D235)</f>
        <v>355.64010999999999</v>
      </c>
      <c r="D231" s="65">
        <f>IF(TRUE,Machine_donnees_brutes!C235)</f>
        <v>433.23165999999998</v>
      </c>
      <c r="F231" s="54" t="str">
        <f>IF(OR(H231&gt;Machine_traitement!$B$24,F230="OUI"),"OUI","NON")</f>
        <v>OUI</v>
      </c>
      <c r="G231" s="55" t="str">
        <f>IF(I231&gt;0,IF(A231&lt;&gt;A230,IF(OR((L231-L230)/(A231-A230)&lt;-Machine_traitement!$B$18,G230="RUPTURE",IF(L231&lt;L230,L231&lt;Machine_traitement!$B$19)),"RUPTURE","NON RUPTURE"),IF(OR((L232-L230)/(A232-A230)&lt;-Machine_traitement!$B$18,G230="RUPTURE",IF(L232&lt;L230,L232&lt;Machine_traitement!$B$19)),"RUPTURE","NON RUPTURE")),"NON RUPTURE")</f>
        <v>NON RUPTURE</v>
      </c>
      <c r="H231" s="56">
        <f>D231/Resultats!$K$2</f>
        <v>376.80438876926252</v>
      </c>
      <c r="I231" s="69">
        <f>A231-Machine_traitement!$B$26</f>
        <v>0.89062999999998738</v>
      </c>
      <c r="J231" s="50">
        <f>(B231-$B$2)/Resultats!$J$2</f>
        <v>0.089611112499999979</v>
      </c>
      <c r="K231" s="50">
        <f>IF(AND(TRUE,Machine_donnees!J231-(Machine_traitement!$B$10*Machine_donnees!L231+Machine_traitement!$B$11)&gt;0.0003),Machine_donnees!J231-(Machine_traitement!$B$10*Machine_donnees!L231+Machine_traitement!$B$11),0)</f>
        <v>0.018588902168691107</v>
      </c>
      <c r="L231" s="51">
        <f ca="1">AVERAGE(OFFSET(H231,0,0,Machine_traitement!$B$4,1))</f>
        <v>378.23113973058651</v>
      </c>
    </row>
    <row r="232" spans="1:12" ht="12.75">
      <c r="A232" s="65">
        <f>IF(TRUE,Machine_donnees_brutes!A236)</f>
        <v>725.9502</v>
      </c>
      <c r="B232" s="65">
        <f>IF(TRUE,Machine_donnees_brutes!B236)</f>
        <v>3.5918057000000001</v>
      </c>
      <c r="C232" s="65">
        <f>IF(TRUE,Machine_donnees_brutes!D236)</f>
        <v>354.92858999999999</v>
      </c>
      <c r="D232" s="65">
        <f>IF(TRUE,Machine_donnees_brutes!C236)</f>
        <v>436.51247999999998</v>
      </c>
      <c r="F232" s="54" t="str">
        <f>IF(OR(H232&gt;Machine_traitement!$B$24,F231="OUI"),"OUI","NON")</f>
        <v>OUI</v>
      </c>
      <c r="G232" s="55" t="str">
        <f>IF(I232&gt;0,IF(A232&lt;&gt;A231,IF(OR((L232-L231)/(A232-A231)&lt;-Machine_traitement!$B$18,G231="RUPTURE",IF(L232&lt;L231,L232&lt;Machine_traitement!$B$19)),"RUPTURE","NON RUPTURE"),IF(OR((L233-L231)/(A233-A231)&lt;-Machine_traitement!$B$18,G231="RUPTURE",IF(L233&lt;L231,L233&lt;Machine_traitement!$B$19)),"RUPTURE","NON RUPTURE")),"NON RUPTURE")</f>
        <v>NON RUPTURE</v>
      </c>
      <c r="H232" s="56">
        <f>D232/Resultats!$K$2</f>
        <v>379.6578906919105</v>
      </c>
      <c r="I232" s="69">
        <f>A232-Machine_traitement!$B$26</f>
        <v>0.89454000000000633</v>
      </c>
      <c r="J232" s="50">
        <f>(B232-$B$2)/Resultats!$J$2</f>
        <v>0.090125200000000016</v>
      </c>
      <c r="K232" s="50">
        <f>IF(AND(TRUE,Machine_donnees!J232-(Machine_traitement!$B$10*Machine_donnees!L232+Machine_traitement!$B$11)&gt;0.0003),Machine_donnees!J232-(Machine_traitement!$B$10*Machine_donnees!L232+Machine_traitement!$B$11),0)</f>
        <v>0.019068190476792424</v>
      </c>
      <c r="L232" s="51">
        <f ca="1">AVERAGE(OFFSET(H232,0,0,Machine_traitement!$B$4,1))</f>
        <v>378.66235440198864</v>
      </c>
    </row>
    <row r="233" spans="1:12" ht="12.75">
      <c r="A233" s="65">
        <f>IF(TRUE,Machine_donnees_brutes!A237)</f>
        <v>725.95410000000004</v>
      </c>
      <c r="B233" s="65">
        <f>IF(TRUE,Machine_donnees_brutes!B237)</f>
        <v>3.5944164000000001</v>
      </c>
      <c r="C233" s="65">
        <f>IF(TRUE,Machine_donnees_brutes!D237)</f>
        <v>353.91442999999998</v>
      </c>
      <c r="D233" s="65">
        <f>IF(TRUE,Machine_donnees_brutes!C237)</f>
        <v>434.22323999999998</v>
      </c>
      <c r="F233" s="54" t="str">
        <f>IF(OR(H233&gt;Machine_traitement!$B$24,F232="OUI"),"OUI","NON")</f>
        <v>OUI</v>
      </c>
      <c r="G233" s="55" t="str">
        <f>IF(I233&gt;0,IF(A233&lt;&gt;A232,IF(OR((L233-L232)/(A233-A232)&lt;-Machine_traitement!$B$18,G232="RUPTURE",IF(L233&lt;L232,L233&lt;Machine_traitement!$B$19)),"RUPTURE","NON RUPTURE"),IF(OR((L234-L232)/(A234-A232)&lt;-Machine_traitement!$B$18,G232="RUPTURE",IF(L234&lt;L232,L234&lt;Machine_traitement!$B$19)),"RUPTURE","NON RUPTURE")),"NON RUPTURE")</f>
        <v>NON RUPTURE</v>
      </c>
      <c r="H233" s="56">
        <f>D233/Resultats!$K$2</f>
        <v>377.66681811206684</v>
      </c>
      <c r="I233" s="69">
        <f>A233-Machine_traitement!$B$26</f>
        <v>0.89844000000005053</v>
      </c>
      <c r="J233" s="50">
        <f>(B233-$B$2)/Resultats!$J$2</f>
        <v>0.090451537500000012</v>
      </c>
      <c r="K233" s="50">
        <f>IF(AND(TRUE,Machine_donnees!J233-(Machine_traitement!$B$10*Machine_donnees!L233+Machine_traitement!$B$11)&gt;0.0003),Machine_donnees!J233-(Machine_traitement!$B$10*Machine_donnees!L233+Machine_traitement!$B$11),0)</f>
        <v>0.019332736406603421</v>
      </c>
      <c r="L233" s="51">
        <f ca="1">AVERAGE(OFFSET(H233,0,0,Machine_traitement!$B$4,1))</f>
        <v>379.42804550516189</v>
      </c>
    </row>
    <row r="234" spans="1:12" ht="12.75">
      <c r="A234" s="65">
        <f>IF(TRUE,Machine_donnees_brutes!A238)</f>
        <v>725.95800999999994</v>
      </c>
      <c r="B234" s="65">
        <f>IF(TRUE,Machine_donnees_brutes!B238)</f>
        <v>3.5970569000000001</v>
      </c>
      <c r="C234" s="65">
        <f>IF(TRUE,Machine_donnees_brutes!D238)</f>
        <v>353.37973</v>
      </c>
      <c r="D234" s="65">
        <f>IF(TRUE,Machine_donnees_brutes!C238)</f>
        <v>438.27319</v>
      </c>
      <c r="F234" s="54" t="str">
        <f>IF(OR(H234&gt;Machine_traitement!$B$24,F233="OUI"),"OUI","NON")</f>
        <v>OUI</v>
      </c>
      <c r="G234" s="55" t="str">
        <f>IF(I234&gt;0,IF(A234&lt;&gt;A233,IF(OR((L234-L233)/(A234-A233)&lt;-Machine_traitement!$B$18,G233="RUPTURE",IF(L234&lt;L233,L234&lt;Machine_traitement!$B$19)),"RUPTURE","NON RUPTURE"),IF(OR((L235-L233)/(A235-A233)&lt;-Machine_traitement!$B$18,G233="RUPTURE",IF(L235&lt;L233,L235&lt;Machine_traitement!$B$19)),"RUPTURE","NON RUPTURE")),"NON RUPTURE")</f>
        <v>NON RUPTURE</v>
      </c>
      <c r="H234" s="56">
        <f>D234/Resultats!$K$2</f>
        <v>381.18927289825695</v>
      </c>
      <c r="I234" s="69">
        <f>A234-Machine_traitement!$B$26</f>
        <v>0.9023499999999558</v>
      </c>
      <c r="J234" s="50">
        <f>(B234-$B$2)/Resultats!$J$2</f>
        <v>0.090781600000000018</v>
      </c>
      <c r="K234" s="50">
        <f>IF(AND(TRUE,Machine_donnees!J234-(Machine_traitement!$B$10*Machine_donnees!L234+Machine_traitement!$B$11)&gt;0.0003),Machine_donnees!J234-(Machine_traitement!$B$10*Machine_donnees!L234+Machine_traitement!$B$11),0)</f>
        <v>0.019670555183859462</v>
      </c>
      <c r="L234" s="51">
        <f ca="1">AVERAGE(OFFSET(H234,0,0,Machine_traitement!$B$4,1))</f>
        <v>379.33193348744612</v>
      </c>
    </row>
    <row r="235" spans="1:12" ht="12.75">
      <c r="A235" s="65">
        <f>IF(TRUE,Machine_donnees_brutes!A239)</f>
        <v>725.96190999999999</v>
      </c>
      <c r="B235" s="65">
        <f>IF(TRUE,Machine_donnees_brutes!B239)</f>
        <v>3.6013126</v>
      </c>
      <c r="C235" s="65">
        <f>IF(TRUE,Machine_donnees_brutes!D239)</f>
        <v>354.29079999999999</v>
      </c>
      <c r="D235" s="65">
        <f>IF(TRUE,Machine_donnees_brutes!C239)</f>
        <v>434.00223</v>
      </c>
      <c r="F235" s="54" t="str">
        <f>IF(OR(H235&gt;Machine_traitement!$B$24,F234="OUI"),"OUI","NON")</f>
        <v>OUI</v>
      </c>
      <c r="G235" s="55" t="str">
        <f>IF(I235&gt;0,IF(A235&lt;&gt;A234,IF(OR((L235-L234)/(A235-A234)&lt;-Machine_traitement!$B$18,G234="RUPTURE",IF(L235&lt;L234,L235&lt;Machine_traitement!$B$19)),"RUPTURE","NON RUPTURE"),IF(OR((L236-L234)/(A236-A234)&lt;-Machine_traitement!$B$18,G234="RUPTURE",IF(L236&lt;L234,L236&lt;Machine_traitement!$B$19)),"RUPTURE","NON RUPTURE")),"NON RUPTURE")</f>
        <v>NON RUPTURE</v>
      </c>
      <c r="H235" s="56">
        <f>D235/Resultats!$K$2</f>
        <v>377.47459407663536</v>
      </c>
      <c r="I235" s="69">
        <f>A235-Machine_traitement!$B$26</f>
        <v>0.90625</v>
      </c>
      <c r="J235" s="50">
        <f>(B235-$B$2)/Resultats!$J$2</f>
        <v>0.091313562500000001</v>
      </c>
      <c r="K235" s="50">
        <f>IF(AND(TRUE,Machine_donnees!J235-(Machine_traitement!$B$10*Machine_donnees!L235+Machine_traitement!$B$11)&gt;0.0003),Machine_donnees!J235-(Machine_traitement!$B$10*Machine_donnees!L235+Machine_traitement!$B$11),0)</f>
        <v>0.020192261611892998</v>
      </c>
      <c r="L235" s="51">
        <f ca="1">AVERAGE(OFFSET(H235,0,0,Machine_traitement!$B$4,1))</f>
        <v>379.45902174615503</v>
      </c>
    </row>
    <row r="236" spans="1:12" ht="12.75">
      <c r="A236" s="65">
        <f>IF(TRUE,Machine_donnees_brutes!A240)</f>
        <v>725.96582000000001</v>
      </c>
      <c r="B236" s="65">
        <f>IF(TRUE,Machine_donnees_brutes!B240)</f>
        <v>3.6044716999999999</v>
      </c>
      <c r="C236" s="65">
        <f>IF(TRUE,Machine_donnees_brutes!D240)</f>
        <v>355.29306000000003</v>
      </c>
      <c r="D236" s="65">
        <f>IF(TRUE,Machine_donnees_brutes!C240)</f>
        <v>438.56542999999999</v>
      </c>
      <c r="F236" s="54" t="str">
        <f>IF(OR(H236&gt;Machine_traitement!$B$24,F235="OUI"),"OUI","NON")</f>
        <v>OUI</v>
      </c>
      <c r="G236" s="55" t="str">
        <f>IF(I236&gt;0,IF(A236&lt;&gt;A235,IF(OR((L236-L235)/(A236-A235)&lt;-Machine_traitement!$B$18,G235="RUPTURE",IF(L236&lt;L235,L236&lt;Machine_traitement!$B$19)),"RUPTURE","NON RUPTURE"),IF(OR((L237-L235)/(A237-A235)&lt;-Machine_traitement!$B$18,G235="RUPTURE",IF(L237&lt;L235,L237&lt;Machine_traitement!$B$19)),"RUPTURE","NON RUPTURE")),"NON RUPTURE")</f>
        <v>NON RUPTURE</v>
      </c>
      <c r="H236" s="56">
        <f>D236/Resultats!$K$2</f>
        <v>381.44344941567476</v>
      </c>
      <c r="I236" s="69">
        <f>A236-Machine_traitement!$B$26</f>
        <v>0.91016000000001895</v>
      </c>
      <c r="J236" s="50">
        <f>(B236-$B$2)/Resultats!$J$2</f>
        <v>0.091708449999999997</v>
      </c>
      <c r="K236" s="50">
        <f>IF(AND(TRUE,Machine_donnees!J236-(Machine_traitement!$B$10*Machine_donnees!L236+Machine_traitement!$B$11)&gt;0.0003),Machine_donnees!J236-(Machine_traitement!$B$10*Machine_donnees!L236+Machine_traitement!$B$11),0)</f>
        <v>0.020503563739722203</v>
      </c>
      <c r="L236" s="51">
        <f ca="1">AVERAGE(OFFSET(H236,0,0,Machine_traitement!$B$4,1))</f>
        <v>380.49477105032139</v>
      </c>
    </row>
    <row r="237" spans="1:12" ht="12.75">
      <c r="A237" s="65">
        <f>IF(TRUE,Machine_donnees_brutes!A241)</f>
        <v>725.96973000000003</v>
      </c>
      <c r="B237" s="65">
        <f>IF(TRUE,Machine_donnees_brutes!B241)</f>
        <v>3.6068558999999998</v>
      </c>
      <c r="C237" s="65">
        <f>IF(TRUE,Machine_donnees_brutes!D241)</f>
        <v>355.24077999999997</v>
      </c>
      <c r="D237" s="65">
        <f>IF(TRUE,Machine_donnees_brutes!C241)</f>
        <v>436.38394</v>
      </c>
      <c r="F237" s="54" t="str">
        <f>IF(OR(H237&gt;Machine_traitement!$B$24,F236="OUI"),"OUI","NON")</f>
        <v>OUI</v>
      </c>
      <c r="G237" s="55" t="str">
        <f>IF(I237&gt;0,IF(A237&lt;&gt;A236,IF(OR((L237-L236)/(A237-A236)&lt;-Machine_traitement!$B$18,G236="RUPTURE",IF(L237&lt;L236,L237&lt;Machine_traitement!$B$19)),"RUPTURE","NON RUPTURE"),IF(OR((L238-L236)/(A238-A236)&lt;-Machine_traitement!$B$18,G236="RUPTURE",IF(L238&lt;L236,L238&lt;Machine_traitement!$B$19)),"RUPTURE","NON RUPTURE")),"NON RUPTURE")</f>
        <v>NON RUPTURE</v>
      </c>
      <c r="H237" s="56">
        <f>D237/Resultats!$K$2</f>
        <v>379.54609268496802</v>
      </c>
      <c r="I237" s="69">
        <f>A237-Machine_traitement!$B$26</f>
        <v>0.91407000000003791</v>
      </c>
      <c r="J237" s="50">
        <f>(B237-$B$2)/Resultats!$J$2</f>
        <v>0.092006474999999976</v>
      </c>
      <c r="K237" s="50">
        <f>IF(AND(TRUE,Machine_donnees!J237-(Machine_traitement!$B$10*Machine_donnees!L237+Machine_traitement!$B$11)&gt;0.0003),Machine_donnees!J237-(Machine_traitement!$B$10*Machine_donnees!L237+Machine_traitement!$B$11),0)</f>
        <v>0.02081124820197254</v>
      </c>
      <c r="L237" s="51">
        <f ca="1">AVERAGE(OFFSET(H237,0,0,Machine_traitement!$B$4,1))</f>
        <v>380.37507568922422</v>
      </c>
    </row>
    <row r="238" spans="1:12" ht="12.75">
      <c r="A238" s="65">
        <f>IF(TRUE,Machine_donnees_brutes!A242)</f>
        <v>725.97362999999996</v>
      </c>
      <c r="B238" s="65">
        <f>IF(TRUE,Machine_donnees_brutes!B242)</f>
        <v>3.6097229</v>
      </c>
      <c r="C238" s="65">
        <f>IF(TRUE,Machine_donnees_brutes!D242)</f>
        <v>354.38317999999998</v>
      </c>
      <c r="D238" s="65">
        <f>IF(TRUE,Machine_donnees_brutes!C242)</f>
        <v>438.29019</v>
      </c>
      <c r="F238" s="54" t="str">
        <f>IF(OR(H238&gt;Machine_traitement!$B$24,F237="OUI"),"OUI","NON")</f>
        <v>OUI</v>
      </c>
      <c r="G238" s="55" t="str">
        <f>IF(I238&gt;0,IF(A238&lt;&gt;A237,IF(OR((L238-L237)/(A238-A237)&lt;-Machine_traitement!$B$18,G237="RUPTURE",IF(L238&lt;L237,L238&lt;Machine_traitement!$B$19)),"RUPTURE","NON RUPTURE"),IF(OR((L239-L237)/(A239-A237)&lt;-Machine_traitement!$B$18,G237="RUPTURE",IF(L239&lt;L237,L239&lt;Machine_traitement!$B$19)),"RUPTURE","NON RUPTURE")),"NON RUPTURE")</f>
        <v>NON RUPTURE</v>
      </c>
      <c r="H238" s="56">
        <f>D238/Resultats!$K$2</f>
        <v>381.20405869348042</v>
      </c>
      <c r="I238" s="69">
        <f>A238-Machine_traitement!$B$26</f>
        <v>0.91796999999996842</v>
      </c>
      <c r="J238" s="50">
        <f>(B238-$B$2)/Resultats!$J$2</f>
        <v>0.092364849999999998</v>
      </c>
      <c r="K238" s="50">
        <f>IF(AND(TRUE,Machine_donnees!J238-(Machine_traitement!$B$10*Machine_donnees!L238+Machine_traitement!$B$11)&gt;0.0003),Machine_donnees!J238-(Machine_traitement!$B$10*Machine_donnees!L238+Machine_traitement!$B$11),0)</f>
        <v>0.021064505132307496</v>
      </c>
      <c r="L238" s="51">
        <f ca="1">AVERAGE(OFFSET(H238,0,0,Machine_traitement!$B$4,1))</f>
        <v>381.67764771448765</v>
      </c>
    </row>
    <row r="239" spans="1:12" ht="12.75">
      <c r="A239" s="65">
        <f>IF(TRUE,Machine_donnees_brutes!A243)</f>
        <v>725.97753999999998</v>
      </c>
      <c r="B239" s="65">
        <f>IF(TRUE,Machine_donnees_brutes!B243)</f>
        <v>3.6132932000000002</v>
      </c>
      <c r="C239" s="65">
        <f>IF(TRUE,Machine_donnees_brutes!D243)</f>
        <v>353.45308999999997</v>
      </c>
      <c r="D239" s="65">
        <f>IF(TRUE,Machine_donnees_brutes!C243)</f>
        <v>439.37921</v>
      </c>
      <c r="F239" s="54" t="str">
        <f>IF(OR(H239&gt;Machine_traitement!$B$24,F238="OUI"),"OUI","NON")</f>
        <v>OUI</v>
      </c>
      <c r="G239" s="55" t="str">
        <f>IF(I239&gt;0,IF(A239&lt;&gt;A238,IF(OR((L239-L238)/(A239-A238)&lt;-Machine_traitement!$B$18,G238="RUPTURE",IF(L239&lt;L238,L239&lt;Machine_traitement!$B$19)),"RUPTURE","NON RUPTURE"),IF(OR((L240-L238)/(A240-A238)&lt;-Machine_traitement!$B$18,G238="RUPTURE",IF(L240&lt;L238,L240&lt;Machine_traitement!$B$19)),"RUPTURE","NON RUPTURE")),"NON RUPTURE")</f>
        <v>NON RUPTURE</v>
      </c>
      <c r="H239" s="56">
        <f>D239/Resultats!$K$2</f>
        <v>382.15123673549493</v>
      </c>
      <c r="I239" s="69">
        <f>A239-Machine_traitement!$B$26</f>
        <v>0.92187999999998738</v>
      </c>
      <c r="J239" s="50">
        <f>(B239-$B$2)/Resultats!$J$2</f>
        <v>0.092811137500000029</v>
      </c>
      <c r="K239" s="50">
        <f>IF(AND(TRUE,Machine_donnees!J239-(Machine_traitement!$B$10*Machine_donnees!L239+Machine_traitement!$B$11)&gt;0.0003),Machine_donnees!J239-(Machine_traitement!$B$10*Machine_donnees!L239+Machine_traitement!$B$11),0)</f>
        <v>0.021500197194696702</v>
      </c>
      <c r="L239" s="51">
        <f ca="1">AVERAGE(OFFSET(H239,0,0,Machine_traitement!$B$4,1))</f>
        <v>381.80894122730865</v>
      </c>
    </row>
    <row r="240" spans="1:12" ht="12.75">
      <c r="A240" s="65">
        <f>IF(TRUE,Machine_donnees_brutes!A244)</f>
        <v>725.98145</v>
      </c>
      <c r="B240" s="65">
        <f>IF(TRUE,Machine_donnees_brutes!B244)</f>
        <v>3.6168336999999999</v>
      </c>
      <c r="C240" s="65">
        <f>IF(TRUE,Machine_donnees_brutes!D244)</f>
        <v>353.09755999999999</v>
      </c>
      <c r="D240" s="65">
        <f>IF(TRUE,Machine_donnees_brutes!C244)</f>
        <v>438.59210000000002</v>
      </c>
      <c r="F240" s="54" t="str">
        <f>IF(OR(H240&gt;Machine_traitement!$B$24,F239="OUI"),"OUI","NON")</f>
        <v>OUI</v>
      </c>
      <c r="G240" s="55" t="str">
        <f>IF(I240&gt;0,IF(A240&lt;&gt;A239,IF(OR((L240-L239)/(A240-A239)&lt;-Machine_traitement!$B$18,G239="RUPTURE",IF(L240&lt;L239,L240&lt;Machine_traitement!$B$19)),"RUPTURE","NON RUPTURE"),IF(OR((L241-L239)/(A241-A239)&lt;-Machine_traitement!$B$18,G239="RUPTURE",IF(L241&lt;L239,L241&lt;Machine_traitement!$B$19)),"RUPTURE","NON RUPTURE")),"NON RUPTURE")</f>
        <v>NON RUPTURE</v>
      </c>
      <c r="H240" s="56">
        <f>D240/Resultats!$K$2</f>
        <v>381.46664571912237</v>
      </c>
      <c r="I240" s="69">
        <f>A240-Machine_traitement!$B$26</f>
        <v>0.92579000000000633</v>
      </c>
      <c r="J240" s="50">
        <f>(B240-$B$2)/Resultats!$J$2</f>
        <v>0.093253699999999995</v>
      </c>
      <c r="K240" s="50">
        <f>IF(AND(TRUE,Machine_donnees!J240-(Machine_traitement!$B$10*Machine_donnees!L240+Machine_traitement!$B$11)&gt;0.0003),Machine_donnees!J240-(Machine_traitement!$B$10*Machine_donnees!L240+Machine_traitement!$B$11),0)</f>
        <v>0.021817790665042885</v>
      </c>
      <c r="L240" s="51">
        <f ca="1">AVERAGE(OFFSET(H240,0,0,Machine_traitement!$B$4,1))</f>
        <v>383.35749669993078</v>
      </c>
    </row>
    <row r="241" spans="1:12" ht="12.75">
      <c r="A241" s="65">
        <f>IF(TRUE,Machine_donnees_brutes!A245)</f>
        <v>725.98535000000004</v>
      </c>
      <c r="B241" s="65">
        <f>IF(TRUE,Machine_donnees_brutes!B245)</f>
        <v>3.6199211999999998</v>
      </c>
      <c r="C241" s="65">
        <f>IF(TRUE,Machine_donnees_brutes!D245)</f>
        <v>354.23083000000003</v>
      </c>
      <c r="D241" s="65">
        <f>IF(TRUE,Machine_donnees_brutes!C245)</f>
        <v>442.94011999999998</v>
      </c>
      <c r="F241" s="54" t="str">
        <f>IF(OR(H241&gt;Machine_traitement!$B$24,F240="OUI"),"OUI","NON")</f>
        <v>OUI</v>
      </c>
      <c r="G241" s="55" t="str">
        <f>IF(I241&gt;0,IF(A241&lt;&gt;A240,IF(OR((L241-L240)/(A241-A240)&lt;-Machine_traitement!$B$18,G240="RUPTURE",IF(L241&lt;L240,L241&lt;Machine_traitement!$B$19)),"RUPTURE","NON RUPTURE"),IF(OR((L242-L240)/(A242-A240)&lt;-Machine_traitement!$B$18,G240="RUPTURE",IF(L242&lt;L240,L242&lt;Machine_traitement!$B$19)),"RUPTURE","NON RUPTURE")),"NON RUPTURE")</f>
        <v>NON RUPTURE</v>
      </c>
      <c r="H241" s="56">
        <f>D241/Resultats!$K$2</f>
        <v>385.24834768073919</v>
      </c>
      <c r="I241" s="69">
        <f>A241-Machine_traitement!$B$26</f>
        <v>0.92969000000005053</v>
      </c>
      <c r="J241" s="50">
        <f>(B241-$B$2)/Resultats!$J$2</f>
        <v>0.093639637499999984</v>
      </c>
      <c r="K241" s="50">
        <f>IF(AND(TRUE,Machine_donnees!J241-(Machine_traitement!$B$10*Machine_donnees!L241+Machine_traitement!$B$11)&gt;0.0003),Machine_donnees!J241-(Machine_traitement!$B$10*Machine_donnees!L241+Machine_traitement!$B$11),0)</f>
        <v>0.022161013365999238</v>
      </c>
      <c r="L241" s="51">
        <f ca="1">AVERAGE(OFFSET(H241,0,0,Machine_traitement!$B$4,1))</f>
        <v>383.88679772758735</v>
      </c>
    </row>
    <row r="242" spans="1:12" ht="12.75">
      <c r="A242" s="65">
        <f>IF(TRUE,Machine_donnees_brutes!A246)</f>
        <v>725.98925999999994</v>
      </c>
      <c r="B242" s="65">
        <f>IF(TRUE,Machine_donnees_brutes!B246)</f>
        <v>3.6226809000000002</v>
      </c>
      <c r="C242" s="65">
        <f>IF(TRUE,Machine_donnees_brutes!D246)</f>
        <v>355.20740000000001</v>
      </c>
      <c r="D242" s="65">
        <f>IF(TRUE,Machine_donnees_brutes!C246)</f>
        <v>439.80923000000001</v>
      </c>
      <c r="F242" s="54" t="str">
        <f>IF(OR(H242&gt;Machine_traitement!$B$24,F241="OUI"),"OUI","NON")</f>
        <v>OUI</v>
      </c>
      <c r="G242" s="55" t="str">
        <f>IF(I242&gt;0,IF(A242&lt;&gt;A241,IF(OR((L242-L241)/(A242-A241)&lt;-Machine_traitement!$B$18,G241="RUPTURE",IF(L242&lt;L241,L242&lt;Machine_traitement!$B$19)),"RUPTURE","NON RUPTURE"),IF(OR((L243-L241)/(A243-A241)&lt;-Machine_traitement!$B$18,G241="RUPTURE",IF(L243&lt;L241,L243&lt;Machine_traitement!$B$19)),"RUPTURE","NON RUPTURE")),"NON RUPTURE")</f>
        <v>NON RUPTURE</v>
      </c>
      <c r="H242" s="56">
        <f>D242/Resultats!$K$2</f>
        <v>382.52524777443551</v>
      </c>
      <c r="I242" s="69">
        <f>A242-Machine_traitement!$B$26</f>
        <v>0.9335999999999558</v>
      </c>
      <c r="J242" s="50">
        <f>(B242-$B$2)/Resultats!$J$2</f>
        <v>0.093984600000000029</v>
      </c>
      <c r="K242" s="50">
        <f>IF(AND(TRUE,Machine_donnees!J242-(Machine_traitement!$B$10*Machine_donnees!L242+Machine_traitement!$B$11)&gt;0.0003),Machine_donnees!J242-(Machine_traitement!$B$10*Machine_donnees!L242+Machine_traitement!$B$11),0)</f>
        <v>0.022468531236430042</v>
      </c>
      <c r="L242" s="51">
        <f ca="1">AVERAGE(OFFSET(H242,0,0,Machine_traitement!$B$4,1))</f>
        <v>384.35079337675256</v>
      </c>
    </row>
    <row r="243" spans="1:12" ht="12.75">
      <c r="A243" s="65">
        <f>IF(TRUE,Machine_donnees_brutes!A247)</f>
        <v>725.99315999999999</v>
      </c>
      <c r="B243" s="65">
        <f>IF(TRUE,Machine_donnees_brutes!B247)</f>
        <v>3.6247313000000001</v>
      </c>
      <c r="C243" s="65">
        <f>IF(TRUE,Machine_donnees_brutes!D247)</f>
        <v>355.01047</v>
      </c>
      <c r="D243" s="65">
        <f>IF(TRUE,Machine_donnees_brutes!C247)</f>
        <v>444.00707999999997</v>
      </c>
      <c r="F243" s="54" t="str">
        <f>IF(OR(H243&gt;Machine_traitement!$B$24,F242="OUI"),"OUI","NON")</f>
        <v>OUI</v>
      </c>
      <c r="G243" s="55" t="str">
        <f>IF(I243&gt;0,IF(A243&lt;&gt;A242,IF(OR((L243-L242)/(A243-A242)&lt;-Machine_traitement!$B$18,G242="RUPTURE",IF(L243&lt;L242,L243&lt;Machine_traitement!$B$19)),"RUPTURE","NON RUPTURE"),IF(OR((L244-L242)/(A244-A242)&lt;-Machine_traitement!$B$18,G242="RUPTURE",IF(L244&lt;L242,L244&lt;Machine_traitement!$B$19)),"RUPTURE","NON RUPTURE")),"NON RUPTURE")</f>
        <v>NON RUPTURE</v>
      </c>
      <c r="H243" s="56">
        <f>D243/Resultats!$K$2</f>
        <v>386.17633897906967</v>
      </c>
      <c r="I243" s="69">
        <f>A243-Machine_traitement!$B$26</f>
        <v>0.9375</v>
      </c>
      <c r="J243" s="50">
        <f>(B243-$B$2)/Resultats!$J$2</f>
        <v>0.094240900000000016</v>
      </c>
      <c r="K243" s="50">
        <f>IF(AND(TRUE,Machine_donnees!J243-(Machine_traitement!$B$10*Machine_donnees!L243+Machine_traitement!$B$11)&gt;0.0003),Machine_donnees!J243-(Machine_traitement!$B$10*Machine_donnees!L243+Machine_traitement!$B$11),0)</f>
        <v>0.022710348009151671</v>
      </c>
      <c r="L243" s="51">
        <f ca="1">AVERAGE(OFFSET(H243,0,0,Machine_traitement!$B$4,1))</f>
        <v>384.53026248942223</v>
      </c>
    </row>
    <row r="244" spans="1:12" ht="12.75">
      <c r="A244" s="65">
        <f>IF(TRUE,Machine_donnees_brutes!A248)</f>
        <v>725.99707000000001</v>
      </c>
      <c r="B244" s="65">
        <f>IF(TRUE,Machine_donnees_brutes!B248)</f>
        <v>3.6278963000000002</v>
      </c>
      <c r="C244" s="65">
        <f>IF(TRUE,Machine_donnees_brutes!D248)</f>
        <v>354.14215000000002</v>
      </c>
      <c r="D244" s="65">
        <f>IF(TRUE,Machine_donnees_brutes!C248)</f>
        <v>440.22192000000001</v>
      </c>
      <c r="F244" s="54" t="str">
        <f>IF(OR(H244&gt;Machine_traitement!$B$24,F243="OUI"),"OUI","NON")</f>
        <v>OUI</v>
      </c>
      <c r="G244" s="55" t="str">
        <f>IF(I244&gt;0,IF(A244&lt;&gt;A243,IF(OR((L244-L243)/(A244-A243)&lt;-Machine_traitement!$B$18,G243="RUPTURE",IF(L244&lt;L243,L244&lt;Machine_traitement!$B$19)),"RUPTURE","NON RUPTURE"),IF(OR((L245-L243)/(A245-A243)&lt;-Machine_traitement!$B$18,G243="RUPTURE",IF(L245&lt;L243,L245&lt;Machine_traitement!$B$19)),"RUPTURE","NON RUPTURE")),"NON RUPTURE")</f>
        <v>NON RUPTURE</v>
      </c>
      <c r="H244" s="56">
        <f>D244/Resultats!$K$2</f>
        <v>382.88418599977479</v>
      </c>
      <c r="I244" s="69">
        <f>A244-Machine_traitement!$B$26</f>
        <v>0.94141000000001895</v>
      </c>
      <c r="J244" s="50">
        <f>(B244-$B$2)/Resultats!$J$2</f>
        <v>0.094636525000000027</v>
      </c>
      <c r="K244" s="50">
        <f>IF(AND(TRUE,Machine_donnees!J244-(Machine_traitement!$B$10*Machine_donnees!L244+Machine_traitement!$B$11)&gt;0.0003),Machine_donnees!J244-(Machine_traitement!$B$10*Machine_donnees!L244+Machine_traitement!$B$11),0)</f>
        <v>0.023096822419894456</v>
      </c>
      <c r="L244" s="51">
        <f ca="1">AVERAGE(OFFSET(H244,0,0,Machine_traitement!$B$4,1))</f>
        <v>384.64365214373288</v>
      </c>
    </row>
    <row r="245" spans="1:12" ht="12.75">
      <c r="A245" s="65">
        <f>IF(TRUE,Machine_donnees_brutes!A249)</f>
        <v>726.00098000000003</v>
      </c>
      <c r="B245" s="65">
        <f>IF(TRUE,Machine_donnees_brutes!B249)</f>
        <v>3.6320925000000002</v>
      </c>
      <c r="C245" s="65">
        <f>IF(TRUE,Machine_donnees_brutes!D249)</f>
        <v>353.22167999999999</v>
      </c>
      <c r="D245" s="65">
        <f>IF(TRUE,Machine_donnees_brutes!C249)</f>
        <v>444.26781999999997</v>
      </c>
      <c r="F245" s="54" t="str">
        <f>IF(OR(H245&gt;Machine_traitement!$B$24,F244="OUI"),"OUI","NON")</f>
        <v>OUI</v>
      </c>
      <c r="G245" s="55" t="str">
        <f>IF(I245&gt;0,IF(A245&lt;&gt;A244,IF(OR((L245-L244)/(A245-A244)&lt;-Machine_traitement!$B$18,G244="RUPTURE",IF(L245&lt;L244,L245&lt;Machine_traitement!$B$19)),"RUPTURE","NON RUPTURE"),IF(OR((L246-L244)/(A246-A244)&lt;-Machine_traitement!$B$18,G244="RUPTURE",IF(L246&lt;L244,L246&lt;Machine_traitement!$B$19)),"RUPTURE","NON RUPTURE")),"NON RUPTURE")</f>
        <v>NON RUPTURE</v>
      </c>
      <c r="H245" s="56">
        <f>D245/Resultats!$K$2</f>
        <v>386.40311828769103</v>
      </c>
      <c r="I245" s="69">
        <f>A245-Machine_traitement!$B$26</f>
        <v>0.94532000000003791</v>
      </c>
      <c r="J245" s="50">
        <f>(B245-$B$2)/Resultats!$J$2</f>
        <v>0.095161050000000025</v>
      </c>
      <c r="K245" s="50">
        <f>IF(AND(TRUE,Machine_donnees!J245-(Machine_traitement!$B$10*Machine_donnees!L245+Machine_traitement!$B$11)&gt;0.0003),Machine_donnees!J245-(Machine_traitement!$B$10*Machine_donnees!L245+Machine_traitement!$B$11),0)</f>
        <v>0.023504057108233625</v>
      </c>
      <c r="L245" s="51">
        <f ca="1">AVERAGE(OFFSET(H245,0,0,Machine_traitement!$B$4,1))</f>
        <v>386.09705667532882</v>
      </c>
    </row>
    <row r="246" spans="1:12" ht="12.75">
      <c r="A246" s="65">
        <f>IF(TRUE,Machine_donnees_brutes!A250)</f>
        <v>726.00487999999996</v>
      </c>
      <c r="B246" s="65">
        <f>IF(TRUE,Machine_donnees_brutes!B250)</f>
        <v>3.6348641000000002</v>
      </c>
      <c r="C246" s="65">
        <f>IF(TRUE,Machine_donnees_brutes!D250)</f>
        <v>356.22516000000002</v>
      </c>
      <c r="D246" s="65">
        <f>IF(TRUE,Machine_donnees_brutes!C250)</f>
        <v>443.56403</v>
      </c>
      <c r="F246" s="54" t="str">
        <f>IF(OR(H246&gt;Machine_traitement!$B$24,F245="OUI"),"OUI","NON")</f>
        <v>OUI</v>
      </c>
      <c r="G246" s="55" t="str">
        <f>IF(I246&gt;0,IF(A246&lt;&gt;A245,IF(OR((L246-L245)/(A246-A245)&lt;-Machine_traitement!$B$18,G245="RUPTURE",IF(L246&lt;L245,L246&lt;Machine_traitement!$B$19)),"RUPTURE","NON RUPTURE"),IF(OR((L247-L245)/(A247-A245)&lt;-Machine_traitement!$B$18,G245="RUPTURE",IF(L247&lt;L245,L247&lt;Machine_traitement!$B$19)),"RUPTURE","NON RUPTURE")),"NON RUPTURE")</f>
        <v>NON RUPTURE</v>
      </c>
      <c r="H246" s="56">
        <f>D246/Resultats!$K$2</f>
        <v>385.7909950629666</v>
      </c>
      <c r="I246" s="69">
        <f>A246-Machine_traitement!$B$26</f>
        <v>0.94921999999996842</v>
      </c>
      <c r="J246" s="50">
        <f>(B246-$B$2)/Resultats!$J$2</f>
        <v>0.095507500000000023</v>
      </c>
      <c r="K246" s="50">
        <f>IF(AND(TRUE,Machine_donnees!J246-(Machine_traitement!$B$10*Machine_donnees!L246+Machine_traitement!$B$11)&gt;0.0003),Machine_donnees!J246-(Machine_traitement!$B$10*Machine_donnees!L246+Machine_traitement!$B$11),0)</f>
        <v>0.02383378870020128</v>
      </c>
      <c r="L246" s="51">
        <f ca="1">AVERAGE(OFFSET(H246,0,0,Machine_traitement!$B$4,1))</f>
        <v>386.30422306146261</v>
      </c>
    </row>
    <row r="247" spans="1:12" ht="12.75">
      <c r="A247" s="65">
        <f>IF(TRUE,Machine_donnees_brutes!A251)</f>
        <v>726.00878999999998</v>
      </c>
      <c r="B247" s="65">
        <f>IF(TRUE,Machine_donnees_brutes!B251)</f>
        <v>3.6380528999999999</v>
      </c>
      <c r="C247" s="65">
        <f>IF(TRUE,Machine_donnees_brutes!D251)</f>
        <v>356.37322999999998</v>
      </c>
      <c r="D247" s="65">
        <f>IF(TRUE,Machine_donnees_brutes!C251)</f>
        <v>444.74419999999998</v>
      </c>
      <c r="F247" s="54" t="str">
        <f>IF(OR(H247&gt;Machine_traitement!$B$24,F246="OUI"),"OUI","NON")</f>
        <v>OUI</v>
      </c>
      <c r="G247" s="55" t="str">
        <f>IF(I247&gt;0,IF(A247&lt;&gt;A246,IF(OR((L247-L246)/(A247-A246)&lt;-Machine_traitement!$B$18,G246="RUPTURE",IF(L247&lt;L246,L247&lt;Machine_traitement!$B$19)),"RUPTURE","NON RUPTURE"),IF(OR((L248-L246)/(A248-A246)&lt;-Machine_traitement!$B$18,G246="RUPTURE",IF(L248&lt;L246,L248&lt;Machine_traitement!$B$19)),"RUPTURE","NON RUPTURE")),"NON RUPTURE")</f>
        <v>NON RUPTURE</v>
      </c>
      <c r="H247" s="56">
        <f>D247/Resultats!$K$2</f>
        <v>386.81745105995867</v>
      </c>
      <c r="I247" s="69">
        <f>A247-Machine_traitement!$B$26</f>
        <v>0.95312999999998738</v>
      </c>
      <c r="J247" s="50">
        <f>(B247-$B$2)/Resultats!$J$2</f>
        <v>0.095906099999999994</v>
      </c>
      <c r="K247" s="50">
        <f>IF(AND(TRUE,Machine_donnees!J247-(Machine_traitement!$B$10*Machine_donnees!L247+Machine_traitement!$B$11)&gt;0.0003),Machine_donnees!J247-(Machine_traitement!$B$10*Machine_donnees!L247+Machine_traitement!$B$11),0)</f>
        <v>0.024085715710969985</v>
      </c>
      <c r="L247" s="51">
        <f ca="1">AVERAGE(OFFSET(H247,0,0,Machine_traitement!$B$4,1))</f>
        <v>388.12172345167284</v>
      </c>
    </row>
    <row r="248" spans="1:12" ht="12.75">
      <c r="A248" s="65">
        <f>IF(TRUE,Machine_donnees_brutes!A252)</f>
        <v>726.0127</v>
      </c>
      <c r="B248" s="65">
        <f>IF(TRUE,Machine_donnees_brutes!B252)</f>
        <v>3.6404550000000002</v>
      </c>
      <c r="C248" s="65">
        <f>IF(TRUE,Machine_donnees_brutes!D252)</f>
        <v>355.59188999999998</v>
      </c>
      <c r="D248" s="65">
        <f>IF(TRUE,Machine_donnees_brutes!C252)</f>
        <v>447.74338</v>
      </c>
      <c r="F248" s="54" t="str">
        <f>IF(OR(H248&gt;Machine_traitement!$B$24,F247="OUI"),"OUI","NON")</f>
        <v>OUI</v>
      </c>
      <c r="G248" s="55" t="str">
        <f>IF(I248&gt;0,IF(A248&lt;&gt;A247,IF(OR((L248-L247)/(A248-A247)&lt;-Machine_traitement!$B$18,G247="RUPTURE",IF(L248&lt;L247,L248&lt;Machine_traitement!$B$19)),"RUPTURE","NON RUPTURE"),IF(OR((L249-L247)/(A249-A247)&lt;-Machine_traitement!$B$18,G247="RUPTURE",IF(L249&lt;L247,L249&lt;Machine_traitement!$B$19)),"RUPTURE","NON RUPTURE")),"NON RUPTURE")</f>
        <v>NON RUPTURE</v>
      </c>
      <c r="H248" s="56">
        <f>D248/Resultats!$K$2</f>
        <v>389.425995843387</v>
      </c>
      <c r="I248" s="69">
        <f>A248-Machine_traitement!$B$26</f>
        <v>0.95704000000000633</v>
      </c>
      <c r="J248" s="50">
        <f>(B248-$B$2)/Resultats!$J$2</f>
        <v>0.096206362500000031</v>
      </c>
      <c r="K248" s="50">
        <f>IF(AND(TRUE,Machine_donnees!J248-(Machine_traitement!$B$10*Machine_donnees!L248+Machine_traitement!$B$11)&gt;0.0003),Machine_donnees!J248-(Machine_traitement!$B$10*Machine_donnees!L248+Machine_traitement!$B$11),0)</f>
        <v>0.024396106538267848</v>
      </c>
      <c r="L248" s="51">
        <f ca="1">AVERAGE(OFFSET(H248,0,0,Machine_traitement!$B$4,1))</f>
        <v>387.9962181428055</v>
      </c>
    </row>
    <row r="249" spans="1:12" ht="12.75">
      <c r="A249" s="65">
        <f>IF(TRUE,Machine_donnees_brutes!A253)</f>
        <v>726.01660000000004</v>
      </c>
      <c r="B249" s="65">
        <f>IF(TRUE,Machine_donnees_brutes!B253)</f>
        <v>3.6442578000000001</v>
      </c>
      <c r="C249" s="65">
        <f>IF(TRUE,Machine_donnees_brutes!D253)</f>
        <v>354.57224000000002</v>
      </c>
      <c r="D249" s="65">
        <f>IF(TRUE,Machine_donnees_brutes!C253)</f>
        <v>444.4556</v>
      </c>
      <c r="F249" s="54" t="str">
        <f>IF(OR(H249&gt;Machine_traitement!$B$24,F248="OUI"),"OUI","NON")</f>
        <v>OUI</v>
      </c>
      <c r="G249" s="55" t="str">
        <f>IF(I249&gt;0,IF(A249&lt;&gt;A248,IF(OR((L249-L248)/(A249-A248)&lt;-Machine_traitement!$B$18,G248="RUPTURE",IF(L249&lt;L248,L249&lt;Machine_traitement!$B$19)),"RUPTURE","NON RUPTURE"),IF(OR((L250-L248)/(A250-A248)&lt;-Machine_traitement!$B$18,G248="RUPTURE",IF(L250&lt;L248,L250&lt;Machine_traitement!$B$19)),"RUPTURE","NON RUPTURE")),"NON RUPTURE")</f>
        <v>NON RUPTURE</v>
      </c>
      <c r="H249" s="56">
        <f>D249/Resultats!$K$2</f>
        <v>386.56644044222401</v>
      </c>
      <c r="I249" s="69">
        <f>A249-Machine_traitement!$B$26</f>
        <v>0.96094000000005053</v>
      </c>
      <c r="J249" s="50">
        <f>(B249-$B$2)/Resultats!$J$2</f>
        <v>0.096681712500000017</v>
      </c>
      <c r="K249" s="50">
        <f>IF(AND(TRUE,Machine_donnees!J249-(Machine_traitement!$B$10*Machine_donnees!L249+Machine_traitement!$B$11)&gt;0.0003),Machine_donnees!J249-(Machine_traitement!$B$10*Machine_donnees!L249+Machine_traitement!$B$11),0)</f>
        <v>0.024842859630788167</v>
      </c>
      <c r="L249" s="51">
        <f ca="1">AVERAGE(OFFSET(H249,0,0,Machine_traitement!$B$4,1))</f>
        <v>388.35057712038883</v>
      </c>
    </row>
    <row r="250" spans="1:12" ht="12.75">
      <c r="A250" s="65">
        <f>IF(TRUE,Machine_donnees_brutes!A254)</f>
        <v>726.02050999999994</v>
      </c>
      <c r="B250" s="65">
        <f>IF(TRUE,Machine_donnees_brutes!B254)</f>
        <v>3.647691</v>
      </c>
      <c r="C250" s="65">
        <f>IF(TRUE,Machine_donnees_brutes!D254)</f>
        <v>353.9418</v>
      </c>
      <c r="D250" s="65">
        <f>IF(TRUE,Machine_donnees_brutes!C254)</f>
        <v>448.55822999999998</v>
      </c>
      <c r="F250" s="54" t="str">
        <f>IF(OR(H250&gt;Machine_traitement!$B$24,F249="OUI"),"OUI","NON")</f>
        <v>OUI</v>
      </c>
      <c r="G250" s="55" t="str">
        <f>IF(I250&gt;0,IF(A250&lt;&gt;A249,IF(OR((L250-L249)/(A250-A249)&lt;-Machine_traitement!$B$18,G249="RUPTURE",IF(L250&lt;L249,L250&lt;Machine_traitement!$B$19)),"RUPTURE","NON RUPTURE"),IF(OR((L251-L249)/(A251-A249)&lt;-Machine_traitement!$B$18,G249="RUPTURE",IF(L251&lt;L249,L251&lt;Machine_traitement!$B$19)),"RUPTURE","NON RUPTURE")),"NON RUPTURE")</f>
        <v>NON RUPTURE</v>
      </c>
      <c r="H250" s="56">
        <f>D250/Resultats!$K$2</f>
        <v>390.13471379855361</v>
      </c>
      <c r="I250" s="69">
        <f>A250-Machine_traitement!$B$26</f>
        <v>0.9648499999999558</v>
      </c>
      <c r="J250" s="50">
        <f>(B250-$B$2)/Resultats!$J$2</f>
        <v>0.097110862500000006</v>
      </c>
      <c r="K250" s="50">
        <f>IF(AND(TRUE,Machine_donnees!J250-(Machine_traitement!$B$10*Machine_donnees!L250+Machine_traitement!$B$11)&gt;0.0003),Machine_donnees!J250-(Machine_traitement!$B$10*Machine_donnees!L250+Machine_traitement!$B$11),0)</f>
        <v>0.025248670258694803</v>
      </c>
      <c r="L250" s="51">
        <f ca="1">AVERAGE(OFFSET(H250,0,0,Machine_traitement!$B$4,1))</f>
        <v>388.63978727495959</v>
      </c>
    </row>
    <row r="251" spans="1:12" ht="12.75">
      <c r="A251" s="65">
        <f>IF(TRUE,Machine_donnees_brutes!A255)</f>
        <v>726.02440999999999</v>
      </c>
      <c r="B251" s="65">
        <f>IF(TRUE,Machine_donnees_brutes!B255)</f>
        <v>3.6504506999999999</v>
      </c>
      <c r="C251" s="65">
        <f>IF(TRUE,Machine_donnees_brutes!D255)</f>
        <v>354.73682000000002</v>
      </c>
      <c r="D251" s="65">
        <f>IF(TRUE,Machine_donnees_brutes!C255)</f>
        <v>445.12063999999998</v>
      </c>
      <c r="F251" s="54" t="str">
        <f>IF(OR(H251&gt;Machine_traitement!$B$24,F250="OUI"),"OUI","NON")</f>
        <v>OUI</v>
      </c>
      <c r="G251" s="55" t="str">
        <f>IF(I251&gt;0,IF(A251&lt;&gt;A250,IF(OR((L251-L250)/(A251-A250)&lt;-Machine_traitement!$B$18,G250="RUPTURE",IF(L251&lt;L250,L251&lt;Machine_traitement!$B$19)),"RUPTURE","NON RUPTURE"),IF(OR((L252-L250)/(A252-A250)&lt;-Machine_traitement!$B$18,G250="RUPTURE",IF(L252&lt;L250,L252&lt;Machine_traitement!$B$19)),"RUPTURE","NON RUPTURE")),"NON RUPTURE")</f>
        <v>NON RUPTURE</v>
      </c>
      <c r="H251" s="56">
        <f>D251/Resultats!$K$2</f>
        <v>387.14486075136557</v>
      </c>
      <c r="I251" s="69">
        <f>A251-Machine_traitement!$B$26</f>
        <v>0.96875</v>
      </c>
      <c r="J251" s="50">
        <f>(B251-$B$2)/Resultats!$J$2</f>
        <v>0.097455824999999996</v>
      </c>
      <c r="K251" s="50">
        <f>IF(AND(TRUE,Machine_donnees!J251-(Machine_traitement!$B$10*Machine_donnees!L251+Machine_traitement!$B$11)&gt;0.0003),Machine_donnees!J251-(Machine_traitement!$B$10*Machine_donnees!L251+Machine_traitement!$B$11),0)</f>
        <v>0.025521767257976211</v>
      </c>
      <c r="L251" s="51">
        <f ca="1">AVERAGE(OFFSET(H251,0,0,Machine_traitement!$B$4,1))</f>
        <v>389.53030962868849</v>
      </c>
    </row>
    <row r="252" spans="1:12" ht="12.75">
      <c r="A252" s="65">
        <f>IF(TRUE,Machine_donnees_brutes!A256)</f>
        <v>726.02832000000001</v>
      </c>
      <c r="B252" s="65">
        <f>IF(TRUE,Machine_donnees_brutes!B256)</f>
        <v>3.6547542000000002</v>
      </c>
      <c r="C252" s="65">
        <f>IF(TRUE,Machine_donnees_brutes!D256)</f>
        <v>355.86248999999998</v>
      </c>
      <c r="D252" s="65">
        <f>IF(TRUE,Machine_donnees_brutes!C256)</f>
        <v>450.60599000000002</v>
      </c>
      <c r="F252" s="54" t="str">
        <f>IF(OR(H252&gt;Machine_traitement!$B$24,F251="OUI"),"OUI","NON")</f>
        <v>OUI</v>
      </c>
      <c r="G252" s="55" t="str">
        <f>IF(I252&gt;0,IF(A252&lt;&gt;A251,IF(OR((L252-L251)/(A252-A251)&lt;-Machine_traitement!$B$18,G251="RUPTURE",IF(L252&lt;L251,L252&lt;Machine_traitement!$B$19)),"RUPTURE","NON RUPTURE"),IF(OR((L253-L251)/(A253-A251)&lt;-Machine_traitement!$B$18,G251="RUPTURE",IF(L253&lt;L251,L253&lt;Machine_traitement!$B$19)),"RUPTURE","NON RUPTURE")),"NON RUPTURE")</f>
        <v>NON RUPTURE</v>
      </c>
      <c r="H252" s="56">
        <f>D252/Resultats!$K$2</f>
        <v>391.9157585060114</v>
      </c>
      <c r="I252" s="69">
        <f>A252-Machine_traitement!$B$26</f>
        <v>0.97266000000001895</v>
      </c>
      <c r="J252" s="50">
        <f>(B252-$B$2)/Resultats!$J$2</f>
        <v>0.097993762500000026</v>
      </c>
      <c r="K252" s="50">
        <f>IF(AND(TRUE,Machine_donnees!J252-(Machine_traitement!$B$10*Machine_donnees!L252+Machine_traitement!$B$11)&gt;0.0003),Machine_donnees!J252-(Machine_traitement!$B$10*Machine_donnees!L252+Machine_traitement!$B$11),0)</f>
        <v>0.025951292349837674</v>
      </c>
      <c r="L252" s="51">
        <f ca="1">AVERAGE(OFFSET(H252,0,0,Machine_traitement!$B$4,1))</f>
        <v>390.87370349505863</v>
      </c>
    </row>
    <row r="253" spans="1:12" ht="12.75">
      <c r="A253" s="65">
        <f>IF(TRUE,Machine_donnees_brutes!A257)</f>
        <v>726.03223000000003</v>
      </c>
      <c r="B253" s="65">
        <f>IF(TRUE,Machine_donnees_brutes!B257)</f>
        <v>3.6561786999999999</v>
      </c>
      <c r="C253" s="65">
        <f>IF(TRUE,Machine_donnees_brutes!D257)</f>
        <v>355.92194000000001</v>
      </c>
      <c r="D253" s="65">
        <f>IF(TRUE,Machine_donnees_brutes!C257)</f>
        <v>448.20978000000002</v>
      </c>
      <c r="F253" s="54" t="str">
        <f>IF(OR(H253&gt;Machine_traitement!$B$24,F252="OUI"),"OUI","NON")</f>
        <v>OUI</v>
      </c>
      <c r="G253" s="55" t="str">
        <f>IF(I253&gt;0,IF(A253&lt;&gt;A252,IF(OR((L253-L252)/(A253-A252)&lt;-Machine_traitement!$B$18,G252="RUPTURE",IF(L253&lt;L252,L253&lt;Machine_traitement!$B$19)),"RUPTURE","NON RUPTURE"),IF(OR((L254-L252)/(A254-A252)&lt;-Machine_traitement!$B$18,G252="RUPTURE",IF(L254&lt;L252,L254&lt;Machine_traitement!$B$19)),"RUPTURE","NON RUPTURE")),"NON RUPTURE")</f>
        <v>NON RUPTURE</v>
      </c>
      <c r="H253" s="56">
        <f>D253/Resultats!$K$2</f>
        <v>389.83164848410581</v>
      </c>
      <c r="I253" s="69">
        <f>A253-Machine_traitement!$B$26</f>
        <v>0.97657000000003791</v>
      </c>
      <c r="J253" s="50">
        <f>(B253-$B$2)/Resultats!$J$2</f>
        <v>0.09817182499999999</v>
      </c>
      <c r="K253" s="50">
        <f>IF(AND(TRUE,Machine_donnees!J253-(Machine_traitement!$B$10*Machine_donnees!L253+Machine_traitement!$B$11)&gt;0.0003),Machine_donnees!J253-(Machine_traitement!$B$10*Machine_donnees!L253+Machine_traitement!$B$11),0)</f>
        <v>0.026192085904856027</v>
      </c>
      <c r="L253" s="51">
        <f ca="1">AVERAGE(OFFSET(H253,0,0,Machine_traitement!$B$4,1))</f>
        <v>390.09637075252857</v>
      </c>
    </row>
    <row r="254" spans="1:12" ht="12.75">
      <c r="A254" s="65">
        <f>IF(TRUE,Machine_donnees_brutes!A258)</f>
        <v>726.03612999999996</v>
      </c>
      <c r="B254" s="65">
        <f>IF(TRUE,Machine_donnees_brutes!B258)</f>
        <v>3.6591290999999999</v>
      </c>
      <c r="C254" s="65">
        <f>IF(TRUE,Machine_donnees_brutes!D258)</f>
        <v>355.07058999999998</v>
      </c>
      <c r="D254" s="65">
        <f>IF(TRUE,Machine_donnees_brutes!C258)</f>
        <v>448.81851</v>
      </c>
      <c r="F254" s="54" t="str">
        <f>IF(OR(H254&gt;Machine_traitement!$B$24,F253="OUI"),"OUI","NON")</f>
        <v>OUI</v>
      </c>
      <c r="G254" s="55" t="str">
        <f>IF(I254&gt;0,IF(A254&lt;&gt;A253,IF(OR((L254-L253)/(A254-A253)&lt;-Machine_traitement!$B$18,G253="RUPTURE",IF(L254&lt;L253,L254&lt;Machine_traitement!$B$19)),"RUPTURE","NON RUPTURE"),IF(OR((L255-L253)/(A255-A253)&lt;-Machine_traitement!$B$18,G253="RUPTURE",IF(L255&lt;L253,L255&lt;Machine_traitement!$B$19)),"RUPTURE","NON RUPTURE")),"NON RUPTURE")</f>
        <v>NON RUPTURE</v>
      </c>
      <c r="H254" s="56">
        <f>D254/Resultats!$K$2</f>
        <v>390.36109302095133</v>
      </c>
      <c r="I254" s="69">
        <f>A254-Machine_traitement!$B$26</f>
        <v>0.98046999999996842</v>
      </c>
      <c r="J254" s="50">
        <f>(B254-$B$2)/Resultats!$J$2</f>
        <v>0.098540624999999993</v>
      </c>
      <c r="K254" s="50">
        <f>IF(AND(TRUE,Machine_donnees!J254-(Machine_traitement!$B$10*Machine_donnees!L254+Machine_traitement!$B$11)&gt;0.0003),Machine_donnees!J254-(Machine_traitement!$B$10*Machine_donnees!L254+Machine_traitement!$B$11),0)</f>
        <v>0.026530933289533293</v>
      </c>
      <c r="L254" s="51">
        <f ca="1">AVERAGE(OFFSET(H254,0,0,Machine_traitement!$B$4,1))</f>
        <v>390.46752900274373</v>
      </c>
    </row>
    <row r="255" spans="1:12" ht="12.75">
      <c r="A255" s="65">
        <f>IF(TRUE,Machine_donnees_brutes!A259)</f>
        <v>726.04003999999998</v>
      </c>
      <c r="B255" s="65">
        <f>IF(TRUE,Machine_donnees_brutes!B259)</f>
        <v>3.6637246999999999</v>
      </c>
      <c r="C255" s="65">
        <f>IF(TRUE,Machine_donnees_brutes!D259)</f>
        <v>354.04343</v>
      </c>
      <c r="D255" s="65">
        <f>IF(TRUE,Machine_donnees_brutes!C259)</f>
        <v>449.06326000000001</v>
      </c>
      <c r="F255" s="54" t="str">
        <f>IF(OR(H255&gt;Machine_traitement!$B$24,F254="OUI"),"OUI","NON")</f>
        <v>OUI</v>
      </c>
      <c r="G255" s="55" t="str">
        <f>IF(I255&gt;0,IF(A255&lt;&gt;A254,IF(OR((L255-L254)/(A255-A254)&lt;-Machine_traitement!$B$18,G254="RUPTURE",IF(L255&lt;L254,L255&lt;Machine_traitement!$B$19)),"RUPTURE","NON RUPTURE"),IF(OR((L256-L254)/(A256-A254)&lt;-Machine_traitement!$B$18,G254="RUPTURE",IF(L256&lt;L254,L256&lt;Machine_traitement!$B$19)),"RUPTURE","NON RUPTURE")),"NON RUPTURE")</f>
        <v>NON RUPTURE</v>
      </c>
      <c r="H255" s="56">
        <f>D255/Resultats!$K$2</f>
        <v>390.57396498453608</v>
      </c>
      <c r="I255" s="69">
        <f>A255-Machine_traitement!$B$26</f>
        <v>0.98437999999998738</v>
      </c>
      <c r="J255" s="50">
        <f>(B255-$B$2)/Resultats!$J$2</f>
        <v>0.099115074999999997</v>
      </c>
      <c r="K255" s="50">
        <f>IF(AND(TRUE,Machine_donnees!J255-(Machine_traitement!$B$10*Machine_donnees!L255+Machine_traitement!$B$11)&gt;0.0003),Machine_donnees!J255-(Machine_traitement!$B$10*Machine_donnees!L255+Machine_traitement!$B$11),0)</f>
        <v>0.027144676356381736</v>
      </c>
      <c r="L255" s="51">
        <f ca="1">AVERAGE(OFFSET(H255,0,0,Machine_traitement!$B$4,1))</f>
        <v>389.98062841727199</v>
      </c>
    </row>
    <row r="256" spans="1:12" ht="12.75">
      <c r="A256" s="65">
        <f>IF(TRUE,Machine_donnees_brutes!A260)</f>
        <v>726.04395</v>
      </c>
      <c r="B256" s="65">
        <f>IF(TRUE,Machine_donnees_brutes!B260)</f>
        <v>3.6653638000000002</v>
      </c>
      <c r="C256" s="65">
        <f>IF(TRUE,Machine_donnees_brutes!D260)</f>
        <v>353.57195999999999</v>
      </c>
      <c r="D256" s="65">
        <f>IF(TRUE,Machine_donnees_brutes!C260)</f>
        <v>447.69887999999997</v>
      </c>
      <c r="F256" s="54" t="str">
        <f>IF(OR(H256&gt;Machine_traitement!$B$24,F255="OUI"),"OUI","NON")</f>
        <v>OUI</v>
      </c>
      <c r="G256" s="55" t="str">
        <f>IF(I256&gt;0,IF(A256&lt;&gt;A255,IF(OR((L256-L255)/(A256-A255)&lt;-Machine_traitement!$B$18,G255="RUPTURE",IF(L256&lt;L255,L256&lt;Machine_traitement!$B$19)),"RUPTURE","NON RUPTURE"),IF(OR((L257-L255)/(A257-A255)&lt;-Machine_traitement!$B$18,G255="RUPTURE",IF(L257&lt;L255,L257&lt;Machine_traitement!$B$19)),"RUPTURE","NON RUPTURE")),"NON RUPTURE")</f>
        <v>NON RUPTURE</v>
      </c>
      <c r="H256" s="56">
        <f>D256/Resultats!$K$2</f>
        <v>389.38729185000795</v>
      </c>
      <c r="I256" s="69">
        <f>A256-Machine_traitement!$B$26</f>
        <v>0.98829000000000633</v>
      </c>
      <c r="J256" s="50">
        <f>(B256-$B$2)/Resultats!$J$2</f>
        <v>0.099319962500000025</v>
      </c>
      <c r="K256" s="50">
        <f>IF(AND(TRUE,Machine_donnees!J256-(Machine_traitement!$B$10*Machine_donnees!L256+Machine_traitement!$B$11)&gt;0.0003),Machine_donnees!J256-(Machine_traitement!$B$10*Machine_donnees!L256+Machine_traitement!$B$11),0)</f>
        <v>0.027212622975407469</v>
      </c>
      <c r="L256" s="51">
        <f ca="1">AVERAGE(OFFSET(H256,0,0,Machine_traitement!$B$4,1))</f>
        <v>391.67753325238175</v>
      </c>
    </row>
    <row r="257" spans="1:12" ht="12.75">
      <c r="A257" s="65">
        <f>IF(TRUE,Machine_donnees_brutes!A261)</f>
        <v>726.04785000000004</v>
      </c>
      <c r="B257" s="65">
        <f>IF(TRUE,Machine_donnees_brutes!B261)</f>
        <v>3.6693335</v>
      </c>
      <c r="C257" s="65">
        <f>IF(TRUE,Machine_donnees_brutes!D261)</f>
        <v>354.63287000000003</v>
      </c>
      <c r="D257" s="65">
        <f>IF(TRUE,Machine_donnees_brutes!C261)</f>
        <v>452.96530000000001</v>
      </c>
      <c r="F257" s="54" t="str">
        <f>IF(OR(H257&gt;Machine_traitement!$B$24,F256="OUI"),"OUI","NON")</f>
        <v>OUI</v>
      </c>
      <c r="G257" s="55" t="str">
        <f>IF(I257&gt;0,IF(A257&lt;&gt;A256,IF(OR((L257-L256)/(A257-A256)&lt;-Machine_traitement!$B$18,G256="RUPTURE",IF(L257&lt;L256,L257&lt;Machine_traitement!$B$19)),"RUPTURE","NON RUPTURE"),IF(OR((L258-L256)/(A258-A256)&lt;-Machine_traitement!$B$18,G256="RUPTURE",IF(L258&lt;L256,L258&lt;Machine_traitement!$B$19)),"RUPTURE","NON RUPTURE")),"NON RUPTURE")</f>
        <v>NON RUPTURE</v>
      </c>
      <c r="H257" s="56">
        <f>D257/Resultats!$K$2</f>
        <v>393.96777465475549</v>
      </c>
      <c r="I257" s="69">
        <f>A257-Machine_traitement!$B$26</f>
        <v>0.99219000000005053</v>
      </c>
      <c r="J257" s="50">
        <f>(B257-$B$2)/Resultats!$J$2</f>
        <v>0.099816175000000007</v>
      </c>
      <c r="K257" s="50">
        <f>IF(AND(TRUE,Machine_donnees!J257-(Machine_traitement!$B$10*Machine_donnees!L257+Machine_traitement!$B$11)&gt;0.0003),Machine_donnees!J257-(Machine_traitement!$B$10*Machine_donnees!L257+Machine_traitement!$B$11),0)</f>
        <v>0.027639903188810655</v>
      </c>
      <c r="L257" s="51">
        <f ca="1">AVERAGE(OFFSET(H257,0,0,Machine_traitement!$B$4,1))</f>
        <v>392.53170864244072</v>
      </c>
    </row>
    <row r="258" spans="1:12" ht="12.75">
      <c r="A258" s="65">
        <f>IF(TRUE,Machine_donnees_brutes!A262)</f>
        <v>726.05175999999994</v>
      </c>
      <c r="B258" s="65">
        <f>IF(TRUE,Machine_donnees_brutes!B262)</f>
        <v>3.6737204000000001</v>
      </c>
      <c r="C258" s="65">
        <f>IF(TRUE,Machine_donnees_brutes!D262)</f>
        <v>355.67334</v>
      </c>
      <c r="D258" s="65">
        <f>IF(TRUE,Machine_donnees_brutes!C262)</f>
        <v>449.66305999999997</v>
      </c>
      <c r="F258" s="54" t="str">
        <f>IF(OR(H258&gt;Machine_traitement!$B$24,F257="OUI"),"OUI","NON")</f>
        <v>OUI</v>
      </c>
      <c r="G258" s="55" t="str">
        <f>IF(I258&gt;0,IF(A258&lt;&gt;A257,IF(OR((L258-L257)/(A258-A257)&lt;-Machine_traitement!$B$18,G257="RUPTURE",IF(L258&lt;L257,L258&lt;Machine_traitement!$B$19)),"RUPTURE","NON RUPTURE"),IF(OR((L259-L257)/(A259-A257)&lt;-Machine_traitement!$B$18,G257="RUPTURE",IF(L259&lt;L257,L259&lt;Machine_traitement!$B$19)),"RUPTURE","NON RUPTURE")),"NON RUPTURE")</f>
        <v>NON RUPTURE</v>
      </c>
      <c r="H258" s="56">
        <f>D258/Resultats!$K$2</f>
        <v>391.09564263012595</v>
      </c>
      <c r="I258" s="69">
        <f>A258-Machine_traitement!$B$26</f>
        <v>0.9960999999999558</v>
      </c>
      <c r="J258" s="50">
        <f>(B258-$B$2)/Resultats!$J$2</f>
        <v>0.10036453750000002</v>
      </c>
      <c r="K258" s="50">
        <f>IF(AND(TRUE,Machine_donnees!J258-(Machine_traitement!$B$10*Machine_donnees!L258+Machine_traitement!$B$11)&gt;0.0003),Machine_donnees!J258-(Machine_traitement!$B$10*Machine_donnees!L258+Machine_traitement!$B$11),0)</f>
        <v>0.028169323681271785</v>
      </c>
      <c r="L258" s="51">
        <f ca="1">AVERAGE(OFFSET(H258,0,0,Machine_traitement!$B$4,1))</f>
        <v>392.76642879284975</v>
      </c>
    </row>
    <row r="259" spans="1:12" ht="12.75">
      <c r="A259" s="65">
        <f>IF(TRUE,Machine_donnees_brutes!A263)</f>
        <v>726.05565999999999</v>
      </c>
      <c r="B259" s="65">
        <f>IF(TRUE,Machine_donnees_brutes!B263)</f>
        <v>3.6752582</v>
      </c>
      <c r="C259" s="65">
        <f>IF(TRUE,Machine_donnees_brutes!D263)</f>
        <v>355.56894</v>
      </c>
      <c r="D259" s="65">
        <f>IF(TRUE,Machine_donnees_brutes!C263)</f>
        <v>453.50504000000001</v>
      </c>
      <c r="F259" s="54" t="str">
        <f>IF(OR(H259&gt;Machine_traitement!$B$24,F258="OUI"),"OUI","NON")</f>
        <v>OUI</v>
      </c>
      <c r="G259" s="55" t="str">
        <f>IF(I259&gt;0,IF(A259&lt;&gt;A258,IF(OR((L259-L258)/(A259-A258)&lt;-Machine_traitement!$B$18,G258="RUPTURE",IF(L259&lt;L258,L259&lt;Machine_traitement!$B$19)),"RUPTURE","NON RUPTURE"),IF(OR((L260-L258)/(A260-A258)&lt;-Machine_traitement!$B$18,G258="RUPTURE",IF(L260&lt;L258,L260&lt;Machine_traitement!$B$19)),"RUPTURE","NON RUPTURE")),"NON RUPTURE")</f>
        <v>NON RUPTURE</v>
      </c>
      <c r="H259" s="56">
        <f>D259/Resultats!$K$2</f>
        <v>394.43721495557355</v>
      </c>
      <c r="I259" s="69">
        <f>A259-Machine_traitement!$B$26</f>
        <v>1</v>
      </c>
      <c r="J259" s="50">
        <f>(B259-$B$2)/Resultats!$J$2</f>
        <v>0.10055676250000001</v>
      </c>
      <c r="K259" s="50">
        <f>IF(AND(TRUE,Machine_donnees!J259-(Machine_traitement!$B$10*Machine_donnees!L259+Machine_traitement!$B$11)&gt;0.0003),Machine_donnees!J259-(Machine_traitement!$B$10*Machine_donnees!L259+Machine_traitement!$B$11),0)</f>
        <v>0.028388970969504518</v>
      </c>
      <c r="L259" s="51">
        <f ca="1">AVERAGE(OFFSET(H259,0,0,Machine_traitement!$B$4,1))</f>
        <v>392.42662512603499</v>
      </c>
    </row>
    <row r="260" spans="1:12" ht="12.75">
      <c r="A260" s="65">
        <f>IF(TRUE,Machine_donnees_brutes!A264)</f>
        <v>726.05957000000001</v>
      </c>
      <c r="B260" s="65">
        <f>IF(TRUE,Machine_donnees_brutes!B264)</f>
        <v>3.6775053</v>
      </c>
      <c r="C260" s="65">
        <f>IF(TRUE,Machine_donnees_brutes!D264)</f>
        <v>354.74475000000001</v>
      </c>
      <c r="D260" s="65">
        <f>IF(TRUE,Machine_donnees_brutes!C264)</f>
        <v>448.88168000000002</v>
      </c>
      <c r="F260" s="54" t="str">
        <f>IF(OR(H260&gt;Machine_traitement!$B$24,F259="OUI"),"OUI","NON")</f>
        <v>OUI</v>
      </c>
      <c r="G260" s="55" t="str">
        <f>IF(I260&gt;0,IF(A260&lt;&gt;A259,IF(OR((L260-L259)/(A260-A259)&lt;-Machine_traitement!$B$18,G259="RUPTURE",IF(L260&lt;L259,L260&lt;Machine_traitement!$B$19)),"RUPTURE","NON RUPTURE"),IF(OR((L261-L259)/(A261-A259)&lt;-Machine_traitement!$B$18,G259="RUPTURE",IF(L261&lt;L259,L261&lt;Machine_traitement!$B$19)),"RUPTURE","NON RUPTURE")),"NON RUPTURE")</f>
        <v>NON RUPTURE</v>
      </c>
      <c r="H260" s="56">
        <f>D260/Resultats!$K$2</f>
        <v>390.41603529649637</v>
      </c>
      <c r="I260" s="69">
        <f>A260-Machine_traitement!$B$26</f>
        <v>1.003910000000019</v>
      </c>
      <c r="J260" s="50">
        <f>(B260-$B$2)/Resultats!$J$2</f>
        <v>0.10083765</v>
      </c>
      <c r="K260" s="50">
        <f>IF(AND(TRUE,Machine_donnees!J260-(Machine_traitement!$B$10*Machine_donnees!L260+Machine_traitement!$B$11)&gt;0.0003),Machine_donnees!J260-(Machine_traitement!$B$10*Machine_donnees!L260+Machine_traitement!$B$11),0)</f>
        <v>0.028696099470499392</v>
      </c>
      <c r="L260" s="51">
        <f ca="1">AVERAGE(OFFSET(H260,0,0,Machine_traitement!$B$4,1))</f>
        <v>392.10145939649135</v>
      </c>
    </row>
    <row r="261" spans="1:12" ht="12.75">
      <c r="A261" s="65">
        <f>IF(TRUE,Machine_donnees_brutes!A265)</f>
        <v>726.06348000000003</v>
      </c>
      <c r="B261" s="65">
        <f>IF(TRUE,Machine_donnees_brutes!B265)</f>
        <v>3.6807835</v>
      </c>
      <c r="C261" s="65">
        <f>IF(TRUE,Machine_donnees_brutes!D265)</f>
        <v>353.78894000000003</v>
      </c>
      <c r="D261" s="65">
        <f>IF(TRUE,Machine_donnees_brutes!C265)</f>
        <v>452.75731999999999</v>
      </c>
      <c r="F261" s="54" t="str">
        <f>IF(OR(H261&gt;Machine_traitement!$B$24,F260="OUI"),"OUI","NON")</f>
        <v>OUI</v>
      </c>
      <c r="G261" s="55" t="str">
        <f>IF(I261&gt;0,IF(A261&lt;&gt;A260,IF(OR((L261-L260)/(A261-A260)&lt;-Machine_traitement!$B$18,G260="RUPTURE",IF(L261&lt;L260,L261&lt;Machine_traitement!$B$19)),"RUPTURE","NON RUPTURE"),IF(OR((L262-L260)/(A262-A260)&lt;-Machine_traitement!$B$18,G260="RUPTURE",IF(L262&lt;L260,L262&lt;Machine_traitement!$B$19)),"RUPTURE","NON RUPTURE")),"NON RUPTURE")</f>
        <v>NON RUPTURE</v>
      </c>
      <c r="H261" s="56">
        <f>D261/Resultats!$K$2</f>
        <v>393.78688349648638</v>
      </c>
      <c r="I261" s="69">
        <f>A261-Machine_traitement!$B$26</f>
        <v>1.0078200000000379</v>
      </c>
      <c r="J261" s="50">
        <f>(B261-$B$2)/Resultats!$J$2</f>
        <v>0.101247425</v>
      </c>
      <c r="K261" s="50">
        <f>IF(AND(TRUE,Machine_donnees!J261-(Machine_traitement!$B$10*Machine_donnees!L261+Machine_traitement!$B$11)&gt;0.0003),Machine_donnees!J261-(Machine_traitement!$B$10*Machine_donnees!L261+Machine_traitement!$B$11),0)</f>
        <v>0.028963129629828235</v>
      </c>
      <c r="L261" s="51">
        <f ca="1">AVERAGE(OFFSET(H261,0,0,Machine_traitement!$B$4,1))</f>
        <v>393.87028407907326</v>
      </c>
    </row>
    <row r="262" spans="1:12" ht="12.75">
      <c r="A262" s="65">
        <f>IF(TRUE,Machine_donnees_brutes!A266)</f>
        <v>726.06737999999996</v>
      </c>
      <c r="B262" s="65">
        <f>IF(TRUE,Machine_donnees_brutes!B266)</f>
        <v>3.6845386000000002</v>
      </c>
      <c r="C262" s="65">
        <f>IF(TRUE,Machine_donnees_brutes!D266)</f>
        <v>353.65442000000002</v>
      </c>
      <c r="D262" s="65">
        <f>IF(TRUE,Machine_donnees_brutes!C266)</f>
        <v>452.94909999999999</v>
      </c>
      <c r="F262" s="54" t="str">
        <f>IF(OR(H262&gt;Machine_traitement!$B$24,F261="OUI"),"OUI","NON")</f>
        <v>OUI</v>
      </c>
      <c r="G262" s="55" t="str">
        <f>IF(I262&gt;0,IF(A262&lt;&gt;A261,IF(OR((L262-L261)/(A262-A261)&lt;-Machine_traitement!$B$18,G261="RUPTURE",IF(L262&lt;L261,L262&lt;Machine_traitement!$B$19)),"RUPTURE","NON RUPTURE"),IF(OR((L263-L261)/(A263-A261)&lt;-Machine_traitement!$B$18,G261="RUPTURE",IF(L263&lt;L261,L263&lt;Machine_traitement!$B$19)),"RUPTURE","NON RUPTURE")),"NON RUPTURE")</f>
        <v>NON RUPTURE</v>
      </c>
      <c r="H262" s="56">
        <f>D262/Resultats!$K$2</f>
        <v>393.95368466166019</v>
      </c>
      <c r="I262" s="69">
        <f>A262-Machine_traitement!$B$26</f>
        <v>1.0117199999999684</v>
      </c>
      <c r="J262" s="50">
        <f>(B262-$B$2)/Resultats!$J$2</f>
        <v>0.10171681250000003</v>
      </c>
      <c r="K262" s="50">
        <f>IF(AND(TRUE,Machine_donnees!J262-(Machine_traitement!$B$10*Machine_donnees!L262+Machine_traitement!$B$11)&gt;0.0003),Machine_donnees!J262-(Machine_traitement!$B$10*Machine_donnees!L262+Machine_traitement!$B$11),0)</f>
        <v>0.029392371262032715</v>
      </c>
      <c r="L262" s="51">
        <f ca="1">AVERAGE(OFFSET(H262,0,0,Machine_traitement!$B$4,1))</f>
        <v>394.36775215936643</v>
      </c>
    </row>
    <row r="263" spans="1:12" ht="12.75">
      <c r="A263" s="65">
        <f>IF(TRUE,Machine_donnees_brutes!A267)</f>
        <v>726.07128999999998</v>
      </c>
      <c r="B263" s="65">
        <f>IF(TRUE,Machine_donnees_brutes!B267)</f>
        <v>3.6884785</v>
      </c>
      <c r="C263" s="65">
        <f>IF(TRUE,Machine_donnees_brutes!D267)</f>
        <v>354.90532999999999</v>
      </c>
      <c r="D263" s="65">
        <f>IF(TRUE,Machine_donnees_brutes!C267)</f>
        <v>453.90125</v>
      </c>
      <c r="F263" s="54" t="str">
        <f>IF(OR(H263&gt;Machine_traitement!$B$24,F262="OUI"),"OUI","NON")</f>
        <v>OUI</v>
      </c>
      <c r="G263" s="55" t="str">
        <f>IF(I263&gt;0,IF(A263&lt;&gt;A262,IF(OR((L263-L262)/(A263-A262)&lt;-Machine_traitement!$B$18,G262="RUPTURE",IF(L263&lt;L262,L263&lt;Machine_traitement!$B$19)),"RUPTURE","NON RUPTURE"),IF(OR((L264-L262)/(A264-A262)&lt;-Machine_traitement!$B$18,G262="RUPTURE",IF(L264&lt;L262,L264&lt;Machine_traitement!$B$19)),"RUPTURE","NON RUPTURE")),"NON RUPTURE")</f>
        <v>NON RUPTURE</v>
      </c>
      <c r="H263" s="56">
        <f>D263/Resultats!$K$2</f>
        <v>394.78181965707267</v>
      </c>
      <c r="I263" s="69">
        <f>A263-Machine_traitement!$B$26</f>
        <v>1.0156299999999874</v>
      </c>
      <c r="J263" s="50">
        <f>(B263-$B$2)/Resultats!$J$2</f>
        <v>0.1022093</v>
      </c>
      <c r="K263" s="50">
        <f>IF(AND(TRUE,Machine_donnees!J263-(Machine_traitement!$B$10*Machine_donnees!L263+Machine_traitement!$B$11)&gt;0.0003),Machine_donnees!J263-(Machine_traitement!$B$10*Machine_donnees!L263+Machine_traitement!$B$11),0)</f>
        <v>0.029766796718156754</v>
      </c>
      <c r="L263" s="51">
        <f ca="1">AVERAGE(OFFSET(H263,0,0,Machine_traitement!$B$4,1))</f>
        <v>395.8307196214613</v>
      </c>
    </row>
    <row r="264" spans="1:12" ht="12.75">
      <c r="A264" s="65">
        <f>IF(TRUE,Machine_donnees_brutes!A268)</f>
        <v>726.0752</v>
      </c>
      <c r="B264" s="65">
        <f>IF(TRUE,Machine_donnees_brutes!B268)</f>
        <v>3.6912501</v>
      </c>
      <c r="C264" s="65">
        <f>IF(TRUE,Machine_donnees_brutes!D268)</f>
        <v>355.76913000000002</v>
      </c>
      <c r="D264" s="65">
        <f>IF(TRUE,Machine_donnees_brutes!C268)</f>
        <v>456.31319999999999</v>
      </c>
      <c r="F264" s="54" t="str">
        <f>IF(OR(H264&gt;Machine_traitement!$B$24,F263="OUI"),"OUI","NON")</f>
        <v>OUI</v>
      </c>
      <c r="G264" s="55" t="str">
        <f>IF(I264&gt;0,IF(A264&lt;&gt;A263,IF(OR((L264-L263)/(A264-A263)&lt;-Machine_traitement!$B$18,G263="RUPTURE",IF(L264&lt;L263,L264&lt;Machine_traitement!$B$19)),"RUPTURE","NON RUPTURE"),IF(OR((L265-L263)/(A265-A263)&lt;-Machine_traitement!$B$18,G263="RUPTURE",IF(L265&lt;L263,L265&lt;Machine_traitement!$B$19)),"RUPTURE","NON RUPTURE")),"NON RUPTURE")</f>
        <v>NON RUPTURE</v>
      </c>
      <c r="H264" s="56">
        <f>D264/Resultats!$K$2</f>
        <v>396.87961958584987</v>
      </c>
      <c r="I264" s="69">
        <f>A264-Machine_traitement!$B$26</f>
        <v>1.0195400000000063</v>
      </c>
      <c r="J264" s="50">
        <f>(B264-$B$2)/Resultats!$J$2</f>
        <v>0.10255575</v>
      </c>
      <c r="K264" s="50">
        <f>IF(AND(TRUE,Machine_donnees!J264-(Machine_traitement!$B$10*Machine_donnees!L264+Machine_traitement!$B$11)&gt;0.0003),Machine_donnees!J264-(Machine_traitement!$B$10*Machine_donnees!L264+Machine_traitement!$B$11),0)</f>
        <v>0.030158581335747808</v>
      </c>
      <c r="L264" s="51">
        <f ca="1">AVERAGE(OFFSET(H264,0,0,Machine_traitement!$B$4,1))</f>
        <v>395.26895507576262</v>
      </c>
    </row>
    <row r="265" spans="1:12" ht="12.75">
      <c r="A265" s="65">
        <f>IF(TRUE,Machine_donnees_brutes!A269)</f>
        <v>726.07910000000004</v>
      </c>
      <c r="B265" s="65">
        <f>IF(TRUE,Machine_donnees_brutes!B269)</f>
        <v>3.6940037999999999</v>
      </c>
      <c r="C265" s="65">
        <f>IF(TRUE,Machine_donnees_brutes!D269)</f>
        <v>355.46683000000002</v>
      </c>
      <c r="D265" s="65">
        <f>IF(TRUE,Machine_donnees_brutes!C269)</f>
        <v>452.60946999999999</v>
      </c>
      <c r="F265" s="54" t="str">
        <f>IF(OR(H265&gt;Machine_traitement!$B$24,F264="OUI"),"OUI","NON")</f>
        <v>OUI</v>
      </c>
      <c r="G265" s="55" t="str">
        <f>IF(I265&gt;0,IF(A265&lt;&gt;A264,IF(OR((L265-L264)/(A265-A264)&lt;-Machine_traitement!$B$18,G264="RUPTURE",IF(L265&lt;L264,L265&lt;Machine_traitement!$B$19)),"RUPTURE","NON RUPTURE"),IF(OR((L266-L264)/(A266-A264)&lt;-Machine_traitement!$B$18,G264="RUPTURE",IF(L266&lt;L264,L266&lt;Machine_traitement!$B$19)),"RUPTURE","NON RUPTURE")),"NON RUPTURE")</f>
        <v>NON RUPTURE</v>
      </c>
      <c r="H265" s="56">
        <f>D265/Resultats!$K$2</f>
        <v>393.65829056567532</v>
      </c>
      <c r="I265" s="69">
        <f>A265-Machine_traitement!$B$26</f>
        <v>1.0234400000000505</v>
      </c>
      <c r="J265" s="50">
        <f>(B265-$B$2)/Resultats!$J$2</f>
        <v>0.1028999625</v>
      </c>
      <c r="K265" s="50">
        <f>IF(AND(TRUE,Machine_donnees!J265-(Machine_traitement!$B$10*Machine_donnees!L265+Machine_traitement!$B$11)&gt;0.0003),Machine_donnees!J265-(Machine_traitement!$B$10*Machine_donnees!L265+Machine_traitement!$B$11),0)</f>
        <v>0.030475349437860871</v>
      </c>
      <c r="L265" s="51">
        <f ca="1">AVERAGE(OFFSET(H265,0,0,Machine_traitement!$B$4,1))</f>
        <v>395.60903271466537</v>
      </c>
    </row>
    <row r="266" spans="1:12" ht="12.75">
      <c r="A266" s="65">
        <f>IF(TRUE,Machine_donnees_brutes!A270)</f>
        <v>726.08300999999994</v>
      </c>
      <c r="B266" s="65">
        <f>IF(TRUE,Machine_donnees_brutes!B270)</f>
        <v>3.6974250999999998</v>
      </c>
      <c r="C266" s="65">
        <f>IF(TRUE,Machine_donnees_brutes!D270)</f>
        <v>354.56042000000002</v>
      </c>
      <c r="D266" s="65">
        <f>IF(TRUE,Machine_donnees_brutes!C270)</f>
        <v>457.09521000000001</v>
      </c>
      <c r="F266" s="54" t="str">
        <f>IF(OR(H266&gt;Machine_traitement!$B$24,F265="OUI"),"OUI","NON")</f>
        <v>OUI</v>
      </c>
      <c r="G266" s="55" t="str">
        <f>IF(I266&gt;0,IF(A266&lt;&gt;A265,IF(OR((L266-L265)/(A266-A265)&lt;-Machine_traitement!$B$18,G265="RUPTURE",IF(L266&lt;L265,L266&lt;Machine_traitement!$B$19)),"RUPTURE","NON RUPTURE"),IF(OR((L267-L265)/(A267-A265)&lt;-Machine_traitement!$B$18,G265="RUPTURE",IF(L267&lt;L265,L267&lt;Machine_traitement!$B$19)),"RUPTURE","NON RUPTURE")),"NON RUPTURE")</f>
        <v>NON RUPTURE</v>
      </c>
      <c r="H266" s="56">
        <f>D266/Resultats!$K$2</f>
        <v>397.55977486365543</v>
      </c>
      <c r="I266" s="69">
        <f>A266-Machine_traitement!$B$26</f>
        <v>1.0273499999999558</v>
      </c>
      <c r="J266" s="50">
        <f>(B266-$B$2)/Resultats!$J$2</f>
        <v>0.10332762499999998</v>
      </c>
      <c r="K266" s="50">
        <f>IF(AND(TRUE,Machine_donnees!J266-(Machine_traitement!$B$10*Machine_donnees!L266+Machine_traitement!$B$11)&gt;0.0003),Machine_donnees!J266-(Machine_traitement!$B$10*Machine_donnees!L266+Machine_traitement!$B$11),0)</f>
        <v>0.030879908402078798</v>
      </c>
      <c r="L266" s="51">
        <f ca="1">AVERAGE(OFFSET(H266,0,0,Machine_traitement!$B$4,1))</f>
        <v>395.89532050029788</v>
      </c>
    </row>
    <row r="267" spans="1:12" ht="12.75">
      <c r="A267" s="65">
        <f>IF(TRUE,Machine_donnees_brutes!A271)</f>
        <v>726.08690999999999</v>
      </c>
      <c r="B267" s="65">
        <f>IF(TRUE,Machine_donnees_brutes!B271)</f>
        <v>3.7002562999999999</v>
      </c>
      <c r="C267" s="65">
        <f>IF(TRUE,Machine_donnees_brutes!D271)</f>
        <v>353.64255000000003</v>
      </c>
      <c r="D267" s="65">
        <f>IF(TRUE,Machine_donnees_brutes!C271)</f>
        <v>453.26778999999999</v>
      </c>
      <c r="F267" s="54" t="str">
        <f>IF(OR(H267&gt;Machine_traitement!$B$24,F266="OUI"),"OUI","NON")</f>
        <v>OUI</v>
      </c>
      <c r="G267" s="55" t="str">
        <f>IF(I267&gt;0,IF(A267&lt;&gt;A266,IF(OR((L267-L266)/(A267-A266)&lt;-Machine_traitement!$B$18,G266="RUPTURE",IF(L267&lt;L266,L267&lt;Machine_traitement!$B$19)),"RUPTURE","NON RUPTURE"),IF(OR((L268-L266)/(A268-A266)&lt;-Machine_traitement!$B$18,G266="RUPTURE",IF(L268&lt;L266,L268&lt;Machine_traitement!$B$19)),"RUPTURE","NON RUPTURE")),"NON RUPTURE")</f>
        <v>NON RUPTURE</v>
      </c>
      <c r="H267" s="56">
        <f>D267/Resultats!$K$2</f>
        <v>394.23086613694034</v>
      </c>
      <c r="I267" s="69">
        <f>A267-Machine_traitement!$B$26</f>
        <v>1.03125</v>
      </c>
      <c r="J267" s="50">
        <f>(B267-$B$2)/Resultats!$J$2</f>
        <v>0.103681525</v>
      </c>
      <c r="K267" s="50">
        <f>IF(AND(TRUE,Machine_donnees!J267-(Machine_traitement!$B$10*Machine_donnees!L267+Machine_traitement!$B$11)&gt;0.0003),Machine_donnees!J267-(Machine_traitement!$B$10*Machine_donnees!L267+Machine_traitement!$B$11),0)</f>
        <v>0.031216642185812521</v>
      </c>
      <c r="L267" s="51">
        <f ca="1">AVERAGE(OFFSET(H267,0,0,Machine_traitement!$B$4,1))</f>
        <v>396.10803590840374</v>
      </c>
    </row>
    <row r="268" spans="1:12" ht="12.75">
      <c r="A268" s="65">
        <f>IF(TRUE,Machine_donnees_brutes!A272)</f>
        <v>726.09082000000001</v>
      </c>
      <c r="B268" s="65">
        <f>IF(TRUE,Machine_donnees_brutes!B272)</f>
        <v>3.7035227000000002</v>
      </c>
      <c r="C268" s="65">
        <f>IF(TRUE,Machine_donnees_brutes!D272)</f>
        <v>353.82407000000001</v>
      </c>
      <c r="D268" s="65">
        <f>IF(TRUE,Machine_donnees_brutes!C272)</f>
        <v>457.58434999999997</v>
      </c>
      <c r="F268" s="54" t="str">
        <f>IF(OR(H268&gt;Machine_traitement!$B$24,F267="OUI"),"OUI","NON")</f>
        <v>OUI</v>
      </c>
      <c r="G268" s="55" t="str">
        <f>IF(I268&gt;0,IF(A268&lt;&gt;A267,IF(OR((L268-L267)/(A268-A267)&lt;-Machine_traitement!$B$18,G267="RUPTURE",IF(L268&lt;L267,L268&lt;Machine_traitement!$B$19)),"RUPTURE","NON RUPTURE"),IF(OR((L269-L267)/(A269-A267)&lt;-Machine_traitement!$B$18,G267="RUPTURE",IF(L269&lt;L267,L269&lt;Machine_traitement!$B$19)),"RUPTURE","NON RUPTURE")),"NON RUPTURE")</f>
        <v>NON RUPTURE</v>
      </c>
      <c r="H268" s="56">
        <f>D268/Resultats!$K$2</f>
        <v>397.98520567986719</v>
      </c>
      <c r="I268" s="69">
        <f>A268-Machine_traitement!$B$26</f>
        <v>1.035160000000019</v>
      </c>
      <c r="J268" s="50">
        <f>(B268-$B$2)/Resultats!$J$2</f>
        <v>0.10408982500000003</v>
      </c>
      <c r="K268" s="50">
        <f>IF(AND(TRUE,Machine_donnees!J268-(Machine_traitement!$B$10*Machine_donnees!L268+Machine_traitement!$B$11)&gt;0.0003),Machine_donnees!J268-(Machine_traitement!$B$10*Machine_donnees!L268+Machine_traitement!$B$11),0)</f>
        <v>0.031566000304385097</v>
      </c>
      <c r="L268" s="51">
        <f ca="1">AVERAGE(OFFSET(H268,0,0,Machine_traitement!$B$4,1))</f>
        <v>396.8384150535727</v>
      </c>
    </row>
    <row r="269" spans="1:12" ht="12.75">
      <c r="A269" s="65">
        <f>IF(TRUE,Machine_donnees_brutes!A273)</f>
        <v>726.09473000000003</v>
      </c>
      <c r="B269" s="65">
        <f>IF(TRUE,Machine_donnees_brutes!B273)</f>
        <v>3.7059962999999998</v>
      </c>
      <c r="C269" s="65">
        <f>IF(TRUE,Machine_donnees_brutes!D273)</f>
        <v>355.09818000000001</v>
      </c>
      <c r="D269" s="65">
        <f>IF(TRUE,Machine_donnees_brutes!C273)</f>
        <v>454.94729999999998</v>
      </c>
      <c r="F269" s="54" t="str">
        <f>IF(OR(H269&gt;Machine_traitement!$B$24,F268="OUI"),"OUI","NON")</f>
        <v>OUI</v>
      </c>
      <c r="G269" s="55" t="str">
        <f>IF(I269&gt;0,IF(A269&lt;&gt;A268,IF(OR((L269-L268)/(A269-A268)&lt;-Machine_traitement!$B$18,G268="RUPTURE",IF(L269&lt;L268,L269&lt;Machine_traitement!$B$19)),"RUPTURE","NON RUPTURE"),IF(OR((L270-L268)/(A270-A268)&lt;-Machine_traitement!$B$18,G268="RUPTURE",IF(L270&lt;L268,L270&lt;Machine_traitement!$B$19)),"RUPTURE","NON RUPTURE")),"NON RUPTURE")</f>
        <v>NON RUPTURE</v>
      </c>
      <c r="H269" s="56">
        <f>D269/Resultats!$K$2</f>
        <v>395.69162442727827</v>
      </c>
      <c r="I269" s="69">
        <f>A269-Machine_traitement!$B$26</f>
        <v>1.0390700000000379</v>
      </c>
      <c r="J269" s="50">
        <f>(B269-$B$2)/Resultats!$J$2</f>
        <v>0.10439902499999998</v>
      </c>
      <c r="K269" s="50">
        <f>IF(AND(TRUE,Machine_donnees!J269-(Machine_traitement!$B$10*Machine_donnees!L269+Machine_traitement!$B$11)&gt;0.0003),Machine_donnees!J269-(Machine_traitement!$B$10*Machine_donnees!L269+Machine_traitement!$B$11),0)</f>
        <v>0.031916369884264023</v>
      </c>
      <c r="L269" s="51">
        <f ca="1">AVERAGE(OFFSET(H269,0,0,Machine_traitement!$B$4,1))</f>
        <v>396.32826163073054</v>
      </c>
    </row>
    <row r="270" spans="1:12" ht="12.75">
      <c r="A270" s="65">
        <f>IF(TRUE,Machine_donnees_brutes!A274)</f>
        <v>726.09862999999996</v>
      </c>
      <c r="B270" s="65">
        <f>IF(TRUE,Machine_donnees_brutes!B274)</f>
        <v>3.7094474000000002</v>
      </c>
      <c r="C270" s="65">
        <f>IF(TRUE,Machine_donnees_brutes!D274)</f>
        <v>355.77017000000001</v>
      </c>
      <c r="D270" s="65">
        <f>IF(TRUE,Machine_donnees_brutes!C274)</f>
        <v>456.41125</v>
      </c>
      <c r="F270" s="54" t="str">
        <f>IF(OR(H270&gt;Machine_traitement!$B$24,F269="OUI"),"OUI","NON")</f>
        <v>OUI</v>
      </c>
      <c r="G270" s="55" t="str">
        <f>IF(I270&gt;0,IF(A270&lt;&gt;A269,IF(OR((L270-L269)/(A270-A269)&lt;-Machine_traitement!$B$18,G269="RUPTURE",IF(L270&lt;L269,L270&lt;Machine_traitement!$B$19)),"RUPTURE","NON RUPTURE"),IF(OR((L271-L269)/(A271-A269)&lt;-Machine_traitement!$B$18,G269="RUPTURE",IF(L271&lt;L269,L271&lt;Machine_traitement!$B$19)),"RUPTURE","NON RUPTURE")),"NON RUPTURE")</f>
        <v>NON RUPTURE</v>
      </c>
      <c r="H270" s="56">
        <f>D270/Resultats!$K$2</f>
        <v>396.9648988341828</v>
      </c>
      <c r="I270" s="69">
        <f>A270-Machine_traitement!$B$26</f>
        <v>1.0429699999999684</v>
      </c>
      <c r="J270" s="50">
        <f>(B270-$B$2)/Resultats!$J$2</f>
        <v>0.10483041250000003</v>
      </c>
      <c r="K270" s="50">
        <f>IF(AND(TRUE,Machine_donnees!J270-(Machine_traitement!$B$10*Machine_donnees!L270+Machine_traitement!$B$11)&gt;0.0003),Machine_donnees!J270-(Machine_traitement!$B$10*Machine_donnees!L270+Machine_traitement!$B$11),0)</f>
        <v>0.032297445988800161</v>
      </c>
      <c r="L270" s="51">
        <f ca="1">AVERAGE(OFFSET(H270,0,0,Machine_traitement!$B$4,1))</f>
        <v>396.95169598880091</v>
      </c>
    </row>
    <row r="271" spans="1:12" ht="12.75">
      <c r="A271" s="65">
        <f>IF(TRUE,Machine_donnees_brutes!A275)</f>
        <v>726.10253999999998</v>
      </c>
      <c r="B271" s="65">
        <f>IF(TRUE,Machine_donnees_brutes!B275)</f>
        <v>3.7129164000000001</v>
      </c>
      <c r="C271" s="65">
        <f>IF(TRUE,Machine_donnees_brutes!D275)</f>
        <v>355.30182000000002</v>
      </c>
      <c r="D271" s="65">
        <f>IF(TRUE,Machine_donnees_brutes!C275)</f>
        <v>456.38089000000002</v>
      </c>
      <c r="F271" s="54" t="str">
        <f>IF(OR(H271&gt;Machine_traitement!$B$24,F270="OUI"),"OUI","NON")</f>
        <v>OUI</v>
      </c>
      <c r="G271" s="55" t="str">
        <f>IF(I271&gt;0,IF(A271&lt;&gt;A270,IF(OR((L271-L270)/(A271-A270)&lt;-Machine_traitement!$B$18,G270="RUPTURE",IF(L271&lt;L270,L271&lt;Machine_traitement!$B$19)),"RUPTURE","NON RUPTURE"),IF(OR((L272-L270)/(A272-A270)&lt;-Machine_traitement!$B$18,G270="RUPTURE",IF(L272&lt;L270,L272&lt;Machine_traitement!$B$19)),"RUPTURE","NON RUPTURE")),"NON RUPTURE")</f>
        <v>NON RUPTURE</v>
      </c>
      <c r="H271" s="56">
        <f>D271/Resultats!$K$2</f>
        <v>396.93849314341907</v>
      </c>
      <c r="I271" s="69">
        <f>A271-Machine_traitement!$B$26</f>
        <v>1.0468799999999874</v>
      </c>
      <c r="J271" s="50">
        <f>(B271-$B$2)/Resultats!$J$2</f>
        <v>0.10526403750000002</v>
      </c>
      <c r="K271" s="50">
        <f>IF(AND(TRUE,Machine_donnees!J271-(Machine_traitement!$B$10*Machine_donnees!L271+Machine_traitement!$B$11)&gt;0.0003),Machine_donnees!J271-(Machine_traitement!$B$10*Machine_donnees!L271+Machine_traitement!$B$11),0)</f>
        <v>0.032748713439998661</v>
      </c>
      <c r="L271" s="51">
        <f ca="1">AVERAGE(OFFSET(H271,0,0,Machine_traitement!$B$4,1))</f>
        <v>396.73307930889553</v>
      </c>
    </row>
    <row r="272" spans="1:12" ht="12.75">
      <c r="A272" s="65">
        <f>IF(TRUE,Machine_donnees_brutes!A276)</f>
        <v>726.10645</v>
      </c>
      <c r="B272" s="65">
        <f>IF(TRUE,Machine_donnees_brutes!B276)</f>
        <v>3.7151814000000001</v>
      </c>
      <c r="C272" s="65">
        <f>IF(TRUE,Machine_donnees_brutes!D276)</f>
        <v>354.35460999999998</v>
      </c>
      <c r="D272" s="65">
        <f>IF(TRUE,Machine_donnees_brutes!C276)</f>
        <v>455.90854000000002</v>
      </c>
      <c r="F272" s="54" t="str">
        <f>IF(OR(H272&gt;Machine_traitement!$B$24,F271="OUI"),"OUI","NON")</f>
        <v>OUI</v>
      </c>
      <c r="G272" s="55" t="str">
        <f>IF(I272&gt;0,IF(A272&lt;&gt;A271,IF(OR((L272-L271)/(A272-A271)&lt;-Machine_traitement!$B$18,G271="RUPTURE",IF(L272&lt;L271,L272&lt;Machine_traitement!$B$19)),"RUPTURE","NON RUPTURE"),IF(OR((L273-L271)/(A273-A271)&lt;-Machine_traitement!$B$18,G271="RUPTURE",IF(L273&lt;L271,L273&lt;Machine_traitement!$B$19)),"RUPTURE","NON RUPTURE")),"NON RUPTURE")</f>
        <v>NON RUPTURE</v>
      </c>
      <c r="H272" s="56">
        <f>D272/Resultats!$K$2</f>
        <v>396.52766547437204</v>
      </c>
      <c r="I272" s="69">
        <f>A272-Machine_traitement!$B$26</f>
        <v>1.0507900000000063</v>
      </c>
      <c r="J272" s="50">
        <f>(B272-$B$2)/Resultats!$J$2</f>
        <v>0.10554716250000001</v>
      </c>
      <c r="K272" s="50">
        <f>IF(AND(TRUE,Machine_donnees!J272-(Machine_traitement!$B$10*Machine_donnees!L272+Machine_traitement!$B$11)&gt;0.0003),Machine_donnees!J272-(Machine_traitement!$B$10*Machine_donnees!L272+Machine_traitement!$B$11),0)</f>
        <v>0.032892428998587311</v>
      </c>
      <c r="L272" s="51">
        <f ca="1">AVERAGE(OFFSET(H272,0,0,Machine_traitement!$B$4,1))</f>
        <v>398.46057334506463</v>
      </c>
    </row>
    <row r="273" spans="1:12" ht="12.75">
      <c r="A273" s="65">
        <f>IF(TRUE,Machine_donnees_brutes!A277)</f>
        <v>726.11035000000004</v>
      </c>
      <c r="B273" s="65">
        <f>IF(TRUE,Machine_donnees_brutes!B277)</f>
        <v>3.7186742000000002</v>
      </c>
      <c r="C273" s="65">
        <f>IF(TRUE,Machine_donnees_brutes!D277)</f>
        <v>353.54752000000002</v>
      </c>
      <c r="D273" s="65">
        <f>IF(TRUE,Machine_donnees_brutes!C277)</f>
        <v>460.35327000000001</v>
      </c>
      <c r="F273" s="54" t="str">
        <f>IF(OR(H273&gt;Machine_traitement!$B$24,F272="OUI"),"OUI","NON")</f>
        <v>OUI</v>
      </c>
      <c r="G273" s="55" t="str">
        <f>IF(I273&gt;0,IF(A273&lt;&gt;A272,IF(OR((L273-L272)/(A273-A272)&lt;-Machine_traitement!$B$18,G272="RUPTURE",IF(L273&lt;L272,L273&lt;Machine_traitement!$B$19)),"RUPTURE","NON RUPTURE"),IF(OR((L274-L272)/(A274-A272)&lt;-Machine_traitement!$B$18,G272="RUPTURE",IF(L274&lt;L272,L274&lt;Machine_traitement!$B$19)),"RUPTURE","NON RUPTURE")),"NON RUPTURE")</f>
        <v>NON RUPTURE</v>
      </c>
      <c r="H273" s="56">
        <f>D273/Resultats!$K$2</f>
        <v>400.39348121575716</v>
      </c>
      <c r="I273" s="69">
        <f>A273-Machine_traitement!$B$26</f>
        <v>1.0546900000000505</v>
      </c>
      <c r="J273" s="50">
        <f>(B273-$B$2)/Resultats!$J$2</f>
        <v>0.10598376250000002</v>
      </c>
      <c r="K273" s="50">
        <f>IF(AND(TRUE,Machine_donnees!J273-(Machine_traitement!$B$10*Machine_donnees!L273+Machine_traitement!$B$11)&gt;0.0003),Machine_donnees!J273-(Machine_traitement!$B$10*Machine_donnees!L273+Machine_traitement!$B$11),0)</f>
        <v>0.033330994301181499</v>
      </c>
      <c r="L273" s="51">
        <f ca="1">AVERAGE(OFFSET(H273,0,0,Machine_traitement!$B$4,1))</f>
        <v>398.43622027057893</v>
      </c>
    </row>
    <row r="274" spans="1:12" ht="12.75">
      <c r="A274" s="65">
        <f>IF(TRUE,Machine_donnees_brutes!A278)</f>
        <v>726.11425999999994</v>
      </c>
      <c r="B274" s="65">
        <f>IF(TRUE,Machine_donnees_brutes!B278)</f>
        <v>3.7215590000000001</v>
      </c>
      <c r="C274" s="65">
        <f>IF(TRUE,Machine_donnees_brutes!D278)</f>
        <v>353.98590000000002</v>
      </c>
      <c r="D274" s="65">
        <f>IF(TRUE,Machine_donnees_brutes!C278)</f>
        <v>455.85253999999998</v>
      </c>
      <c r="F274" s="54" t="str">
        <f>IF(OR(H274&gt;Machine_traitement!$B$24,F273="OUI"),"OUI","NON")</f>
        <v>OUI</v>
      </c>
      <c r="G274" s="55" t="str">
        <f>IF(I274&gt;0,IF(A274&lt;&gt;A273,IF(OR((L274-L273)/(A274-A273)&lt;-Machine_traitement!$B$18,G273="RUPTURE",IF(L274&lt;L273,L274&lt;Machine_traitement!$B$19)),"RUPTURE","NON RUPTURE"),IF(OR((L275-L273)/(A275-A273)&lt;-Machine_traitement!$B$18,G273="RUPTURE",IF(L275&lt;L273,L275&lt;Machine_traitement!$B$19)),"RUPTURE","NON RUPTURE")),"NON RUPTURE")</f>
        <v>NON RUPTURE</v>
      </c>
      <c r="H274" s="56">
        <f>D274/Resultats!$K$2</f>
        <v>396.47895932540064</v>
      </c>
      <c r="I274" s="69">
        <f>A274-Machine_traitement!$B$26</f>
        <v>1.0585999999999558</v>
      </c>
      <c r="J274" s="50">
        <f>(B274-$B$2)/Resultats!$J$2</f>
        <v>0.10634436250000001</v>
      </c>
      <c r="K274" s="50">
        <f>IF(AND(TRUE,Machine_donnees!J274-(Machine_traitement!$B$10*Machine_donnees!L274+Machine_traitement!$B$11)&gt;0.0003),Machine_donnees!J274-(Machine_traitement!$B$10*Machine_donnees!L274+Machine_traitement!$B$11),0)</f>
        <v>0.033713582878688239</v>
      </c>
      <c r="L274" s="51">
        <f ca="1">AVERAGE(OFFSET(H274,0,0,Machine_traitement!$B$4,1))</f>
        <v>398.16374850595372</v>
      </c>
    </row>
    <row r="275" spans="1:12" ht="12.75">
      <c r="A275" s="65">
        <f>IF(TRUE,Machine_donnees_brutes!A279)</f>
        <v>726.11815999999999</v>
      </c>
      <c r="B275" s="65">
        <f>IF(TRUE,Machine_donnees_brutes!B279)</f>
        <v>3.7254751000000002</v>
      </c>
      <c r="C275" s="65">
        <f>IF(TRUE,Machine_donnees_brutes!D279)</f>
        <v>355.37457000000001</v>
      </c>
      <c r="D275" s="65">
        <f>IF(TRUE,Machine_donnees_brutes!C279)</f>
        <v>459.72672</v>
      </c>
      <c r="F275" s="54" t="str">
        <f>IF(OR(H275&gt;Machine_traitement!$B$24,F274="OUI"),"OUI","NON")</f>
        <v>OUI</v>
      </c>
      <c r="G275" s="55" t="str">
        <f>IF(I275&gt;0,IF(A275&lt;&gt;A274,IF(OR((L275-L274)/(A275-A274)&lt;-Machine_traitement!$B$18,G274="RUPTURE",IF(L275&lt;L274,L275&lt;Machine_traitement!$B$19)),"RUPTURE","NON RUPTURE"),IF(OR((L276-L274)/(A276-A274)&lt;-Machine_traitement!$B$18,G274="RUPTURE",IF(L276&lt;L274,L276&lt;Machine_traitement!$B$19)),"RUPTURE","NON RUPTURE")),"NON RUPTURE")</f>
        <v>NON RUPTURE</v>
      </c>
      <c r="H275" s="56">
        <f>D275/Resultats!$K$2</f>
        <v>399.8485376865068</v>
      </c>
      <c r="I275" s="69">
        <f>A275-Machine_traitement!$B$26</f>
        <v>1.0625</v>
      </c>
      <c r="J275" s="50">
        <f>(B275-$B$2)/Resultats!$J$2</f>
        <v>0.10683387500000002</v>
      </c>
      <c r="K275" s="50">
        <f>IF(AND(TRUE,Machine_donnees!J275-(Machine_traitement!$B$10*Machine_donnees!L275+Machine_traitement!$B$11)&gt;0.0003),Machine_donnees!J275-(Machine_traitement!$B$10*Machine_donnees!L275+Machine_traitement!$B$11),0)</f>
        <v>0.034177423262605006</v>
      </c>
      <c r="L275" s="51">
        <f ca="1">AVERAGE(OFFSET(H275,0,0,Machine_traitement!$B$4,1))</f>
        <v>398.48186489018633</v>
      </c>
    </row>
    <row r="276" spans="1:12" ht="12.75">
      <c r="A276" s="65">
        <f>IF(TRUE,Machine_donnees_brutes!A280)</f>
        <v>726.12207000000001</v>
      </c>
      <c r="B276" s="65">
        <f>IF(TRUE,Machine_donnees_brutes!B280)</f>
        <v>3.7275851000000002</v>
      </c>
      <c r="C276" s="65">
        <f>IF(TRUE,Machine_donnees_brutes!D280)</f>
        <v>355.82681000000002</v>
      </c>
      <c r="D276" s="65">
        <f>IF(TRUE,Machine_donnees_brutes!C280)</f>
        <v>456.58404999999999</v>
      </c>
      <c r="F276" s="54" t="str">
        <f>IF(OR(H276&gt;Machine_traitement!$B$24,F275="OUI"),"OUI","NON")</f>
        <v>OUI</v>
      </c>
      <c r="G276" s="55" t="str">
        <f>IF(I276&gt;0,IF(A276&lt;&gt;A275,IF(OR((L276-L275)/(A276-A275)&lt;-Machine_traitement!$B$18,G275="RUPTURE",IF(L276&lt;L275,L276&lt;Machine_traitement!$B$19)),"RUPTURE","NON RUPTURE"),IF(OR((L277-L275)/(A277-A275)&lt;-Machine_traitement!$B$18,G275="RUPTURE",IF(L277&lt;L275,L277&lt;Machine_traitement!$B$19)),"RUPTURE","NON RUPTURE")),"NON RUPTURE")</f>
        <v>NON RUPTURE</v>
      </c>
      <c r="H276" s="56">
        <f>D276/Resultats!$K$2</f>
        <v>397.11519209386591</v>
      </c>
      <c r="I276" s="69">
        <f>A276-Machine_traitement!$B$26</f>
        <v>1.066410000000019</v>
      </c>
      <c r="J276" s="50">
        <f>(B276-$B$2)/Resultats!$J$2</f>
        <v>0.10709762500000003</v>
      </c>
      <c r="K276" s="50">
        <f>IF(AND(TRUE,Machine_donnees!J276-(Machine_traitement!$B$10*Machine_donnees!L276+Machine_traitement!$B$11)&gt;0.0003),Machine_donnees!J276-(Machine_traitement!$B$10*Machine_donnees!L276+Machine_traitement!$B$11),0)</f>
        <v>0.034384386546040202</v>
      </c>
      <c r="L276" s="51">
        <f ca="1">AVERAGE(OFFSET(H276,0,0,Machine_traitement!$B$4,1))</f>
        <v>399.18553827992378</v>
      </c>
    </row>
    <row r="277" spans="1:12" ht="12.75">
      <c r="A277" s="65">
        <f>IF(TRUE,Machine_donnees_brutes!A281)</f>
        <v>726.12598000000003</v>
      </c>
      <c r="B277" s="65">
        <f>IF(TRUE,Machine_donnees_brutes!B281)</f>
        <v>3.7324785999999999</v>
      </c>
      <c r="C277" s="65">
        <f>IF(TRUE,Machine_donnees_brutes!D281)</f>
        <v>355.12761999999998</v>
      </c>
      <c r="D277" s="65">
        <f>IF(TRUE,Machine_donnees_brutes!C281)</f>
        <v>461.34482000000003</v>
      </c>
      <c r="F277" s="54" t="str">
        <f>IF(OR(H277&gt;Machine_traitement!$B$24,F276="OUI"),"OUI","NON")</f>
        <v>OUI</v>
      </c>
      <c r="G277" s="55" t="str">
        <f>IF(I277&gt;0,IF(A277&lt;&gt;A276,IF(OR((L277-L276)/(A277-A276)&lt;-Machine_traitement!$B$18,G276="RUPTURE",IF(L277&lt;L276,L277&lt;Machine_traitement!$B$19)),"RUPTURE","NON RUPTURE"),IF(OR((L278-L276)/(A278-A276)&lt;-Machine_traitement!$B$18,G276="RUPTURE",IF(L278&lt;L276,L278&lt;Machine_traitement!$B$19)),"RUPTURE","NON RUPTURE")),"NON RUPTURE")</f>
        <v>NON RUPTURE</v>
      </c>
      <c r="H277" s="56">
        <f>D277/Resultats!$K$2</f>
        <v>401.25588446598169</v>
      </c>
      <c r="I277" s="69">
        <f>A277-Machine_traitement!$B$26</f>
        <v>1.0703200000000379</v>
      </c>
      <c r="J277" s="50">
        <f>(B277-$B$2)/Resultats!$J$2</f>
        <v>0.10770931249999999</v>
      </c>
      <c r="K277" s="50">
        <f>IF(AND(TRUE,Machine_donnees!J277-(Machine_traitement!$B$10*Machine_donnees!L277+Machine_traitement!$B$11)&gt;0.0003),Machine_donnees!J277-(Machine_traitement!$B$10*Machine_donnees!L277+Machine_traitement!$B$11),0)</f>
        <v>0.034847475411213497</v>
      </c>
      <c r="L277" s="51">
        <f ca="1">AVERAGE(OFFSET(H277,0,0,Machine_traitement!$B$4,1))</f>
        <v>401.0269003343667</v>
      </c>
    </row>
    <row r="278" spans="1:12" ht="12.75">
      <c r="A278" s="65">
        <f>IF(TRUE,Machine_donnees_brutes!A282)</f>
        <v>726.12987999999996</v>
      </c>
      <c r="B278" s="65">
        <f>IF(TRUE,Machine_donnees_brutes!B282)</f>
        <v>3.7361561999999999</v>
      </c>
      <c r="C278" s="65">
        <f>IF(TRUE,Machine_donnees_brutes!D282)</f>
        <v>354.18081999999998</v>
      </c>
      <c r="D278" s="65">
        <f>IF(TRUE,Machine_donnees_brutes!C282)</f>
        <v>460.81826999999998</v>
      </c>
      <c r="F278" s="54" t="str">
        <f>IF(OR(H278&gt;Machine_traitement!$B$24,F277="OUI"),"OUI","NON")</f>
        <v>OUI</v>
      </c>
      <c r="G278" s="55" t="str">
        <f>IF(I278&gt;0,IF(A278&lt;&gt;A277,IF(OR((L278-L277)/(A278-A277)&lt;-Machine_traitement!$B$18,G277="RUPTURE",IF(L278&lt;L277,L278&lt;Machine_traitement!$B$19)),"RUPTURE","NON RUPTURE"),IF(OR((L279-L277)/(A279-A277)&lt;-Machine_traitement!$B$18,G277="RUPTURE",IF(L279&lt;L277,L279&lt;Machine_traitement!$B$19)),"RUPTURE","NON RUPTURE")),"NON RUPTURE")</f>
        <v>NON RUPTURE</v>
      </c>
      <c r="H278" s="56">
        <f>D278/Resultats!$K$2</f>
        <v>400.79791620275165</v>
      </c>
      <c r="I278" s="69">
        <f>A278-Machine_traitement!$B$26</f>
        <v>1.0742199999999684</v>
      </c>
      <c r="J278" s="50">
        <f>(B278-$B$2)/Resultats!$J$2</f>
        <v>0.1081690125</v>
      </c>
      <c r="K278" s="50">
        <f>IF(AND(TRUE,Machine_donnees!J278-(Machine_traitement!$B$10*Machine_donnees!L278+Machine_traitement!$B$11)&gt;0.0003),Machine_donnees!J278-(Machine_traitement!$B$10*Machine_donnees!L278+Machine_traitement!$B$11),0)</f>
        <v>0.035341400453997224</v>
      </c>
      <c r="L278" s="51">
        <f ca="1">AVERAGE(OFFSET(H278,0,0,Machine_traitement!$B$4,1))</f>
        <v>400.60280023972496</v>
      </c>
    </row>
    <row r="279" spans="1:12" ht="12.75">
      <c r="A279" s="65">
        <f>IF(TRUE,Machine_donnees_brutes!A283)</f>
        <v>726.13378999999998</v>
      </c>
      <c r="B279" s="65">
        <f>IF(TRUE,Machine_donnees_brutes!B283)</f>
        <v>3.7394881</v>
      </c>
      <c r="C279" s="65">
        <f>IF(TRUE,Machine_donnees_brutes!D283)</f>
        <v>353.50650000000002</v>
      </c>
      <c r="D279" s="65">
        <f>IF(TRUE,Machine_donnees_brutes!C283)</f>
        <v>460.36959999999999</v>
      </c>
      <c r="F279" s="54" t="str">
        <f>IF(OR(H279&gt;Machine_traitement!$B$24,F278="OUI"),"OUI","NON")</f>
        <v>OUI</v>
      </c>
      <c r="G279" s="55" t="str">
        <f>IF(I279&gt;0,IF(A279&lt;&gt;A278,IF(OR((L279-L278)/(A279-A278)&lt;-Machine_traitement!$B$18,G278="RUPTURE",IF(L279&lt;L278,L279&lt;Machine_traitement!$B$19)),"RUPTURE","NON RUPTURE"),IF(OR((L280-L278)/(A280-A278)&lt;-Machine_traitement!$B$18,G278="RUPTURE",IF(L280&lt;L278,L280&lt;Machine_traitement!$B$19)),"RUPTURE","NON RUPTURE")),"NON RUPTURE")</f>
        <v>NON RUPTURE</v>
      </c>
      <c r="H279" s="56">
        <f>D279/Resultats!$K$2</f>
        <v>400.40768427669826</v>
      </c>
      <c r="I279" s="69">
        <f>A279-Machine_traitement!$B$26</f>
        <v>1.0781299999999874</v>
      </c>
      <c r="J279" s="50">
        <f>(B279-$B$2)/Resultats!$J$2</f>
        <v>0.1085855</v>
      </c>
      <c r="K279" s="50">
        <f>IF(AND(TRUE,Machine_donnees!J279-(Machine_traitement!$B$10*Machine_donnees!L279+Machine_traitement!$B$11)&gt;0.0003),Machine_donnees!J279-(Machine_traitement!$B$10*Machine_donnees!L279+Machine_traitement!$B$11),0)</f>
        <v>0.035750606156938924</v>
      </c>
      <c r="L279" s="51">
        <f ca="1">AVERAGE(OFFSET(H279,0,0,Machine_traitement!$B$4,1))</f>
        <v>400.69303272945774</v>
      </c>
    </row>
    <row r="280" spans="1:12" ht="12.75">
      <c r="A280" s="65">
        <f>IF(TRUE,Machine_donnees_brutes!A284)</f>
        <v>726.1377</v>
      </c>
      <c r="B280" s="65">
        <f>IF(TRUE,Machine_donnees_brutes!B284)</f>
        <v>3.7417351999999999</v>
      </c>
      <c r="C280" s="65">
        <f>IF(TRUE,Machine_donnees_brutes!D284)</f>
        <v>354.16012999999998</v>
      </c>
      <c r="D280" s="65">
        <f>IF(TRUE,Machine_donnees_brutes!C284)</f>
        <v>461.02575999999999</v>
      </c>
      <c r="F280" s="54" t="str">
        <f>IF(OR(H280&gt;Machine_traitement!$B$24,F279="OUI"),"OUI","NON")</f>
        <v>OUI</v>
      </c>
      <c r="G280" s="55" t="str">
        <f>IF(I280&gt;0,IF(A280&lt;&gt;A279,IF(OR((L280-L279)/(A280-A279)&lt;-Machine_traitement!$B$18,G279="RUPTURE",IF(L280&lt;L279,L280&lt;Machine_traitement!$B$19)),"RUPTURE","NON RUPTURE"),IF(OR((L281-L279)/(A281-A279)&lt;-Machine_traitement!$B$18,G279="RUPTURE",IF(L281&lt;L279,L281&lt;Machine_traitement!$B$19)),"RUPTURE","NON RUPTURE")),"NON RUPTURE")</f>
        <v>NON RUPTURE</v>
      </c>
      <c r="H280" s="56">
        <f>D280/Resultats!$K$2</f>
        <v>400.97838118221722</v>
      </c>
      <c r="I280" s="69">
        <f>A280-Machine_traitement!$B$26</f>
        <v>1.0820400000000063</v>
      </c>
      <c r="J280" s="50">
        <f>(B280-$B$2)/Resultats!$J$2</f>
        <v>0.1088663875</v>
      </c>
      <c r="K280" s="50">
        <f>IF(AND(TRUE,Machine_donnees!J280-(Machine_traitement!$B$10*Machine_donnees!L280+Machine_traitement!$B$11)&gt;0.0003),Machine_donnees!J280-(Machine_traitement!$B$10*Machine_donnees!L280+Machine_traitement!$B$11),0)</f>
        <v>0.036136058985249381</v>
      </c>
      <c r="L280" s="51">
        <f ca="1">AVERAGE(OFFSET(H280,0,0,Machine_traitement!$B$4,1))</f>
        <v>399.39731000639335</v>
      </c>
    </row>
    <row r="281" spans="1:12" ht="12.75">
      <c r="A281" s="65">
        <f>IF(TRUE,Machine_donnees_brutes!A285)</f>
        <v>726.14160000000004</v>
      </c>
      <c r="B281" s="65">
        <f>IF(TRUE,Machine_donnees_brutes!B285)</f>
        <v>3.7451743999999998</v>
      </c>
      <c r="C281" s="65">
        <f>IF(TRUE,Machine_donnees_brutes!D285)</f>
        <v>355.47534000000002</v>
      </c>
      <c r="D281" s="65">
        <f>IF(TRUE,Machine_donnees_brutes!C285)</f>
        <v>457.39008000000001</v>
      </c>
      <c r="F281" s="54" t="str">
        <f>IF(OR(H281&gt;Machine_traitement!$B$24,F280="OUI"),"OUI","NON")</f>
        <v>OUI</v>
      </c>
      <c r="G281" s="55" t="str">
        <f>IF(I281&gt;0,IF(A281&lt;&gt;A280,IF(OR((L281-L280)/(A281-A280)&lt;-Machine_traitement!$B$18,G280="RUPTURE",IF(L281&lt;L280,L281&lt;Machine_traitement!$B$19)),"RUPTURE","NON RUPTURE"),IF(OR((L282-L280)/(A282-A280)&lt;-Machine_traitement!$B$18,G280="RUPTURE",IF(L282&lt;L280,L282&lt;Machine_traitement!$B$19)),"RUPTURE","NON RUPTURE")),"NON RUPTURE")</f>
        <v>NON RUPTURE</v>
      </c>
      <c r="H281" s="56">
        <f>D281/Resultats!$K$2</f>
        <v>397.81623883056955</v>
      </c>
      <c r="I281" s="69">
        <f>A281-Machine_traitement!$B$26</f>
        <v>1.0859400000000505</v>
      </c>
      <c r="J281" s="50">
        <f>(B281-$B$2)/Resultats!$J$2</f>
        <v>0.10929628749999998</v>
      </c>
      <c r="K281" s="50">
        <f>IF(AND(TRUE,Machine_donnees!J281-(Machine_traitement!$B$10*Machine_donnees!L281+Machine_traitement!$B$11)&gt;0.0003),Machine_donnees!J281-(Machine_traitement!$B$10*Machine_donnees!L281+Machine_traitement!$B$11),0)</f>
        <v>0.036525558680957249</v>
      </c>
      <c r="L281" s="51">
        <f ca="1">AVERAGE(OFFSET(H281,0,0,Machine_traitement!$B$4,1))</f>
        <v>399.89793094007973</v>
      </c>
    </row>
    <row r="282" spans="1:12" ht="12.75">
      <c r="A282" s="65">
        <f>IF(TRUE,Machine_donnees_brutes!A286)</f>
        <v>726.14550999999994</v>
      </c>
      <c r="B282" s="65">
        <f>IF(TRUE,Machine_donnees_brutes!B286)</f>
        <v>3.7472308000000001</v>
      </c>
      <c r="C282" s="65">
        <f>IF(TRUE,Machine_donnees_brutes!D286)</f>
        <v>355.68018000000001</v>
      </c>
      <c r="D282" s="65">
        <f>IF(TRUE,Machine_donnees_brutes!C286)</f>
        <v>462.17694</v>
      </c>
      <c r="F282" s="54" t="str">
        <f>IF(OR(H282&gt;Machine_traitement!$B$24,F281="OUI"),"OUI","NON")</f>
        <v>OUI</v>
      </c>
      <c r="G282" s="55" t="str">
        <f>IF(I282&gt;0,IF(A282&lt;&gt;A281,IF(OR((L282-L281)/(A282-A281)&lt;-Machine_traitement!$B$18,G281="RUPTURE",IF(L282&lt;L281,L282&lt;Machine_traitement!$B$19)),"RUPTURE","NON RUPTURE"),IF(OR((L283-L281)/(A283-A281)&lt;-Machine_traitement!$B$18,G281="RUPTURE",IF(L283&lt;L281,L283&lt;Machine_traitement!$B$19)),"RUPTURE","NON RUPTURE")),"NON RUPTURE")</f>
        <v>NON RUPTURE</v>
      </c>
      <c r="H282" s="56">
        <f>D282/Resultats!$K$2</f>
        <v>401.97962304958997</v>
      </c>
      <c r="I282" s="69">
        <f>A282-Machine_traitement!$B$26</f>
        <v>1.0898499999999558</v>
      </c>
      <c r="J282" s="50">
        <f>(B282-$B$2)/Resultats!$J$2</f>
        <v>0.10955333750000001</v>
      </c>
      <c r="K282" s="50">
        <f>IF(AND(TRUE,Machine_donnees!J282-(Machine_traitement!$B$10*Machine_donnees!L282+Machine_traitement!$B$11)&gt;0.0003),Machine_donnees!J282-(Machine_traitement!$B$10*Machine_donnees!L282+Machine_traitement!$B$11),0)</f>
        <v>0.036722459191275106</v>
      </c>
      <c r="L282" s="51">
        <f ca="1">AVERAGE(OFFSET(H282,0,0,Machine_traitement!$B$4,1))</f>
        <v>400.6432741797675</v>
      </c>
    </row>
    <row r="283" spans="1:12" ht="12.75">
      <c r="A283" s="65">
        <f>IF(TRUE,Machine_donnees_brutes!A287)</f>
        <v>726.14940999999999</v>
      </c>
      <c r="B283" s="65">
        <f>IF(TRUE,Machine_donnees_brutes!B287)</f>
        <v>3.7515223</v>
      </c>
      <c r="C283" s="65">
        <f>IF(TRUE,Machine_donnees_brutes!D287)</f>
        <v>354.97293000000002</v>
      </c>
      <c r="D283" s="65">
        <f>IF(TRUE,Machine_donnees_brutes!C287)</f>
        <v>459.10399999999998</v>
      </c>
      <c r="F283" s="54" t="str">
        <f>IF(OR(H283&gt;Machine_traitement!$B$24,F282="OUI"),"OUI","NON")</f>
        <v>OUI</v>
      </c>
      <c r="G283" s="55" t="str">
        <f>IF(I283&gt;0,IF(A283&lt;&gt;A282,IF(OR((L283-L282)/(A283-A282)&lt;-Machine_traitement!$B$18,G282="RUPTURE",IF(L283&lt;L282,L283&lt;Machine_traitement!$B$19)),"RUPTURE","NON RUPTURE"),IF(OR((L284-L282)/(A284-A282)&lt;-Machine_traitement!$B$18,G282="RUPTURE",IF(L284&lt;L282,L284&lt;Machine_traitement!$B$19)),"RUPTURE","NON RUPTURE")),"NON RUPTURE")</f>
        <v>NON RUPTURE</v>
      </c>
      <c r="H283" s="56">
        <f>D283/Resultats!$K$2</f>
        <v>399.30692530994503</v>
      </c>
      <c r="I283" s="69">
        <f>A283-Machine_traitement!$B$26</f>
        <v>1.09375</v>
      </c>
      <c r="J283" s="50">
        <f>(B283-$B$2)/Resultats!$J$2</f>
        <v>0.110089775</v>
      </c>
      <c r="K283" s="50">
        <f>IF(AND(TRUE,Machine_donnees!J283-(Machine_traitement!$B$10*Machine_donnees!L283+Machine_traitement!$B$11)&gt;0.0003),Machine_donnees!J283-(Machine_traitement!$B$10*Machine_donnees!L283+Machine_traitement!$B$11),0)</f>
        <v>0.037208647413411039</v>
      </c>
      <c r="L283" s="51">
        <f ca="1">AVERAGE(OFFSET(H283,0,0,Machine_traitement!$B$4,1))</f>
        <v>401.26593880673363</v>
      </c>
    </row>
    <row r="284" spans="1:12" ht="12.75">
      <c r="A284" s="65">
        <f>IF(TRUE,Machine_donnees_brutes!A288)</f>
        <v>726.15332000000001</v>
      </c>
      <c r="B284" s="65">
        <f>IF(TRUE,Machine_donnees_brutes!B288)</f>
        <v>3.7539959000000001</v>
      </c>
      <c r="C284" s="65">
        <f>IF(TRUE,Machine_donnees_brutes!D288)</f>
        <v>354.03214000000003</v>
      </c>
      <c r="D284" s="65">
        <f>IF(TRUE,Machine_donnees_brutes!C288)</f>
        <v>463.60876000000002</v>
      </c>
      <c r="F284" s="54" t="str">
        <f>IF(OR(H284&gt;Machine_traitement!$B$24,F283="OUI"),"OUI","NON")</f>
        <v>OUI</v>
      </c>
      <c r="G284" s="55" t="str">
        <f>IF(I284&gt;0,IF(A284&lt;&gt;A283,IF(OR((L284-L283)/(A284-A283)&lt;-Machine_traitement!$B$18,G283="RUPTURE",IF(L284&lt;L283,L284&lt;Machine_traitement!$B$19)),"RUPTURE","NON RUPTURE"),IF(OR((L285-L283)/(A285-A283)&lt;-Machine_traitement!$B$18,G283="RUPTURE",IF(L285&lt;L283,L285&lt;Machine_traitement!$B$19)),"RUPTURE","NON RUPTURE")),"NON RUPTURE")</f>
        <v>NON RUPTURE</v>
      </c>
      <c r="H284" s="56">
        <f>D284/Resultats!$K$2</f>
        <v>403.22495230352217</v>
      </c>
      <c r="I284" s="69">
        <f>A284-Machine_traitement!$B$26</f>
        <v>1.097660000000019</v>
      </c>
      <c r="J284" s="50">
        <f>(B284-$B$2)/Resultats!$J$2</f>
        <v>0.11039897500000001</v>
      </c>
      <c r="K284" s="50">
        <f>IF(AND(TRUE,Machine_donnees!J284-(Machine_traitement!$B$10*Machine_donnees!L284+Machine_traitement!$B$11)&gt;0.0003),Machine_donnees!J284-(Machine_traitement!$B$10*Machine_donnees!L284+Machine_traitement!$B$11),0)</f>
        <v>0.037455799651991029</v>
      </c>
      <c r="L284" s="51">
        <f ca="1">AVERAGE(OFFSET(H284,0,0,Machine_traitement!$B$4,1))</f>
        <v>402.03480450711658</v>
      </c>
    </row>
    <row r="285" spans="1:12" ht="12.75">
      <c r="A285" s="65">
        <f>IF(TRUE,Machine_donnees_brutes!A289)</f>
        <v>726.15723000000003</v>
      </c>
      <c r="B285" s="65">
        <f>IF(TRUE,Machine_donnees_brutes!B289)</f>
        <v>3.7571669000000001</v>
      </c>
      <c r="C285" s="65">
        <f>IF(TRUE,Machine_donnees_brutes!D289)</f>
        <v>353.55822999999998</v>
      </c>
      <c r="D285" s="65">
        <f>IF(TRUE,Machine_donnees_brutes!C289)</f>
        <v>460.87200999999999</v>
      </c>
      <c r="F285" s="54" t="str">
        <f>IF(OR(H285&gt;Machine_traitement!$B$24,F284="OUI"),"OUI","NON")</f>
        <v>OUI</v>
      </c>
      <c r="G285" s="55" t="str">
        <f>IF(I285&gt;0,IF(A285&lt;&gt;A284,IF(OR((L285-L284)/(A285-A284)&lt;-Machine_traitement!$B$18,G284="RUPTURE",IF(L285&lt;L284,L285&lt;Machine_traitement!$B$19)),"RUPTURE","NON RUPTURE"),IF(OR((L286-L284)/(A286-A284)&lt;-Machine_traitement!$B$18,G284="RUPTURE",IF(L286&lt;L284,L286&lt;Machine_traitement!$B$19)),"RUPTURE","NON RUPTURE")),"NON RUPTURE")</f>
        <v>NON RUPTURE</v>
      </c>
      <c r="H285" s="56">
        <f>D285/Resultats!$K$2</f>
        <v>400.84465671071098</v>
      </c>
      <c r="I285" s="69">
        <f>A285-Machine_traitement!$B$26</f>
        <v>1.1015700000000379</v>
      </c>
      <c r="J285" s="50">
        <f>(B285-$B$2)/Resultats!$J$2</f>
        <v>0.11079535000000002</v>
      </c>
      <c r="K285" s="50">
        <f>IF(AND(TRUE,Machine_donnees!J285-(Machine_traitement!$B$10*Machine_donnees!L285+Machine_traitement!$B$11)&gt;0.0003),Machine_donnees!J285-(Machine_traitement!$B$10*Machine_donnees!L285+Machine_traitement!$B$11),0)</f>
        <v>0.037911969685312491</v>
      </c>
      <c r="L285" s="51">
        <f ca="1">AVERAGE(OFFSET(H285,0,0,Machine_traitement!$B$4,1))</f>
        <v>401.29385351836288</v>
      </c>
    </row>
    <row r="286" spans="1:12" ht="12.75">
      <c r="A286" s="65">
        <f>IF(TRUE,Machine_donnees_brutes!A290)</f>
        <v>726.16112999999996</v>
      </c>
      <c r="B286" s="65">
        <f>IF(TRUE,Machine_donnees_brutes!B290)</f>
        <v>3.7605464</v>
      </c>
      <c r="C286" s="65">
        <f>IF(TRUE,Machine_donnees_brutes!D290)</f>
        <v>354.51373000000001</v>
      </c>
      <c r="D286" s="65">
        <f>IF(TRUE,Machine_donnees_brutes!C290)</f>
        <v>461.90494000000001</v>
      </c>
      <c r="F286" s="54" t="str">
        <f>IF(OR(H286&gt;Machine_traitement!$B$24,F285="OUI"),"OUI","NON")</f>
        <v>OUI</v>
      </c>
      <c r="G286" s="55" t="str">
        <f>IF(I286&gt;0,IF(A286&lt;&gt;A285,IF(OR((L286-L285)/(A286-A285)&lt;-Machine_traitement!$B$18,G285="RUPTURE",IF(L286&lt;L285,L286&lt;Machine_traitement!$B$19)),"RUPTURE","NON RUPTURE"),IF(OR((L287-L285)/(A287-A285)&lt;-Machine_traitement!$B$18,G285="RUPTURE",IF(L287&lt;L285,L287&lt;Machine_traitement!$B$19)),"RUPTURE","NON RUPTURE")),"NON RUPTURE")</f>
        <v>NON RUPTURE</v>
      </c>
      <c r="H286" s="56">
        <f>D286/Resultats!$K$2</f>
        <v>401.74305032601472</v>
      </c>
      <c r="I286" s="69">
        <f>A286-Machine_traitement!$B$26</f>
        <v>1.1054699999999684</v>
      </c>
      <c r="J286" s="50">
        <f>(B286-$B$2)/Resultats!$J$2</f>
        <v>0.1112177875</v>
      </c>
      <c r="K286" s="50">
        <f>IF(AND(TRUE,Machine_donnees!J286-(Machine_traitement!$B$10*Machine_donnees!L286+Machine_traitement!$B$11)&gt;0.0003),Machine_donnees!J286-(Machine_traitement!$B$10*Machine_donnees!L286+Machine_traitement!$B$11),0)</f>
        <v>0.038293915634828479</v>
      </c>
      <c r="L286" s="51">
        <f ca="1">AVERAGE(OFFSET(H286,0,0,Machine_traitement!$B$4,1))</f>
        <v>401.79560513050751</v>
      </c>
    </row>
    <row r="287" spans="1:12" ht="12.75">
      <c r="A287" s="65">
        <f>IF(TRUE,Machine_donnees_brutes!A291)</f>
        <v>726.16503999999998</v>
      </c>
      <c r="B287" s="65">
        <f>IF(TRUE,Machine_donnees_brutes!B291)</f>
        <v>3.7628710000000001</v>
      </c>
      <c r="C287" s="65">
        <f>IF(TRUE,Machine_donnees_brutes!D291)</f>
        <v>355.57080000000002</v>
      </c>
      <c r="D287" s="65">
        <f>IF(TRUE,Machine_donnees_brutes!C291)</f>
        <v>462.02578999999997</v>
      </c>
      <c r="F287" s="54" t="str">
        <f>IF(OR(H287&gt;Machine_traitement!$B$24,F286="OUI"),"OUI","NON")</f>
        <v>OUI</v>
      </c>
      <c r="G287" s="55" t="str">
        <f>IF(I287&gt;0,IF(A287&lt;&gt;A286,IF(OR((L287-L286)/(A287-A286)&lt;-Machine_traitement!$B$18,G286="RUPTURE",IF(L287&lt;L286,L287&lt;Machine_traitement!$B$19)),"RUPTURE","NON RUPTURE"),IF(OR((L288-L286)/(A288-A286)&lt;-Machine_traitement!$B$18,G286="RUPTURE",IF(L288&lt;L286,L288&lt;Machine_traitement!$B$19)),"RUPTURE","NON RUPTURE")),"NON RUPTURE")</f>
        <v>NON RUPTURE</v>
      </c>
      <c r="H287" s="56">
        <f>D287/Resultats!$K$2</f>
        <v>401.84815993500024</v>
      </c>
      <c r="I287" s="69">
        <f>A287-Machine_traitement!$B$26</f>
        <v>1.1093799999999874</v>
      </c>
      <c r="J287" s="50">
        <f>(B287-$B$2)/Resultats!$J$2</f>
        <v>0.11150836250000001</v>
      </c>
      <c r="K287" s="50">
        <f>IF(AND(TRUE,Machine_donnees!J287-(Machine_traitement!$B$10*Machine_donnees!L287+Machine_traitement!$B$11)&gt;0.0003),Machine_donnees!J287-(Machine_traitement!$B$10*Machine_donnees!L287+Machine_traitement!$B$11),0)</f>
        <v>0.038603322094096476</v>
      </c>
      <c r="L287" s="51">
        <f ca="1">AVERAGE(OFFSET(H287,0,0,Machine_traitement!$B$4,1))</f>
        <v>401.56225484053823</v>
      </c>
    </row>
    <row r="288" spans="1:12" ht="12.75">
      <c r="A288" s="65">
        <f>IF(TRUE,Machine_donnees_brutes!A292)</f>
        <v>726.16895</v>
      </c>
      <c r="B288" s="65">
        <f>IF(TRUE,Machine_donnees_brutes!B292)</f>
        <v>3.7665725000000001</v>
      </c>
      <c r="C288" s="65">
        <f>IF(TRUE,Machine_donnees_brutes!D292)</f>
        <v>355.49666999999999</v>
      </c>
      <c r="D288" s="65">
        <f>IF(TRUE,Machine_donnees_brutes!C292)</f>
        <v>461.36835000000002</v>
      </c>
      <c r="F288" s="54" t="str">
        <f>IF(OR(H288&gt;Machine_traitement!$B$24,F287="OUI"),"OUI","NON")</f>
        <v>OUI</v>
      </c>
      <c r="G288" s="55" t="str">
        <f>IF(I288&gt;0,IF(A288&lt;&gt;A287,IF(OR((L288-L287)/(A288-A287)&lt;-Machine_traitement!$B$18,G287="RUPTURE",IF(L288&lt;L287,L288&lt;Machine_traitement!$B$19)),"RUPTURE","NON RUPTURE"),IF(OR((L289-L287)/(A289-A287)&lt;-Machine_traitement!$B$18,G287="RUPTURE",IF(L289&lt;L287,L289&lt;Machine_traitement!$B$19)),"RUPTURE","NON RUPTURE")),"NON RUPTURE")</f>
        <v>NON RUPTURE</v>
      </c>
      <c r="H288" s="56">
        <f>D288/Resultats!$K$2</f>
        <v>401.27634974607628</v>
      </c>
      <c r="I288" s="69">
        <f>A288-Machine_traitement!$B$26</f>
        <v>1.1132900000000063</v>
      </c>
      <c r="J288" s="50">
        <f>(B288-$B$2)/Resultats!$J$2</f>
        <v>0.11197105000000002</v>
      </c>
      <c r="K288" s="50">
        <f>IF(AND(TRUE,Machine_donnees!J288-(Machine_traitement!$B$10*Machine_donnees!L288+Machine_traitement!$B$11)&gt;0.0003),Machine_donnees!J288-(Machine_traitement!$B$10*Machine_donnees!L288+Machine_traitement!$B$11),0)</f>
        <v>0.038972718785632507</v>
      </c>
      <c r="L288" s="51">
        <f ca="1">AVERAGE(OFFSET(H288,0,0,Machine_traitement!$B$4,1))</f>
        <v>402.71826919379419</v>
      </c>
    </row>
    <row r="289" spans="1:12" ht="12.75">
      <c r="A289" s="65">
        <f>IF(TRUE,Machine_donnees_brutes!A293)</f>
        <v>726.17285000000004</v>
      </c>
      <c r="B289" s="65">
        <f>IF(TRUE,Machine_donnees_brutes!B293)</f>
        <v>3.7699223000000002</v>
      </c>
      <c r="C289" s="65">
        <f>IF(TRUE,Machine_donnees_brutes!D293)</f>
        <v>354.66370000000001</v>
      </c>
      <c r="D289" s="65">
        <f>IF(TRUE,Machine_donnees_brutes!C293)</f>
        <v>464.68405000000001</v>
      </c>
      <c r="F289" s="54" t="str">
        <f>IF(OR(H289&gt;Machine_traitement!$B$24,F288="OUI"),"OUI","NON")</f>
        <v>OUI</v>
      </c>
      <c r="G289" s="55" t="str">
        <f>IF(I289&gt;0,IF(A289&lt;&gt;A288,IF(OR((L289-L288)/(A289-A288)&lt;-Machine_traitement!$B$18,G288="RUPTURE",IF(L289&lt;L288,L289&lt;Machine_traitement!$B$19)),"RUPTURE","NON RUPTURE"),IF(OR((L290-L288)/(A290-A288)&lt;-Machine_traitement!$B$18,G288="RUPTURE",IF(L290&lt;L288,L290&lt;Machine_traitement!$B$19)),"RUPTURE","NON RUPTURE")),"NON RUPTURE")</f>
        <v>NON RUPTURE</v>
      </c>
      <c r="H289" s="56">
        <f>D289/Resultats!$K$2</f>
        <v>404.16018864151209</v>
      </c>
      <c r="I289" s="69">
        <f>A289-Machine_traitement!$B$26</f>
        <v>1.1171900000000505</v>
      </c>
      <c r="J289" s="50">
        <f>(B289-$B$2)/Resultats!$J$2</f>
        <v>0.11238977500000003</v>
      </c>
      <c r="K289" s="50">
        <f>IF(AND(TRUE,Machine_donnees!J289-(Machine_traitement!$B$10*Machine_donnees!L289+Machine_traitement!$B$11)&gt;0.0003),Machine_donnees!J289-(Machine_traitement!$B$10*Machine_donnees!L289+Machine_traitement!$B$11),0)</f>
        <v>0.039423778628456904</v>
      </c>
      <c r="L289" s="51">
        <f ca="1">AVERAGE(OFFSET(H289,0,0,Machine_traitement!$B$4,1))</f>
        <v>402.31759153829177</v>
      </c>
    </row>
    <row r="290" spans="1:12" ht="12.75">
      <c r="A290" s="65">
        <f>IF(TRUE,Machine_donnees_brutes!A294)</f>
        <v>726.17675999999994</v>
      </c>
      <c r="B290" s="65">
        <f>IF(TRUE,Machine_donnees_brutes!B294)</f>
        <v>3.7715971000000001</v>
      </c>
      <c r="C290" s="65">
        <f>IF(TRUE,Machine_donnees_brutes!D294)</f>
        <v>353.74155000000002</v>
      </c>
      <c r="D290" s="65">
        <f>IF(TRUE,Machine_donnees_brutes!C294)</f>
        <v>460.44699000000003</v>
      </c>
      <c r="F290" s="54" t="str">
        <f>IF(OR(H290&gt;Machine_traitement!$B$24,F289="OUI"),"OUI","NON")</f>
        <v>OUI</v>
      </c>
      <c r="G290" s="55" t="str">
        <f>IF(I290&gt;0,IF(A290&lt;&gt;A289,IF(OR((L290-L289)/(A290-A289)&lt;-Machine_traitement!$B$18,G289="RUPTURE",IF(L290&lt;L289,L290&lt;Machine_traitement!$B$19)),"RUPTURE","NON RUPTURE"),IF(OR((L291-L289)/(A291-A289)&lt;-Machine_traitement!$B$18,G289="RUPTURE",IF(L291&lt;L289,L291&lt;Machine_traitement!$B$19)),"RUPTURE","NON RUPTURE")),"NON RUPTURE")</f>
        <v>NON RUPTURE</v>
      </c>
      <c r="H290" s="56">
        <f>D290/Resultats!$K$2</f>
        <v>400.47499443507144</v>
      </c>
      <c r="I290" s="69">
        <f>A290-Machine_traitement!$B$26</f>
        <v>1.1210999999999558</v>
      </c>
      <c r="J290" s="50">
        <f>(B290-$B$2)/Resultats!$J$2</f>
        <v>0.11259912500000002</v>
      </c>
      <c r="K290" s="50">
        <f>IF(AND(TRUE,Machine_donnees!J290-(Machine_traitement!$B$10*Machine_donnees!L290+Machine_traitement!$B$11)&gt;0.0003),Machine_donnees!J290-(Machine_traitement!$B$10*Machine_donnees!L290+Machine_traitement!$B$11),0)</f>
        <v>0.039630655505710266</v>
      </c>
      <c r="L290" s="51">
        <f ca="1">AVERAGE(OFFSET(H290,0,0,Machine_traitement!$B$4,1))</f>
        <v>402.34823727327404</v>
      </c>
    </row>
    <row r="291" spans="1:12" ht="12.75">
      <c r="A291" s="65">
        <f>IF(TRUE,Machine_donnees_brutes!A295)</f>
        <v>726.18065999999999</v>
      </c>
      <c r="B291" s="65">
        <f>IF(TRUE,Machine_donnees_brutes!B295)</f>
        <v>3.7758112000000001</v>
      </c>
      <c r="C291" s="65">
        <f>IF(TRUE,Machine_donnees_brutes!D295)</f>
        <v>353.40877999999998</v>
      </c>
      <c r="D291" s="65">
        <f>IF(TRUE,Machine_donnees_brutes!C295)</f>
        <v>464.75452000000001</v>
      </c>
      <c r="F291" s="54" t="str">
        <f>IF(OR(H291&gt;Machine_traitement!$B$24,F290="OUI"),"OUI","NON")</f>
        <v>OUI</v>
      </c>
      <c r="G291" s="55" t="str">
        <f>IF(I291&gt;0,IF(A291&lt;&gt;A290,IF(OR((L291-L290)/(A291-A290)&lt;-Machine_traitement!$B$18,G290="RUPTURE",IF(L291&lt;L290,L291&lt;Machine_traitement!$B$19)),"RUPTURE","NON RUPTURE"),IF(OR((L292-L290)/(A292-A290)&lt;-Machine_traitement!$B$18,G290="RUPTURE",IF(L292&lt;L290,L292&lt;Machine_traitement!$B$19)),"RUPTURE","NON RUPTURE")),"NON RUPTURE")</f>
        <v>NON RUPTURE</v>
      </c>
      <c r="H291" s="56">
        <f>D291/Resultats!$K$2</f>
        <v>404.22148011147664</v>
      </c>
      <c r="I291" s="69">
        <f>A291-Machine_traitement!$B$26</f>
        <v>1.125</v>
      </c>
      <c r="J291" s="50">
        <f>(B291-$B$2)/Resultats!$J$2</f>
        <v>0.11312588750000002</v>
      </c>
      <c r="K291" s="50">
        <f>IF(AND(TRUE,Machine_donnees!J291-(Machine_traitement!$B$10*Machine_donnees!L291+Machine_traitement!$B$11)&gt;0.0003),Machine_donnees!J291-(Machine_traitement!$B$10*Machine_donnees!L291+Machine_traitement!$B$11),0)</f>
        <v>0.040110168621877468</v>
      </c>
      <c r="L291" s="51">
        <f ca="1">AVERAGE(OFFSET(H291,0,0,Machine_traitement!$B$4,1))</f>
        <v>402.93372867154301</v>
      </c>
    </row>
    <row r="292" spans="1:12" ht="12.75">
      <c r="A292" s="65">
        <f>IF(TRUE,Machine_donnees_brutes!A296)</f>
        <v>726.18457000000001</v>
      </c>
      <c r="B292" s="65">
        <f>IF(TRUE,Machine_donnees_brutes!B296)</f>
        <v>3.7795364999999999</v>
      </c>
      <c r="C292" s="65">
        <f>IF(TRUE,Machine_donnees_brutes!D296)</f>
        <v>354.51519999999999</v>
      </c>
      <c r="D292" s="65">
        <f>IF(TRUE,Machine_donnees_brutes!C296)</f>
        <v>461.79333000000003</v>
      </c>
      <c r="F292" s="54" t="str">
        <f>IF(OR(H292&gt;Machine_traitement!$B$24,F291="OUI"),"OUI","NON")</f>
        <v>OUI</v>
      </c>
      <c r="G292" s="55" t="str">
        <f>IF(I292&gt;0,IF(A292&lt;&gt;A291,IF(OR((L292-L291)/(A292-A291)&lt;-Machine_traitement!$B$18,G291="RUPTURE",IF(L292&lt;L291,L292&lt;Machine_traitement!$B$19)),"RUPTURE","NON RUPTURE"),IF(OR((L293-L291)/(A293-A291)&lt;-Machine_traitement!$B$18,G291="RUPTURE",IF(L293&lt;L291,L293&lt;Machine_traitement!$B$19)),"RUPTURE","NON RUPTURE")),"NON RUPTURE")</f>
        <v>NON RUPTURE</v>
      </c>
      <c r="H292" s="56">
        <f>D292/Resultats!$K$2</f>
        <v>401.64597723160944</v>
      </c>
      <c r="I292" s="69">
        <f>A292-Machine_traitement!$B$26</f>
        <v>1.128910000000019</v>
      </c>
      <c r="J292" s="50">
        <f>(B292-$B$2)/Resultats!$J$2</f>
        <v>0.11359154999999999</v>
      </c>
      <c r="K292" s="50">
        <f>IF(AND(TRUE,Machine_donnees!J292-(Machine_traitement!$B$10*Machine_donnees!L292+Machine_traitement!$B$11)&gt;0.0003),Machine_donnees!J292-(Machine_traitement!$B$10*Machine_donnees!L292+Machine_traitement!$B$11),0)</f>
        <v>0.040567836200734952</v>
      </c>
      <c r="L292" s="51">
        <f ca="1">AVERAGE(OFFSET(H292,0,0,Machine_traitement!$B$4,1))</f>
        <v>403.03279784830352</v>
      </c>
    </row>
    <row r="293" spans="1:12" ht="12.75">
      <c r="A293" s="65">
        <f>IF(TRUE,Machine_donnees_brutes!A297)</f>
        <v>726.18848000000003</v>
      </c>
      <c r="B293" s="65">
        <f>IF(TRUE,Machine_donnees_brutes!B297)</f>
        <v>3.7830113999999999</v>
      </c>
      <c r="C293" s="65">
        <f>IF(TRUE,Machine_donnees_brutes!D297)</f>
        <v>355.56186000000002</v>
      </c>
      <c r="D293" s="65">
        <f>IF(TRUE,Machine_donnees_brutes!C297)</f>
        <v>464.98232999999999</v>
      </c>
      <c r="F293" s="54" t="str">
        <f>IF(OR(H293&gt;Machine_traitement!$B$24,F292="OUI"),"OUI","NON")</f>
        <v>OUI</v>
      </c>
      <c r="G293" s="55" t="str">
        <f>IF(I293&gt;0,IF(A293&lt;&gt;A292,IF(OR((L293-L292)/(A293-A292)&lt;-Machine_traitement!$B$18,G292="RUPTURE",IF(L293&lt;L292,L293&lt;Machine_traitement!$B$19)),"RUPTURE","NON RUPTURE"),IF(OR((L294-L292)/(A294-A292)&lt;-Machine_traitement!$B$18,G292="RUPTURE",IF(L294&lt;L292,L294&lt;Machine_traitement!$B$19)),"RUPTURE","NON RUPTURE")),"NON RUPTURE")</f>
        <v>NON RUPTURE</v>
      </c>
      <c r="H293" s="56">
        <f>D293/Resultats!$K$2</f>
        <v>404.41961846499754</v>
      </c>
      <c r="I293" s="69">
        <f>A293-Machine_traitement!$B$26</f>
        <v>1.1328200000000379</v>
      </c>
      <c r="J293" s="50">
        <f>(B293-$B$2)/Resultats!$J$2</f>
        <v>0.11402591249999999</v>
      </c>
      <c r="K293" s="50">
        <f>IF(AND(TRUE,Machine_donnees!J293-(Machine_traitement!$B$10*Machine_donnees!L293+Machine_traitement!$B$11)&gt;0.0003),Machine_donnees!J293-(Machine_traitement!$B$10*Machine_donnees!L293+Machine_traitement!$B$11),0)</f>
        <v>0.040928368950262889</v>
      </c>
      <c r="L293" s="51">
        <f ca="1">AVERAGE(OFFSET(H293,0,0,Machine_traitement!$B$4,1))</f>
        <v>403.94766023022817</v>
      </c>
    </row>
    <row r="294" spans="1:12" ht="12.75">
      <c r="A294" s="65">
        <f>IF(TRUE,Machine_donnees_brutes!A298)</f>
        <v>726.19237999999996</v>
      </c>
      <c r="B294" s="65">
        <f>IF(TRUE,Machine_donnees_brutes!B298)</f>
        <v>3.7856220999999999</v>
      </c>
      <c r="C294" s="65">
        <f>IF(TRUE,Machine_donnees_brutes!D298)</f>
        <v>355.43599999999998</v>
      </c>
      <c r="D294" s="65">
        <f>IF(TRUE,Machine_donnees_brutes!C298)</f>
        <v>463.89706000000001</v>
      </c>
      <c r="F294" s="54" t="str">
        <f>IF(OR(H294&gt;Machine_traitement!$B$24,F293="OUI"),"OUI","NON")</f>
        <v>OUI</v>
      </c>
      <c r="G294" s="55" t="str">
        <f>IF(I294&gt;0,IF(A294&lt;&gt;A293,IF(OR((L294-L293)/(A294-A293)&lt;-Machine_traitement!$B$18,G293="RUPTURE",IF(L294&lt;L293,L294&lt;Machine_traitement!$B$19)),"RUPTURE","NON RUPTURE"),IF(OR((L295-L293)/(A295-A293)&lt;-Machine_traitement!$B$18,G293="RUPTURE",IF(L295&lt;L293,L295&lt;Machine_traitement!$B$19)),"RUPTURE","NON RUPTURE")),"NON RUPTURE")</f>
        <v>NON RUPTURE</v>
      </c>
      <c r="H294" s="56">
        <f>D294/Resultats!$K$2</f>
        <v>403.47570199545879</v>
      </c>
      <c r="I294" s="69">
        <f>A294-Machine_traitement!$B$26</f>
        <v>1.1367199999999684</v>
      </c>
      <c r="J294" s="50">
        <f>(B294-$B$2)/Resultats!$J$2</f>
        <v>0.11435224999999999</v>
      </c>
      <c r="K294" s="50">
        <f>IF(AND(TRUE,Machine_donnees!J294-(Machine_traitement!$B$10*Machine_donnees!L294+Machine_traitement!$B$11)&gt;0.0003),Machine_donnees!J294-(Machine_traitement!$B$10*Machine_donnees!L294+Machine_traitement!$B$11),0)</f>
        <v>0.041323515203553748</v>
      </c>
      <c r="L294" s="51">
        <f ca="1">AVERAGE(OFFSET(H294,0,0,Machine_traitement!$B$4,1))</f>
        <v>403.09501560485114</v>
      </c>
    </row>
    <row r="295" spans="1:12" ht="12.75">
      <c r="A295" s="65">
        <f>IF(TRUE,Machine_donnees_brutes!A299)</f>
        <v>726.19628999999998</v>
      </c>
      <c r="B295" s="65">
        <f>IF(TRUE,Machine_donnees_brutes!B299)</f>
        <v>3.7875353999999999</v>
      </c>
      <c r="C295" s="65">
        <f>IF(TRUE,Machine_donnees_brutes!D299)</f>
        <v>354.62927000000002</v>
      </c>
      <c r="D295" s="65">
        <f>IF(TRUE,Machine_donnees_brutes!C299)</f>
        <v>463.02166999999997</v>
      </c>
      <c r="F295" s="54" t="str">
        <f>IF(OR(H295&gt;Machine_traitement!$B$24,F294="OUI"),"OUI","NON")</f>
        <v>OUI</v>
      </c>
      <c r="G295" s="55" t="str">
        <f>IF(I295&gt;0,IF(A295&lt;&gt;A294,IF(OR((L295-L294)/(A295-A294)&lt;-Machine_traitement!$B$18,G294="RUPTURE",IF(L295&lt;L294,L295&lt;Machine_traitement!$B$19)),"RUPTURE","NON RUPTURE"),IF(OR((L296-L294)/(A296-A294)&lt;-Machine_traitement!$B$18,G294="RUPTURE",IF(L296&lt;L294,L296&lt;Machine_traitement!$B$19)),"RUPTURE","NON RUPTURE")),"NON RUPTURE")</f>
        <v>NON RUPTURE</v>
      </c>
      <c r="H295" s="56">
        <f>D295/Resultats!$K$2</f>
        <v>402.71432921424343</v>
      </c>
      <c r="I295" s="69">
        <f>A295-Machine_traitement!$B$26</f>
        <v>1.1406299999999874</v>
      </c>
      <c r="J295" s="50">
        <f>(B295-$B$2)/Resultats!$J$2</f>
        <v>0.11459141249999999</v>
      </c>
      <c r="K295" s="50">
        <f>IF(AND(TRUE,Machine_donnees!J295-(Machine_traitement!$B$10*Machine_donnees!L295+Machine_traitement!$B$11)&gt;0.0003),Machine_donnees!J295-(Machine_traitement!$B$10*Machine_donnees!L295+Machine_traitement!$B$11),0)</f>
        <v>0.041544455488089965</v>
      </c>
      <c r="L295" s="51">
        <f ca="1">AVERAGE(OFFSET(H295,0,0,Machine_traitement!$B$4,1))</f>
        <v>403.32081644172979</v>
      </c>
    </row>
    <row r="296" spans="1:12" ht="12.75">
      <c r="A296" s="65">
        <f>IF(TRUE,Machine_donnees_brutes!A300)</f>
        <v>726.2002</v>
      </c>
      <c r="B296" s="65">
        <f>IF(TRUE,Machine_donnees_brutes!B300)</f>
        <v>3.7907183</v>
      </c>
      <c r="C296" s="65">
        <f>IF(TRUE,Machine_donnees_brutes!D300)</f>
        <v>353.69817999999998</v>
      </c>
      <c r="D296" s="65">
        <f>IF(TRUE,Machine_donnees_brutes!C300)</f>
        <v>464.41629</v>
      </c>
      <c r="F296" s="54" t="str">
        <f>IF(OR(H296&gt;Machine_traitement!$B$24,F295="OUI"),"OUI","NON")</f>
        <v>OUI</v>
      </c>
      <c r="G296" s="55" t="str">
        <f>IF(I296&gt;0,IF(A296&lt;&gt;A295,IF(OR((L296-L295)/(A296-A295)&lt;-Machine_traitement!$B$18,G295="RUPTURE",IF(L296&lt;L295,L296&lt;Machine_traitement!$B$19)),"RUPTURE","NON RUPTURE"),IF(OR((L297-L295)/(A297-A295)&lt;-Machine_traitement!$B$18,G295="RUPTURE",IF(L297&lt;L295,L297&lt;Machine_traitement!$B$19)),"RUPTURE","NON RUPTURE")),"NON RUPTURE")</f>
        <v>NON RUPTURE</v>
      </c>
      <c r="H296" s="56">
        <f>D296/Resultats!$K$2</f>
        <v>403.92730366921609</v>
      </c>
      <c r="I296" s="69">
        <f>A296-Machine_traitement!$B$26</f>
        <v>1.1445400000000063</v>
      </c>
      <c r="J296" s="50">
        <f>(B296-$B$2)/Resultats!$J$2</f>
        <v>0.114989275</v>
      </c>
      <c r="K296" s="50">
        <f>IF(AND(TRUE,Machine_donnees!J296-(Machine_traitement!$B$10*Machine_donnees!L296+Machine_traitement!$B$11)&gt;0.0003),Machine_donnees!J296-(Machine_traitement!$B$10*Machine_donnees!L296+Machine_traitement!$B$11),0)</f>
        <v>0.041970327059525844</v>
      </c>
      <c r="L296" s="51">
        <f ca="1">AVERAGE(OFFSET(H296,0,0,Machine_traitement!$B$4,1))</f>
        <v>402.97374164267569</v>
      </c>
    </row>
    <row r="297" spans="1:12" ht="12.75">
      <c r="A297" s="65">
        <f>IF(TRUE,Machine_donnees_brutes!A301)</f>
        <v>726.20410000000004</v>
      </c>
      <c r="B297" s="65">
        <f>IF(TRUE,Machine_donnees_brutes!B301)</f>
        <v>3.7937403000000001</v>
      </c>
      <c r="C297" s="65">
        <f>IF(TRUE,Machine_donnees_brutes!D301)</f>
        <v>353.59723000000002</v>
      </c>
      <c r="D297" s="65">
        <f>IF(TRUE,Machine_donnees_brutes!C301)</f>
        <v>462.22357</v>
      </c>
      <c r="F297" s="54" t="str">
        <f>IF(OR(H297&gt;Machine_traitement!$B$24,F296="OUI"),"OUI","NON")</f>
        <v>OUI</v>
      </c>
      <c r="G297" s="55" t="str">
        <f>IF(I297&gt;0,IF(A297&lt;&gt;A296,IF(OR((L297-L296)/(A297-A296)&lt;-Machine_traitement!$B$18,G296="RUPTURE",IF(L297&lt;L296,L297&lt;Machine_traitement!$B$19)),"RUPTURE","NON RUPTURE"),IF(OR((L298-L296)/(A298-A296)&lt;-Machine_traitement!$B$18,G296="RUPTURE",IF(L298&lt;L296,L298&lt;Machine_traitement!$B$19)),"RUPTURE","NON RUPTURE")),"NON RUPTURE")</f>
        <v>NON RUPTURE</v>
      </c>
      <c r="H297" s="56">
        <f>D297/Resultats!$K$2</f>
        <v>402.02017961613524</v>
      </c>
      <c r="I297" s="69">
        <f>A297-Machine_traitement!$B$26</f>
        <v>1.1484400000000505</v>
      </c>
      <c r="J297" s="50">
        <f>(B297-$B$2)/Resultats!$J$2</f>
        <v>0.11536702500000001</v>
      </c>
      <c r="K297" s="50">
        <f>IF(AND(TRUE,Machine_donnees!J297-(Machine_traitement!$B$10*Machine_donnees!L297+Machine_traitement!$B$11)&gt;0.0003),Machine_donnees!J297-(Machine_traitement!$B$10*Machine_donnees!L297+Machine_traitement!$B$11),0)</f>
        <v>0.042205329060332669</v>
      </c>
      <c r="L297" s="51">
        <f ca="1">AVERAGE(OFFSET(H297,0,0,Machine_traitement!$B$4,1))</f>
        <v>404.74260546412728</v>
      </c>
    </row>
    <row r="298" spans="1:12" ht="12.75">
      <c r="A298" s="65">
        <f>IF(TRUE,Machine_donnees_brutes!A302)</f>
        <v>726.20800999999994</v>
      </c>
      <c r="B298" s="65">
        <f>IF(TRUE,Machine_donnees_brutes!B302)</f>
        <v>3.7969648999999999</v>
      </c>
      <c r="C298" s="65">
        <f>IF(TRUE,Machine_donnees_brutes!D302)</f>
        <v>354.86691000000002</v>
      </c>
      <c r="D298" s="65">
        <f>IF(TRUE,Machine_donnees_brutes!C302)</f>
        <v>468.48379999999997</v>
      </c>
      <c r="F298" s="54" t="str">
        <f>IF(OR(H298&gt;Machine_traitement!$B$24,F297="OUI"),"OUI","NON")</f>
        <v>OUI</v>
      </c>
      <c r="G298" s="55" t="str">
        <f>IF(I298&gt;0,IF(A298&lt;&gt;A297,IF(OR((L298-L297)/(A298-A297)&lt;-Machine_traitement!$B$18,G297="RUPTURE",IF(L298&lt;L297,L298&lt;Machine_traitement!$B$19)),"RUPTURE","NON RUPTURE"),IF(OR((L299-L297)/(A299-A297)&lt;-Machine_traitement!$B$18,G297="RUPTURE",IF(L299&lt;L297,L299&lt;Machine_traitement!$B$19)),"RUPTURE","NON RUPTURE")),"NON RUPTURE")</f>
        <v>NON RUPTURE</v>
      </c>
      <c r="H298" s="56">
        <f>D298/Resultats!$K$2</f>
        <v>407.46503131211932</v>
      </c>
      <c r="I298" s="69">
        <f>A298-Machine_traitement!$B$26</f>
        <v>1.1523499999999558</v>
      </c>
      <c r="J298" s="50">
        <f>(B298-$B$2)/Resultats!$J$2</f>
        <v>0.11577009999999999</v>
      </c>
      <c r="K298" s="50">
        <f>IF(AND(TRUE,Machine_donnees!J298-(Machine_traitement!$B$10*Machine_donnees!L298+Machine_traitement!$B$11)&gt;0.0003),Machine_donnees!J298-(Machine_traitement!$B$10*Machine_donnees!L298+Machine_traitement!$B$11),0)</f>
        <v>0.042545331533988512</v>
      </c>
      <c r="L298" s="51">
        <f ca="1">AVERAGE(OFFSET(H298,0,0,Machine_traitement!$B$4,1))</f>
        <v>405.52416955334922</v>
      </c>
    </row>
    <row r="299" spans="1:12" ht="12.75">
      <c r="A299" s="65">
        <f>IF(TRUE,Machine_donnees_brutes!A303)</f>
        <v>726.21190999999999</v>
      </c>
      <c r="B299" s="65">
        <f>IF(TRUE,Machine_donnees_brutes!B303)</f>
        <v>3.8012682999999998</v>
      </c>
      <c r="C299" s="65">
        <f>IF(TRUE,Machine_donnees_brutes!D303)</f>
        <v>355.74292000000003</v>
      </c>
      <c r="D299" s="65">
        <f>IF(TRUE,Machine_donnees_brutes!C303)</f>
        <v>464.02078</v>
      </c>
      <c r="F299" s="54" t="str">
        <f>IF(OR(H299&gt;Machine_traitement!$B$24,F298="OUI"),"OUI","NON")</f>
        <v>OUI</v>
      </c>
      <c r="G299" s="55" t="str">
        <f>IF(I299&gt;0,IF(A299&lt;&gt;A298,IF(OR((L299-L298)/(A299-A298)&lt;-Machine_traitement!$B$18,G298="RUPTURE",IF(L299&lt;L298,L299&lt;Machine_traitement!$B$19)),"RUPTURE","NON RUPTURE"),IF(OR((L300-L298)/(A300-A298)&lt;-Machine_traitement!$B$18,G298="RUPTURE",IF(L300&lt;L298,L300&lt;Machine_traitement!$B$19)),"RUPTURE","NON RUPTURE")),"NON RUPTURE")</f>
        <v>NON RUPTURE</v>
      </c>
      <c r="H299" s="56">
        <f>D299/Resultats!$K$2</f>
        <v>403.58330779457913</v>
      </c>
      <c r="I299" s="69">
        <f>A299-Machine_traitement!$B$26</f>
        <v>1.15625</v>
      </c>
      <c r="J299" s="50">
        <f>(B299-$B$2)/Resultats!$J$2</f>
        <v>0.11630802499999998</v>
      </c>
      <c r="K299" s="50">
        <f>IF(AND(TRUE,Machine_donnees!J299-(Machine_traitement!$B$10*Machine_donnees!L299+Machine_traitement!$B$11)&gt;0.0003),Machine_donnees!J299-(Machine_traitement!$B$10*Machine_donnees!L299+Machine_traitement!$B$11),0)</f>
        <v>0.043128338469817451</v>
      </c>
      <c r="L299" s="51">
        <f ca="1">AVERAGE(OFFSET(H299,0,0,Machine_traitement!$B$4,1))</f>
        <v>404.96553611722732</v>
      </c>
    </row>
    <row r="300" spans="1:12" ht="12.75">
      <c r="A300" s="65">
        <f>IF(TRUE,Machine_donnees_brutes!A304)</f>
        <v>726.21582000000001</v>
      </c>
      <c r="B300" s="65">
        <f>IF(TRUE,Machine_donnees_brutes!B304)</f>
        <v>3.8062572000000001</v>
      </c>
      <c r="C300" s="65">
        <f>IF(TRUE,Machine_donnees_brutes!D304)</f>
        <v>355.44247000000001</v>
      </c>
      <c r="D300" s="65">
        <f>IF(TRUE,Machine_donnees_brutes!C304)</f>
        <v>467.19922000000003</v>
      </c>
      <c r="F300" s="54" t="str">
        <f>IF(OR(H300&gt;Machine_traitement!$B$24,F299="OUI"),"OUI","NON")</f>
        <v>OUI</v>
      </c>
      <c r="G300" s="55" t="str">
        <f>IF(I300&gt;0,IF(A300&lt;&gt;A299,IF(OR((L300-L299)/(A300-A299)&lt;-Machine_traitement!$B$18,G299="RUPTURE",IF(L300&lt;L299,L300&lt;Machine_traitement!$B$19)),"RUPTURE","NON RUPTURE"),IF(OR((L301-L299)/(A301-A299)&lt;-Machine_traitement!$B$18,G299="RUPTURE",IF(L301&lt;L299,L301&lt;Machine_traitement!$B$19)),"RUPTURE","NON RUPTURE")),"NON RUPTURE")</f>
        <v>NON RUPTURE</v>
      </c>
      <c r="H300" s="56">
        <f>D300/Resultats!$K$2</f>
        <v>406.3477644398755</v>
      </c>
      <c r="I300" s="69">
        <f>A300-Machine_traitement!$B$26</f>
        <v>1.160160000000019</v>
      </c>
      <c r="J300" s="50">
        <f>(B300-$B$2)/Resultats!$J$2</f>
        <v>0.11693163750000002</v>
      </c>
      <c r="K300" s="50">
        <f>IF(AND(TRUE,Machine_donnees!J300-(Machine_traitement!$B$10*Machine_donnees!L300+Machine_traitement!$B$11)&gt;0.0003),Machine_donnees!J300-(Machine_traitement!$B$10*Machine_donnees!L300+Machine_traitement!$B$11),0)</f>
        <v>0.043757203241000409</v>
      </c>
      <c r="L300" s="51">
        <f ca="1">AVERAGE(OFFSET(H300,0,0,Machine_traitement!$B$4,1))</f>
        <v>404.90045252566432</v>
      </c>
    </row>
    <row r="301" spans="1:12" ht="12.75">
      <c r="A301" s="65">
        <f>IF(TRUE,Machine_donnees_brutes!A305)</f>
        <v>726.21973000000003</v>
      </c>
      <c r="B301" s="65">
        <f>IF(TRUE,Machine_donnees_brutes!B305)</f>
        <v>3.8069188999999999</v>
      </c>
      <c r="C301" s="65">
        <f>IF(TRUE,Machine_donnees_brutes!D305)</f>
        <v>354.84285999999997</v>
      </c>
      <c r="D301" s="65">
        <f>IF(TRUE,Machine_donnees_brutes!C305)</f>
        <v>463.87112000000002</v>
      </c>
      <c r="F301" s="54" t="str">
        <f>IF(OR(H301&gt;Machine_traitement!$B$24,F300="OUI"),"OUI","NON")</f>
        <v>OUI</v>
      </c>
      <c r="G301" s="55" t="str">
        <f>IF(I301&gt;0,IF(A301&lt;&gt;A300,IF(OR((L301-L300)/(A301-A300)&lt;-Machine_traitement!$B$18,G300="RUPTURE",IF(L301&lt;L300,L301&lt;Machine_traitement!$B$19)),"RUPTURE","NON RUPTURE"),IF(OR((L302-L300)/(A302-A300)&lt;-Machine_traitement!$B$18,G300="RUPTURE",IF(L302&lt;L300,L302&lt;Machine_traitement!$B$19)),"RUPTURE","NON RUPTURE")),"NON RUPTURE")</f>
        <v>NON RUPTURE</v>
      </c>
      <c r="H301" s="56">
        <f>D301/Resultats!$K$2</f>
        <v>403.45314061145314</v>
      </c>
      <c r="I301" s="69">
        <f>A301-Machine_traitement!$B$26</f>
        <v>1.1640700000000379</v>
      </c>
      <c r="J301" s="50">
        <f>(B301-$B$2)/Resultats!$J$2</f>
        <v>0.11701434999999999</v>
      </c>
      <c r="K301" s="50">
        <f>IF(AND(TRUE,Machine_donnees!J301-(Machine_traitement!$B$10*Machine_donnees!L301+Machine_traitement!$B$11)&gt;0.0003),Machine_donnees!J301-(Machine_traitement!$B$10*Machine_donnees!L301+Machine_traitement!$B$11),0)</f>
        <v>0.043911209198285311</v>
      </c>
      <c r="L301" s="51">
        <f ca="1">AVERAGE(OFFSET(H301,0,0,Machine_traitement!$B$4,1))</f>
        <v>404.01701865611608</v>
      </c>
    </row>
    <row r="302" spans="1:12" ht="12.75">
      <c r="A302" s="65">
        <f>IF(TRUE,Machine_donnees_brutes!A306)</f>
        <v>726.22362999999996</v>
      </c>
      <c r="B302" s="65">
        <f>IF(TRUE,Machine_donnees_brutes!B306)</f>
        <v>3.8108170000000001</v>
      </c>
      <c r="C302" s="65">
        <f>IF(TRUE,Machine_donnees_brutes!D306)</f>
        <v>355.66113000000001</v>
      </c>
      <c r="D302" s="65">
        <f>IF(TRUE,Machine_donnees_brutes!C306)</f>
        <v>465.16775999999999</v>
      </c>
      <c r="F302" s="54" t="str">
        <f>IF(OR(H302&gt;Machine_traitement!$B$24,F301="OUI"),"OUI","NON")</f>
        <v>OUI</v>
      </c>
      <c r="G302" s="55" t="str">
        <f>IF(I302&gt;0,IF(A302&lt;&gt;A301,IF(OR((L302-L301)/(A302-A301)&lt;-Machine_traitement!$B$18,G301="RUPTURE",IF(L302&lt;L301,L302&lt;Machine_traitement!$B$19)),"RUPTURE","NON RUPTURE"),IF(OR((L303-L301)/(A303-A301)&lt;-Machine_traitement!$B$18,G301="RUPTURE",IF(L303&lt;L301,L303&lt;Machine_traitement!$B$19)),"RUPTURE","NON RUPTURE")),"NON RUPTURE")</f>
        <v>NON RUPTURE</v>
      </c>
      <c r="H302" s="56">
        <f>D302/Resultats!$K$2</f>
        <v>404.58089670077902</v>
      </c>
      <c r="I302" s="69">
        <f>A302-Machine_traitement!$B$26</f>
        <v>1.1679699999999684</v>
      </c>
      <c r="J302" s="50">
        <f>(B302-$B$2)/Resultats!$J$2</f>
        <v>0.11750161250000002</v>
      </c>
      <c r="K302" s="50">
        <f>IF(AND(TRUE,Machine_donnees!J302-(Machine_traitement!$B$10*Machine_donnees!L302+Machine_traitement!$B$11)&gt;0.0003),Machine_donnees!J302-(Machine_traitement!$B$10*Machine_donnees!L302+Machine_traitement!$B$11),0)</f>
        <v>0.044313281796925161</v>
      </c>
      <c r="L302" s="51">
        <f ca="1">AVERAGE(OFFSET(H302,0,0,Machine_traitement!$B$4,1))</f>
        <v>405.07265050609465</v>
      </c>
    </row>
    <row r="303" spans="1:12" ht="12.75">
      <c r="A303" s="65">
        <f>IF(TRUE,Machine_donnees_brutes!A307)</f>
        <v>726.22753999999998</v>
      </c>
      <c r="B303" s="65">
        <f>IF(TRUE,Machine_donnees_brutes!B307)</f>
        <v>3.8131892999999999</v>
      </c>
      <c r="C303" s="65">
        <f>IF(TRUE,Machine_donnees_brutes!D307)</f>
        <v>356.74907999999999</v>
      </c>
      <c r="D303" s="65">
        <f>IF(TRUE,Machine_donnees_brutes!C307)</f>
        <v>466.29854999999998</v>
      </c>
      <c r="F303" s="54" t="str">
        <f>IF(OR(H303&gt;Machine_traitement!$B$24,F302="OUI"),"OUI","NON")</f>
        <v>OUI</v>
      </c>
      <c r="G303" s="55" t="str">
        <f>IF(I303&gt;0,IF(A303&lt;&gt;A302,IF(OR((L303-L302)/(A303-A302)&lt;-Machine_traitement!$B$18,G302="RUPTURE",IF(L303&lt;L302,L303&lt;Machine_traitement!$B$19)),"RUPTURE","NON RUPTURE"),IF(OR((L304-L302)/(A304-A302)&lt;-Machine_traitement!$B$18,G302="RUPTURE",IF(L304&lt;L302,L304&lt;Machine_traitement!$B$19)),"RUPTURE","NON RUPTURE")),"NON RUPTURE")</f>
        <v>NON RUPTURE</v>
      </c>
      <c r="H303" s="56">
        <f>D303/Resultats!$K$2</f>
        <v>405.56440431141021</v>
      </c>
      <c r="I303" s="69">
        <f>A303-Machine_traitement!$B$26</f>
        <v>1.1718799999999874</v>
      </c>
      <c r="J303" s="50">
        <f>(B303-$B$2)/Resultats!$J$2</f>
        <v>0.11779814999999999</v>
      </c>
      <c r="K303" s="50">
        <f>IF(AND(TRUE,Machine_donnees!J303-(Machine_traitement!$B$10*Machine_donnees!L303+Machine_traitement!$B$11)&gt;0.0003),Machine_donnees!J303-(Machine_traitement!$B$10*Machine_donnees!L303+Machine_traitement!$B$11),0)</f>
        <v>0.044616938605572531</v>
      </c>
      <c r="L303" s="51">
        <f ca="1">AVERAGE(OFFSET(H303,0,0,Machine_traitement!$B$4,1))</f>
        <v>404.98443149377022</v>
      </c>
    </row>
    <row r="304" spans="1:12" ht="12.75">
      <c r="A304" s="65">
        <f>IF(TRUE,Machine_donnees_brutes!A308)</f>
        <v>726.23145</v>
      </c>
      <c r="B304" s="65">
        <f>IF(TRUE,Machine_donnees_brutes!B308)</f>
        <v>3.8168728000000001</v>
      </c>
      <c r="C304" s="65">
        <f>IF(TRUE,Machine_donnees_brutes!D308)</f>
        <v>356.74563999999998</v>
      </c>
      <c r="D304" s="65">
        <f>IF(TRUE,Machine_donnees_brutes!C308)</f>
        <v>464.9649</v>
      </c>
      <c r="F304" s="54" t="str">
        <f>IF(OR(H304&gt;Machine_traitement!$B$24,F303="OUI"),"OUI","NON")</f>
        <v>OUI</v>
      </c>
      <c r="G304" s="55" t="str">
        <f>IF(I304&gt;0,IF(A304&lt;&gt;A303,IF(OR((L304-L303)/(A304-A303)&lt;-Machine_traitement!$B$18,G303="RUPTURE",IF(L304&lt;L303,L304&lt;Machine_traitement!$B$19)),"RUPTURE","NON RUPTURE"),IF(OR((L305-L303)/(A305-A303)&lt;-Machine_traitement!$B$18,G303="RUPTURE",IF(L305&lt;L303,L305&lt;Machine_traitement!$B$19)),"RUPTURE","NON RUPTURE")),"NON RUPTURE")</f>
        <v>NON RUPTURE</v>
      </c>
      <c r="H304" s="56">
        <f>D304/Resultats!$K$2</f>
        <v>404.40445867613016</v>
      </c>
      <c r="I304" s="69">
        <f>A304-Machine_traitement!$B$26</f>
        <v>1.1757900000000063</v>
      </c>
      <c r="J304" s="50">
        <f>(B304-$B$2)/Resultats!$J$2</f>
        <v>0.11825858750000001</v>
      </c>
      <c r="K304" s="50">
        <f>IF(AND(TRUE,Machine_donnees!J304-(Machine_traitement!$B$10*Machine_donnees!L304+Machine_traitement!$B$11)&gt;0.0003),Machine_donnees!J304-(Machine_traitement!$B$10*Machine_donnees!L304+Machine_traitement!$B$11),0)</f>
        <v>0.045000473464115731</v>
      </c>
      <c r="L304" s="51">
        <f ca="1">AVERAGE(OFFSET(H304,0,0,Machine_traitement!$B$4,1))</f>
        <v>405.93737164715856</v>
      </c>
    </row>
    <row r="305" spans="1:12" ht="12.75">
      <c r="A305" s="65">
        <f>IF(TRUE,Machine_donnees_brutes!A309)</f>
        <v>726.23535000000004</v>
      </c>
      <c r="B305" s="65">
        <f>IF(TRUE,Machine_donnees_brutes!B309)</f>
        <v>3.8198292</v>
      </c>
      <c r="C305" s="65">
        <f>IF(TRUE,Machine_donnees_brutes!D309)</f>
        <v>355.89681999999999</v>
      </c>
      <c r="D305" s="65">
        <f>IF(TRUE,Machine_donnees_brutes!C309)</f>
        <v>468.48984000000002</v>
      </c>
      <c r="F305" s="54" t="str">
        <f>IF(OR(H305&gt;Machine_traitement!$B$24,F304="OUI"),"OUI","NON")</f>
        <v>OUI</v>
      </c>
      <c r="G305" s="55" t="str">
        <f>IF(I305&gt;0,IF(A305&lt;&gt;A304,IF(OR((L305-L304)/(A305-A304)&lt;-Machine_traitement!$B$18,G304="RUPTURE",IF(L305&lt;L304,L305&lt;Machine_traitement!$B$19)),"RUPTURE","NON RUPTURE"),IF(OR((L306-L304)/(A306-A304)&lt;-Machine_traitement!$B$18,G304="RUPTURE",IF(L306&lt;L304,L306&lt;Machine_traitement!$B$19)),"RUPTURE","NON RUPTURE")),"NON RUPTURE")</f>
        <v>NON RUPTURE</v>
      </c>
      <c r="H305" s="56">
        <f>D305/Resultats!$K$2</f>
        <v>407.47028461818701</v>
      </c>
      <c r="I305" s="69">
        <f>A305-Machine_traitement!$B$26</f>
        <v>1.1796900000000505</v>
      </c>
      <c r="J305" s="50">
        <f>(B305-$B$2)/Resultats!$J$2</f>
        <v>0.11862813750000001</v>
      </c>
      <c r="K305" s="50">
        <f>IF(AND(TRUE,Machine_donnees!J305-(Machine_traitement!$B$10*Machine_donnees!L305+Machine_traitement!$B$11)&gt;0.0003),Machine_donnees!J305-(Machine_traitement!$B$10*Machine_donnees!L305+Machine_traitement!$B$11),0)</f>
        <v>0.045397635965563829</v>
      </c>
      <c r="L305" s="51">
        <f ca="1">AVERAGE(OFFSET(H305,0,0,Machine_traitement!$B$4,1))</f>
        <v>405.59521095063462</v>
      </c>
    </row>
    <row r="306" spans="1:12" ht="12.75">
      <c r="A306" s="65">
        <f>IF(TRUE,Machine_donnees_brutes!A310)</f>
        <v>726.23925999999994</v>
      </c>
      <c r="B306" s="65">
        <f>IF(TRUE,Machine_donnees_brutes!B310)</f>
        <v>3.8230955999999998</v>
      </c>
      <c r="C306" s="65">
        <f>IF(TRUE,Machine_donnees_brutes!D310)</f>
        <v>354.85703000000001</v>
      </c>
      <c r="D306" s="65">
        <f>IF(TRUE,Machine_donnees_brutes!C310)</f>
        <v>464.17809999999997</v>
      </c>
      <c r="F306" s="54" t="str">
        <f>IF(OR(H306&gt;Machine_traitement!$B$24,F305="OUI"),"OUI","NON")</f>
        <v>OUI</v>
      </c>
      <c r="G306" s="55" t="str">
        <f>IF(I306&gt;0,IF(A306&lt;&gt;A305,IF(OR((L306-L305)/(A306-A305)&lt;-Machine_traitement!$B$18,G305="RUPTURE",IF(L306&lt;L305,L306&lt;Machine_traitement!$B$19)),"RUPTURE","NON RUPTURE"),IF(OR((L307-L305)/(A307-A305)&lt;-Machine_traitement!$B$18,G305="RUPTURE",IF(L307&lt;L305,L307&lt;Machine_traitement!$B$19)),"RUPTURE","NON RUPTURE")),"NON RUPTURE")</f>
        <v>NON RUPTURE</v>
      </c>
      <c r="H306" s="56">
        <f>D306/Resultats!$K$2</f>
        <v>403.72013728308224</v>
      </c>
      <c r="I306" s="69">
        <f>A306-Machine_traitement!$B$26</f>
        <v>1.1835999999999558</v>
      </c>
      <c r="J306" s="50">
        <f>(B306-$B$2)/Resultats!$J$2</f>
        <v>0.11903643749999998</v>
      </c>
      <c r="K306" s="50">
        <f>IF(AND(TRUE,Machine_donnees!J306-(Machine_traitement!$B$10*Machine_donnees!L306+Machine_traitement!$B$11)&gt;0.0003),Machine_donnees!J306-(Machine_traitement!$B$10*Machine_donnees!L306+Machine_traitement!$B$11),0)</f>
        <v>0.045810802546112611</v>
      </c>
      <c r="L306" s="51">
        <f ca="1">AVERAGE(OFFSET(H306,0,0,Machine_traitement!$B$4,1))</f>
        <v>405.53490664993944</v>
      </c>
    </row>
    <row r="307" spans="1:12" ht="12.75">
      <c r="A307" s="65">
        <f>IF(TRUE,Machine_donnees_brutes!A311)</f>
        <v>726.24315999999999</v>
      </c>
      <c r="B307" s="65">
        <f>IF(TRUE,Machine_donnees_brutes!B311)</f>
        <v>3.8267254999999998</v>
      </c>
      <c r="C307" s="65">
        <f>IF(TRUE,Machine_donnees_brutes!D311)</f>
        <v>354.36806999999999</v>
      </c>
      <c r="D307" s="65">
        <f>IF(TRUE,Machine_donnees_brutes!C311)</f>
        <v>468.35117000000002</v>
      </c>
      <c r="F307" s="54" t="str">
        <f>IF(OR(H307&gt;Machine_traitement!$B$24,F306="OUI"),"OUI","NON")</f>
        <v>OUI</v>
      </c>
      <c r="G307" s="55" t="str">
        <f>IF(I307&gt;0,IF(A307&lt;&gt;A306,IF(OR((L307-L306)/(A307-A306)&lt;-Machine_traitement!$B$18,G306="RUPTURE",IF(L307&lt;L306,L307&lt;Machine_traitement!$B$19)),"RUPTURE","NON RUPTURE"),IF(OR((L308-L306)/(A308-A306)&lt;-Machine_traitement!$B$18,G306="RUPTURE",IF(L308&lt;L306,L308&lt;Machine_traitement!$B$19)),"RUPTURE","NON RUPTURE")),"NON RUPTURE")</f>
        <v>NON RUPTURE</v>
      </c>
      <c r="H307" s="56">
        <f>D307/Resultats!$K$2</f>
        <v>407.34967601679659</v>
      </c>
      <c r="I307" s="69">
        <f>A307-Machine_traitement!$B$26</f>
        <v>1.1875</v>
      </c>
      <c r="J307" s="50">
        <f>(B307-$B$2)/Resultats!$J$2</f>
        <v>0.11949017499999998</v>
      </c>
      <c r="K307" s="50">
        <f>IF(AND(TRUE,Machine_donnees!J307-(Machine_traitement!$B$10*Machine_donnees!L307+Machine_traitement!$B$11)&gt;0.0003),Machine_donnees!J307-(Machine_traitement!$B$10*Machine_donnees!L307+Machine_traitement!$B$11),0)</f>
        <v>0.046227351607774414</v>
      </c>
      <c r="L307" s="51">
        <f ca="1">AVERAGE(OFFSET(H307,0,0,Machine_traitement!$B$4,1))</f>
        <v>405.99572770189491</v>
      </c>
    </row>
    <row r="308" spans="1:12" ht="12.75">
      <c r="A308" s="65">
        <f>IF(TRUE,Machine_donnees_brutes!A312)</f>
        <v>726.24707000000001</v>
      </c>
      <c r="B308" s="65">
        <f>IF(TRUE,Machine_donnees_brutes!B312)</f>
        <v>3.8294971000000002</v>
      </c>
      <c r="C308" s="65">
        <f>IF(TRUE,Machine_donnees_brutes!D312)</f>
        <v>355.30997000000002</v>
      </c>
      <c r="D308" s="65">
        <f>IF(TRUE,Machine_donnees_brutes!C312)</f>
        <v>465.23775999999998</v>
      </c>
      <c r="F308" s="54" t="str">
        <f>IF(OR(H308&gt;Machine_traitement!$B$24,F307="OUI"),"OUI","NON")</f>
        <v>OUI</v>
      </c>
      <c r="G308" s="55" t="str">
        <f>IF(I308&gt;0,IF(A308&lt;&gt;A307,IF(OR((L308-L307)/(A308-A307)&lt;-Machine_traitement!$B$18,G307="RUPTURE",IF(L308&lt;L307,L308&lt;Machine_traitement!$B$19)),"RUPTURE","NON RUPTURE"),IF(OR((L309-L307)/(A309-A307)&lt;-Machine_traitement!$B$18,G307="RUPTURE",IF(L309&lt;L307,L309&lt;Machine_traitement!$B$19)),"RUPTURE","NON RUPTURE")),"NON RUPTURE")</f>
        <v>NON RUPTURE</v>
      </c>
      <c r="H308" s="56">
        <f>D308/Resultats!$K$2</f>
        <v>404.64177938699322</v>
      </c>
      <c r="I308" s="69">
        <f>A308-Machine_traitement!$B$26</f>
        <v>1.191410000000019</v>
      </c>
      <c r="J308" s="50">
        <f>(B308-$B$2)/Resultats!$J$2</f>
        <v>0.11983662500000003</v>
      </c>
      <c r="K308" s="50">
        <f>IF(AND(TRUE,Machine_donnees!J308-(Machine_traitement!$B$10*Machine_donnees!L308+Machine_traitement!$B$11)&gt;0.0003),Machine_donnees!J308-(Machine_traitement!$B$10*Machine_donnees!L308+Machine_traitement!$B$11),0)</f>
        <v>0.046542012136419952</v>
      </c>
      <c r="L308" s="51">
        <f ca="1">AVERAGE(OFFSET(H308,0,0,Machine_traitement!$B$4,1))</f>
        <v>406.38964737922754</v>
      </c>
    </row>
    <row r="309" spans="1:12" ht="12.75">
      <c r="A309" s="65">
        <f>IF(TRUE,Machine_donnees_brutes!A313)</f>
        <v>726.25098000000003</v>
      </c>
      <c r="B309" s="65">
        <f>IF(TRUE,Machine_donnees_brutes!B313)</f>
        <v>3.8320243</v>
      </c>
      <c r="C309" s="65">
        <f>IF(TRUE,Machine_donnees_brutes!D313)</f>
        <v>356.33548000000002</v>
      </c>
      <c r="D309" s="65">
        <f>IF(TRUE,Machine_donnees_brutes!C313)</f>
        <v>469.25698999999997</v>
      </c>
      <c r="F309" s="54" t="str">
        <f>IF(OR(H309&gt;Machine_traitement!$B$24,F308="OUI"),"OUI","NON")</f>
        <v>OUI</v>
      </c>
      <c r="G309" s="55" t="str">
        <f>IF(I309&gt;0,IF(A309&lt;&gt;A308,IF(OR((L309-L308)/(A309-A308)&lt;-Machine_traitement!$B$18,G308="RUPTURE",IF(L309&lt;L308,L309&lt;Machine_traitement!$B$19)),"RUPTURE","NON RUPTURE"),IF(OR((L310-L308)/(A310-A308)&lt;-Machine_traitement!$B$18,G308="RUPTURE",IF(L310&lt;L308,L310&lt;Machine_traitement!$B$19)),"RUPTURE","NON RUPTURE")),"NON RUPTURE")</f>
        <v>NON RUPTURE</v>
      </c>
      <c r="H309" s="56">
        <f>D309/Resultats!$K$2</f>
        <v>408.13751537146186</v>
      </c>
      <c r="I309" s="69">
        <f>A309-Machine_traitement!$B$26</f>
        <v>1.1953200000000379</v>
      </c>
      <c r="J309" s="50">
        <f>(B309-$B$2)/Resultats!$J$2</f>
        <v>0.12015252500000001</v>
      </c>
      <c r="K309" s="50">
        <f>IF(AND(TRUE,Machine_donnees!J309-(Machine_traitement!$B$10*Machine_donnees!L309+Machine_traitement!$B$11)&gt;0.0003),Machine_donnees!J309-(Machine_traitement!$B$10*Machine_donnees!L309+Machine_traitement!$B$11),0)</f>
        <v>0.046777660408774513</v>
      </c>
      <c r="L309" s="51">
        <f ca="1">AVERAGE(OFFSET(H309,0,0,Machine_traitement!$B$4,1))</f>
        <v>407.38408778079747</v>
      </c>
    </row>
    <row r="310" spans="1:12" ht="12.75">
      <c r="A310" s="65">
        <f>IF(TRUE,Machine_donnees_brutes!A314)</f>
        <v>726.25487999999996</v>
      </c>
      <c r="B310" s="65">
        <f>IF(TRUE,Machine_donnees_brutes!B314)</f>
        <v>3.8356066000000002</v>
      </c>
      <c r="C310" s="65">
        <f>IF(TRUE,Machine_donnees_brutes!D314)</f>
        <v>356.24160999999998</v>
      </c>
      <c r="D310" s="65">
        <f>IF(TRUE,Machine_donnees_brutes!C314)</f>
        <v>467.52447999999998</v>
      </c>
      <c r="F310" s="54" t="str">
        <f>IF(OR(H310&gt;Machine_traitement!$B$24,F309="OUI"),"OUI","NON")</f>
        <v>OUI</v>
      </c>
      <c r="G310" s="55" t="str">
        <f>IF(I310&gt;0,IF(A310&lt;&gt;A309,IF(OR((L310-L309)/(A310-A309)&lt;-Machine_traitement!$B$18,G309="RUPTURE",IF(L310&lt;L309,L310&lt;Machine_traitement!$B$19)),"RUPTURE","NON RUPTURE"),IF(OR((L311-L309)/(A311-A309)&lt;-Machine_traitement!$B$18,G309="RUPTURE",IF(L311&lt;L309,L311&lt;Machine_traitement!$B$19)),"RUPTURE","NON RUPTURE")),"NON RUPTURE")</f>
        <v>NON RUPTURE</v>
      </c>
      <c r="H310" s="56">
        <f>D310/Resultats!$K$2</f>
        <v>406.63066019013314</v>
      </c>
      <c r="I310" s="69">
        <f>A310-Machine_traitement!$B$26</f>
        <v>1.1992199999999684</v>
      </c>
      <c r="J310" s="50">
        <f>(B310-$B$2)/Resultats!$J$2</f>
        <v>0.12060031250000003</v>
      </c>
      <c r="K310" s="50">
        <f>IF(AND(TRUE,Machine_donnees!J310-(Machine_traitement!$B$10*Machine_donnees!L310+Machine_traitement!$B$11)&gt;0.0003),Machine_donnees!J310-(Machine_traitement!$B$10*Machine_donnees!L310+Machine_traitement!$B$11),0)</f>
        <v>0.047311796636771486</v>
      </c>
      <c r="L310" s="51">
        <f ca="1">AVERAGE(OFFSET(H310,0,0,Machine_traitement!$B$4,1))</f>
        <v>406.31409631439897</v>
      </c>
    </row>
    <row r="311" spans="1:12" ht="12.75">
      <c r="A311" s="65">
        <f>IF(TRUE,Machine_donnees_brutes!A315)</f>
        <v>726.25878999999998</v>
      </c>
      <c r="B311" s="65">
        <f>IF(TRUE,Machine_donnees_brutes!B315)</f>
        <v>3.8383961000000002</v>
      </c>
      <c r="C311" s="65">
        <f>IF(TRUE,Machine_donnees_brutes!D315)</f>
        <v>355.32889</v>
      </c>
      <c r="D311" s="65">
        <f>IF(TRUE,Machine_donnees_brutes!C315)</f>
        <v>466.79653999999999</v>
      </c>
      <c r="F311" s="54" t="str">
        <f>IF(OR(H311&gt;Machine_traitement!$B$24,F310="OUI"),"OUI","NON")</f>
        <v>OUI</v>
      </c>
      <c r="G311" s="55" t="str">
        <f>IF(I311&gt;0,IF(A311&lt;&gt;A310,IF(OR((L311-L310)/(A311-A310)&lt;-Machine_traitement!$B$18,G310="RUPTURE",IF(L311&lt;L310,L311&lt;Machine_traitement!$B$19)),"RUPTURE","NON RUPTURE"),IF(OR((L312-L310)/(A312-A310)&lt;-Machine_traitement!$B$18,G310="RUPTURE",IF(L312&lt;L310,L312&lt;Machine_traitement!$B$19)),"RUPTURE","NON RUPTURE")),"NON RUPTURE")</f>
        <v>NON RUPTURE</v>
      </c>
      <c r="H311" s="56">
        <f>D311/Resultats!$K$2</f>
        <v>405.99753243866485</v>
      </c>
      <c r="I311" s="69">
        <f>A311-Machine_traitement!$B$26</f>
        <v>1.2031299999999874</v>
      </c>
      <c r="J311" s="50">
        <f>(B311-$B$2)/Resultats!$J$2</f>
        <v>0.12094900000000003</v>
      </c>
      <c r="K311" s="50">
        <f>IF(AND(TRUE,Machine_donnees!J311-(Machine_traitement!$B$10*Machine_donnees!L311+Machine_traitement!$B$11)&gt;0.0003),Machine_donnees!J311-(Machine_traitement!$B$10*Machine_donnees!L311+Machine_traitement!$B$11),0)</f>
        <v>0.04760924834719453</v>
      </c>
      <c r="L311" s="51">
        <f ca="1">AVERAGE(OFFSET(H311,0,0,Machine_traitement!$B$4,1))</f>
        <v>406.94898531500428</v>
      </c>
    </row>
    <row r="312" spans="1:12" ht="12.75">
      <c r="A312" s="65">
        <f>IF(TRUE,Machine_donnees_brutes!A316)</f>
        <v>726.2627</v>
      </c>
      <c r="B312" s="65">
        <f>IF(TRUE,Machine_donnees_brutes!B316)</f>
        <v>3.8422345999999998</v>
      </c>
      <c r="C312" s="65">
        <f>IF(TRUE,Machine_donnees_brutes!D316)</f>
        <v>354.36572000000001</v>
      </c>
      <c r="D312" s="65">
        <f>IF(TRUE,Machine_donnees_brutes!C316)</f>
        <v>468.98441000000003</v>
      </c>
      <c r="F312" s="54" t="str">
        <f>IF(OR(H312&gt;Machine_traitement!$B$24,F311="OUI"),"OUI","NON")</f>
        <v>OUI</v>
      </c>
      <c r="G312" s="55" t="str">
        <f>IF(I312&gt;0,IF(A312&lt;&gt;A311,IF(OR((L312-L311)/(A312-A311)&lt;-Machine_traitement!$B$18,G311="RUPTURE",IF(L312&lt;L311,L312&lt;Machine_traitement!$B$19)),"RUPTURE","NON RUPTURE"),IF(OR((L313-L311)/(A313-A311)&lt;-Machine_traitement!$B$18,G311="RUPTURE",IF(L313&lt;L311,L313&lt;Machine_traitement!$B$19)),"RUPTURE","NON RUPTURE")),"NON RUPTURE")</f>
        <v>NON RUPTURE</v>
      </c>
      <c r="H312" s="56">
        <f>D312/Resultats!$K$2</f>
        <v>407.90043819134371</v>
      </c>
      <c r="I312" s="69">
        <f>A312-Machine_traitement!$B$26</f>
        <v>1.2070400000000063</v>
      </c>
      <c r="J312" s="50">
        <f>(B312-$B$2)/Resultats!$J$2</f>
        <v>0.12142881249999998</v>
      </c>
      <c r="K312" s="50">
        <f>IF(AND(TRUE,Machine_donnees!J312-(Machine_traitement!$B$10*Machine_donnees!L312+Machine_traitement!$B$11)&gt;0.0003),Machine_donnees!J312-(Machine_traitement!$B$10*Machine_donnees!L312+Machine_traitement!$B$11),0)</f>
        <v>0.048119959264390666</v>
      </c>
      <c r="L312" s="51">
        <f ca="1">AVERAGE(OFFSET(H312,0,0,Machine_traitement!$B$4,1))</f>
        <v>406.56610714769295</v>
      </c>
    </row>
    <row r="313" spans="1:12" ht="12.75">
      <c r="A313" s="65">
        <f>IF(TRUE,Machine_donnees_brutes!A317)</f>
        <v>726.26660000000004</v>
      </c>
      <c r="B313" s="65">
        <f>IF(TRUE,Machine_donnees_brutes!B317)</f>
        <v>3.8450538999999999</v>
      </c>
      <c r="C313" s="65">
        <f>IF(TRUE,Machine_donnees_brutes!D317)</f>
        <v>354.21069</v>
      </c>
      <c r="D313" s="65">
        <f>IF(TRUE,Machine_donnees_brutes!C317)</f>
        <v>465.91611</v>
      </c>
      <c r="F313" s="54" t="str">
        <f>IF(OR(H313&gt;Machine_traitement!$B$24,F312="OUI"),"OUI","NON")</f>
        <v>OUI</v>
      </c>
      <c r="G313" s="55" t="str">
        <f>IF(I313&gt;0,IF(A313&lt;&gt;A312,IF(OR((L313-L312)/(A313-A312)&lt;-Machine_traitement!$B$18,G312="RUPTURE",IF(L313&lt;L312,L313&lt;Machine_traitement!$B$19)),"RUPTURE","NON RUPTURE"),IF(OR((L314-L312)/(A314-A312)&lt;-Machine_traitement!$B$18,G312="RUPTURE",IF(L314&lt;L312,L314&lt;Machine_traitement!$B$19)),"RUPTURE","NON RUPTURE")),"NON RUPTURE")</f>
        <v>NON RUPTURE</v>
      </c>
      <c r="H313" s="56">
        <f>D313/Resultats!$K$2</f>
        <v>405.23177610404213</v>
      </c>
      <c r="I313" s="69">
        <f>A313-Machine_traitement!$B$26</f>
        <v>1.2109400000000505</v>
      </c>
      <c r="J313" s="50">
        <f>(B313-$B$2)/Resultats!$J$2</f>
        <v>0.12178122499999999</v>
      </c>
      <c r="K313" s="50">
        <f>IF(AND(TRUE,Machine_donnees!J313-(Machine_traitement!$B$10*Machine_donnees!L313+Machine_traitement!$B$11)&gt;0.0003),Machine_donnees!J313-(Machine_traitement!$B$10*Machine_donnees!L313+Machine_traitement!$B$11),0)</f>
        <v>0.048391751893455737</v>
      </c>
      <c r="L313" s="51">
        <f ca="1">AVERAGE(OFFSET(H313,0,0,Machine_traitement!$B$4,1))</f>
        <v>407.56510940196563</v>
      </c>
    </row>
    <row r="314" spans="1:12" ht="12.75">
      <c r="A314" s="65">
        <f>IF(TRUE,Machine_donnees_brutes!A318)</f>
        <v>726.27050999999994</v>
      </c>
      <c r="B314" s="65">
        <f>IF(TRUE,Machine_donnees_brutes!B318)</f>
        <v>3.8475394000000001</v>
      </c>
      <c r="C314" s="65">
        <f>IF(TRUE,Machine_donnees_brutes!D318)</f>
        <v>355.42719</v>
      </c>
      <c r="D314" s="65">
        <f>IF(TRUE,Machine_donnees_brutes!C318)</f>
        <v>471.28161999999998</v>
      </c>
      <c r="F314" s="54" t="str">
        <f>IF(OR(H314&gt;Machine_traitement!$B$24,F313="OUI"),"OUI","NON")</f>
        <v>OUI</v>
      </c>
      <c r="G314" s="55" t="str">
        <f>IF(I314&gt;0,IF(A314&lt;&gt;A313,IF(OR((L314-L313)/(A314-A313)&lt;-Machine_traitement!$B$18,G313="RUPTURE",IF(L314&lt;L313,L314&lt;Machine_traitement!$B$19)),"RUPTURE","NON RUPTURE"),IF(OR((L315-L313)/(A315-A313)&lt;-Machine_traitement!$B$18,G313="RUPTURE",IF(L315&lt;L313,L315&lt;Machine_traitement!$B$19)),"RUPTURE","NON RUPTURE")),"NON RUPTURE")</f>
        <v>NON RUPTURE</v>
      </c>
      <c r="H314" s="56">
        <f>D314/Resultats!$K$2</f>
        <v>409.89844269988913</v>
      </c>
      <c r="I314" s="69">
        <f>A314-Machine_traitement!$B$26</f>
        <v>1.2148499999999558</v>
      </c>
      <c r="J314" s="50">
        <f>(B314-$B$2)/Resultats!$J$2</f>
        <v>0.12209191250000001</v>
      </c>
      <c r="K314" s="50">
        <f>IF(AND(TRUE,Machine_donnees!J314-(Machine_traitement!$B$10*Machine_donnees!L314+Machine_traitement!$B$11)&gt;0.0003),Machine_donnees!J314-(Machine_traitement!$B$10*Machine_donnees!L314+Machine_traitement!$B$11),0)</f>
        <v>0.048672423607692486</v>
      </c>
      <c r="L314" s="51">
        <f ca="1">AVERAGE(OFFSET(H314,0,0,Machine_traitement!$B$4,1))</f>
        <v>407.93705042957492</v>
      </c>
    </row>
    <row r="315" spans="1:12" ht="12.75">
      <c r="A315" s="65">
        <f>IF(TRUE,Machine_donnees_brutes!A319)</f>
        <v>726.27440999999999</v>
      </c>
      <c r="B315" s="65">
        <f>IF(TRUE,Machine_donnees_brutes!B319)</f>
        <v>3.8519204</v>
      </c>
      <c r="C315" s="65">
        <f>IF(TRUE,Machine_donnees_brutes!D319)</f>
        <v>356.29413</v>
      </c>
      <c r="D315" s="65">
        <f>IF(TRUE,Machine_donnees_brutes!C319)</f>
        <v>466.77139</v>
      </c>
      <c r="F315" s="54" t="str">
        <f>IF(OR(H315&gt;Machine_traitement!$B$24,F314="OUI"),"OUI","NON")</f>
        <v>OUI</v>
      </c>
      <c r="G315" s="55" t="str">
        <f>IF(I315&gt;0,IF(A315&lt;&gt;A314,IF(OR((L315-L314)/(A315-A314)&lt;-Machine_traitement!$B$18,G314="RUPTURE",IF(L315&lt;L314,L315&lt;Machine_traitement!$B$19)),"RUPTURE","NON RUPTURE"),IF(OR((L316-L314)/(A316-A314)&lt;-Machine_traitement!$B$18,G314="RUPTURE",IF(L316&lt;L314,L316&lt;Machine_traitement!$B$19)),"RUPTURE","NON RUPTURE")),"NON RUPTURE")</f>
        <v>NON RUPTURE</v>
      </c>
      <c r="H315" s="56">
        <f>D315/Resultats!$K$2</f>
        <v>405.97565815926072</v>
      </c>
      <c r="I315" s="69">
        <f>A315-Machine_traitement!$B$26</f>
        <v>1.21875</v>
      </c>
      <c r="J315" s="50">
        <f>(B315-$B$2)/Resultats!$J$2</f>
        <v>0.12263953750000001</v>
      </c>
      <c r="K315" s="50">
        <f>IF(AND(TRUE,Machine_donnees!J315-(Machine_traitement!$B$10*Machine_donnees!L315+Machine_traitement!$B$11)&gt;0.0003),Machine_donnees!J315-(Machine_traitement!$B$10*Machine_donnees!L315+Machine_traitement!$B$11),0)</f>
        <v>0.049265079305275211</v>
      </c>
      <c r="L315" s="51">
        <f ca="1">AVERAGE(OFFSET(H315,0,0,Machine_traitement!$B$4,1))</f>
        <v>407.37905191289497</v>
      </c>
    </row>
    <row r="316" spans="1:12" ht="12.75">
      <c r="A316" s="65">
        <f>IF(TRUE,Machine_donnees_brutes!A320)</f>
        <v>726.27832000000001</v>
      </c>
      <c r="B316" s="65">
        <f>IF(TRUE,Machine_donnees_brutes!B320)</f>
        <v>3.8542211000000002</v>
      </c>
      <c r="C316" s="65">
        <f>IF(TRUE,Machine_donnees_brutes!D320)</f>
        <v>355.99743999999998</v>
      </c>
      <c r="D316" s="65">
        <f>IF(TRUE,Machine_donnees_brutes!C320)</f>
        <v>469.99849999999998</v>
      </c>
      <c r="F316" s="54" t="str">
        <f>IF(OR(H316&gt;Machine_traitement!$B$24,F315="OUI"),"OUI","NON")</f>
        <v>OUI</v>
      </c>
      <c r="G316" s="55" t="str">
        <f>IF(I316&gt;0,IF(A316&lt;&gt;A315,IF(OR((L316-L315)/(A316-A315)&lt;-Machine_traitement!$B$18,G315="RUPTURE",IF(L316&lt;L315,L316&lt;Machine_traitement!$B$19)),"RUPTURE","NON RUPTURE"),IF(OR((L317-L315)/(A317-A315)&lt;-Machine_traitement!$B$18,G315="RUPTURE",IF(L317&lt;L315,L317&lt;Machine_traitement!$B$19)),"RUPTURE","NON RUPTURE")),"NON RUPTURE")</f>
        <v>NON RUPTURE</v>
      </c>
      <c r="H316" s="56">
        <f>D316/Resultats!$K$2</f>
        <v>408.78244566652916</v>
      </c>
      <c r="I316" s="69">
        <f>A316-Machine_traitement!$B$26</f>
        <v>1.222660000000019</v>
      </c>
      <c r="J316" s="50">
        <f>(B316-$B$2)/Resultats!$J$2</f>
        <v>0.12292712500000003</v>
      </c>
      <c r="K316" s="50">
        <f>IF(AND(TRUE,Machine_donnees!J316-(Machine_traitement!$B$10*Machine_donnees!L316+Machine_traitement!$B$11)&gt;0.0003),Machine_donnees!J316-(Machine_traitement!$B$10*Machine_donnees!L316+Machine_traitement!$B$11),0)</f>
        <v>0.049525710574514825</v>
      </c>
      <c r="L316" s="51">
        <f ca="1">AVERAGE(OFFSET(H316,0,0,Machine_traitement!$B$4,1))</f>
        <v>407.713080422046</v>
      </c>
    </row>
    <row r="317" spans="1:12" ht="12.75">
      <c r="A317" s="65">
        <f>IF(TRUE,Machine_donnees_brutes!A321)</f>
        <v>726.28223000000003</v>
      </c>
      <c r="B317" s="65">
        <f>IF(TRUE,Machine_donnees_brutes!B321)</f>
        <v>3.8572430999999998</v>
      </c>
      <c r="C317" s="65">
        <f>IF(TRUE,Machine_donnees_brutes!D321)</f>
        <v>355.07925</v>
      </c>
      <c r="D317" s="65">
        <f>IF(TRUE,Machine_donnees_brutes!C321)</f>
        <v>467.53949</v>
      </c>
      <c r="F317" s="54" t="str">
        <f>IF(OR(H317&gt;Machine_traitement!$B$24,F316="OUI"),"OUI","NON")</f>
        <v>OUI</v>
      </c>
      <c r="G317" s="55" t="str">
        <f>IF(I317&gt;0,IF(A317&lt;&gt;A316,IF(OR((L317-L316)/(A317-A316)&lt;-Machine_traitement!$B$18,G316="RUPTURE",IF(L317&lt;L316,L317&lt;Machine_traitement!$B$19)),"RUPTURE","NON RUPTURE"),IF(OR((L318-L316)/(A318-A316)&lt;-Machine_traitement!$B$18,G316="RUPTURE",IF(L318&lt;L316,L318&lt;Machine_traitement!$B$19)),"RUPTURE","NON RUPTURE")),"NON RUPTURE")</f>
        <v>NON RUPTURE</v>
      </c>
      <c r="H317" s="56">
        <f>D317/Resultats!$K$2</f>
        <v>406.64371517756285</v>
      </c>
      <c r="I317" s="69">
        <f>A317-Machine_traitement!$B$26</f>
        <v>1.2265700000000379</v>
      </c>
      <c r="J317" s="50">
        <f>(B317-$B$2)/Resultats!$J$2</f>
        <v>0.12330487499999998</v>
      </c>
      <c r="K317" s="50">
        <f>IF(AND(TRUE,Machine_donnees!J317-(Machine_traitement!$B$10*Machine_donnees!L317+Machine_traitement!$B$11)&gt;0.0003),Machine_donnees!J317-(Machine_traitement!$B$10*Machine_donnees!L317+Machine_traitement!$B$11),0)</f>
        <v>0.049918233683925783</v>
      </c>
      <c r="L317" s="51">
        <f ca="1">AVERAGE(OFFSET(H317,0,0,Machine_traitement!$B$4,1))</f>
        <v>407.53001923088971</v>
      </c>
    </row>
    <row r="318" spans="1:12" ht="12.75">
      <c r="A318" s="65">
        <f>IF(TRUE,Machine_donnees_brutes!A322)</f>
        <v>726.28612999999996</v>
      </c>
      <c r="B318" s="65">
        <f>IF(TRUE,Machine_donnees_brutes!B322)</f>
        <v>3.8604020999999999</v>
      </c>
      <c r="C318" s="65">
        <f>IF(TRUE,Machine_donnees_brutes!D322)</f>
        <v>354.15210000000002</v>
      </c>
      <c r="D318" s="65">
        <f>IF(TRUE,Machine_donnees_brutes!C322)</f>
        <v>469.57754999999997</v>
      </c>
      <c r="F318" s="54" t="str">
        <f>IF(OR(H318&gt;Machine_traitement!$B$24,F317="OUI"),"OUI","NON")</f>
        <v>OUI</v>
      </c>
      <c r="G318" s="55" t="str">
        <f>IF(I318&gt;0,IF(A318&lt;&gt;A317,IF(OR((L318-L317)/(A318-A317)&lt;-Machine_traitement!$B$18,G317="RUPTURE",IF(L318&lt;L317,L318&lt;Machine_traitement!$B$19)),"RUPTURE","NON RUPTURE"),IF(OR((L319-L317)/(A319-A317)&lt;-Machine_traitement!$B$18,G317="RUPTURE",IF(L319&lt;L317,L319&lt;Machine_traitement!$B$19)),"RUPTURE","NON RUPTURE")),"NON RUPTURE")</f>
        <v>NON RUPTURE</v>
      </c>
      <c r="H318" s="56">
        <f>D318/Resultats!$K$2</f>
        <v>408.41632328421662</v>
      </c>
      <c r="I318" s="69">
        <f>A318-Machine_traitement!$B$26</f>
        <v>1.2304699999999684</v>
      </c>
      <c r="J318" s="50">
        <f>(B318-$B$2)/Resultats!$J$2</f>
        <v>0.12369975</v>
      </c>
      <c r="K318" s="50">
        <f>IF(AND(TRUE,Machine_donnees!J318-(Machine_traitement!$B$10*Machine_donnees!L318+Machine_traitement!$B$11)&gt;0.0003),Machine_donnees!J318-(Machine_traitement!$B$10*Machine_donnees!L318+Machine_traitement!$B$11),0)</f>
        <v>0.050236529615503234</v>
      </c>
      <c r="L318" s="51">
        <f ca="1">AVERAGE(OFFSET(H318,0,0,Machine_traitement!$B$4,1))</f>
        <v>408.47894982451453</v>
      </c>
    </row>
    <row r="319" spans="1:12" ht="12.75">
      <c r="A319" s="65">
        <f>IF(TRUE,Machine_donnees_brutes!A323)</f>
        <v>726.29003999999998</v>
      </c>
      <c r="B319" s="65">
        <f>IF(TRUE,Machine_donnees_brutes!B323)</f>
        <v>3.8643776999999999</v>
      </c>
      <c r="C319" s="65">
        <f>IF(TRUE,Machine_donnees_brutes!D323)</f>
        <v>354.30203</v>
      </c>
      <c r="D319" s="65">
        <f>IF(TRUE,Machine_donnees_brutes!C323)</f>
        <v>469.72156000000001</v>
      </c>
      <c r="F319" s="54" t="str">
        <f>IF(OR(H319&gt;Machine_traitement!$B$24,F318="OUI"),"OUI","NON")</f>
        <v>OUI</v>
      </c>
      <c r="G319" s="55" t="str">
        <f>IF(I319&gt;0,IF(A319&lt;&gt;A318,IF(OR((L319-L318)/(A319-A318)&lt;-Machine_traitement!$B$18,G318="RUPTURE",IF(L319&lt;L318,L319&lt;Machine_traitement!$B$19)),"RUPTURE","NON RUPTURE"),IF(OR((L320-L318)/(A320-A318)&lt;-Machine_traitement!$B$18,G318="RUPTURE",IF(L320&lt;L318,L320&lt;Machine_traitement!$B$19)),"RUPTURE","NON RUPTURE")),"NON RUPTURE")</f>
        <v>NON RUPTURE</v>
      </c>
      <c r="H319" s="56">
        <f>D319/Resultats!$K$2</f>
        <v>408.5415763648125</v>
      </c>
      <c r="I319" s="69">
        <f>A319-Machine_traitement!$B$26</f>
        <v>1.2343799999999874</v>
      </c>
      <c r="J319" s="50">
        <f>(B319-$B$2)/Resultats!$J$2</f>
        <v>0.12419669999999999</v>
      </c>
      <c r="K319" s="50">
        <f>IF(AND(TRUE,Machine_donnees!J319-(Machine_traitement!$B$10*Machine_donnees!L319+Machine_traitement!$B$11)&gt;0.0003),Machine_donnees!J319-(Machine_traitement!$B$10*Machine_donnees!L319+Machine_traitement!$B$11),0)</f>
        <v>0.050845396579303467</v>
      </c>
      <c r="L319" s="51">
        <f ca="1">AVERAGE(OFFSET(H319,0,0,Machine_traitement!$B$4,1))</f>
        <v>407.09212920782051</v>
      </c>
    </row>
    <row r="320" spans="1:12" ht="12.75">
      <c r="A320" s="65">
        <f>IF(TRUE,Machine_donnees_brutes!A324)</f>
        <v>726.29395</v>
      </c>
      <c r="B320" s="65">
        <f>IF(TRUE,Machine_donnees_brutes!B324)</f>
        <v>3.8681686000000002</v>
      </c>
      <c r="C320" s="65">
        <f>IF(TRUE,Machine_donnees_brutes!D324)</f>
        <v>355.55853000000002</v>
      </c>
      <c r="D320" s="65">
        <f>IF(TRUE,Machine_donnees_brutes!C324)</f>
        <v>466.38855000000001</v>
      </c>
      <c r="F320" s="54" t="str">
        <f>IF(OR(H320&gt;Machine_traitement!$B$24,F319="OUI"),"OUI","NON")</f>
        <v>OUI</v>
      </c>
      <c r="G320" s="55" t="str">
        <f>IF(I320&gt;0,IF(A320&lt;&gt;A319,IF(OR((L320-L319)/(A320-A319)&lt;-Machine_traitement!$B$18,G319="RUPTURE",IF(L320&lt;L319,L320&lt;Machine_traitement!$B$19)),"RUPTURE","NON RUPTURE"),IF(OR((L321-L319)/(A321-A319)&lt;-Machine_traitement!$B$18,G319="RUPTURE",IF(L321&lt;L319,L321&lt;Machine_traitement!$B$19)),"RUPTURE","NON RUPTURE")),"NON RUPTURE")</f>
        <v>NON RUPTURE</v>
      </c>
      <c r="H320" s="56">
        <f>D320/Resultats!$K$2</f>
        <v>405.64268205082851</v>
      </c>
      <c r="I320" s="69">
        <f>A320-Machine_traitement!$B$26</f>
        <v>1.2382900000000063</v>
      </c>
      <c r="J320" s="50">
        <f>(B320-$B$2)/Resultats!$J$2</f>
        <v>0.12467056250000003</v>
      </c>
      <c r="K320" s="50">
        <f>IF(AND(TRUE,Machine_donnees!J320-(Machine_traitement!$B$10*Machine_donnees!L320+Machine_traitement!$B$11)&gt;0.0003),Machine_donnees!J320-(Machine_traitement!$B$10*Machine_donnees!L320+Machine_traitement!$B$11),0)</f>
        <v>0.051329265628029863</v>
      </c>
      <c r="L320" s="51">
        <f ca="1">AVERAGE(OFFSET(H320,0,0,Machine_traitement!$B$4,1))</f>
        <v>406.96813291981863</v>
      </c>
    </row>
    <row r="321" spans="1:12" ht="12.75">
      <c r="A321" s="65">
        <f>IF(TRUE,Machine_donnees_brutes!A325)</f>
        <v>726.29785000000004</v>
      </c>
      <c r="B321" s="65">
        <f>IF(TRUE,Machine_donnees_brutes!B325)</f>
        <v>3.8701116999999998</v>
      </c>
      <c r="C321" s="65">
        <f>IF(TRUE,Machine_donnees_brutes!D325)</f>
        <v>356.18261999999999</v>
      </c>
      <c r="D321" s="65">
        <f>IF(TRUE,Machine_donnees_brutes!C325)</f>
        <v>469.43642999999997</v>
      </c>
      <c r="F321" s="54" t="str">
        <f>IF(OR(H321&gt;Machine_traitement!$B$24,F320="OUI"),"OUI","NON")</f>
        <v>OUI</v>
      </c>
      <c r="G321" s="55" t="str">
        <f>IF(I321&gt;0,IF(A321&lt;&gt;A320,IF(OR((L321-L320)/(A321-A320)&lt;-Machine_traitement!$B$18,G320="RUPTURE",IF(L321&lt;L320,L321&lt;Machine_traitement!$B$19)),"RUPTURE","NON RUPTURE"),IF(OR((L322-L320)/(A322-A320)&lt;-Machine_traitement!$B$18,G320="RUPTURE",IF(L322&lt;L320,L322&lt;Machine_traitement!$B$19)),"RUPTURE","NON RUPTURE")),"NON RUPTURE")</f>
        <v>NON RUPTURE</v>
      </c>
      <c r="H321" s="56">
        <f>D321/Resultats!$K$2</f>
        <v>408.29358378880875</v>
      </c>
      <c r="I321" s="69">
        <f>A321-Machine_traitement!$B$26</f>
        <v>1.2421900000000505</v>
      </c>
      <c r="J321" s="50">
        <f>(B321-$B$2)/Resultats!$J$2</f>
        <v>0.12491344999999998</v>
      </c>
      <c r="K321" s="50">
        <f>IF(AND(TRUE,Machine_donnees!J321-(Machine_traitement!$B$10*Machine_donnees!L321+Machine_traitement!$B$11)&gt;0.0003),Machine_donnees!J321-(Machine_traitement!$B$10*Machine_donnees!L321+Machine_traitement!$B$11),0)</f>
        <v>0.051614952505274384</v>
      </c>
      <c r="L321" s="51">
        <f ca="1">AVERAGE(OFFSET(H321,0,0,Machine_traitement!$B$4,1))</f>
        <v>406.43778384020652</v>
      </c>
    </row>
    <row r="322" spans="1:12" ht="12.75">
      <c r="A322" s="65">
        <f>IF(TRUE,Machine_donnees_brutes!A326)</f>
        <v>726.30175999999994</v>
      </c>
      <c r="B322" s="65">
        <f>IF(TRUE,Machine_donnees_brutes!B326)</f>
        <v>3.8731754</v>
      </c>
      <c r="C322" s="65">
        <f>IF(TRUE,Machine_donnees_brutes!D326)</f>
        <v>355.69677999999999</v>
      </c>
      <c r="D322" s="65">
        <f>IF(TRUE,Machine_donnees_brutes!C326)</f>
        <v>465.16901000000001</v>
      </c>
      <c r="F322" s="54" t="str">
        <f>IF(OR(H322&gt;Machine_traitement!$B$24,F321="OUI"),"OUI","NON")</f>
        <v>OUI</v>
      </c>
      <c r="G322" s="55" t="str">
        <f>IF(I322&gt;0,IF(A322&lt;&gt;A321,IF(OR((L322-L321)/(A322-A321)&lt;-Machine_traitement!$B$18,G321="RUPTURE",IF(L322&lt;L321,L322&lt;Machine_traitement!$B$19)),"RUPTURE","NON RUPTURE"),IF(OR((L323-L321)/(A323-A321)&lt;-Machine_traitement!$B$18,G321="RUPTURE",IF(L323&lt;L321,L323&lt;Machine_traitement!$B$19)),"RUPTURE","NON RUPTURE")),"NON RUPTURE")</f>
        <v>NON RUPTURE</v>
      </c>
      <c r="H322" s="56">
        <f>D322/Resultats!$K$2</f>
        <v>404.5819838916043</v>
      </c>
      <c r="I322" s="69">
        <f>A322-Machine_traitement!$B$26</f>
        <v>1.2460999999999558</v>
      </c>
      <c r="J322" s="50">
        <f>(B322-$B$2)/Resultats!$J$2</f>
        <v>0.12529641250000001</v>
      </c>
      <c r="K322" s="50">
        <f>IF(AND(TRUE,Machine_donnees!J322-(Machine_traitement!$B$10*Machine_donnees!L322+Machine_traitement!$B$11)&gt;0.0003),Machine_donnees!J322-(Machine_traitement!$B$10*Machine_donnees!L322+Machine_traitement!$B$11),0)</f>
        <v>0.051955135632002686</v>
      </c>
      <c r="L322" s="51">
        <f ca="1">AVERAGE(OFFSET(H322,0,0,Machine_traitement!$B$4,1))</f>
        <v>406.96788504031048</v>
      </c>
    </row>
    <row r="323" spans="1:12" ht="12.75">
      <c r="A323" s="65">
        <f>IF(TRUE,Machine_donnees_brutes!A327)</f>
        <v>726.30565999999999</v>
      </c>
      <c r="B323" s="65">
        <f>IF(TRUE,Machine_donnees_brutes!B327)</f>
        <v>3.8763762000000002</v>
      </c>
      <c r="C323" s="65">
        <f>IF(TRUE,Machine_donnees_brutes!D327)</f>
        <v>354.65535999999997</v>
      </c>
      <c r="D323" s="65">
        <f>IF(TRUE,Machine_donnees_brutes!C327)</f>
        <v>470.65539999999999</v>
      </c>
      <c r="F323" s="54" t="str">
        <f>IF(OR(H323&gt;Machine_traitement!$B$24,F322="OUI"),"OUI","NON")</f>
        <v>OUI</v>
      </c>
      <c r="G323" s="55" t="str">
        <f>IF(I323&gt;0,IF(A323&lt;&gt;A322,IF(OR((L323-L322)/(A323-A322)&lt;-Machine_traitement!$B$18,G322="RUPTURE",IF(L323&lt;L322,L323&lt;Machine_traitement!$B$19)),"RUPTURE","NON RUPTURE"),IF(OR((L324-L322)/(A324-A322)&lt;-Machine_traitement!$B$18,G322="RUPTURE",IF(L324&lt;L322,L324&lt;Machine_traitement!$B$19)),"RUPTURE","NON RUPTURE")),"NON RUPTURE")</f>
        <v>NON RUPTURE</v>
      </c>
      <c r="H323" s="56">
        <f>D323/Resultats!$K$2</f>
        <v>409.35378618901666</v>
      </c>
      <c r="I323" s="69">
        <f>A323-Machine_traitement!$B$26</f>
        <v>1.25</v>
      </c>
      <c r="J323" s="50">
        <f>(B323-$B$2)/Resultats!$J$2</f>
        <v>0.12569651250000002</v>
      </c>
      <c r="K323" s="50">
        <f>IF(AND(TRUE,Machine_donnees!J323-(Machine_traitement!$B$10*Machine_donnees!L323+Machine_traitement!$B$11)&gt;0.0003),Machine_donnees!J323-(Machine_traitement!$B$10*Machine_donnees!L323+Machine_traitement!$B$11),0)</f>
        <v>0.052255841155196242</v>
      </c>
      <c r="L323" s="51">
        <f ca="1">AVERAGE(OFFSET(H323,0,0,Machine_traitement!$B$4,1))</f>
        <v>408.19953308489767</v>
      </c>
    </row>
    <row r="324" spans="1:12" ht="12.75">
      <c r="A324" s="65">
        <f>IF(TRUE,Machine_donnees_brutes!A328)</f>
        <v>726.30957000000001</v>
      </c>
      <c r="B324" s="65">
        <f>IF(TRUE,Machine_donnees_brutes!B328)</f>
        <v>3.8784504000000002</v>
      </c>
      <c r="C324" s="65">
        <f>IF(TRUE,Machine_donnees_brutes!D328)</f>
        <v>353.83434999999997</v>
      </c>
      <c r="D324" s="65">
        <f>IF(TRUE,Machine_donnees_brutes!C328)</f>
        <v>468.00119000000001</v>
      </c>
      <c r="F324" s="54" t="str">
        <f>IF(OR(H324&gt;Machine_traitement!$B$24,F323="OUI"),"OUI","NON")</f>
        <v>OUI</v>
      </c>
      <c r="G324" s="55" t="str">
        <f>IF(I324&gt;0,IF(A324&lt;&gt;A323,IF(OR((L324-L323)/(A324-A323)&lt;-Machine_traitement!$B$18,G323="RUPTURE",IF(L324&lt;L323,L324&lt;Machine_traitement!$B$19)),"RUPTURE","NON RUPTURE"),IF(OR((L325-L323)/(A325-A323)&lt;-Machine_traitement!$B$18,G323="RUPTURE",IF(L325&lt;L323,L325&lt;Machine_traitement!$B$19)),"RUPTURE","NON RUPTURE")),"NON RUPTURE")</f>
        <v>NON RUPTURE</v>
      </c>
      <c r="H324" s="56">
        <f>D324/Resultats!$K$2</f>
        <v>407.04527998077867</v>
      </c>
      <c r="I324" s="69">
        <f>A324-Machine_traitement!$B$26</f>
        <v>1.253910000000019</v>
      </c>
      <c r="J324" s="50">
        <f>(B324-$B$2)/Resultats!$J$2</f>
        <v>0.12595578750000003</v>
      </c>
      <c r="K324" s="50">
        <f>IF(AND(TRUE,Machine_donnees!J324-(Machine_traitement!$B$10*Machine_donnees!L324+Machine_traitement!$B$11)&gt;0.0003),Machine_donnees!J324-(Machine_traitement!$B$10*Machine_donnees!L324+Machine_traitement!$B$11),0)</f>
        <v>0.052509433623123963</v>
      </c>
      <c r="L324" s="51">
        <f ca="1">AVERAGE(OFFSET(H324,0,0,Machine_traitement!$B$4,1))</f>
        <v>408.26994826026771</v>
      </c>
    </row>
    <row r="325" spans="1:12" ht="12.75">
      <c r="A325" s="65">
        <f>IF(TRUE,Machine_donnees_brutes!A329)</f>
        <v>726.31348000000003</v>
      </c>
      <c r="B325" s="65">
        <f>IF(TRUE,Machine_donnees_brutes!B329)</f>
        <v>3.8825094999999998</v>
      </c>
      <c r="C325" s="65">
        <f>IF(TRUE,Machine_donnees_brutes!D329)</f>
        <v>354.24727999999999</v>
      </c>
      <c r="D325" s="65">
        <f>IF(TRUE,Machine_donnees_brutes!C329)</f>
        <v>470.81732</v>
      </c>
      <c r="F325" s="54" t="str">
        <f>IF(OR(H325&gt;Machine_traitement!$B$24,F324="OUI"),"OUI","NON")</f>
        <v>OUI</v>
      </c>
      <c r="G325" s="55" t="str">
        <f>IF(I325&gt;0,IF(A325&lt;&gt;A324,IF(OR((L325-L324)/(A325-A324)&lt;-Machine_traitement!$B$18,G324="RUPTURE",IF(L325&lt;L324,L325&lt;Machine_traitement!$B$19)),"RUPTURE","NON RUPTURE"),IF(OR((L326-L324)/(A326-A324)&lt;-Machine_traitement!$B$18,G324="RUPTURE",IF(L326&lt;L324,L326&lt;Machine_traitement!$B$19)),"RUPTURE","NON RUPTURE")),"NON RUPTURE")</f>
        <v>NON RUPTURE</v>
      </c>
      <c r="H325" s="56">
        <f>D325/Resultats!$K$2</f>
        <v>409.49461653975681</v>
      </c>
      <c r="I325" s="69">
        <f>A325-Machine_traitement!$B$26</f>
        <v>1.2578200000000379</v>
      </c>
      <c r="J325" s="50">
        <f>(B325-$B$2)/Resultats!$J$2</f>
        <v>0.12646317499999998</v>
      </c>
      <c r="K325" s="50">
        <f>IF(AND(TRUE,Machine_donnees!J325-(Machine_traitement!$B$10*Machine_donnees!L325+Machine_traitement!$B$11)&gt;0.0003),Machine_donnees!J325-(Machine_traitement!$B$10*Machine_donnees!L325+Machine_traitement!$B$11),0)</f>
        <v>0.052967525017018041</v>
      </c>
      <c r="L325" s="51">
        <f ca="1">AVERAGE(OFFSET(H325,0,0,Machine_traitement!$B$4,1))</f>
        <v>408.88080164610824</v>
      </c>
    </row>
    <row r="326" spans="1:12" ht="12.75">
      <c r="A326" s="65">
        <f>IF(TRUE,Machine_donnees_brutes!A330)</f>
        <v>726.31737999999996</v>
      </c>
      <c r="B326" s="65">
        <f>IF(TRUE,Machine_donnees_brutes!B330)</f>
        <v>3.8847268000000001</v>
      </c>
      <c r="C326" s="65">
        <f>IF(TRUE,Machine_donnees_brutes!D330)</f>
        <v>355.64382999999998</v>
      </c>
      <c r="D326" s="65">
        <f>IF(TRUE,Machine_donnees_brutes!C330)</f>
        <v>469.40584999999999</v>
      </c>
      <c r="F326" s="54" t="str">
        <f>IF(OR(H326&gt;Machine_traitement!$B$24,F325="OUI"),"OUI","NON")</f>
        <v>OUI</v>
      </c>
      <c r="G326" s="55" t="str">
        <f>IF(I326&gt;0,IF(A326&lt;&gt;A325,IF(OR((L326-L325)/(A326-A325)&lt;-Machine_traitement!$B$18,G325="RUPTURE",IF(L326&lt;L325,L326&lt;Machine_traitement!$B$19)),"RUPTURE","NON RUPTURE"),IF(OR((L327-L325)/(A327-A325)&lt;-Machine_traitement!$B$18,G325="RUPTURE",IF(L327&lt;L325,L327&lt;Machine_traitement!$B$19)),"RUPTURE","NON RUPTURE")),"NON RUPTURE")</f>
        <v>NON RUPTURE</v>
      </c>
      <c r="H326" s="56">
        <f>D326/Resultats!$K$2</f>
        <v>408.26698675245973</v>
      </c>
      <c r="I326" s="69">
        <f>A326-Machine_traitement!$B$26</f>
        <v>1.2617199999999684</v>
      </c>
      <c r="J326" s="50">
        <f>(B326-$B$2)/Resultats!$J$2</f>
        <v>0.12674033750000002</v>
      </c>
      <c r="K326" s="50">
        <f>IF(AND(TRUE,Machine_donnees!J326-(Machine_traitement!$B$10*Machine_donnees!L326+Machine_traitement!$B$11)&gt;0.0003),Machine_donnees!J326-(Machine_traitement!$B$10*Machine_donnees!L326+Machine_traitement!$B$11),0)</f>
        <v>0.053314919710902159</v>
      </c>
      <c r="L326" s="51">
        <f ca="1">AVERAGE(OFFSET(H326,0,0,Machine_traitement!$B$4,1))</f>
        <v>408.01051843678226</v>
      </c>
    </row>
    <row r="327" spans="1:12" ht="12.75">
      <c r="A327" s="65">
        <f>IF(TRUE,Machine_donnees_brutes!A331)</f>
        <v>726.32128999999998</v>
      </c>
      <c r="B327" s="65">
        <f>IF(TRUE,Machine_donnees_brutes!B331)</f>
        <v>3.8878499999999998</v>
      </c>
      <c r="C327" s="65">
        <f>IF(TRUE,Machine_donnees_brutes!D331)</f>
        <v>356.10941000000003</v>
      </c>
      <c r="D327" s="65">
        <f>IF(TRUE,Machine_donnees_brutes!C331)</f>
        <v>468.81610000000001</v>
      </c>
      <c r="F327" s="54" t="str">
        <f>IF(OR(H327&gt;Machine_traitement!$B$24,F326="OUI"),"OUI","NON")</f>
        <v>OUI</v>
      </c>
      <c r="G327" s="55" t="str">
        <f>IF(I327&gt;0,IF(A327&lt;&gt;A326,IF(OR((L327-L326)/(A327-A326)&lt;-Machine_traitement!$B$18,G326="RUPTURE",IF(L327&lt;L326,L327&lt;Machine_traitement!$B$19)),"RUPTURE","NON RUPTURE"),IF(OR((L328-L326)/(A328-A326)&lt;-Machine_traitement!$B$18,G326="RUPTURE",IF(L328&lt;L326,L328&lt;Machine_traitement!$B$19)),"RUPTURE","NON RUPTURE")),"NON RUPTURE")</f>
        <v>NON RUPTURE</v>
      </c>
      <c r="H327" s="56">
        <f>D327/Resultats!$K$2</f>
        <v>407.75405012110485</v>
      </c>
      <c r="I327" s="69">
        <f>A327-Machine_traitement!$B$26</f>
        <v>1.2656299999999874</v>
      </c>
      <c r="J327" s="50">
        <f>(B327-$B$2)/Resultats!$J$2</f>
        <v>0.12713073749999998</v>
      </c>
      <c r="K327" s="50">
        <f>IF(AND(TRUE,Machine_donnees!J327-(Machine_traitement!$B$10*Machine_donnees!L327+Machine_traitement!$B$11)&gt;0.0003),Machine_donnees!J327-(Machine_traitement!$B$10*Machine_donnees!L327+Machine_traitement!$B$11),0)</f>
        <v>0.053648499654382592</v>
      </c>
      <c r="L327" s="51">
        <f ca="1">AVERAGE(OFFSET(H327,0,0,Machine_traitement!$B$4,1))</f>
        <v>408.7146049590333</v>
      </c>
    </row>
    <row r="328" spans="1:12" ht="12.75">
      <c r="A328" s="65">
        <f>IF(TRUE,Machine_donnees_brutes!A332)</f>
        <v>726.3252</v>
      </c>
      <c r="B328" s="65">
        <f>IF(TRUE,Machine_donnees_brutes!B332)</f>
        <v>3.8913012</v>
      </c>
      <c r="C328" s="65">
        <f>IF(TRUE,Machine_donnees_brutes!D332)</f>
        <v>355.49892999999997</v>
      </c>
      <c r="D328" s="65">
        <f>IF(TRUE,Machine_donnees_brutes!C332)</f>
        <v>471.0249</v>
      </c>
      <c r="F328" s="54" t="str">
        <f>IF(OR(H328&gt;Machine_traitement!$B$24,F327="OUI"),"OUI","NON")</f>
        <v>OUI</v>
      </c>
      <c r="G328" s="55" t="str">
        <f>IF(I328&gt;0,IF(A328&lt;&gt;A327,IF(OR((L328-L327)/(A328-A327)&lt;-Machine_traitement!$B$18,G327="RUPTURE",IF(L328&lt;L327,L328&lt;Machine_traitement!$B$19)),"RUPTURE","NON RUPTURE"),IF(OR((L329-L327)/(A329-A327)&lt;-Machine_traitement!$B$18,G327="RUPTURE",IF(L329&lt;L327,L329&lt;Machine_traitement!$B$19)),"RUPTURE","NON RUPTURE")),"NON RUPTURE")</f>
        <v>NON RUPTURE</v>
      </c>
      <c r="H328" s="56">
        <f>D328/Resultats!$K$2</f>
        <v>409.67515979696179</v>
      </c>
      <c r="I328" s="69">
        <f>A328-Machine_traitement!$B$26</f>
        <v>1.2695400000000063</v>
      </c>
      <c r="J328" s="50">
        <f>(B328-$B$2)/Resultats!$J$2</f>
        <v>0.12756213750000001</v>
      </c>
      <c r="K328" s="50">
        <f>IF(AND(TRUE,Machine_donnees!J328-(Machine_traitement!$B$10*Machine_donnees!L328+Machine_traitement!$B$11)&gt;0.0003),Machine_donnees!J328-(Machine_traitement!$B$10*Machine_donnees!L328+Machine_traitement!$B$11),0)</f>
        <v>0.054097698627894861</v>
      </c>
      <c r="L328" s="51">
        <f ca="1">AVERAGE(OFFSET(H328,0,0,Machine_traitement!$B$4,1))</f>
        <v>408.49404873069568</v>
      </c>
    </row>
    <row r="329" spans="1:12" ht="12.75">
      <c r="A329" s="65">
        <f>IF(TRUE,Machine_donnees_brutes!A333)</f>
        <v>726.32910000000004</v>
      </c>
      <c r="B329" s="65">
        <f>IF(TRUE,Machine_donnees_brutes!B333)</f>
        <v>3.8957595999999999</v>
      </c>
      <c r="C329" s="65">
        <f>IF(TRUE,Machine_donnees_brutes!D333)</f>
        <v>354.53131000000002</v>
      </c>
      <c r="D329" s="65">
        <f>IF(TRUE,Machine_donnees_brutes!C333)</f>
        <v>468.30892999999998</v>
      </c>
      <c r="F329" s="54" t="str">
        <f>IF(OR(H329&gt;Machine_traitement!$B$24,F328="OUI"),"OUI","NON")</f>
        <v>OUI</v>
      </c>
      <c r="G329" s="55" t="str">
        <f>IF(I329&gt;0,IF(A329&lt;&gt;A328,IF(OR((L329-L328)/(A329-A328)&lt;-Machine_traitement!$B$18,G328="RUPTURE",IF(L329&lt;L328,L329&lt;Machine_traitement!$B$19)),"RUPTURE","NON RUPTURE"),IF(OR((L330-L328)/(A330-A328)&lt;-Machine_traitement!$B$18,G328="RUPTURE",IF(L330&lt;L328,L330&lt;Machine_traitement!$B$19)),"RUPTURE","NON RUPTURE")),"NON RUPTURE")</f>
        <v>NON RUPTURE</v>
      </c>
      <c r="H329" s="56">
        <f>D329/Resultats!$K$2</f>
        <v>407.31293766442957</v>
      </c>
      <c r="I329" s="69">
        <f>A329-Machine_traitement!$B$26</f>
        <v>1.2734400000000505</v>
      </c>
      <c r="J329" s="50">
        <f>(B329-$B$2)/Resultats!$J$2</f>
        <v>0.12811943749999999</v>
      </c>
      <c r="K329" s="50">
        <f>IF(AND(TRUE,Machine_donnees!J329-(Machine_traitement!$B$10*Machine_donnees!L329+Machine_traitement!$B$11)&gt;0.0003),Machine_donnees!J329-(Machine_traitement!$B$10*Machine_donnees!L329+Machine_traitement!$B$11),0)</f>
        <v>0.054597652501984492</v>
      </c>
      <c r="L329" s="51">
        <f ca="1">AVERAGE(OFFSET(H329,0,0,Machine_traitement!$B$4,1))</f>
        <v>409.20465404913489</v>
      </c>
    </row>
    <row r="330" spans="1:12" ht="12.75">
      <c r="A330" s="65">
        <f>IF(TRUE,Machine_donnees_brutes!A334)</f>
        <v>726.33300999999994</v>
      </c>
      <c r="B330" s="65">
        <f>IF(TRUE,Machine_donnees_brutes!B334)</f>
        <v>3.8980185999999999</v>
      </c>
      <c r="C330" s="65">
        <f>IF(TRUE,Machine_donnees_brutes!D334)</f>
        <v>353.85825</v>
      </c>
      <c r="D330" s="65">
        <f>IF(TRUE,Machine_donnees_brutes!C334)</f>
        <v>472.65893999999997</v>
      </c>
      <c r="F330" s="54" t="str">
        <f>IF(OR(H330&gt;Machine_traitement!$B$24,F329="OUI"),"OUI","NON")</f>
        <v>OUI</v>
      </c>
      <c r="G330" s="55" t="str">
        <f>IF(I330&gt;0,IF(A330&lt;&gt;A329,IF(OR((L330-L329)/(A330-A329)&lt;-Machine_traitement!$B$18,G329="RUPTURE",IF(L330&lt;L329,L330&lt;Machine_traitement!$B$19)),"RUPTURE","NON RUPTURE"),IF(OR((L331-L329)/(A331-A329)&lt;-Machine_traitement!$B$18,G329="RUPTURE",IF(L331&lt;L329,L331&lt;Machine_traitement!$B$19)),"RUPTURE","NON RUPTURE")),"NON RUPTURE")</f>
        <v>NON RUPTURE</v>
      </c>
      <c r="H330" s="56">
        <f>D330/Resultats!$K$2</f>
        <v>411.09637043384026</v>
      </c>
      <c r="I330" s="69">
        <f>A330-Machine_traitement!$B$26</f>
        <v>1.2773499999999558</v>
      </c>
      <c r="J330" s="50">
        <f>(B330-$B$2)/Resultats!$J$2</f>
        <v>0.12840181249999999</v>
      </c>
      <c r="K330" s="50">
        <f>IF(AND(TRUE,Machine_donnees!J330-(Machine_traitement!$B$10*Machine_donnees!L330+Machine_traitement!$B$11)&gt;0.0003),Machine_donnees!J330-(Machine_traitement!$B$10*Machine_donnees!L330+Machine_traitement!$B$11),0)</f>
        <v>0.0549036816734398</v>
      </c>
      <c r="L330" s="51">
        <f ca="1">AVERAGE(OFFSET(H330,0,0,Machine_traitement!$B$4,1))</f>
        <v>408.91154305388318</v>
      </c>
    </row>
    <row r="331" spans="1:12" ht="12.75">
      <c r="A331" s="65">
        <f>IF(TRUE,Machine_donnees_brutes!A335)</f>
        <v>726.33690999999999</v>
      </c>
      <c r="B331" s="65">
        <f>IF(TRUE,Machine_donnees_brutes!B335)</f>
        <v>3.9021313000000002</v>
      </c>
      <c r="C331" s="65">
        <f>IF(TRUE,Machine_donnees_brutes!D335)</f>
        <v>354.55041999999997</v>
      </c>
      <c r="D331" s="65">
        <f>IF(TRUE,Machine_donnees_brutes!C335)</f>
        <v>467.63492000000002</v>
      </c>
      <c r="F331" s="54" t="str">
        <f>IF(OR(H331&gt;Machine_traitement!$B$24,F330="OUI"),"OUI","NON")</f>
        <v>OUI</v>
      </c>
      <c r="G331" s="55" t="str">
        <f>IF(I331&gt;0,IF(A331&lt;&gt;A330,IF(OR((L331-L330)/(A331-A330)&lt;-Machine_traitement!$B$18,G330="RUPTURE",IF(L331&lt;L330,L331&lt;Machine_traitement!$B$19)),"RUPTURE","NON RUPTURE"),IF(OR((L332-L330)/(A332-A330)&lt;-Machine_traitement!$B$18,G330="RUPTURE",IF(L332&lt;L330,L332&lt;Machine_traitement!$B$19)),"RUPTURE","NON RUPTURE")),"NON RUPTURE")</f>
        <v>NON RUPTURE</v>
      </c>
      <c r="H331" s="56">
        <f>D331/Resultats!$K$2</f>
        <v>406.72671567392604</v>
      </c>
      <c r="I331" s="69">
        <f>A331-Machine_traitement!$B$26</f>
        <v>1.28125</v>
      </c>
      <c r="J331" s="50">
        <f>(B331-$B$2)/Resultats!$J$2</f>
        <v>0.12891590000000003</v>
      </c>
      <c r="K331" s="50">
        <f>IF(AND(TRUE,Machine_donnees!J331-(Machine_traitement!$B$10*Machine_donnees!L331+Machine_traitement!$B$11)&gt;0.0003),Machine_donnees!J331-(Machine_traitement!$B$10*Machine_donnees!L331+Machine_traitement!$B$11),0)</f>
        <v>0.055462369259186323</v>
      </c>
      <c r="L331" s="51">
        <f ca="1">AVERAGE(OFFSET(H331,0,0,Machine_traitement!$B$4,1))</f>
        <v>408.35888046977351</v>
      </c>
    </row>
    <row r="332" spans="1:12" ht="12.75">
      <c r="A332" s="65">
        <f>IF(TRUE,Machine_donnees_brutes!A336)</f>
        <v>726.34082000000001</v>
      </c>
      <c r="B332" s="65">
        <f>IF(TRUE,Machine_donnees_brutes!B336)</f>
        <v>3.9044797</v>
      </c>
      <c r="C332" s="65">
        <f>IF(TRUE,Machine_donnees_brutes!D336)</f>
        <v>355.87024000000002</v>
      </c>
      <c r="D332" s="65">
        <f>IF(TRUE,Machine_donnees_brutes!C336)</f>
        <v>471.38808999999998</v>
      </c>
      <c r="F332" s="54" t="str">
        <f>IF(OR(H332&gt;Machine_traitement!$B$24,F331="OUI"),"OUI","NON")</f>
        <v>OUI</v>
      </c>
      <c r="G332" s="55" t="str">
        <f>IF(I332&gt;0,IF(A332&lt;&gt;A331,IF(OR((L332-L331)/(A332-A331)&lt;-Machine_traitement!$B$18,G331="RUPTURE",IF(L332&lt;L331,L332&lt;Machine_traitement!$B$19)),"RUPTURE","NON RUPTURE"),IF(OR((L333-L331)/(A333-A331)&lt;-Machine_traitement!$B$18,G331="RUPTURE",IF(L333&lt;L331,L333&lt;Machine_traitement!$B$19)),"RUPTURE","NON RUPTURE")),"NON RUPTURE")</f>
        <v>NON RUPTURE</v>
      </c>
      <c r="H332" s="56">
        <f>D332/Resultats!$K$2</f>
        <v>409.99104526562098</v>
      </c>
      <c r="I332" s="69">
        <f>A332-Machine_traitement!$B$26</f>
        <v>1.285160000000019</v>
      </c>
      <c r="J332" s="50">
        <f>(B332-$B$2)/Resultats!$J$2</f>
        <v>0.12920945</v>
      </c>
      <c r="K332" s="50">
        <f>IF(AND(TRUE,Machine_donnees!J332-(Machine_traitement!$B$10*Machine_donnees!L332+Machine_traitement!$B$11)&gt;0.0003),Machine_donnees!J332-(Machine_traitement!$B$10*Machine_donnees!L332+Machine_traitement!$B$11),0)</f>
        <v>0.055713198143098608</v>
      </c>
      <c r="L332" s="51">
        <f ca="1">AVERAGE(OFFSET(H332,0,0,Machine_traitement!$B$4,1))</f>
        <v>408.8882597751695</v>
      </c>
    </row>
    <row r="333" spans="1:12" ht="12.75">
      <c r="A333" s="65">
        <f>IF(TRUE,Machine_donnees_brutes!A337)</f>
        <v>726.34473000000003</v>
      </c>
      <c r="B333" s="65">
        <f>IF(TRUE,Machine_donnees_brutes!B337)</f>
        <v>3.9077460999999998</v>
      </c>
      <c r="C333" s="65">
        <f>IF(TRUE,Machine_donnees_brutes!D337)</f>
        <v>356.16415000000001</v>
      </c>
      <c r="D333" s="65">
        <f>IF(TRUE,Machine_donnees_brutes!C337)</f>
        <v>468.85223000000002</v>
      </c>
      <c r="F333" s="54" t="str">
        <f>IF(OR(H333&gt;Machine_traitement!$B$24,F332="OUI"),"OUI","NON")</f>
        <v>OUI</v>
      </c>
      <c r="G333" s="55" t="str">
        <f>IF(I333&gt;0,IF(A333&lt;&gt;A332,IF(OR((L333-L332)/(A333-A332)&lt;-Machine_traitement!$B$18,G332="RUPTURE",IF(L333&lt;L332,L333&lt;Machine_traitement!$B$19)),"RUPTURE","NON RUPTURE"),IF(OR((L334-L332)/(A334-A332)&lt;-Machine_traitement!$B$18,G332="RUPTURE",IF(L334&lt;L332,L334&lt;Machine_traitement!$B$19)),"RUPTURE","NON RUPTURE")),"NON RUPTURE")</f>
        <v>NON RUPTURE</v>
      </c>
      <c r="H333" s="56">
        <f>D333/Resultats!$K$2</f>
        <v>407.78547428471802</v>
      </c>
      <c r="I333" s="69">
        <f>A333-Machine_traitement!$B$26</f>
        <v>1.2890700000000379</v>
      </c>
      <c r="J333" s="50">
        <f>(B333-$B$2)/Resultats!$J$2</f>
        <v>0.12961774999999998</v>
      </c>
      <c r="K333" s="50">
        <f>IF(AND(TRUE,Machine_donnees!J333-(Machine_traitement!$B$10*Machine_donnees!L333+Machine_traitement!$B$11)&gt;0.0003),Machine_donnees!J333-(Machine_traitement!$B$10*Machine_donnees!L333+Machine_traitement!$B$11),0)</f>
        <v>0.056129664326324241</v>
      </c>
      <c r="L333" s="51">
        <f ca="1">AVERAGE(OFFSET(H333,0,0,Machine_traitement!$B$4,1))</f>
        <v>408.78706840191819</v>
      </c>
    </row>
    <row r="334" spans="1:12" ht="12.75">
      <c r="A334" s="65">
        <f>IF(TRUE,Machine_donnees_brutes!A338)</f>
        <v>726.34862999999996</v>
      </c>
      <c r="B334" s="65">
        <f>IF(TRUE,Machine_donnees_brutes!B338)</f>
        <v>3.9113164</v>
      </c>
      <c r="C334" s="65">
        <f>IF(TRUE,Machine_donnees_brutes!D338)</f>
        <v>355.36770999999999</v>
      </c>
      <c r="D334" s="65">
        <f>IF(TRUE,Machine_donnees_brutes!C338)</f>
        <v>471.15539999999999</v>
      </c>
      <c r="F334" s="54" t="str">
        <f>IF(OR(H334&gt;Machine_traitement!$B$24,F333="OUI"),"OUI","NON")</f>
        <v>OUI</v>
      </c>
      <c r="G334" s="55" t="str">
        <f>IF(I334&gt;0,IF(A334&lt;&gt;A333,IF(OR((L334-L333)/(A334-A333)&lt;-Machine_traitement!$B$18,G333="RUPTURE",IF(L334&lt;L333,L334&lt;Machine_traitement!$B$19)),"RUPTURE","NON RUPTURE"),IF(OR((L335-L333)/(A335-A333)&lt;-Machine_traitement!$B$18,G333="RUPTURE",IF(L335&lt;L333,L335&lt;Machine_traitement!$B$19)),"RUPTURE","NON RUPTURE")),"NON RUPTURE")</f>
        <v>NON RUPTURE</v>
      </c>
      <c r="H334" s="56">
        <f>D334/Resultats!$K$2</f>
        <v>409.7886625191183</v>
      </c>
      <c r="I334" s="69">
        <f>A334-Machine_traitement!$B$26</f>
        <v>1.2929699999999684</v>
      </c>
      <c r="J334" s="50">
        <f>(B334-$B$2)/Resultats!$J$2</f>
        <v>0.13006403750000001</v>
      </c>
      <c r="K334" s="50">
        <f>IF(AND(TRUE,Machine_donnees!J334-(Machine_traitement!$B$10*Machine_donnees!L334+Machine_traitement!$B$11)&gt;0.0003),Machine_donnees!J334-(Machine_traitement!$B$10*Machine_donnees!L334+Machine_traitement!$B$11),0)</f>
        <v>0.056488887517614911</v>
      </c>
      <c r="L334" s="51">
        <f ca="1">AVERAGE(OFFSET(H334,0,0,Machine_traitement!$B$4,1))</f>
        <v>409.86592699668745</v>
      </c>
    </row>
    <row r="335" spans="1:12" ht="12.75">
      <c r="A335" s="65">
        <f>IF(TRUE,Machine_donnees_brutes!A339)</f>
        <v>726.35253999999998</v>
      </c>
      <c r="B335" s="65">
        <f>IF(TRUE,Machine_donnees_brutes!B339)</f>
        <v>3.9145946999999999</v>
      </c>
      <c r="C335" s="65">
        <f>IF(TRUE,Machine_donnees_brutes!D339)</f>
        <v>354.33114999999998</v>
      </c>
      <c r="D335" s="65">
        <f>IF(TRUE,Machine_donnees_brutes!C339)</f>
        <v>471.33307000000002</v>
      </c>
      <c r="F335" s="54" t="str">
        <f>IF(OR(H335&gt;Machine_traitement!$B$24,F334="OUI"),"OUI","NON")</f>
        <v>OUI</v>
      </c>
      <c r="G335" s="55" t="str">
        <f>IF(I335&gt;0,IF(A335&lt;&gt;A334,IF(OR((L335-L334)/(A335-A334)&lt;-Machine_traitement!$B$18,G334="RUPTURE",IF(L335&lt;L334,L335&lt;Machine_traitement!$B$19)),"RUPTURE","NON RUPTURE"),IF(OR((L336-L334)/(A336-A334)&lt;-Machine_traitement!$B$18,G334="RUPTURE",IF(L336&lt;L334,L336&lt;Machine_traitement!$B$19)),"RUPTURE","NON RUPTURE")),"NON RUPTURE")</f>
        <v>NON RUPTURE</v>
      </c>
      <c r="H335" s="56">
        <f>D335/Resultats!$K$2</f>
        <v>409.94319147425665</v>
      </c>
      <c r="I335" s="69">
        <f>A335-Machine_traitement!$B$26</f>
        <v>1.2968799999999874</v>
      </c>
      <c r="J335" s="50">
        <f>(B335-$B$2)/Resultats!$J$2</f>
        <v>0.13047382499999999</v>
      </c>
      <c r="K335" s="50">
        <f>IF(AND(TRUE,Machine_donnees!J335-(Machine_traitement!$B$10*Machine_donnees!L335+Machine_traitement!$B$11)&gt;0.0003),Machine_donnees!J335-(Machine_traitement!$B$10*Machine_donnees!L335+Machine_traitement!$B$11),0)</f>
        <v>0.056977622275663442</v>
      </c>
      <c r="L335" s="51">
        <f ca="1">AVERAGE(OFFSET(H335,0,0,Machine_traitement!$B$4,1))</f>
        <v>408.8876509483074</v>
      </c>
    </row>
    <row r="336" spans="1:12" ht="12.75">
      <c r="A336" s="65">
        <f>IF(TRUE,Machine_donnees_brutes!A340)</f>
        <v>726.35645</v>
      </c>
      <c r="B336" s="65">
        <f>IF(TRUE,Machine_donnees_brutes!B340)</f>
        <v>3.9181054</v>
      </c>
      <c r="C336" s="65">
        <f>IF(TRUE,Machine_donnees_brutes!D340)</f>
        <v>353.71994000000001</v>
      </c>
      <c r="D336" s="65">
        <f>IF(TRUE,Machine_donnees_brutes!C340)</f>
        <v>468.90584999999999</v>
      </c>
      <c r="F336" s="54" t="str">
        <f>IF(OR(H336&gt;Machine_traitement!$B$24,F335="OUI"),"OUI","NON")</f>
        <v>OUI</v>
      </c>
      <c r="G336" s="55" t="str">
        <f>IF(I336&gt;0,IF(A336&lt;&gt;A335,IF(OR((L336-L335)/(A336-A335)&lt;-Machine_traitement!$B$18,G335="RUPTURE",IF(L336&lt;L335,L336&lt;Machine_traitement!$B$19)),"RUPTURE","NON RUPTURE"),IF(OR((L337-L335)/(A337-A335)&lt;-Machine_traitement!$B$18,G335="RUPTURE",IF(L337&lt;L335,L337&lt;Machine_traitement!$B$19)),"RUPTURE","NON RUPTURE")),"NON RUPTURE")</f>
        <v>NON RUPTURE</v>
      </c>
      <c r="H336" s="56">
        <f>D336/Resultats!$K$2</f>
        <v>407.83211042235808</v>
      </c>
      <c r="I336" s="69">
        <f>A336-Machine_traitement!$B$26</f>
        <v>1.3007900000000063</v>
      </c>
      <c r="J336" s="50">
        <f>(B336-$B$2)/Resultats!$J$2</f>
        <v>0.1309126625</v>
      </c>
      <c r="K336" s="50">
        <f>IF(AND(TRUE,Machine_donnees!J336-(Machine_traitement!$B$10*Machine_donnees!L336+Machine_traitement!$B$11)&gt;0.0003),Machine_donnees!J336-(Machine_traitement!$B$10*Machine_donnees!L336+Machine_traitement!$B$11),0)</f>
        <v>0.057402119032823162</v>
      </c>
      <c r="L336" s="51">
        <f ca="1">AVERAGE(OFFSET(H336,0,0,Machine_traitement!$B$4,1))</f>
        <v>409.0653544630768</v>
      </c>
    </row>
    <row r="337" spans="1:12" ht="12.75">
      <c r="A337" s="65">
        <f>IF(TRUE,Machine_donnees_brutes!A341)</f>
        <v>726.36035000000004</v>
      </c>
      <c r="B337" s="65">
        <f>IF(TRUE,Machine_donnees_brutes!B341)</f>
        <v>3.9207458000000002</v>
      </c>
      <c r="C337" s="65">
        <f>IF(TRUE,Machine_donnees_brutes!D341)</f>
        <v>354.53397000000001</v>
      </c>
      <c r="D337" s="65">
        <f>IF(TRUE,Machine_donnees_brutes!C341)</f>
        <v>471.74169999999998</v>
      </c>
      <c r="F337" s="54" t="str">
        <f>IF(OR(H337&gt;Machine_traitement!$B$24,F336="OUI"),"OUI","NON")</f>
        <v>OUI</v>
      </c>
      <c r="G337" s="55" t="str">
        <f>IF(I337&gt;0,IF(A337&lt;&gt;A336,IF(OR((L337-L336)/(A337-A336)&lt;-Machine_traitement!$B$18,G336="RUPTURE",IF(L337&lt;L336,L337&lt;Machine_traitement!$B$19)),"RUPTURE","NON RUPTURE"),IF(OR((L338-L336)/(A338-A336)&lt;-Machine_traitement!$B$18,G336="RUPTURE",IF(L338&lt;L336,L338&lt;Machine_traitement!$B$19)),"RUPTURE","NON RUPTURE")),"NON RUPTURE")</f>
        <v>NON RUPTURE</v>
      </c>
      <c r="H337" s="56">
        <f>D337/Resultats!$K$2</f>
        <v>410.29859850379546</v>
      </c>
      <c r="I337" s="69">
        <f>A337-Machine_traitement!$B$26</f>
        <v>1.3046900000000505</v>
      </c>
      <c r="J337" s="50">
        <f>(B337-$B$2)/Resultats!$J$2</f>
        <v>0.13124271250000003</v>
      </c>
      <c r="K337" s="50">
        <f>IF(AND(TRUE,Machine_donnees!J337-(Machine_traitement!$B$10*Machine_donnees!L337+Machine_traitement!$B$11)&gt;0.0003),Machine_donnees!J337-(Machine_traitement!$B$10*Machine_donnees!L337+Machine_traitement!$B$11),0)</f>
        <v>0.057803160324834263</v>
      </c>
      <c r="L337" s="51">
        <f ca="1">AVERAGE(OFFSET(H337,0,0,Machine_traitement!$B$4,1))</f>
        <v>408.18566487873073</v>
      </c>
    </row>
    <row r="338" spans="1:12" ht="12.75">
      <c r="A338" s="65">
        <f>IF(TRUE,Machine_donnees_brutes!A342)</f>
        <v>726.36425999999994</v>
      </c>
      <c r="B338" s="65">
        <f>IF(TRUE,Machine_donnees_brutes!B342)</f>
        <v>3.9246082000000002</v>
      </c>
      <c r="C338" s="65">
        <f>IF(TRUE,Machine_donnees_brutes!D342)</f>
        <v>355.73871000000003</v>
      </c>
      <c r="D338" s="65">
        <f>IF(TRUE,Machine_donnees_brutes!C342)</f>
        <v>466.88299999999998</v>
      </c>
      <c r="F338" s="54" t="str">
        <f>IF(OR(H338&gt;Machine_traitement!$B$24,F337="OUI"),"OUI","NON")</f>
        <v>OUI</v>
      </c>
      <c r="G338" s="55" t="str">
        <f>IF(I338&gt;0,IF(A338&lt;&gt;A337,IF(OR((L338-L337)/(A338-A337)&lt;-Machine_traitement!$B$18,G337="RUPTURE",IF(L338&lt;L337,L338&lt;Machine_traitement!$B$19)),"RUPTURE","NON RUPTURE"),IF(OR((L339-L337)/(A339-A337)&lt;-Machine_traitement!$B$18,G337="RUPTURE",IF(L339&lt;L337,L339&lt;Machine_traitement!$B$19)),"RUPTURE","NON RUPTURE")),"NON RUPTURE")</f>
        <v>NON RUPTURE</v>
      </c>
      <c r="H338" s="56">
        <f>D338/Resultats!$K$2</f>
        <v>406.07273125366601</v>
      </c>
      <c r="I338" s="69">
        <f>A338-Machine_traitement!$B$26</f>
        <v>1.3085999999999558</v>
      </c>
      <c r="J338" s="50">
        <f>(B338-$B$2)/Resultats!$J$2</f>
        <v>0.13172551250000003</v>
      </c>
      <c r="K338" s="50">
        <f>IF(AND(TRUE,Machine_donnees!J338-(Machine_traitement!$B$10*Machine_donnees!L338+Machine_traitement!$B$11)&gt;0.0003),Machine_donnees!J338-(Machine_traitement!$B$10*Machine_donnees!L338+Machine_traitement!$B$11),0)</f>
        <v>0.058285376700153158</v>
      </c>
      <c r="L338" s="51">
        <f ca="1">AVERAGE(OFFSET(H338,0,0,Machine_traitement!$B$4,1))</f>
        <v>408.19289687210033</v>
      </c>
    </row>
    <row r="339" spans="1:12" ht="12.75">
      <c r="A339" s="65">
        <f>IF(TRUE,Machine_donnees_brutes!A343)</f>
        <v>726.36815999999999</v>
      </c>
      <c r="B339" s="65">
        <f>IF(TRUE,Machine_donnees_brutes!B343)</f>
        <v>3.9254725000000001</v>
      </c>
      <c r="C339" s="65">
        <f>IF(TRUE,Machine_donnees_brutes!D343)</f>
        <v>355.78012000000001</v>
      </c>
      <c r="D339" s="65">
        <f>IF(TRUE,Machine_donnees_brutes!C343)</f>
        <v>471.75833</v>
      </c>
      <c r="F339" s="54" t="str">
        <f>IF(OR(H339&gt;Machine_traitement!$B$24,F338="OUI"),"OUI","NON")</f>
        <v>OUI</v>
      </c>
      <c r="G339" s="55" t="str">
        <f>IF(I339&gt;0,IF(A339&lt;&gt;A338,IF(OR((L339-L338)/(A339-A338)&lt;-Machine_traitement!$B$18,G338="RUPTURE",IF(L339&lt;L338,L339&lt;Machine_traitement!$B$19)),"RUPTURE","NON RUPTURE"),IF(OR((L340-L338)/(A340-A338)&lt;-Machine_traitement!$B$18,G338="RUPTURE",IF(L340&lt;L338,L340&lt;Machine_traitement!$B$19)),"RUPTURE","NON RUPTURE")),"NON RUPTURE")</f>
        <v>NON RUPTURE</v>
      </c>
      <c r="H339" s="56">
        <f>D339/Resultats!$K$2</f>
        <v>410.31306249053466</v>
      </c>
      <c r="I339" s="69">
        <f>A339-Machine_traitement!$B$26</f>
        <v>1.3125</v>
      </c>
      <c r="J339" s="50">
        <f>(B339-$B$2)/Resultats!$J$2</f>
        <v>0.13183355000000002</v>
      </c>
      <c r="K339" s="50">
        <f>IF(AND(TRUE,Machine_donnees!J339-(Machine_traitement!$B$10*Machine_donnees!L339+Machine_traitement!$B$11)&gt;0.0003),Machine_donnees!J339-(Machine_traitement!$B$10*Machine_donnees!L339+Machine_traitement!$B$11),0)</f>
        <v>0.058385524212131348</v>
      </c>
      <c r="L339" s="51">
        <f ca="1">AVERAGE(OFFSET(H339,0,0,Machine_traitement!$B$4,1))</f>
        <v>408.29066576863374</v>
      </c>
    </row>
    <row r="340" spans="1:12" ht="12.75">
      <c r="A340" s="65">
        <f>IF(TRUE,Machine_donnees_brutes!A344)</f>
        <v>726.37207000000001</v>
      </c>
      <c r="B340" s="65">
        <f>IF(TRUE,Machine_donnees_brutes!B344)</f>
        <v>3.9301276000000001</v>
      </c>
      <c r="C340" s="65">
        <f>IF(TRUE,Machine_donnees_brutes!D344)</f>
        <v>355.03244000000001</v>
      </c>
      <c r="D340" s="65">
        <f>IF(TRUE,Machine_donnees_brutes!C344)</f>
        <v>467.10782</v>
      </c>
      <c r="F340" s="54" t="str">
        <f>IF(OR(H340&gt;Machine_traitement!$B$24,F339="OUI"),"OUI","NON")</f>
        <v>OUI</v>
      </c>
      <c r="G340" s="55" t="str">
        <f>IF(I340&gt;0,IF(A340&lt;&gt;A339,IF(OR((L340-L339)/(A340-A339)&lt;-Machine_traitement!$B$18,G339="RUPTURE",IF(L340&lt;L339,L340&lt;Machine_traitement!$B$19)),"RUPTURE","NON RUPTURE"),IF(OR((L341-L339)/(A341-A339)&lt;-Machine_traitement!$B$18,G339="RUPTURE",IF(L341&lt;L339,L341&lt;Machine_traitement!$B$19)),"RUPTURE","NON RUPTURE")),"NON RUPTURE")</f>
        <v>NON RUPTURE</v>
      </c>
      <c r="H340" s="56">
        <f>D340/Resultats!$K$2</f>
        <v>406.26826904673288</v>
      </c>
      <c r="I340" s="69">
        <f>A340-Machine_traitement!$B$26</f>
        <v>1.316410000000019</v>
      </c>
      <c r="J340" s="50">
        <f>(B340-$B$2)/Resultats!$J$2</f>
        <v>0.13241543750000001</v>
      </c>
      <c r="K340" s="50">
        <f>IF(AND(TRUE,Machine_donnees!J340-(Machine_traitement!$B$10*Machine_donnees!L340+Machine_traitement!$B$11)&gt;0.0003),Machine_donnees!J340-(Machine_traitement!$B$10*Machine_donnees!L340+Machine_traitement!$B$11),0)</f>
        <v>0.059056636098959836</v>
      </c>
      <c r="L340" s="51">
        <f ca="1">AVERAGE(OFFSET(H340,0,0,Machine_traitement!$B$4,1))</f>
        <v>407.18504053574668</v>
      </c>
    </row>
    <row r="341" spans="1:12" ht="12.75">
      <c r="A341" s="65">
        <f>IF(TRUE,Machine_donnees_brutes!A345)</f>
        <v>726.37598000000003</v>
      </c>
      <c r="B341" s="65">
        <f>IF(TRUE,Machine_donnees_brutes!B345)</f>
        <v>3.9320588000000001</v>
      </c>
      <c r="C341" s="65">
        <f>IF(TRUE,Machine_donnees_brutes!D345)</f>
        <v>354.10070999999999</v>
      </c>
      <c r="D341" s="65">
        <f>IF(TRUE,Machine_donnees_brutes!C345)</f>
        <v>469.21593999999999</v>
      </c>
      <c r="F341" s="54" t="str">
        <f>IF(OR(H341&gt;Machine_traitement!$B$24,F340="OUI"),"OUI","NON")</f>
        <v>OUI</v>
      </c>
      <c r="G341" s="55" t="str">
        <f>IF(I341&gt;0,IF(A341&lt;&gt;A340,IF(OR((L341-L340)/(A341-A340)&lt;-Machine_traitement!$B$18,G340="RUPTURE",IF(L341&lt;L340,L341&lt;Machine_traitement!$B$19)),"RUPTURE","NON RUPTURE"),IF(OR((L342-L340)/(A342-A340)&lt;-Machine_traitement!$B$18,G340="RUPTURE",IF(L342&lt;L340,L342&lt;Machine_traitement!$B$19)),"RUPTURE","NON RUPTURE")),"NON RUPTURE")</f>
        <v>NON RUPTURE</v>
      </c>
      <c r="H341" s="56">
        <f>D341/Resultats!$K$2</f>
        <v>408.10181202476053</v>
      </c>
      <c r="I341" s="69">
        <f>A341-Machine_traitement!$B$26</f>
        <v>1.3203200000000379</v>
      </c>
      <c r="J341" s="50">
        <f>(B341-$B$2)/Resultats!$J$2</f>
        <v>0.13265683750000001</v>
      </c>
      <c r="K341" s="50">
        <f>IF(AND(TRUE,Machine_donnees!J341-(Machine_traitement!$B$10*Machine_donnees!L341+Machine_traitement!$B$11)&gt;0.0003),Machine_donnees!J341-(Machine_traitement!$B$10*Machine_donnees!L341+Machine_traitement!$B$11),0)</f>
        <v>0.059291576921415956</v>
      </c>
      <c r="L341" s="51">
        <f ca="1">AVERAGE(OFFSET(H341,0,0,Machine_traitement!$B$4,1))</f>
        <v>407.26507952430194</v>
      </c>
    </row>
    <row r="342" spans="1:12" ht="12.75">
      <c r="A342" s="65">
        <f>IF(TRUE,Machine_donnees_brutes!A346)</f>
        <v>726.37987999999996</v>
      </c>
      <c r="B342" s="65">
        <f>IF(TRUE,Machine_donnees_brutes!B346)</f>
        <v>3.9365828</v>
      </c>
      <c r="C342" s="65">
        <f>IF(TRUE,Machine_donnees_brutes!D346)</f>
        <v>353.75011999999998</v>
      </c>
      <c r="D342" s="65">
        <f>IF(TRUE,Machine_donnees_brutes!C346)</f>
        <v>467.29187000000002</v>
      </c>
      <c r="F342" s="54" t="str">
        <f>IF(OR(H342&gt;Machine_traitement!$B$24,F341="OUI"),"OUI","NON")</f>
        <v>OUI</v>
      </c>
      <c r="G342" s="55" t="str">
        <f>IF(I342&gt;0,IF(A342&lt;&gt;A341,IF(OR((L342-L341)/(A342-A341)&lt;-Machine_traitement!$B$18,G341="RUPTURE",IF(L342&lt;L341,L342&lt;Machine_traitement!$B$19)),"RUPTURE","NON RUPTURE"),IF(OR((L343-L341)/(A343-A341)&lt;-Machine_traitement!$B$18,G341="RUPTURE",IF(L343&lt;L341,L343&lt;Machine_traitement!$B$19)),"RUPTURE","NON RUPTURE")),"NON RUPTURE")</f>
        <v>NON RUPTURE</v>
      </c>
      <c r="H342" s="56">
        <f>D342/Resultats!$K$2</f>
        <v>406.42834702384334</v>
      </c>
      <c r="I342" s="69">
        <f>A342-Machine_traitement!$B$26</f>
        <v>1.3242199999999684</v>
      </c>
      <c r="J342" s="50">
        <f>(B342-$B$2)/Resultats!$J$2</f>
        <v>0.13322233750000001</v>
      </c>
      <c r="K342" s="50">
        <f>IF(AND(TRUE,Machine_donnees!J342-(Machine_traitement!$B$10*Machine_donnees!L342+Machine_traitement!$B$11)&gt;0.0003),Machine_donnees!J342-(Machine_traitement!$B$10*Machine_donnees!L342+Machine_traitement!$B$11),0)</f>
        <v>0.059902312922930398</v>
      </c>
      <c r="L342" s="51">
        <f ca="1">AVERAGE(OFFSET(H342,0,0,Machine_traitement!$B$4,1))</f>
        <v>406.70453698109088</v>
      </c>
    </row>
    <row r="343" spans="1:12" ht="12.75">
      <c r="A343" s="65">
        <f>IF(TRUE,Machine_donnees_brutes!A347)</f>
        <v>726.38378999999998</v>
      </c>
      <c r="B343" s="65">
        <f>IF(TRUE,Machine_donnees_brutes!B347)</f>
        <v>3.9400458</v>
      </c>
      <c r="C343" s="65">
        <f>IF(TRUE,Machine_donnees_brutes!D347)</f>
        <v>354.84933000000001</v>
      </c>
      <c r="D343" s="65">
        <f>IF(TRUE,Machine_donnees_brutes!C347)</f>
        <v>467.92696999999998</v>
      </c>
      <c r="F343" s="54" t="str">
        <f>IF(OR(H343&gt;Machine_traitement!$B$24,F342="OUI"),"OUI","NON")</f>
        <v>OUI</v>
      </c>
      <c r="G343" s="55" t="str">
        <f>IF(I343&gt;0,IF(A343&lt;&gt;A342,IF(OR((L343-L342)/(A343-A342)&lt;-Machine_traitement!$B$18,G342="RUPTURE",IF(L343&lt;L342,L343&lt;Machine_traitement!$B$19)),"RUPTURE","NON RUPTURE"),IF(OR((L344-L342)/(A344-A342)&lt;-Machine_traitement!$B$18,G342="RUPTURE",IF(L344&lt;L342,L344&lt;Machine_traitement!$B$19)),"RUPTURE","NON RUPTURE")),"NON RUPTURE")</f>
        <v>NON RUPTURE</v>
      </c>
      <c r="H343" s="56">
        <f>D343/Resultats!$K$2</f>
        <v>406.98072693833836</v>
      </c>
      <c r="I343" s="69">
        <f>A343-Machine_traitement!$B$26</f>
        <v>1.3281299999999874</v>
      </c>
      <c r="J343" s="50">
        <f>(B343-$B$2)/Resultats!$J$2</f>
        <v>0.13365521250000001</v>
      </c>
      <c r="K343" s="50">
        <f>IF(AND(TRUE,Machine_donnees!J343-(Machine_traitement!$B$10*Machine_donnees!L343+Machine_traitement!$B$11)&gt;0.0003),Machine_donnees!J343-(Machine_traitement!$B$10*Machine_donnees!L343+Machine_traitement!$B$11),0)</f>
        <v>0.060237686804605312</v>
      </c>
      <c r="L343" s="51">
        <f ca="1">AVERAGE(OFFSET(H343,0,0,Machine_traitement!$B$4,1))</f>
        <v>407.91272344766907</v>
      </c>
    </row>
    <row r="344" spans="1:12" ht="12.75">
      <c r="A344" s="65">
        <f>IF(TRUE,Machine_donnees_brutes!A348)</f>
        <v>726.3877</v>
      </c>
      <c r="B344" s="65">
        <f>IF(TRUE,Machine_donnees_brutes!B348)</f>
        <v>3.9407372000000001</v>
      </c>
      <c r="C344" s="65">
        <f>IF(TRUE,Machine_donnees_brutes!D348)</f>
        <v>355.89010999999999</v>
      </c>
      <c r="D344" s="65">
        <f>IF(TRUE,Machine_donnees_brutes!C348)</f>
        <v>470.07010000000002</v>
      </c>
      <c r="F344" s="54" t="str">
        <f>IF(OR(H344&gt;Machine_traitement!$B$24,F343="OUI"),"OUI","NON")</f>
        <v>OUI</v>
      </c>
      <c r="G344" s="55" t="str">
        <f>IF(I344&gt;0,IF(A344&lt;&gt;A343,IF(OR((L344-L343)/(A344-A343)&lt;-Machine_traitement!$B$18,G343="RUPTURE",IF(L344&lt;L343,L344&lt;Machine_traitement!$B$19)),"RUPTURE","NON RUPTURE"),IF(OR((L345-L343)/(A345-A343)&lt;-Machine_traitement!$B$18,G343="RUPTURE",IF(L345&lt;L343,L345&lt;Machine_traitement!$B$19)),"RUPTURE","NON RUPTURE")),"NON RUPTURE")</f>
        <v>NON RUPTURE</v>
      </c>
      <c r="H344" s="56">
        <f>D344/Resultats!$K$2</f>
        <v>408.84471995699977</v>
      </c>
      <c r="I344" s="69">
        <f>A344-Machine_traitement!$B$26</f>
        <v>1.3320400000000063</v>
      </c>
      <c r="J344" s="50">
        <f>(B344-$B$2)/Resultats!$J$2</f>
        <v>0.13374163750000001</v>
      </c>
      <c r="K344" s="50">
        <f>IF(AND(TRUE,Machine_donnees!J344-(Machine_traitement!$B$10*Machine_donnees!L344+Machine_traitement!$B$11)&gt;0.0003),Machine_donnees!J344-(Machine_traitement!$B$10*Machine_donnees!L344+Machine_traitement!$B$11),0)</f>
        <v>0.060358348428636452</v>
      </c>
      <c r="L344" s="51">
        <f ca="1">AVERAGE(OFFSET(H344,0,0,Machine_traitement!$B$4,1))</f>
        <v>407.48847984383843</v>
      </c>
    </row>
    <row r="345" spans="1:12" ht="12.75">
      <c r="A345" s="65">
        <f>IF(TRUE,Machine_donnees_brutes!A349)</f>
        <v>726.39160000000004</v>
      </c>
      <c r="B345" s="65">
        <f>IF(TRUE,Machine_donnees_brutes!B349)</f>
        <v>3.9440870000000001</v>
      </c>
      <c r="C345" s="65">
        <f>IF(TRUE,Machine_donnees_brutes!D349)</f>
        <v>355.77289000000002</v>
      </c>
      <c r="D345" s="65">
        <f>IF(TRUE,Machine_donnees_brutes!C349)</f>
        <v>466.95141999999998</v>
      </c>
      <c r="F345" s="54" t="str">
        <f>IF(OR(H345&gt;Machine_traitement!$B$24,F344="OUI"),"OUI","NON")</f>
        <v>OUI</v>
      </c>
      <c r="G345" s="55" t="str">
        <f>IF(I345&gt;0,IF(A345&lt;&gt;A344,IF(OR((L345-L344)/(A345-A344)&lt;-Machine_traitement!$B$18,G344="RUPTURE",IF(L345&lt;L344,L345&lt;Machine_traitement!$B$19)),"RUPTURE","NON RUPTURE"),IF(OR((L346-L344)/(A346-A344)&lt;-Machine_traitement!$B$18,G344="RUPTURE",IF(L346&lt;L344,L346&lt;Machine_traitement!$B$19)),"RUPTURE","NON RUPTURE")),"NON RUPTURE")</f>
        <v>NON RUPTURE</v>
      </c>
      <c r="H345" s="56">
        <f>D345/Resultats!$K$2</f>
        <v>406.1322397306771</v>
      </c>
      <c r="I345" s="69">
        <f>A345-Machine_traitement!$B$26</f>
        <v>1.3359400000000505</v>
      </c>
      <c r="J345" s="50">
        <f>(B345-$B$2)/Resultats!$J$2</f>
        <v>0.13416036250000002</v>
      </c>
      <c r="K345" s="50">
        <f>IF(AND(TRUE,Machine_donnees!J345-(Machine_traitement!$B$10*Machine_donnees!L345+Machine_traitement!$B$11)&gt;0.0003),Machine_donnees!J345-(Machine_traitement!$B$10*Machine_donnees!L345+Machine_traitement!$B$11),0)</f>
        <v>0.060723944280578174</v>
      </c>
      <c r="L345" s="51">
        <f ca="1">AVERAGE(OFFSET(H345,0,0,Machine_traitement!$B$4,1))</f>
        <v>408.14683042245264</v>
      </c>
    </row>
    <row r="346" spans="1:12" ht="12.75">
      <c r="A346" s="65">
        <f>IF(TRUE,Machine_donnees_brutes!A350)</f>
        <v>726.39550999999994</v>
      </c>
      <c r="B346" s="65">
        <f>IF(TRUE,Machine_donnees_brutes!B350)</f>
        <v>3.9477527000000001</v>
      </c>
      <c r="C346" s="65">
        <f>IF(TRUE,Machine_donnees_brutes!D350)</f>
        <v>354.95215000000002</v>
      </c>
      <c r="D346" s="65">
        <f>IF(TRUE,Machine_donnees_brutes!C350)</f>
        <v>471.58398</v>
      </c>
      <c r="F346" s="54" t="str">
        <f>IF(OR(H346&gt;Machine_traitement!$B$24,F345="OUI"),"OUI","NON")</f>
        <v>OUI</v>
      </c>
      <c r="G346" s="55" t="str">
        <f>IF(I346&gt;0,IF(A346&lt;&gt;A345,IF(OR((L346-L345)/(A346-A345)&lt;-Machine_traitement!$B$18,G345="RUPTURE",IF(L346&lt;L345,L346&lt;Machine_traitement!$B$19)),"RUPTURE","NON RUPTURE"),IF(OR((L347-L345)/(A347-A345)&lt;-Machine_traitement!$B$18,G345="RUPTURE",IF(L347&lt;L345,L347&lt;Machine_traitement!$B$19)),"RUPTURE","NON RUPTURE")),"NON RUPTURE")</f>
        <v>NON RUPTURE</v>
      </c>
      <c r="H346" s="56">
        <f>D346/Resultats!$K$2</f>
        <v>410.16142111422818</v>
      </c>
      <c r="I346" s="69">
        <f>A346-Machine_traitement!$B$26</f>
        <v>1.3398499999999558</v>
      </c>
      <c r="J346" s="50">
        <f>(B346-$B$2)/Resultats!$J$2</f>
        <v>0.13461857500000002</v>
      </c>
      <c r="K346" s="50">
        <f>IF(AND(TRUE,Machine_donnees!J346-(Machine_traitement!$B$10*Machine_donnees!L346+Machine_traitement!$B$11)&gt;0.0003),Machine_donnees!J346-(Machine_traitement!$B$10*Machine_donnees!L346+Machine_traitement!$B$11),0)</f>
        <v>0.061169848020241502</v>
      </c>
      <c r="L346" s="51">
        <f ca="1">AVERAGE(OFFSET(H346,0,0,Machine_traitement!$B$4,1))</f>
        <v>408.29935459770917</v>
      </c>
    </row>
    <row r="347" spans="1:12" ht="12.75">
      <c r="A347" s="65">
        <f>IF(TRUE,Machine_donnees_brutes!A351)</f>
        <v>726.39940999999999</v>
      </c>
      <c r="B347" s="65">
        <f>IF(TRUE,Machine_donnees_brutes!B351)</f>
        <v>3.951025</v>
      </c>
      <c r="C347" s="65">
        <f>IF(TRUE,Machine_donnees_brutes!D351)</f>
        <v>354.01682</v>
      </c>
      <c r="D347" s="65">
        <f>IF(TRUE,Machine_donnees_brutes!C351)</f>
        <v>467.30214999999998</v>
      </c>
      <c r="F347" s="54" t="str">
        <f>IF(OR(H347&gt;Machine_traitement!$B$24,F346="OUI"),"OUI","NON")</f>
        <v>OUI</v>
      </c>
      <c r="G347" s="55" t="str">
        <f>IF(I347&gt;0,IF(A347&lt;&gt;A346,IF(OR((L347-L346)/(A347-A346)&lt;-Machine_traitement!$B$18,G346="RUPTURE",IF(L347&lt;L346,L347&lt;Machine_traitement!$B$19)),"RUPTURE","NON RUPTURE"),IF(OR((L348-L346)/(A348-A346)&lt;-Machine_traitement!$B$18,G346="RUPTURE",IF(L348&lt;L346,L348&lt;Machine_traitement!$B$19)),"RUPTURE","NON RUPTURE")),"NON RUPTURE")</f>
        <v>NON RUPTURE</v>
      </c>
      <c r="H347" s="56">
        <f>D347/Resultats!$K$2</f>
        <v>406.43728808119016</v>
      </c>
      <c r="I347" s="69">
        <f>A347-Machine_traitement!$B$26</f>
        <v>1.34375</v>
      </c>
      <c r="J347" s="50">
        <f>(B347-$B$2)/Resultats!$J$2</f>
        <v>0.13502761250000001</v>
      </c>
      <c r="K347" s="50">
        <f>IF(AND(TRUE,Machine_donnees!J347-(Machine_traitement!$B$10*Machine_donnees!L347+Machine_traitement!$B$11)&gt;0.0003),Machine_donnees!J347-(Machine_traitement!$B$10*Machine_donnees!L347+Machine_traitement!$B$11),0)</f>
        <v>0.061586510894306862</v>
      </c>
      <c r="L347" s="51">
        <f ca="1">AVERAGE(OFFSET(H347,0,0,Machine_traitement!$B$4,1))</f>
        <v>408.20486466870466</v>
      </c>
    </row>
    <row r="348" spans="1:12" ht="12.75">
      <c r="A348" s="65">
        <f>IF(TRUE,Machine_donnees_brutes!A352)</f>
        <v>726.40332000000001</v>
      </c>
      <c r="B348" s="65">
        <f>IF(TRUE,Machine_donnees_brutes!B352)</f>
        <v>3.9527595</v>
      </c>
      <c r="C348" s="65">
        <f>IF(TRUE,Machine_donnees_brutes!D352)</f>
        <v>353.82042999999999</v>
      </c>
      <c r="D348" s="65">
        <f>IF(TRUE,Machine_donnees_brutes!C352)</f>
        <v>471.36669999999998</v>
      </c>
      <c r="F348" s="54" t="str">
        <f>IF(OR(H348&gt;Machine_traitement!$B$24,F347="OUI"),"OUI","NON")</f>
        <v>OUI</v>
      </c>
      <c r="G348" s="55" t="str">
        <f>IF(I348&gt;0,IF(A348&lt;&gt;A347,IF(OR((L348-L347)/(A348-A347)&lt;-Machine_traitement!$B$18,G347="RUPTURE",IF(L348&lt;L347,L348&lt;Machine_traitement!$B$19)),"RUPTURE","NON RUPTURE"),IF(OR((L349-L347)/(A349-A347)&lt;-Machine_traitement!$B$18,G347="RUPTURE",IF(L349&lt;L347,L349&lt;Machine_traitement!$B$19)),"RUPTURE","NON RUPTURE")),"NON RUPTURE")</f>
        <v>NON RUPTURE</v>
      </c>
      <c r="H348" s="56">
        <f>D348/Resultats!$K$2</f>
        <v>409.97244125621921</v>
      </c>
      <c r="I348" s="69">
        <f>A348-Machine_traitement!$B$26</f>
        <v>1.347660000000019</v>
      </c>
      <c r="J348" s="50">
        <f>(B348-$B$2)/Resultats!$J$2</f>
        <v>0.135244425</v>
      </c>
      <c r="K348" s="50">
        <f>IF(AND(TRUE,Machine_donnees!J348-(Machine_traitement!$B$10*Machine_donnees!L348+Machine_traitement!$B$11)&gt;0.0003),Machine_donnees!J348-(Machine_traitement!$B$10*Machine_donnees!L348+Machine_traitement!$B$11),0)</f>
        <v>0.061711194220054805</v>
      </c>
      <c r="L348" s="51">
        <f ca="1">AVERAGE(OFFSET(H348,0,0,Machine_traitement!$B$4,1))</f>
        <v>409.34648461543429</v>
      </c>
    </row>
    <row r="349" spans="1:12" ht="12.75">
      <c r="A349" s="65">
        <f>IF(TRUE,Machine_donnees_brutes!A353)</f>
        <v>726.40723000000003</v>
      </c>
      <c r="B349" s="65">
        <f>IF(TRUE,Machine_donnees_brutes!B353)</f>
        <v>3.9569318</v>
      </c>
      <c r="C349" s="65">
        <f>IF(TRUE,Machine_donnees_brutes!D353)</f>
        <v>355.08096</v>
      </c>
      <c r="D349" s="65">
        <f>IF(TRUE,Machine_donnees_brutes!C353)</f>
        <v>469.92730999999998</v>
      </c>
      <c r="F349" s="54" t="str">
        <f>IF(OR(H349&gt;Machine_traitement!$B$24,F348="OUI"),"OUI","NON")</f>
        <v>OUI</v>
      </c>
      <c r="G349" s="55" t="str">
        <f>IF(I349&gt;0,IF(A349&lt;&gt;A348,IF(OR((L349-L348)/(A349-A348)&lt;-Machine_traitement!$B$18,G348="RUPTURE",IF(L349&lt;L348,L349&lt;Machine_traitement!$B$19)),"RUPTURE","NON RUPTURE"),IF(OR((L350-L348)/(A350-A348)&lt;-Machine_traitement!$B$18,G348="RUPTURE",IF(L350&lt;L348,L350&lt;Machine_traitement!$B$19)),"RUPTURE","NON RUPTURE")),"NON RUPTURE")</f>
        <v>NON RUPTURE</v>
      </c>
      <c r="H349" s="56">
        <f>D349/Resultats!$K$2</f>
        <v>408.72052797464931</v>
      </c>
      <c r="I349" s="69">
        <f>A349-Machine_traitement!$B$26</f>
        <v>1.3515700000000379</v>
      </c>
      <c r="J349" s="50">
        <f>(B349-$B$2)/Resultats!$J$2</f>
        <v>0.1357659625</v>
      </c>
      <c r="K349" s="50">
        <f>IF(AND(TRUE,Machine_donnees!J349-(Machine_traitement!$B$10*Machine_donnees!L349+Machine_traitement!$B$11)&gt;0.0003),Machine_donnees!J349-(Machine_traitement!$B$10*Machine_donnees!L349+Machine_traitement!$B$11),0)</f>
        <v>0.062244259974504085</v>
      </c>
      <c r="L349" s="51">
        <f ca="1">AVERAGE(OFFSET(H349,0,0,Machine_traitement!$B$4,1))</f>
        <v>409.2036320897592</v>
      </c>
    </row>
    <row r="350" spans="1:12" ht="12.75">
      <c r="A350" s="65">
        <f>IF(TRUE,Machine_donnees_brutes!A354)</f>
        <v>726.41112999999996</v>
      </c>
      <c r="B350" s="65">
        <f>IF(TRUE,Machine_donnees_brutes!B354)</f>
        <v>3.9605676999999999</v>
      </c>
      <c r="C350" s="65">
        <f>IF(TRUE,Machine_donnees_brutes!D354)</f>
        <v>355.95911000000001</v>
      </c>
      <c r="D350" s="65">
        <f>IF(TRUE,Machine_donnees_brutes!C354)</f>
        <v>471.03820999999999</v>
      </c>
      <c r="F350" s="54" t="str">
        <f>IF(OR(H350&gt;Machine_traitement!$B$24,F349="OUI"),"OUI","NON")</f>
        <v>OUI</v>
      </c>
      <c r="G350" s="55" t="str">
        <f>IF(I350&gt;0,IF(A350&lt;&gt;A349,IF(OR((L350-L349)/(A350-A349)&lt;-Machine_traitement!$B$18,G349="RUPTURE",IF(L350&lt;L349,L350&lt;Machine_traitement!$B$19)),"RUPTURE","NON RUPTURE"),IF(OR((L351-L349)/(A351-A349)&lt;-Machine_traitement!$B$18,G349="RUPTURE",IF(L351&lt;L349,L351&lt;Machine_traitement!$B$19)),"RUPTURE","NON RUPTURE")),"NON RUPTURE")</f>
        <v>NON RUPTURE</v>
      </c>
      <c r="H350" s="56">
        <f>D350/Resultats!$K$2</f>
        <v>409.68673620486908</v>
      </c>
      <c r="I350" s="69">
        <f>A350-Machine_traitement!$B$26</f>
        <v>1.3554699999999684</v>
      </c>
      <c r="J350" s="50">
        <f>(B350-$B$2)/Resultats!$J$2</f>
        <v>0.13622044999999999</v>
      </c>
      <c r="K350" s="50">
        <f>IF(AND(TRUE,Machine_donnees!J350-(Machine_traitement!$B$10*Machine_donnees!L350+Machine_traitement!$B$11)&gt;0.0003),Machine_donnees!J350-(Machine_traitement!$B$10*Machine_donnees!L350+Machine_traitement!$B$11),0)</f>
        <v>0.062676685900043827</v>
      </c>
      <c r="L350" s="51">
        <f ca="1">AVERAGE(OFFSET(H350,0,0,Machine_traitement!$B$4,1))</f>
        <v>409.477008397151</v>
      </c>
    </row>
    <row r="351" spans="1:12" ht="12.75">
      <c r="A351" s="65">
        <f>IF(TRUE,Machine_donnees_brutes!A355)</f>
        <v>726.41503999999998</v>
      </c>
      <c r="B351" s="65">
        <f>IF(TRUE,Machine_donnees_brutes!B355)</f>
        <v>3.9641082000000001</v>
      </c>
      <c r="C351" s="65">
        <f>IF(TRUE,Machine_donnees_brutes!D355)</f>
        <v>355.56371999999999</v>
      </c>
      <c r="D351" s="65">
        <f>IF(TRUE,Machine_donnees_brutes!C355)</f>
        <v>470.55594000000002</v>
      </c>
      <c r="F351" s="54" t="str">
        <f>IF(OR(H351&gt;Machine_traitement!$B$24,F350="OUI"),"OUI","NON")</f>
        <v>OUI</v>
      </c>
      <c r="G351" s="55" t="str">
        <f>IF(I351&gt;0,IF(A351&lt;&gt;A350,IF(OR((L351-L350)/(A351-A350)&lt;-Machine_traitement!$B$18,G350="RUPTURE",IF(L351&lt;L350,L351&lt;Machine_traitement!$B$19)),"RUPTURE","NON RUPTURE"),IF(OR((L352-L350)/(A352-A350)&lt;-Machine_traitement!$B$18,G350="RUPTURE",IF(L352&lt;L350,L352&lt;Machine_traitement!$B$19)),"RUPTURE","NON RUPTURE")),"NON RUPTURE")</f>
        <v>NON RUPTURE</v>
      </c>
      <c r="H351" s="56">
        <f>D351/Resultats!$K$2</f>
        <v>409.26728058943291</v>
      </c>
      <c r="I351" s="69">
        <f>A351-Machine_traitement!$B$26</f>
        <v>1.3593799999999874</v>
      </c>
      <c r="J351" s="50">
        <f>(B351-$B$2)/Resultats!$J$2</f>
        <v>0.13666301250000001</v>
      </c>
      <c r="K351" s="50">
        <f>IF(AND(TRUE,Machine_donnees!J351-(Machine_traitement!$B$10*Machine_donnees!L351+Machine_traitement!$B$11)&gt;0.0003),Machine_donnees!J351-(Machine_traitement!$B$10*Machine_donnees!L351+Machine_traitement!$B$11),0)</f>
        <v>0.063249392843511221</v>
      </c>
      <c r="L351" s="51">
        <f ca="1">AVERAGE(OFFSET(H351,0,0,Machine_traitement!$B$4,1))</f>
        <v>407.8643217121288</v>
      </c>
    </row>
    <row r="352" spans="1:12" ht="12.75">
      <c r="A352" s="65">
        <f>IF(TRUE,Machine_donnees_brutes!A356)</f>
        <v>726.41895</v>
      </c>
      <c r="B352" s="65">
        <f>IF(TRUE,Machine_donnees_brutes!B356)</f>
        <v>3.9668440999999999</v>
      </c>
      <c r="C352" s="65">
        <f>IF(TRUE,Machine_donnees_brutes!D356)</f>
        <v>354.68468999999999</v>
      </c>
      <c r="D352" s="65">
        <f>IF(TRUE,Machine_donnees_brutes!C356)</f>
        <v>467.32983000000002</v>
      </c>
      <c r="F352" s="54" t="str">
        <f>IF(OR(H352&gt;Machine_traitement!$B$24,F351="OUI"),"OUI","NON")</f>
        <v>OUI</v>
      </c>
      <c r="G352" s="55" t="str">
        <f>IF(I352&gt;0,IF(A352&lt;&gt;A351,IF(OR((L352-L351)/(A352-A351)&lt;-Machine_traitement!$B$18,G351="RUPTURE",IF(L352&lt;L351,L352&lt;Machine_traitement!$B$19)),"RUPTURE","NON RUPTURE"),IF(OR((L353-L351)/(A353-A351)&lt;-Machine_traitement!$B$18,G351="RUPTURE",IF(L353&lt;L351,L353&lt;Machine_traitement!$B$19)),"RUPTURE","NON RUPTURE")),"NON RUPTURE")</f>
        <v>NON RUPTURE</v>
      </c>
      <c r="H352" s="56">
        <f>D352/Resultats!$K$2</f>
        <v>406.46136283482463</v>
      </c>
      <c r="I352" s="69">
        <f>A352-Machine_traitement!$B$26</f>
        <v>1.3632900000000063</v>
      </c>
      <c r="J352" s="50">
        <f>(B352-$B$2)/Resultats!$J$2</f>
        <v>0.13700499999999999</v>
      </c>
      <c r="K352" s="50">
        <f>IF(AND(TRUE,Machine_donnees!J352-(Machine_traitement!$B$10*Machine_donnees!L352+Machine_traitement!$B$11)&gt;0.0003),Machine_donnees!J352-(Machine_traitement!$B$10*Machine_donnees!L352+Machine_traitement!$B$11),0)</f>
        <v>0.063624502360213941</v>
      </c>
      <c r="L352" s="51">
        <f ca="1">AVERAGE(OFFSET(H352,0,0,Machine_traitement!$B$4,1))</f>
        <v>407.45388978054211</v>
      </c>
    </row>
    <row r="353" spans="1:12" ht="12.75">
      <c r="A353" s="65">
        <f>IF(TRUE,Machine_donnees_brutes!A357)</f>
        <v>726.42285000000004</v>
      </c>
      <c r="B353" s="65">
        <f>IF(TRUE,Machine_donnees_brutes!B357)</f>
        <v>3.9698481999999999</v>
      </c>
      <c r="C353" s="65">
        <f>IF(TRUE,Machine_donnees_brutes!D357)</f>
        <v>353.7663</v>
      </c>
      <c r="D353" s="65">
        <f>IF(TRUE,Machine_donnees_brutes!C357)</f>
        <v>469.61214999999999</v>
      </c>
      <c r="F353" s="54" t="str">
        <f>IF(OR(H353&gt;Machine_traitement!$B$24,F352="OUI"),"OUI","NON")</f>
        <v>OUI</v>
      </c>
      <c r="G353" s="55" t="str">
        <f>IF(I353&gt;0,IF(A353&lt;&gt;A352,IF(OR((L353-L352)/(A353-A352)&lt;-Machine_traitement!$B$18,G352="RUPTURE",IF(L353&lt;L352,L353&lt;Machine_traitement!$B$19)),"RUPTURE","NON RUPTURE"),IF(OR((L354-L352)/(A354-A352)&lt;-Machine_traitement!$B$18,G352="RUPTURE",IF(L354&lt;L352,L354&lt;Machine_traitement!$B$19)),"RUPTURE","NON RUPTURE")),"NON RUPTURE")</f>
        <v>NON RUPTURE</v>
      </c>
      <c r="H353" s="56">
        <f>D353/Resultats!$K$2</f>
        <v>408.44641672625966</v>
      </c>
      <c r="I353" s="69">
        <f>A353-Machine_traitement!$B$26</f>
        <v>1.3671900000000505</v>
      </c>
      <c r="J353" s="50">
        <f>(B353-$B$2)/Resultats!$J$2</f>
        <v>0.1373805125</v>
      </c>
      <c r="K353" s="50">
        <f>IF(AND(TRUE,Machine_donnees!J353-(Machine_traitement!$B$10*Machine_donnees!L353+Machine_traitement!$B$11)&gt;0.0003),Machine_donnees!J353-(Machine_traitement!$B$10*Machine_donnees!L353+Machine_traitement!$B$11),0)</f>
        <v>0.064037262257629984</v>
      </c>
      <c r="L353" s="51">
        <f ca="1">AVERAGE(OFFSET(H353,0,0,Machine_traitement!$B$4,1))</f>
        <v>406.99233813635209</v>
      </c>
    </row>
    <row r="354" spans="1:12" ht="12.75">
      <c r="A354" s="65">
        <f>IF(TRUE,Machine_donnees_brutes!A358)</f>
        <v>726.42675999999994</v>
      </c>
      <c r="B354" s="65">
        <f>IF(TRUE,Machine_donnees_brutes!B358)</f>
        <v>3.9736449999999999</v>
      </c>
      <c r="C354" s="65">
        <f>IF(TRUE,Machine_donnees_brutes!D358)</f>
        <v>353.88193000000001</v>
      </c>
      <c r="D354" s="65">
        <f>IF(TRUE,Machine_donnees_brutes!C358)</f>
        <v>466.26848999999999</v>
      </c>
      <c r="F354" s="54" t="str">
        <f>IF(OR(H354&gt;Machine_traitement!$B$24,F353="OUI"),"OUI","NON")</f>
        <v>OUI</v>
      </c>
      <c r="G354" s="55" t="str">
        <f>IF(I354&gt;0,IF(A354&lt;&gt;A353,IF(OR((L354-L353)/(A354-A353)&lt;-Machine_traitement!$B$18,G353="RUPTURE",IF(L354&lt;L353,L354&lt;Machine_traitement!$B$19)),"RUPTURE","NON RUPTURE"),IF(OR((L355-L353)/(A355-A353)&lt;-Machine_traitement!$B$18,G353="RUPTURE",IF(L355&lt;L353,L355&lt;Machine_traitement!$B$19)),"RUPTURE","NON RUPTURE")),"NON RUPTURE")</f>
        <v>NON RUPTURE</v>
      </c>
      <c r="H354" s="56">
        <f>D354/Resultats!$K$2</f>
        <v>405.53825954644452</v>
      </c>
      <c r="I354" s="69">
        <f>A354-Machine_traitement!$B$26</f>
        <v>1.3710999999999558</v>
      </c>
      <c r="J354" s="50">
        <f>(B354-$B$2)/Resultats!$J$2</f>
        <v>0.13785511249999999</v>
      </c>
      <c r="K354" s="50">
        <f>IF(AND(TRUE,Machine_donnees!J354-(Machine_traitement!$B$10*Machine_donnees!L354+Machine_traitement!$B$11)&gt;0.0003),Machine_donnees!J354-(Machine_traitement!$B$10*Machine_donnees!L354+Machine_traitement!$B$11),0)</f>
        <v>0.064459116343577538</v>
      </c>
      <c r="L354" s="51">
        <f ca="1">AVERAGE(OFFSET(H354,0,0,Machine_traitement!$B$4,1))</f>
        <v>407.64593986544162</v>
      </c>
    </row>
    <row r="355" spans="1:12" ht="12.75">
      <c r="A355" s="65">
        <f>IF(TRUE,Machine_donnees_brutes!A359)</f>
        <v>726.43065999999999</v>
      </c>
      <c r="B355" s="65">
        <f>IF(TRUE,Machine_donnees_brutes!B359)</f>
        <v>3.9761245000000001</v>
      </c>
      <c r="C355" s="65">
        <f>IF(TRUE,Machine_donnees_brutes!D359)</f>
        <v>355.16460999999998</v>
      </c>
      <c r="D355" s="65">
        <f>IF(TRUE,Machine_donnees_brutes!C359)</f>
        <v>471.11511000000002</v>
      </c>
      <c r="F355" s="54" t="str">
        <f>IF(OR(H355&gt;Machine_traitement!$B$24,F354="OUI"),"OUI","NON")</f>
        <v>OUI</v>
      </c>
      <c r="G355" s="55" t="str">
        <f>IF(I355&gt;0,IF(A355&lt;&gt;A354,IF(OR((L355-L354)/(A355-A354)&lt;-Machine_traitement!$B$18,G354="RUPTURE",IF(L355&lt;L354,L355&lt;Machine_traitement!$B$19)),"RUPTURE","NON RUPTURE"),IF(OR((L356-L354)/(A356-A354)&lt;-Machine_traitement!$B$18,G354="RUPTURE",IF(L356&lt;L354,L356&lt;Machine_traitement!$B$19)),"RUPTURE","NON RUPTURE")),"NON RUPTURE")</f>
        <v>NON RUPTURE</v>
      </c>
      <c r="H355" s="56">
        <f>D355/Resultats!$K$2</f>
        <v>409.75362018443872</v>
      </c>
      <c r="I355" s="69">
        <f>A355-Machine_traitement!$B$26</f>
        <v>1.375</v>
      </c>
      <c r="J355" s="50">
        <f>(B355-$B$2)/Resultats!$J$2</f>
        <v>0.13816505000000001</v>
      </c>
      <c r="K355" s="50">
        <f>IF(AND(TRUE,Machine_donnees!J355-(Machine_traitement!$B$10*Machine_donnees!L355+Machine_traitement!$B$11)&gt;0.0003),Machine_donnees!J355-(Machine_traitement!$B$10*Machine_donnees!L355+Machine_traitement!$B$11),0)</f>
        <v>0.064734758962362388</v>
      </c>
      <c r="L355" s="51">
        <f ca="1">AVERAGE(OFFSET(H355,0,0,Machine_traitement!$B$4,1))</f>
        <v>408.07090536398022</v>
      </c>
    </row>
    <row r="356" spans="1:12" ht="12.75">
      <c r="A356" s="65">
        <f>IF(TRUE,Machine_donnees_brutes!A360)</f>
        <v>726.43457000000001</v>
      </c>
      <c r="B356" s="65">
        <f>IF(TRUE,Machine_donnees_brutes!B360)</f>
        <v>3.9807975</v>
      </c>
      <c r="C356" s="65">
        <f>IF(TRUE,Machine_donnees_brutes!D360)</f>
        <v>356.29831000000001</v>
      </c>
      <c r="D356" s="65">
        <f>IF(TRUE,Machine_donnees_brutes!C360)</f>
        <v>467.2457</v>
      </c>
      <c r="F356" s="54" t="str">
        <f>IF(OR(H356&gt;Machine_traitement!$B$24,F355="OUI"),"OUI","NON")</f>
        <v>OUI</v>
      </c>
      <c r="G356" s="55" t="str">
        <f>IF(I356&gt;0,IF(A356&lt;&gt;A355,IF(OR((L356-L355)/(A356-A355)&lt;-Machine_traitement!$B$18,G355="RUPTURE",IF(L356&lt;L355,L356&lt;Machine_traitement!$B$19)),"RUPTURE","NON RUPTURE"),IF(OR((L357-L355)/(A357-A355)&lt;-Machine_traitement!$B$18,G355="RUPTURE",IF(L357&lt;L355,L357&lt;Machine_traitement!$B$19)),"RUPTURE","NON RUPTURE")),"NON RUPTURE")</f>
        <v>NON RUPTURE</v>
      </c>
      <c r="H356" s="56">
        <f>D356/Resultats!$K$2</f>
        <v>406.38819054352172</v>
      </c>
      <c r="I356" s="69">
        <f>A356-Machine_traitement!$B$26</f>
        <v>1.378910000000019</v>
      </c>
      <c r="J356" s="50">
        <f>(B356-$B$2)/Resultats!$J$2</f>
        <v>0.138749175</v>
      </c>
      <c r="K356" s="50">
        <f>IF(AND(TRUE,Machine_donnees!J356-(Machine_traitement!$B$10*Machine_donnees!L356+Machine_traitement!$B$11)&gt;0.0003),Machine_donnees!J356-(Machine_traitement!$B$10*Machine_donnees!L356+Machine_traitement!$B$11),0)</f>
        <v>0.065395590424506669</v>
      </c>
      <c r="L356" s="51">
        <f ca="1">AVERAGE(OFFSET(H356,0,0,Machine_traitement!$B$4,1))</f>
        <v>407.12039616927711</v>
      </c>
    </row>
    <row r="357" spans="1:12" ht="12.75">
      <c r="A357" s="65">
        <f>IF(TRUE,Machine_donnees_brutes!A361)</f>
        <v>726.43848000000003</v>
      </c>
      <c r="B357" s="65">
        <f>IF(TRUE,Machine_donnees_brutes!B361)</f>
        <v>3.9830923</v>
      </c>
      <c r="C357" s="65">
        <f>IF(TRUE,Machine_donnees_brutes!D361)</f>
        <v>355.24441999999999</v>
      </c>
      <c r="D357" s="65">
        <f>IF(TRUE,Machine_donnees_brutes!C361)</f>
        <v>468.92941000000002</v>
      </c>
      <c r="F357" s="54" t="str">
        <f>IF(OR(H357&gt;Machine_traitement!$B$24,F356="OUI"),"OUI","NON")</f>
        <v>OUI</v>
      </c>
      <c r="G357" s="55" t="str">
        <f>IF(I357&gt;0,IF(A357&lt;&gt;A356,IF(OR((L357-L356)/(A357-A356)&lt;-Machine_traitement!$B$18,G356="RUPTURE",IF(L357&lt;L356,L357&lt;Machine_traitement!$B$19)),"RUPTURE","NON RUPTURE"),IF(OR((L358-L356)/(A358-A356)&lt;-Machine_traitement!$B$18,G356="RUPTURE",IF(L358&lt;L356,L358&lt;Machine_traitement!$B$19)),"RUPTURE","NON RUPTURE")),"NON RUPTURE")</f>
        <v>NON RUPTURE</v>
      </c>
      <c r="H357" s="56">
        <f>D357/Resultats!$K$2</f>
        <v>407.85260179503251</v>
      </c>
      <c r="I357" s="69">
        <f>A357-Machine_traitement!$B$26</f>
        <v>1.3828200000000379</v>
      </c>
      <c r="J357" s="50">
        <f>(B357-$B$2)/Resultats!$J$2</f>
        <v>0.13903602500000001</v>
      </c>
      <c r="K357" s="50">
        <f>IF(AND(TRUE,Machine_donnees!J357-(Machine_traitement!$B$10*Machine_donnees!L357+Machine_traitement!$B$11)&gt;0.0003),Machine_donnees!J357-(Machine_traitement!$B$10*Machine_donnees!L357+Machine_traitement!$B$11),0)</f>
        <v>0.06569496045487222</v>
      </c>
      <c r="L357" s="51">
        <f ca="1">AVERAGE(OFFSET(H357,0,0,Machine_traitement!$B$4,1))</f>
        <v>406.96525403851336</v>
      </c>
    </row>
    <row r="358" spans="1:12" ht="12.75">
      <c r="A358" s="65">
        <f>IF(TRUE,Machine_donnees_brutes!A362)</f>
        <v>726.44237999999996</v>
      </c>
      <c r="B358" s="65">
        <f>IF(TRUE,Machine_donnees_brutes!B362)</f>
        <v>3.9855480000000001</v>
      </c>
      <c r="C358" s="65">
        <f>IF(TRUE,Machine_donnees_brutes!D362)</f>
        <v>354.74252000000001</v>
      </c>
      <c r="D358" s="65">
        <f>IF(TRUE,Machine_donnees_brutes!C362)</f>
        <v>466.88895000000002</v>
      </c>
      <c r="F358" s="54" t="str">
        <f>IF(OR(H358&gt;Machine_traitement!$B$24,F357="OUI"),"OUI","NON")</f>
        <v>OUI</v>
      </c>
      <c r="G358" s="55" t="str">
        <f>IF(I358&gt;0,IF(A358&lt;&gt;A357,IF(OR((L358-L357)/(A358-A357)&lt;-Machine_traitement!$B$18,G357="RUPTURE",IF(L358&lt;L357,L358&lt;Machine_traitement!$B$19)),"RUPTURE","NON RUPTURE"),IF(OR((L359-L357)/(A359-A357)&lt;-Machine_traitement!$B$18,G357="RUPTURE",IF(L359&lt;L357,L359&lt;Machine_traitement!$B$19)),"RUPTURE","NON RUPTURE")),"NON RUPTURE")</f>
        <v>NON RUPTURE</v>
      </c>
      <c r="H358" s="56">
        <f>D358/Resultats!$K$2</f>
        <v>406.07790628199422</v>
      </c>
      <c r="I358" s="69">
        <f>A358-Machine_traitement!$B$26</f>
        <v>1.3867199999999684</v>
      </c>
      <c r="J358" s="50">
        <f>(B358-$B$2)/Resultats!$J$2</f>
        <v>0.13934298750000002</v>
      </c>
      <c r="K358" s="50">
        <f>IF(AND(TRUE,Machine_donnees!J358-(Machine_traitement!$B$10*Machine_donnees!L358+Machine_traitement!$B$11)&gt;0.0003),Machine_donnees!J358-(Machine_traitement!$B$10*Machine_donnees!L358+Machine_traitement!$B$11),0)</f>
        <v>0.066093933860021742</v>
      </c>
      <c r="L358" s="51">
        <f ca="1">AVERAGE(OFFSET(H358,0,0,Machine_traitement!$B$4,1))</f>
        <v>405.82509962501626</v>
      </c>
    </row>
    <row r="359" spans="1:12" ht="12.75">
      <c r="A359" s="65">
        <f>IF(TRUE,Machine_donnees_brutes!A363)</f>
        <v>726.44628999999998</v>
      </c>
      <c r="B359" s="65">
        <f>IF(TRUE,Machine_donnees_brutes!B363)</f>
        <v>3.9900839000000001</v>
      </c>
      <c r="C359" s="65">
        <f>IF(TRUE,Machine_donnees_brutes!D363)</f>
        <v>355.76010000000002</v>
      </c>
      <c r="D359" s="65">
        <f>IF(TRUE,Machine_donnees_brutes!C363)</f>
        <v>466.30761999999999</v>
      </c>
      <c r="F359" s="54" t="str">
        <f>IF(OR(H359&gt;Machine_traitement!$B$24,F358="OUI"),"OUI","NON")</f>
        <v>OUI</v>
      </c>
      <c r="G359" s="55" t="str">
        <f>IF(I359&gt;0,IF(A359&lt;&gt;A358,IF(OR((L359-L358)/(A359-A358)&lt;-Machine_traitement!$B$18,G358="RUPTURE",IF(L359&lt;L358,L359&lt;Machine_traitement!$B$19)),"RUPTURE","NON RUPTURE"),IF(OR((L360-L358)/(A360-A358)&lt;-Machine_traitement!$B$18,G358="RUPTURE",IF(L360&lt;L358,L360&lt;Machine_traitement!$B$19)),"RUPTURE","NON RUPTURE")),"NON RUPTURE")</f>
        <v>NON RUPTURE</v>
      </c>
      <c r="H359" s="56">
        <f>D359/Resultats!$K$2</f>
        <v>405.57229296803825</v>
      </c>
      <c r="I359" s="69">
        <f>A359-Machine_traitement!$B$26</f>
        <v>1.3906299999999874</v>
      </c>
      <c r="J359" s="50">
        <f>(B359-$B$2)/Resultats!$J$2</f>
        <v>0.13990997500000002</v>
      </c>
      <c r="K359" s="50">
        <f>IF(AND(TRUE,Machine_donnees!J359-(Machine_traitement!$B$10*Machine_donnees!L359+Machine_traitement!$B$11)&gt;0.0003),Machine_donnees!J359-(Machine_traitement!$B$10*Machine_donnees!L359+Machine_traitement!$B$11),0)</f>
        <v>0.066587299370109626</v>
      </c>
      <c r="L359" s="51">
        <f ca="1">AVERAGE(OFFSET(H359,0,0,Machine_traitement!$B$4,1))</f>
        <v>406.73738753906673</v>
      </c>
    </row>
    <row r="360" spans="1:12" ht="12.75">
      <c r="A360" s="65">
        <f>IF(TRUE,Machine_donnees_brutes!A364)</f>
        <v>726.4502</v>
      </c>
      <c r="B360" s="65">
        <f>IF(TRUE,Machine_donnees_brutes!B364)</f>
        <v>3.9928615000000001</v>
      </c>
      <c r="C360" s="65">
        <f>IF(TRUE,Machine_donnees_brutes!D364)</f>
        <v>356.84406000000001</v>
      </c>
      <c r="D360" s="65">
        <f>IF(TRUE,Machine_donnees_brutes!C364)</f>
        <v>468.98676</v>
      </c>
      <c r="F360" s="54" t="str">
        <f>IF(OR(H360&gt;Machine_traitement!$B$24,F359="OUI"),"OUI","NON")</f>
        <v>OUI</v>
      </c>
      <c r="G360" s="55" t="str">
        <f>IF(I360&gt;0,IF(A360&lt;&gt;A359,IF(OR((L360-L359)/(A360-A359)&lt;-Machine_traitement!$B$18,G359="RUPTURE",IF(L360&lt;L359,L360&lt;Machine_traitement!$B$19)),"RUPTURE","NON RUPTURE"),IF(OR((L361-L359)/(A361-A359)&lt;-Machine_traitement!$B$18,G359="RUPTURE",IF(L361&lt;L359,L361&lt;Machine_traitement!$B$19)),"RUPTURE","NON RUPTURE")),"NON RUPTURE")</f>
        <v>NON RUPTURE</v>
      </c>
      <c r="H360" s="56">
        <f>D360/Resultats!$K$2</f>
        <v>407.90248211009515</v>
      </c>
      <c r="I360" s="69">
        <f>A360-Machine_traitement!$B$26</f>
        <v>1.3945400000000063</v>
      </c>
      <c r="J360" s="50">
        <f>(B360-$B$2)/Resultats!$J$2</f>
        <v>0.14025717500000001</v>
      </c>
      <c r="K360" s="50">
        <f>IF(AND(TRUE,Machine_donnees!J360-(Machine_traitement!$B$10*Machine_donnees!L360+Machine_traitement!$B$11)&gt;0.0003),Machine_donnees!J360-(Machine_traitement!$B$10*Machine_donnees!L360+Machine_traitement!$B$11),0)</f>
        <v>0.066945087437835726</v>
      </c>
      <c r="L360" s="51">
        <f ca="1">AVERAGE(OFFSET(H360,0,0,Machine_traitement!$B$4,1))</f>
        <v>406.60618535027504</v>
      </c>
    </row>
    <row r="361" spans="1:12" ht="12.75">
      <c r="A361" s="65">
        <f>IF(TRUE,Machine_donnees_brutes!A365)</f>
        <v>726.45410000000004</v>
      </c>
      <c r="B361" s="65">
        <f>IF(TRUE,Machine_donnees_brutes!B365)</f>
        <v>3.9950489999999999</v>
      </c>
      <c r="C361" s="65">
        <f>IF(TRUE,Machine_donnees_brutes!D365)</f>
        <v>356.74835000000002</v>
      </c>
      <c r="D361" s="65">
        <f>IF(TRUE,Machine_donnees_brutes!C365)</f>
        <v>466.00592</v>
      </c>
      <c r="F361" s="54" t="str">
        <f>IF(OR(H361&gt;Machine_traitement!$B$24,F360="OUI"),"OUI","NON")</f>
        <v>OUI</v>
      </c>
      <c r="G361" s="55" t="str">
        <f>IF(I361&gt;0,IF(A361&lt;&gt;A360,IF(OR((L361-L360)/(A361-A360)&lt;-Machine_traitement!$B$18,G360="RUPTURE",IF(L361&lt;L360,L361&lt;Machine_traitement!$B$19)),"RUPTURE","NON RUPTURE"),IF(OR((L362-L360)/(A362-A360)&lt;-Machine_traitement!$B$18,G360="RUPTURE",IF(L362&lt;L360,L362&lt;Machine_traitement!$B$19)),"RUPTURE","NON RUPTURE")),"NON RUPTURE")</f>
        <v>NON RUPTURE</v>
      </c>
      <c r="H361" s="56">
        <f>D361/Resultats!$K$2</f>
        <v>405.30988859045493</v>
      </c>
      <c r="I361" s="69">
        <f>A361-Machine_traitement!$B$26</f>
        <v>1.3984400000000505</v>
      </c>
      <c r="J361" s="50">
        <f>(B361-$B$2)/Resultats!$J$2</f>
        <v>0.14053061249999999</v>
      </c>
      <c r="K361" s="50">
        <f>IF(AND(TRUE,Machine_donnees!J361-(Machine_traitement!$B$10*Machine_donnees!L361+Machine_traitement!$B$11)&gt;0.0003),Machine_donnees!J361-(Machine_traitement!$B$10*Machine_donnees!L361+Machine_traitement!$B$11),0)</f>
        <v>0.0672096859894184</v>
      </c>
      <c r="L361" s="51">
        <f ca="1">AVERAGE(OFFSET(H361,0,0,Machine_traitement!$B$4,1))</f>
        <v>406.71571330277447</v>
      </c>
    </row>
    <row r="362" spans="1:12" ht="12.75">
      <c r="A362" s="65">
        <f>IF(TRUE,Machine_donnees_brutes!A366)</f>
        <v>726.45800999999994</v>
      </c>
      <c r="B362" s="65">
        <f>IF(TRUE,Machine_donnees_brutes!B366)</f>
        <v>3.9984226</v>
      </c>
      <c r="C362" s="65">
        <f>IF(TRUE,Machine_donnees_brutes!D366)</f>
        <v>355.92270000000002</v>
      </c>
      <c r="D362" s="65">
        <f>IF(TRUE,Machine_donnees_brutes!C366)</f>
        <v>469.23862000000003</v>
      </c>
      <c r="F362" s="54" t="str">
        <f>IF(OR(H362&gt;Machine_traitement!$B$24,F361="OUI"),"OUI","NON")</f>
        <v>OUI</v>
      </c>
      <c r="G362" s="55" t="str">
        <f>IF(I362&gt;0,IF(A362&lt;&gt;A361,IF(OR((L362-L361)/(A362-A361)&lt;-Machine_traitement!$B$18,G361="RUPTURE",IF(L362&lt;L361,L362&lt;Machine_traitement!$B$19)),"RUPTURE","NON RUPTURE"),IF(OR((L363-L361)/(A363-A361)&lt;-Machine_traitement!$B$18,G361="RUPTURE",IF(L363&lt;L361,L363&lt;Machine_traitement!$B$19)),"RUPTURE","NON RUPTURE")),"NON RUPTURE")</f>
        <v>NON RUPTURE</v>
      </c>
      <c r="H362" s="56">
        <f>D362/Resultats!$K$2</f>
        <v>408.12153801509396</v>
      </c>
      <c r="I362" s="69">
        <f>A362-Machine_traitement!$B$26</f>
        <v>1.4023499999999558</v>
      </c>
      <c r="J362" s="50">
        <f>(B362-$B$2)/Resultats!$J$2</f>
        <v>0.14095231250000001</v>
      </c>
      <c r="K362" s="50">
        <f>IF(AND(TRUE,Machine_donnees!J362-(Machine_traitement!$B$10*Machine_donnees!L362+Machine_traitement!$B$11)&gt;0.0003),Machine_donnees!J362-(Machine_traitement!$B$10*Machine_donnees!L362+Machine_traitement!$B$11),0)</f>
        <v>0.067692965587684756</v>
      </c>
      <c r="L362" s="51">
        <f ca="1">AVERAGE(OFFSET(H362,0,0,Machine_traitement!$B$4,1))</f>
        <v>405.95264885263509</v>
      </c>
    </row>
    <row r="363" spans="1:12" ht="12.75">
      <c r="A363" s="65">
        <f>IF(TRUE,Machine_donnees_brutes!A367)</f>
        <v>726.46190999999999</v>
      </c>
      <c r="B363" s="65">
        <f>IF(TRUE,Machine_donnees_brutes!B367)</f>
        <v>4.0016531999999998</v>
      </c>
      <c r="C363" s="65">
        <f>IF(TRUE,Machine_donnees_brutes!D367)</f>
        <v>354.95247999999998</v>
      </c>
      <c r="D363" s="65">
        <f>IF(TRUE,Machine_donnees_brutes!C367)</f>
        <v>464.25125000000003</v>
      </c>
      <c r="F363" s="54" t="str">
        <f>IF(OR(H363&gt;Machine_traitement!$B$24,F362="OUI"),"OUI","NON")</f>
        <v>OUI</v>
      </c>
      <c r="G363" s="55" t="str">
        <f>IF(I363&gt;0,IF(A363&lt;&gt;A362,IF(OR((L363-L362)/(A363-A362)&lt;-Machine_traitement!$B$18,G362="RUPTURE",IF(L363&lt;L362,L363&lt;Machine_traitement!$B$19)),"RUPTURE","NON RUPTURE"),IF(OR((L364-L362)/(A364-A362)&lt;-Machine_traitement!$B$18,G362="RUPTURE",IF(L364&lt;L362,L364&lt;Machine_traitement!$B$19)),"RUPTURE","NON RUPTURE")),"NON RUPTURE")</f>
        <v>NON RUPTURE</v>
      </c>
      <c r="H363" s="56">
        <f>D363/Resultats!$K$2</f>
        <v>403.78375969017617</v>
      </c>
      <c r="I363" s="69">
        <f>A363-Machine_traitement!$B$26</f>
        <v>1.40625</v>
      </c>
      <c r="J363" s="50">
        <f>(B363-$B$2)/Resultats!$J$2</f>
        <v>0.14135613749999998</v>
      </c>
      <c r="K363" s="50">
        <f>IF(AND(TRUE,Machine_donnees!J363-(Machine_traitement!$B$10*Machine_donnees!L363+Machine_traitement!$B$11)&gt;0.0003),Machine_donnees!J363-(Machine_traitement!$B$10*Machine_donnees!L363+Machine_traitement!$B$11),0)</f>
        <v>0.068135424927217234</v>
      </c>
      <c r="L363" s="51">
        <f ca="1">AVERAGE(OFFSET(H363,0,0,Machine_traitement!$B$4,1))</f>
        <v>405.47391089587938</v>
      </c>
    </row>
    <row r="364" spans="1:12" ht="12.75">
      <c r="A364" s="65">
        <f>IF(TRUE,Machine_donnees_brutes!A368)</f>
        <v>726.46582000000001</v>
      </c>
      <c r="B364" s="65">
        <f>IF(TRUE,Machine_donnees_brutes!B368)</f>
        <v>4.0036019999999999</v>
      </c>
      <c r="C364" s="65">
        <f>IF(TRUE,Machine_donnees_brutes!D368)</f>
        <v>354.65839</v>
      </c>
      <c r="D364" s="65">
        <f>IF(TRUE,Machine_donnees_brutes!C368)</f>
        <v>468.13776000000001</v>
      </c>
      <c r="F364" s="54" t="str">
        <f>IF(OR(H364&gt;Machine_traitement!$B$24,F363="OUI"),"OUI","NON")</f>
        <v>OUI</v>
      </c>
      <c r="G364" s="55" t="str">
        <f>IF(I364&gt;0,IF(A364&lt;&gt;A363,IF(OR((L364-L363)/(A364-A363)&lt;-Machine_traitement!$B$18,G363="RUPTURE",IF(L364&lt;L363,L364&lt;Machine_traitement!$B$19)),"RUPTURE","NON RUPTURE"),IF(OR((L365-L363)/(A365-A363)&lt;-Machine_traitement!$B$18,G363="RUPTURE",IF(L365&lt;L363,L365&lt;Machine_traitement!$B$19)),"RUPTURE","NON RUPTURE")),"NON RUPTURE")</f>
        <v>NON RUPTURE</v>
      </c>
      <c r="H364" s="56">
        <f>D364/Resultats!$K$2</f>
        <v>407.1640621015826</v>
      </c>
      <c r="I364" s="69">
        <f>A364-Machine_traitement!$B$26</f>
        <v>1.410160000000019</v>
      </c>
      <c r="J364" s="50">
        <f>(B364-$B$2)/Resultats!$J$2</f>
        <v>0.14159973749999999</v>
      </c>
      <c r="K364" s="50">
        <f>IF(AND(TRUE,Machine_donnees!J364-(Machine_traitement!$B$10*Machine_donnees!L364+Machine_traitement!$B$11)&gt;0.0003),Machine_donnees!J364-(Machine_traitement!$B$10*Machine_donnees!L364+Machine_traitement!$B$11),0)</f>
        <v>0.068321674589944176</v>
      </c>
      <c r="L364" s="51">
        <f ca="1">AVERAGE(OFFSET(H364,0,0,Machine_traitement!$B$4,1))</f>
        <v>406.18456839947822</v>
      </c>
    </row>
    <row r="365" spans="1:12" ht="12.75">
      <c r="A365" s="65">
        <f>IF(TRUE,Machine_donnees_brutes!A369)</f>
        <v>726.46973000000003</v>
      </c>
      <c r="B365" s="65">
        <f>IF(TRUE,Machine_donnees_brutes!B369)</f>
        <v>4.0081619999999996</v>
      </c>
      <c r="C365" s="65">
        <f>IF(TRUE,Machine_donnees_brutes!D369)</f>
        <v>355.82785000000001</v>
      </c>
      <c r="D365" s="65">
        <f>IF(TRUE,Machine_donnees_brutes!C369)</f>
        <v>465.88540999999998</v>
      </c>
      <c r="F365" s="54" t="str">
        <f>IF(OR(H365&gt;Machine_traitement!$B$24,F364="OUI"),"OUI","NON")</f>
        <v>OUI</v>
      </c>
      <c r="G365" s="55" t="str">
        <f>IF(I365&gt;0,IF(A365&lt;&gt;A364,IF(OR((L365-L364)/(A365-A364)&lt;-Machine_traitement!$B$18,G364="RUPTURE",IF(L365&lt;L364,L365&lt;Machine_traitement!$B$19)),"RUPTURE","NON RUPTURE"),IF(OR((L366-L364)/(A366-A364)&lt;-Machine_traitement!$B$18,G364="RUPTURE",IF(L366&lt;L364,L366&lt;Machine_traitement!$B$19)),"RUPTURE","NON RUPTURE")),"NON RUPTURE")</f>
        <v>NON RUPTURE</v>
      </c>
      <c r="H365" s="56">
        <f>D365/Resultats!$K$2</f>
        <v>405.20507469737385</v>
      </c>
      <c r="I365" s="69">
        <f>A365-Machine_traitement!$B$26</f>
        <v>1.4140700000000379</v>
      </c>
      <c r="J365" s="50">
        <f>(B365-$B$2)/Resultats!$J$2</f>
        <v>0.14216973749999995</v>
      </c>
      <c r="K365" s="50">
        <f>IF(AND(TRUE,Machine_donnees!J365-(Machine_traitement!$B$10*Machine_donnees!L365+Machine_traitement!$B$11)&gt;0.0003),Machine_donnees!J365-(Machine_traitement!$B$10*Machine_donnees!L365+Machine_traitement!$B$11),0)</f>
        <v>0.068930076602634255</v>
      </c>
      <c r="L365" s="51">
        <f ca="1">AVERAGE(OFFSET(H365,0,0,Machine_traitement!$B$4,1))</f>
        <v>405.70870932402784</v>
      </c>
    </row>
    <row r="366" spans="1:12" ht="12.75">
      <c r="A366" s="65">
        <f>IF(TRUE,Machine_donnees_brutes!A370)</f>
        <v>726.47362999999996</v>
      </c>
      <c r="B366" s="65">
        <f>IF(TRUE,Machine_donnees_brutes!B370)</f>
        <v>4.010993</v>
      </c>
      <c r="C366" s="65">
        <f>IF(TRUE,Machine_donnees_brutes!D370)</f>
        <v>356.40825999999998</v>
      </c>
      <c r="D366" s="65">
        <f>IF(TRUE,Machine_donnees_brutes!C370)</f>
        <v>467.04352</v>
      </c>
      <c r="F366" s="54" t="str">
        <f>IF(OR(H366&gt;Machine_traitement!$B$24,F365="OUI"),"OUI","NON")</f>
        <v>OUI</v>
      </c>
      <c r="G366" s="55" t="str">
        <f>IF(I366&gt;0,IF(A366&lt;&gt;A365,IF(OR((L366-L365)/(A366-A365)&lt;-Machine_traitement!$B$18,G365="RUPTURE",IF(L366&lt;L365,L366&lt;Machine_traitement!$B$19)),"RUPTURE","NON RUPTURE"),IF(OR((L367-L365)/(A367-A365)&lt;-Machine_traitement!$B$18,G365="RUPTURE",IF(L367&lt;L365,L367&lt;Machine_traitement!$B$19)),"RUPTURE","NON RUPTURE")),"NON RUPTURE")</f>
        <v>NON RUPTURE</v>
      </c>
      <c r="H366" s="56">
        <f>D366/Resultats!$K$2</f>
        <v>406.21234395068183</v>
      </c>
      <c r="I366" s="69">
        <f>A366-Machine_traitement!$B$26</f>
        <v>1.4179699999999684</v>
      </c>
      <c r="J366" s="50">
        <f>(B366-$B$2)/Resultats!$J$2</f>
        <v>0.14252361250000001</v>
      </c>
      <c r="K366" s="50">
        <f>IF(AND(TRUE,Machine_donnees!J366-(Machine_traitement!$B$10*Machine_donnees!L366+Machine_traitement!$B$11)&gt;0.0003),Machine_donnees!J366-(Machine_traitement!$B$10*Machine_donnees!L366+Machine_traitement!$B$11),0)</f>
        <v>0.069251008568846403</v>
      </c>
      <c r="L366" s="51">
        <f ca="1">AVERAGE(OFFSET(H366,0,0,Machine_traitement!$B$4,1))</f>
        <v>406.11692338633094</v>
      </c>
    </row>
    <row r="367" spans="1:12" ht="12.75">
      <c r="A367" s="65">
        <f>IF(TRUE,Machine_donnees_brutes!A371)</f>
        <v>726.47753999999998</v>
      </c>
      <c r="B367" s="65">
        <f>IF(TRUE,Machine_donnees_brutes!B371)</f>
        <v>4.0137887000000001</v>
      </c>
      <c r="C367" s="65">
        <f>IF(TRUE,Machine_donnees_brutes!D371)</f>
        <v>356.24628000000001</v>
      </c>
      <c r="D367" s="65">
        <f>IF(TRUE,Machine_donnees_brutes!C371)</f>
        <v>466.82409999999999</v>
      </c>
      <c r="F367" s="54" t="str">
        <f>IF(OR(H367&gt;Machine_traitement!$B$24,F366="OUI"),"OUI","NON")</f>
        <v>OUI</v>
      </c>
      <c r="G367" s="55" t="str">
        <f>IF(I367&gt;0,IF(A367&lt;&gt;A366,IF(OR((L367-L366)/(A367-A366)&lt;-Machine_traitement!$B$18,G366="RUPTURE",IF(L367&lt;L366,L367&lt;Machine_traitement!$B$19)),"RUPTURE","NON RUPTURE"),IF(OR((L368-L366)/(A368-A366)&lt;-Machine_traitement!$B$18,G366="RUPTURE",IF(L368&lt;L366,L368&lt;Machine_traitement!$B$19)),"RUPTURE","NON RUPTURE")),"NON RUPTURE")</f>
        <v>NON RUPTURE</v>
      </c>
      <c r="H367" s="56">
        <f>D367/Resultats!$K$2</f>
        <v>406.02150282198005</v>
      </c>
      <c r="I367" s="69">
        <f>A367-Machine_traitement!$B$26</f>
        <v>1.4218799999999874</v>
      </c>
      <c r="J367" s="50">
        <f>(B367-$B$2)/Resultats!$J$2</f>
        <v>0.14287307500000002</v>
      </c>
      <c r="K367" s="50">
        <f>IF(AND(TRUE,Machine_donnees!J367-(Machine_traitement!$B$10*Machine_donnees!L367+Machine_traitement!$B$11)&gt;0.0003),Machine_donnees!J367-(Machine_traitement!$B$10*Machine_donnees!L367+Machine_traitement!$B$11),0)</f>
        <v>0.069713455613091543</v>
      </c>
      <c r="L367" s="51">
        <f ca="1">AVERAGE(OFFSET(H367,0,0,Machine_traitement!$B$4,1))</f>
        <v>404.71687383167523</v>
      </c>
    </row>
    <row r="368" spans="1:12" ht="12.75">
      <c r="A368" s="65">
        <f>IF(TRUE,Machine_donnees_brutes!A372)</f>
        <v>726.48145</v>
      </c>
      <c r="B368" s="65">
        <f>IF(TRUE,Machine_donnees_brutes!B372)</f>
        <v>4.0172395999999999</v>
      </c>
      <c r="C368" s="65">
        <f>IF(TRUE,Machine_donnees_brutes!D372)</f>
        <v>355.30435</v>
      </c>
      <c r="D368" s="65">
        <f>IF(TRUE,Machine_donnees_brutes!C372)</f>
        <v>463.82409999999999</v>
      </c>
      <c r="F368" s="54" t="str">
        <f>IF(OR(H368&gt;Machine_traitement!$B$24,F367="OUI"),"OUI","NON")</f>
        <v>OUI</v>
      </c>
      <c r="G368" s="55" t="str">
        <f>IF(I368&gt;0,IF(A368&lt;&gt;A367,IF(OR((L368-L367)/(A368-A367)&lt;-Machine_traitement!$B$18,G367="RUPTURE",IF(L368&lt;L367,L368&lt;Machine_traitement!$B$19)),"RUPTURE","NON RUPTURE"),IF(OR((L369-L367)/(A369-A367)&lt;-Machine_traitement!$B$18,G367="RUPTURE",IF(L369&lt;L367,L369&lt;Machine_traitement!$B$19)),"RUPTURE","NON RUPTURE")),"NON RUPTURE")</f>
        <v>NON RUPTURE</v>
      </c>
      <c r="H368" s="56">
        <f>D368/Resultats!$K$2</f>
        <v>403.41224484137035</v>
      </c>
      <c r="I368" s="69">
        <f>A368-Machine_traitement!$B$26</f>
        <v>1.4257900000000063</v>
      </c>
      <c r="J368" s="50">
        <f>(B368-$B$2)/Resultats!$J$2</f>
        <v>0.14330443749999999</v>
      </c>
      <c r="K368" s="50">
        <f>IF(AND(TRUE,Machine_donnees!J368-(Machine_traitement!$B$10*Machine_donnees!L368+Machine_traitement!$B$11)&gt;0.0003),Machine_donnees!J368-(Machine_traitement!$B$10*Machine_donnees!L368+Machine_traitement!$B$11),0)</f>
        <v>0.070154606021904292</v>
      </c>
      <c r="L368" s="51">
        <f ca="1">AVERAGE(OFFSET(H368,0,0,Machine_traitement!$B$4,1))</f>
        <v>404.59558682320983</v>
      </c>
    </row>
    <row r="369" spans="1:12" ht="12.75">
      <c r="A369" s="65">
        <f>IF(TRUE,Machine_donnees_brutes!A373)</f>
        <v>726.48535000000004</v>
      </c>
      <c r="B369" s="65">
        <f>IF(TRUE,Machine_donnees_brutes!B373)</f>
        <v>4.0187892999999999</v>
      </c>
      <c r="C369" s="65">
        <f>IF(TRUE,Machine_donnees_brutes!D373)</f>
        <v>354.23815999999999</v>
      </c>
      <c r="D369" s="65">
        <f>IF(TRUE,Machine_donnees_brutes!C373)</f>
        <v>466.54520000000002</v>
      </c>
      <c r="F369" s="54" t="str">
        <f>IF(OR(H369&gt;Machine_traitement!$B$24,F368="OUI"),"OUI","NON")</f>
        <v>OUI</v>
      </c>
      <c r="G369" s="55" t="str">
        <f>IF(I369&gt;0,IF(A369&lt;&gt;A368,IF(OR((L369-L368)/(A369-A368)&lt;-Machine_traitement!$B$18,G368="RUPTURE",IF(L369&lt;L368,L369&lt;Machine_traitement!$B$19)),"RUPTURE","NON RUPTURE"),IF(OR((L370-L368)/(A370-A368)&lt;-Machine_traitement!$B$18,G368="RUPTURE",IF(L370&lt;L368,L370&lt;Machine_traitement!$B$19)),"RUPTURE","NON RUPTURE")),"NON RUPTURE")</f>
        <v>NON RUPTURE</v>
      </c>
      <c r="H369" s="56">
        <f>D369/Resultats!$K$2</f>
        <v>405.77892880504936</v>
      </c>
      <c r="I369" s="69">
        <f>A369-Machine_traitement!$B$26</f>
        <v>1.4296900000000505</v>
      </c>
      <c r="J369" s="50">
        <f>(B369-$B$2)/Resultats!$J$2</f>
        <v>0.14349814999999999</v>
      </c>
      <c r="K369" s="50">
        <f>IF(AND(TRUE,Machine_donnees!J369-(Machine_traitement!$B$10*Machine_donnees!L369+Machine_traitement!$B$11)&gt;0.0003),Machine_donnees!J369-(Machine_traitement!$B$10*Machine_donnees!L369+Machine_traitement!$B$11),0)</f>
        <v>0.070365675302332842</v>
      </c>
      <c r="L369" s="51">
        <f ca="1">AVERAGE(OFFSET(H369,0,0,Machine_traitement!$B$4,1))</f>
        <v>404.38051003663145</v>
      </c>
    </row>
    <row r="370" spans="1:12" ht="12.75">
      <c r="A370" s="65">
        <f>IF(TRUE,Machine_donnees_brutes!A374)</f>
        <v>726.48925999999994</v>
      </c>
      <c r="B370" s="65">
        <f>IF(TRUE,Machine_donnees_brutes!B374)</f>
        <v>4.0226459999999999</v>
      </c>
      <c r="C370" s="65">
        <f>IF(TRUE,Machine_donnees_brutes!D374)</f>
        <v>353.97665000000001</v>
      </c>
      <c r="D370" s="65">
        <f>IF(TRUE,Machine_donnees_brutes!C374)</f>
        <v>463.32952999999998</v>
      </c>
      <c r="F370" s="54" t="str">
        <f>IF(OR(H370&gt;Machine_traitement!$B$24,F369="OUI"),"OUI","NON")</f>
        <v>OUI</v>
      </c>
      <c r="G370" s="55" t="str">
        <f>IF(I370&gt;0,IF(A370&lt;&gt;A369,IF(OR((L370-L369)/(A370-A369)&lt;-Machine_traitement!$B$18,G369="RUPTURE",IF(L370&lt;L369,L370&lt;Machine_traitement!$B$19)),"RUPTURE","NON RUPTURE"),IF(OR((L371-L369)/(A371-A369)&lt;-Machine_traitement!$B$18,G369="RUPTURE",IF(L371&lt;L369,L371&lt;Machine_traitement!$B$19)),"RUPTURE","NON RUPTURE")),"NON RUPTURE")</f>
        <v>NON RUPTURE</v>
      </c>
      <c r="H370" s="56">
        <f>D370/Resultats!$K$2</f>
        <v>402.98209126821359</v>
      </c>
      <c r="I370" s="69">
        <f>A370-Machine_traitement!$B$26</f>
        <v>1.4335999999999558</v>
      </c>
      <c r="J370" s="50">
        <f>(B370-$B$2)/Resultats!$J$2</f>
        <v>0.1439802375</v>
      </c>
      <c r="K370" s="50">
        <f>IF(AND(TRUE,Machine_donnees!J370-(Machine_traitement!$B$10*Machine_donnees!L370+Machine_traitement!$B$11)&gt;0.0003),Machine_donnees!J370-(Machine_traitement!$B$10*Machine_donnees!L370+Machine_traitement!$B$11),0)</f>
        <v>0.07080175998185978</v>
      </c>
      <c r="L370" s="51">
        <f ca="1">AVERAGE(OFFSET(H370,0,0,Machine_traitement!$B$4,1))</f>
        <v>404.95055462765526</v>
      </c>
    </row>
    <row r="371" spans="1:12" ht="12.75">
      <c r="A371" s="65">
        <f>IF(TRUE,Machine_donnees_brutes!A375)</f>
        <v>726.49315999999999</v>
      </c>
      <c r="B371" s="65">
        <f>IF(TRUE,Machine_donnees_brutes!B375)</f>
        <v>4.0265503000000002</v>
      </c>
      <c r="C371" s="65">
        <f>IF(TRUE,Machine_donnees_brutes!D375)</f>
        <v>355.12695000000002</v>
      </c>
      <c r="D371" s="65">
        <f>IF(TRUE,Machine_donnees_brutes!C375)</f>
        <v>467.85602</v>
      </c>
      <c r="F371" s="54" t="str">
        <f>IF(OR(H371&gt;Machine_traitement!$B$24,F370="OUI"),"OUI","NON")</f>
        <v>OUI</v>
      </c>
      <c r="G371" s="55" t="str">
        <f>IF(I371&gt;0,IF(A371&lt;&gt;A370,IF(OR((L371-L370)/(A371-A370)&lt;-Machine_traitement!$B$18,G370="RUPTURE",IF(L371&lt;L370,L371&lt;Machine_traitement!$B$19)),"RUPTURE","NON RUPTURE"),IF(OR((L372-L370)/(A372-A370)&lt;-Machine_traitement!$B$18,G370="RUPTURE",IF(L372&lt;L370,L372&lt;Machine_traitement!$B$19)),"RUPTURE","NON RUPTURE")),"NON RUPTURE")</f>
        <v>NON RUPTURE</v>
      </c>
      <c r="H371" s="56">
        <f>D371/Resultats!$K$2</f>
        <v>406.91901798709694</v>
      </c>
      <c r="I371" s="69">
        <f>A371-Machine_traitement!$B$26</f>
        <v>1.4375</v>
      </c>
      <c r="J371" s="50">
        <f>(B371-$B$2)/Resultats!$J$2</f>
        <v>0.14446827500000004</v>
      </c>
      <c r="K371" s="50">
        <f>IF(AND(TRUE,Machine_donnees!J371-(Machine_traitement!$B$10*Machine_donnees!L371+Machine_traitement!$B$11)&gt;0.0003),Machine_donnees!J371-(Machine_traitement!$B$10*Machine_donnees!L371+Machine_traitement!$B$11),0)</f>
        <v>0.071309326272601836</v>
      </c>
      <c r="L371" s="51">
        <f ca="1">AVERAGE(OFFSET(H371,0,0,Machine_traitement!$B$4,1))</f>
        <v>404.70856334500695</v>
      </c>
    </row>
    <row r="372" spans="1:12" ht="12.75">
      <c r="A372" s="65">
        <f>IF(TRUE,Machine_donnees_brutes!A376)</f>
        <v>726.49707000000001</v>
      </c>
      <c r="B372" s="65">
        <f>IF(TRUE,Machine_donnees_brutes!B376)</f>
        <v>4.0299835000000002</v>
      </c>
      <c r="C372" s="65">
        <f>IF(TRUE,Machine_donnees_brutes!D376)</f>
        <v>356.02634</v>
      </c>
      <c r="D372" s="65">
        <f>IF(TRUE,Machine_donnees_brutes!C376)</f>
        <v>462.77307000000002</v>
      </c>
      <c r="F372" s="54" t="str">
        <f>IF(OR(H372&gt;Machine_traitement!$B$24,F371="OUI"),"OUI","NON")</f>
        <v>OUI</v>
      </c>
      <c r="G372" s="55" t="str">
        <f>IF(I372&gt;0,IF(A372&lt;&gt;A371,IF(OR((L372-L371)/(A372-A371)&lt;-Machine_traitement!$B$18,G371="RUPTURE",IF(L372&lt;L371,L372&lt;Machine_traitement!$B$19)),"RUPTURE","NON RUPTURE"),IF(OR((L373-L371)/(A373-A371)&lt;-Machine_traitement!$B$18,G371="RUPTURE",IF(L373&lt;L371,L373&lt;Machine_traitement!$B$19)),"RUPTURE","NON RUPTURE")),"NON RUPTURE")</f>
        <v>NON RUPTURE</v>
      </c>
      <c r="H372" s="56">
        <f>D372/Resultats!$K$2</f>
        <v>402.49810870291697</v>
      </c>
      <c r="I372" s="69">
        <f>A372-Machine_traitement!$B$26</f>
        <v>1.441410000000019</v>
      </c>
      <c r="J372" s="50">
        <f>(B372-$B$2)/Resultats!$J$2</f>
        <v>0.14489742500000002</v>
      </c>
      <c r="K372" s="50">
        <f>IF(AND(TRUE,Machine_donnees!J372-(Machine_traitement!$B$10*Machine_donnees!L372+Machine_traitement!$B$11)&gt;0.0003),Machine_donnees!J372-(Machine_traitement!$B$10*Machine_donnees!L372+Machine_traitement!$B$11),0)</f>
        <v>0.071858760863143634</v>
      </c>
      <c r="L372" s="51">
        <f ca="1">AVERAGE(OFFSET(H372,0,0,Machine_traitement!$B$4,1))</f>
        <v>403.2180551649268</v>
      </c>
    </row>
    <row r="373" spans="1:12" ht="12.75">
      <c r="A373" s="65">
        <f>IF(TRUE,Machine_donnees_brutes!A377)</f>
        <v>726.50098000000003</v>
      </c>
      <c r="B373" s="65">
        <f>IF(TRUE,Machine_donnees_brutes!B377)</f>
        <v>4.0320992000000002</v>
      </c>
      <c r="C373" s="65">
        <f>IF(TRUE,Machine_donnees_brutes!D377)</f>
        <v>355.71071999999998</v>
      </c>
      <c r="D373" s="65">
        <f>IF(TRUE,Machine_donnees_brutes!C377)</f>
        <v>464.42858999999999</v>
      </c>
      <c r="F373" s="54" t="str">
        <f>IF(OR(H373&gt;Machine_traitement!$B$24,F372="OUI"),"OUI","NON")</f>
        <v>OUI</v>
      </c>
      <c r="G373" s="55" t="str">
        <f>IF(I373&gt;0,IF(A373&lt;&gt;A372,IF(OR((L373-L372)/(A373-A372)&lt;-Machine_traitement!$B$18,G372="RUPTURE",IF(L373&lt;L372,L373&lt;Machine_traitement!$B$19)),"RUPTURE","NON RUPTURE"),IF(OR((L374-L372)/(A374-A372)&lt;-Machine_traitement!$B$18,G372="RUPTURE",IF(L374&lt;L372,L374&lt;Machine_traitement!$B$19)),"RUPTURE","NON RUPTURE")),"NON RUPTURE")</f>
        <v>NON RUPTURE</v>
      </c>
      <c r="H373" s="56">
        <f>D373/Resultats!$K$2</f>
        <v>403.93800162693657</v>
      </c>
      <c r="I373" s="69">
        <f>A373-Machine_traitement!$B$26</f>
        <v>1.4453200000000379</v>
      </c>
      <c r="J373" s="50">
        <f>(B373-$B$2)/Resultats!$J$2</f>
        <v>0.14516188750000003</v>
      </c>
      <c r="K373" s="50">
        <f>IF(AND(TRUE,Machine_donnees!J373-(Machine_traitement!$B$10*Machine_donnees!L373+Machine_traitement!$B$11)&gt;0.0003),Machine_donnees!J373-(Machine_traitement!$B$10*Machine_donnees!L373+Machine_traitement!$B$11),0)</f>
        <v>0.072103035845085678</v>
      </c>
      <c r="L373" s="51">
        <f ca="1">AVERAGE(OFFSET(H373,0,0,Machine_traitement!$B$4,1))</f>
        <v>403.46820907629109</v>
      </c>
    </row>
    <row r="374" spans="1:12" ht="12.75">
      <c r="A374" s="65">
        <f>IF(TRUE,Machine_donnees_brutes!A378)</f>
        <v>726.50487999999996</v>
      </c>
      <c r="B374" s="65">
        <f>IF(TRUE,Machine_donnees_brutes!B378)</f>
        <v>4.0348290999999996</v>
      </c>
      <c r="C374" s="65">
        <f>IF(TRUE,Machine_donnees_brutes!D378)</f>
        <v>354.75549000000001</v>
      </c>
      <c r="D374" s="65">
        <f>IF(TRUE,Machine_donnees_brutes!C378)</f>
        <v>463.34829999999999</v>
      </c>
      <c r="F374" s="54" t="str">
        <f>IF(OR(H374&gt;Machine_traitement!$B$24,F373="OUI"),"OUI","NON")</f>
        <v>OUI</v>
      </c>
      <c r="G374" s="55" t="str">
        <f>IF(I374&gt;0,IF(A374&lt;&gt;A373,IF(OR((L374-L373)/(A374-A373)&lt;-Machine_traitement!$B$18,G373="RUPTURE",IF(L374&lt;L373,L374&lt;Machine_traitement!$B$19)),"RUPTURE","NON RUPTURE"),IF(OR((L375-L373)/(A375-A373)&lt;-Machine_traitement!$B$18,G373="RUPTURE",IF(L375&lt;L373,L375&lt;Machine_traitement!$B$19)),"RUPTURE","NON RUPTURE")),"NON RUPTURE")</f>
        <v>NON RUPTURE</v>
      </c>
      <c r="H374" s="56">
        <f>D374/Resultats!$K$2</f>
        <v>402.99841652564561</v>
      </c>
      <c r="I374" s="69">
        <f>A374-Machine_traitement!$B$26</f>
        <v>1.4492199999999684</v>
      </c>
      <c r="J374" s="50">
        <f>(B374-$B$2)/Resultats!$J$2</f>
        <v>0.14550312499999996</v>
      </c>
      <c r="K374" s="50">
        <f>IF(AND(TRUE,Machine_donnees!J374-(Machine_traitement!$B$10*Machine_donnees!L374+Machine_traitement!$B$11)&gt;0.0003),Machine_donnees!J374-(Machine_traitement!$B$10*Machine_donnees!L374+Machine_traitement!$B$11),0)</f>
        <v>0.072478982343633133</v>
      </c>
      <c r="L374" s="51">
        <f ca="1">AVERAGE(OFFSET(H374,0,0,Machine_traitement!$B$4,1))</f>
        <v>403.03811203705732</v>
      </c>
    </row>
    <row r="375" spans="1:12" ht="12.75">
      <c r="A375" s="65">
        <f>IF(TRUE,Machine_donnees_brutes!A379)</f>
        <v>726.50878999999998</v>
      </c>
      <c r="B375" s="65">
        <f>IF(TRUE,Machine_donnees_brutes!B379)</f>
        <v>4.0381011999999998</v>
      </c>
      <c r="C375" s="65">
        <f>IF(TRUE,Machine_donnees_brutes!D379)</f>
        <v>353.74023</v>
      </c>
      <c r="D375" s="65">
        <f>IF(TRUE,Machine_donnees_brutes!C379)</f>
        <v>463.43957999999998</v>
      </c>
      <c r="F375" s="54" t="str">
        <f>IF(OR(H375&gt;Machine_traitement!$B$24,F374="OUI"),"OUI","NON")</f>
        <v>OUI</v>
      </c>
      <c r="G375" s="55" t="str">
        <f>IF(I375&gt;0,IF(A375&lt;&gt;A374,IF(OR((L375-L374)/(A375-A374)&lt;-Machine_traitement!$B$18,G374="RUPTURE",IF(L375&lt;L374,L375&lt;Machine_traitement!$B$19)),"RUPTURE","NON RUPTURE"),IF(OR((L376-L374)/(A376-A374)&lt;-Machine_traitement!$B$18,G374="RUPTURE",IF(L376&lt;L374,L376&lt;Machine_traitement!$B$19)),"RUPTURE","NON RUPTURE")),"NON RUPTURE")</f>
        <v>NON RUPTURE</v>
      </c>
      <c r="H375" s="56">
        <f>D375/Resultats!$K$2</f>
        <v>403.07780754846897</v>
      </c>
      <c r="I375" s="69">
        <f>A375-Machine_traitement!$B$26</f>
        <v>1.4531299999999874</v>
      </c>
      <c r="J375" s="50">
        <f>(B375-$B$2)/Resultats!$J$2</f>
        <v>0.14591213749999998</v>
      </c>
      <c r="K375" s="50">
        <f>IF(AND(TRUE,Machine_donnees!J375-(Machine_traitement!$B$10*Machine_donnees!L375+Machine_traitement!$B$11)&gt;0.0003),Machine_donnees!J375-(Machine_traitement!$B$10*Machine_donnees!L375+Machine_traitement!$B$11),0)</f>
        <v>0.072836310543928473</v>
      </c>
      <c r="L375" s="51">
        <f ca="1">AVERAGE(OFFSET(H375,0,0,Machine_traitement!$B$4,1))</f>
        <v>403.67855875716123</v>
      </c>
    </row>
    <row r="376" spans="1:12" ht="12.75">
      <c r="A376" s="65">
        <f>IF(TRUE,Machine_donnees_brutes!A380)</f>
        <v>726.5127</v>
      </c>
      <c r="B376" s="65">
        <f>IF(TRUE,Machine_donnees_brutes!B380)</f>
        <v>4.0422200999999998</v>
      </c>
      <c r="C376" s="65">
        <f>IF(TRUE,Machine_donnees_brutes!D380)</f>
        <v>353.75632000000002</v>
      </c>
      <c r="D376" s="65">
        <f>IF(TRUE,Machine_donnees_brutes!C380)</f>
        <v>464.82101</v>
      </c>
      <c r="F376" s="54" t="str">
        <f>IF(OR(H376&gt;Machine_traitement!$B$24,F375="OUI"),"OUI","NON")</f>
        <v>OUI</v>
      </c>
      <c r="G376" s="55" t="str">
        <f>IF(I376&gt;0,IF(A376&lt;&gt;A375,IF(OR((L376-L375)/(A376-A375)&lt;-Machine_traitement!$B$18,G375="RUPTURE",IF(L376&lt;L375,L376&lt;Machine_traitement!$B$19)),"RUPTURE","NON RUPTURE"),IF(OR((L377-L375)/(A377-A375)&lt;-Machine_traitement!$B$18,G375="RUPTURE",IF(L377&lt;L375,L377&lt;Machine_traitement!$B$19)),"RUPTURE","NON RUPTURE")),"NON RUPTURE")</f>
        <v>NON RUPTURE</v>
      </c>
      <c r="H376" s="56">
        <f>D376/Resultats!$K$2</f>
        <v>404.27930996585354</v>
      </c>
      <c r="I376" s="69">
        <f>A376-Machine_traitement!$B$26</f>
        <v>1.4570400000000063</v>
      </c>
      <c r="J376" s="50">
        <f>(B376-$B$2)/Resultats!$J$2</f>
        <v>0.14642699999999997</v>
      </c>
      <c r="K376" s="50">
        <f>IF(AND(TRUE,Machine_donnees!J376-(Machine_traitement!$B$10*Machine_donnees!L376+Machine_traitement!$B$11)&gt;0.0003),Machine_donnees!J376-(Machine_traitement!$B$10*Machine_donnees!L376+Machine_traitement!$B$11),0)</f>
        <v>0.073452791120241459</v>
      </c>
      <c r="L376" s="51">
        <f ca="1">AVERAGE(OFFSET(H376,0,0,Machine_traitement!$B$4,1))</f>
        <v>402.41935694829886</v>
      </c>
    </row>
    <row r="377" spans="1:12" ht="12.75">
      <c r="A377" s="65">
        <f>IF(TRUE,Machine_donnees_brutes!A381)</f>
        <v>726.51660000000004</v>
      </c>
      <c r="B377" s="65">
        <f>IF(TRUE,Machine_donnees_brutes!B381)</f>
        <v>4.0458441000000001</v>
      </c>
      <c r="C377" s="65">
        <f>IF(TRUE,Machine_donnees_brutes!D381)</f>
        <v>354.99804999999998</v>
      </c>
      <c r="D377" s="65">
        <f>IF(TRUE,Machine_donnees_brutes!C381)</f>
        <v>460.54404</v>
      </c>
      <c r="F377" s="54" t="str">
        <f>IF(OR(H377&gt;Machine_traitement!$B$24,F376="OUI"),"OUI","NON")</f>
        <v>OUI</v>
      </c>
      <c r="G377" s="55" t="str">
        <f>IF(I377&gt;0,IF(A377&lt;&gt;A376,IF(OR((L377-L376)/(A377-A376)&lt;-Machine_traitement!$B$18,G376="RUPTURE",IF(L377&lt;L376,L377&lt;Machine_traitement!$B$19)),"RUPTURE","NON RUPTURE"),IF(OR((L378-L376)/(A378-A376)&lt;-Machine_traitement!$B$18,G376="RUPTURE",IF(L378&lt;L376,L378&lt;Machine_traitement!$B$19)),"RUPTURE","NON RUPTURE")),"NON RUPTURE")</f>
        <v>NON RUPTURE</v>
      </c>
      <c r="H377" s="56">
        <f>D377/Resultats!$K$2</f>
        <v>400.55940393074411</v>
      </c>
      <c r="I377" s="69">
        <f>A377-Machine_traitement!$B$26</f>
        <v>1.4609400000000505</v>
      </c>
      <c r="J377" s="50">
        <f>(B377-$B$2)/Resultats!$J$2</f>
        <v>0.14688000000000001</v>
      </c>
      <c r="K377" s="50">
        <f>IF(AND(TRUE,Machine_donnees!J377-(Machine_traitement!$B$10*Machine_donnees!L377+Machine_traitement!$B$11)&gt;0.0003),Machine_donnees!J377-(Machine_traitement!$B$10*Machine_donnees!L377+Machine_traitement!$B$11),0)</f>
        <v>0.073904604217853373</v>
      </c>
      <c r="L377" s="51">
        <f ca="1">AVERAGE(OFFSET(H377,0,0,Machine_traitement!$B$4,1))</f>
        <v>402.43406446578285</v>
      </c>
    </row>
    <row r="378" spans="1:12" ht="12.75">
      <c r="A378" s="65">
        <f>IF(TRUE,Machine_donnees_brutes!A382)</f>
        <v>726.52050999999994</v>
      </c>
      <c r="B378" s="65">
        <f>IF(TRUE,Machine_donnees_brutes!B382)</f>
        <v>4.0473819000000004</v>
      </c>
      <c r="C378" s="65">
        <f>IF(TRUE,Machine_donnees_brutes!D382)</f>
        <v>355.60333000000003</v>
      </c>
      <c r="D378" s="65">
        <f>IF(TRUE,Machine_donnees_brutes!C382)</f>
        <v>464.85482999999999</v>
      </c>
      <c r="F378" s="54" t="str">
        <f>IF(OR(H378&gt;Machine_traitement!$B$24,F377="OUI"),"OUI","NON")</f>
        <v>OUI</v>
      </c>
      <c r="G378" s="55" t="str">
        <f>IF(I378&gt;0,IF(A378&lt;&gt;A377,IF(OR((L378-L377)/(A378-A377)&lt;-Machine_traitement!$B$18,G377="RUPTURE",IF(L378&lt;L377,L378&lt;Machine_traitement!$B$19)),"RUPTURE","NON RUPTURE"),IF(OR((L379-L377)/(A379-A377)&lt;-Machine_traitement!$B$18,G377="RUPTURE",IF(L379&lt;L377,L379&lt;Machine_traitement!$B$19)),"RUPTURE","NON RUPTURE")),"NON RUPTURE")</f>
        <v>NON RUPTURE</v>
      </c>
      <c r="H378" s="56">
        <f>D378/Resultats!$K$2</f>
        <v>404.3087250008216</v>
      </c>
      <c r="I378" s="69">
        <f>A378-Machine_traitement!$B$26</f>
        <v>1.4648499999999558</v>
      </c>
      <c r="J378" s="50">
        <f>(B378-$B$2)/Resultats!$J$2</f>
        <v>0.14707222500000006</v>
      </c>
      <c r="K378" s="50">
        <f>IF(AND(TRUE,Machine_donnees!J378-(Machine_traitement!$B$10*Machine_donnees!L378+Machine_traitement!$B$11)&gt;0.0003),Machine_donnees!J378-(Machine_traitement!$B$10*Machine_donnees!L378+Machine_traitement!$B$11),0)</f>
        <v>0.074102206777076712</v>
      </c>
      <c r="L378" s="51">
        <f ca="1">AVERAGE(OFFSET(H378,0,0,Machine_traitement!$B$4,1))</f>
        <v>402.36742836572137</v>
      </c>
    </row>
    <row r="379" spans="1:12" ht="12.75">
      <c r="A379" s="65">
        <f>IF(TRUE,Machine_donnees_brutes!A383)</f>
        <v>726.52440999999999</v>
      </c>
      <c r="B379" s="65">
        <f>IF(TRUE,Machine_donnees_brutes!B383)</f>
        <v>4.0509462000000003</v>
      </c>
      <c r="C379" s="65">
        <f>IF(TRUE,Machine_donnees_brutes!D383)</f>
        <v>355.03116</v>
      </c>
      <c r="D379" s="65">
        <f>IF(TRUE,Machine_donnees_brutes!C383)</f>
        <v>460.39080999999999</v>
      </c>
      <c r="F379" s="54" t="str">
        <f>IF(OR(H379&gt;Machine_traitement!$B$24,F378="OUI"),"OUI","NON")</f>
        <v>OUI</v>
      </c>
      <c r="G379" s="55" t="str">
        <f>IF(I379&gt;0,IF(A379&lt;&gt;A378,IF(OR((L379-L378)/(A379-A378)&lt;-Machine_traitement!$B$18,G378="RUPTURE",IF(L379&lt;L378,L379&lt;Machine_traitement!$B$19)),"RUPTURE","NON RUPTURE"),IF(OR((L380-L378)/(A380-A378)&lt;-Machine_traitement!$B$18,G378="RUPTURE",IF(L380&lt;L378,L380&lt;Machine_traitement!$B$19)),"RUPTURE","NON RUPTURE")),"NON RUPTURE")</f>
        <v>NON RUPTURE</v>
      </c>
      <c r="H379" s="56">
        <f>D379/Resultats!$K$2</f>
        <v>400.42613173062119</v>
      </c>
      <c r="I379" s="69">
        <f>A379-Machine_traitement!$B$26</f>
        <v>1.46875</v>
      </c>
      <c r="J379" s="50">
        <f>(B379-$B$2)/Resultats!$J$2</f>
        <v>0.14751776250000004</v>
      </c>
      <c r="K379" s="50">
        <f>IF(AND(TRUE,Machine_donnees!J379-(Machine_traitement!$B$10*Machine_donnees!L379+Machine_traitement!$B$11)&gt;0.0003),Machine_donnees!J379-(Machine_traitement!$B$10*Machine_donnees!L379+Machine_traitement!$B$11),0)</f>
        <v>0.074556521107894139</v>
      </c>
      <c r="L379" s="51">
        <f ca="1">AVERAGE(OFFSET(H379,0,0,Machine_traitement!$B$4,1))</f>
        <v>402.25867014432629</v>
      </c>
    </row>
    <row r="380" spans="1:12" ht="12.75">
      <c r="A380" s="65">
        <f>IF(TRUE,Machine_donnees_brutes!A384)</f>
        <v>726.52832000000001</v>
      </c>
      <c r="B380" s="65">
        <f>IF(TRUE,Machine_donnees_brutes!B384)</f>
        <v>4.0551367000000003</v>
      </c>
      <c r="C380" s="65">
        <f>IF(TRUE,Machine_donnees_brutes!D384)</f>
        <v>354.00646999999998</v>
      </c>
      <c r="D380" s="65">
        <f>IF(TRUE,Machine_donnees_brutes!C384)</f>
        <v>464.60473999999999</v>
      </c>
      <c r="F380" s="54" t="str">
        <f>IF(OR(H380&gt;Machine_traitement!$B$24,F379="OUI"),"OUI","NON")</f>
        <v>OUI</v>
      </c>
      <c r="G380" s="55" t="str">
        <f>IF(I380&gt;0,IF(A380&lt;&gt;A379,IF(OR((L380-L379)/(A380-A379)&lt;-Machine_traitement!$B$18,G379="RUPTURE",IF(L380&lt;L379,L380&lt;Machine_traitement!$B$19)),"RUPTURE","NON RUPTURE"),IF(OR((L381-L379)/(A381-A379)&lt;-Machine_traitement!$B$18,G379="RUPTURE",IF(L381&lt;L379,L381&lt;Machine_traitement!$B$19)),"RUPTURE","NON RUPTURE")),"NON RUPTURE")</f>
        <v>NON RUPTURE</v>
      </c>
      <c r="H380" s="56">
        <f>D380/Resultats!$K$2</f>
        <v>404.09120855803138</v>
      </c>
      <c r="I380" s="69">
        <f>A380-Machine_traitement!$B$26</f>
        <v>1.472660000000019</v>
      </c>
      <c r="J380" s="50">
        <f>(B380-$B$2)/Resultats!$J$2</f>
        <v>0.14804157500000004</v>
      </c>
      <c r="K380" s="50">
        <f>IF(AND(TRUE,Machine_donnees!J380-(Machine_traitement!$B$10*Machine_donnees!L380+Machine_traitement!$B$11)&gt;0.0003),Machine_donnees!J380-(Machine_traitement!$B$10*Machine_donnees!L380+Machine_traitement!$B$11),0)</f>
        <v>0.075048046142900143</v>
      </c>
      <c r="L380" s="51">
        <f ca="1">AVERAGE(OFFSET(H380,0,0,Machine_traitement!$B$4,1))</f>
        <v>402.65876071678304</v>
      </c>
    </row>
    <row r="381" spans="1:12" ht="12.75">
      <c r="A381" s="65">
        <f>IF(TRUE,Machine_donnees_brutes!A385)</f>
        <v>726.53223000000003</v>
      </c>
      <c r="B381" s="65">
        <f>IF(TRUE,Machine_donnees_brutes!B385)</f>
        <v>4.0580568000000001</v>
      </c>
      <c r="C381" s="65">
        <f>IF(TRUE,Machine_donnees_brutes!D385)</f>
        <v>353.16296</v>
      </c>
      <c r="D381" s="65">
        <f>IF(TRUE,Machine_donnees_brutes!C385)</f>
        <v>461.31081999999998</v>
      </c>
      <c r="F381" s="54" t="str">
        <f>IF(OR(H381&gt;Machine_traitement!$B$24,F380="OUI"),"OUI","NON")</f>
        <v>OUI</v>
      </c>
      <c r="G381" s="55" t="str">
        <f>IF(I381&gt;0,IF(A381&lt;&gt;A380,IF(OR((L381-L380)/(A381-A380)&lt;-Machine_traitement!$B$18,G380="RUPTURE",IF(L381&lt;L380,L381&lt;Machine_traitement!$B$19)),"RUPTURE","NON RUPTURE"),IF(OR((L382-L380)/(A382-A380)&lt;-Machine_traitement!$B$18,G380="RUPTURE",IF(L382&lt;L380,L382&lt;Machine_traitement!$B$19)),"RUPTURE","NON RUPTURE")),"NON RUPTURE")</f>
        <v>NON RUPTURE</v>
      </c>
      <c r="H381" s="56">
        <f>D381/Resultats!$K$2</f>
        <v>401.22631287553475</v>
      </c>
      <c r="I381" s="69">
        <f>A381-Machine_traitement!$B$26</f>
        <v>1.4765700000000379</v>
      </c>
      <c r="J381" s="50">
        <f>(B381-$B$2)/Resultats!$J$2</f>
        <v>0.14840658750000002</v>
      </c>
      <c r="K381" s="50">
        <f>IF(AND(TRUE,Machine_donnees!J381-(Machine_traitement!$B$10*Machine_donnees!L381+Machine_traitement!$B$11)&gt;0.0003),Machine_donnees!J381-(Machine_traitement!$B$10*Machine_donnees!L381+Machine_traitement!$B$11),0)</f>
        <v>0.075522689889593958</v>
      </c>
      <c r="L381" s="51">
        <f ca="1">AVERAGE(OFFSET(H381,0,0,Machine_traitement!$B$4,1))</f>
        <v>401.30026359546855</v>
      </c>
    </row>
    <row r="382" spans="1:12" ht="12.75">
      <c r="A382" s="65">
        <f>IF(TRUE,Machine_donnees_brutes!A386)</f>
        <v>726.53612999999996</v>
      </c>
      <c r="B382" s="65">
        <f>IF(TRUE,Machine_donnees_brutes!B386)</f>
        <v>4.0606498999999996</v>
      </c>
      <c r="C382" s="65">
        <f>IF(TRUE,Machine_donnees_brutes!D386)</f>
        <v>353.50695999999999</v>
      </c>
      <c r="D382" s="65">
        <f>IF(TRUE,Machine_donnees_brutes!C386)</f>
        <v>461.48086999999998</v>
      </c>
      <c r="F382" s="54" t="str">
        <f>IF(OR(H382&gt;Machine_traitement!$B$24,F381="OUI"),"OUI","NON")</f>
        <v>OUI</v>
      </c>
      <c r="G382" s="55" t="str">
        <f>IF(I382&gt;0,IF(A382&lt;&gt;A381,IF(OR((L382-L381)/(A382-A381)&lt;-Machine_traitement!$B$18,G381="RUPTURE",IF(L382&lt;L381,L382&lt;Machine_traitement!$B$19)),"RUPTURE","NON RUPTURE"),IF(OR((L383-L381)/(A383-A381)&lt;-Machine_traitement!$B$18,G381="RUPTURE",IF(L383&lt;L381,L383&lt;Machine_traitement!$B$19)),"RUPTURE","NON RUPTURE")),"NON RUPTURE")</f>
        <v>NON RUPTURE</v>
      </c>
      <c r="H382" s="56">
        <f>D382/Resultats!$K$2</f>
        <v>401.3742143154023</v>
      </c>
      <c r="I382" s="69">
        <f>A382-Machine_traitement!$B$26</f>
        <v>1.4804699999999684</v>
      </c>
      <c r="J382" s="50">
        <f>(B382-$B$2)/Resultats!$J$2</f>
        <v>0.14873072499999995</v>
      </c>
      <c r="K382" s="50">
        <f>IF(AND(TRUE,Machine_donnees!J382-(Machine_traitement!$B$10*Machine_donnees!L382+Machine_traitement!$B$11)&gt;0.0003),Machine_donnees!J382-(Machine_traitement!$B$10*Machine_donnees!L382+Machine_traitement!$B$11),0)</f>
        <v>0.07582549402993416</v>
      </c>
      <c r="L382" s="51">
        <f ca="1">AVERAGE(OFFSET(H382,0,0,Machine_traitement!$B$4,1))</f>
        <v>401.5646162190107</v>
      </c>
    </row>
    <row r="383" spans="1:12" ht="12.75">
      <c r="A383" s="65">
        <f>IF(TRUE,Machine_donnees_brutes!A387)</f>
        <v>726.54003999999998</v>
      </c>
      <c r="B383" s="65">
        <f>IF(TRUE,Machine_donnees_brutes!B387)</f>
        <v>4.0640235000000002</v>
      </c>
      <c r="C383" s="65">
        <f>IF(TRUE,Machine_donnees_brutes!D387)</f>
        <v>354.77811000000003</v>
      </c>
      <c r="D383" s="65">
        <f>IF(TRUE,Machine_donnees_brutes!C387)</f>
        <v>461.9187</v>
      </c>
      <c r="F383" s="54" t="str">
        <f>IF(OR(H383&gt;Machine_traitement!$B$24,F382="OUI"),"OUI","NON")</f>
        <v>OUI</v>
      </c>
      <c r="G383" s="55" t="str">
        <f>IF(I383&gt;0,IF(A383&lt;&gt;A382,IF(OR((L383-L382)/(A383-A382)&lt;-Machine_traitement!$B$18,G382="RUPTURE",IF(L383&lt;L382,L383&lt;Machine_traitement!$B$19)),"RUPTURE","NON RUPTURE"),IF(OR((L384-L382)/(A384-A382)&lt;-Machine_traitement!$B$18,G382="RUPTURE",IF(L384&lt;L382,L384&lt;Machine_traitement!$B$19)),"RUPTURE","NON RUPTURE")),"NON RUPTURE")</f>
        <v>NON RUPTURE</v>
      </c>
      <c r="H383" s="56">
        <f>D383/Resultats!$K$2</f>
        <v>401.75501812261911</v>
      </c>
      <c r="I383" s="69">
        <f>A383-Machine_traitement!$B$26</f>
        <v>1.4843799999999874</v>
      </c>
      <c r="J383" s="50">
        <f>(B383-$B$2)/Resultats!$J$2</f>
        <v>0.14915242500000003</v>
      </c>
      <c r="K383" s="50">
        <f>IF(AND(TRUE,Machine_donnees!J383-(Machine_traitement!$B$10*Machine_donnees!L383+Machine_traitement!$B$11)&gt;0.0003),Machine_donnees!J383-(Machine_traitement!$B$10*Machine_donnees!L383+Machine_traitement!$B$11),0)</f>
        <v>0.076284945036140028</v>
      </c>
      <c r="L383" s="51">
        <f ca="1">AVERAGE(OFFSET(H383,0,0,Machine_traitement!$B$4,1))</f>
        <v>401.09682409948368</v>
      </c>
    </row>
    <row r="384" spans="1:12" ht="12.75">
      <c r="A384" s="65">
        <f>IF(TRUE,Machine_donnees_brutes!A388)</f>
        <v>726.54395</v>
      </c>
      <c r="B384" s="65">
        <f>IF(TRUE,Machine_donnees_brutes!B388)</f>
        <v>4.0675458999999998</v>
      </c>
      <c r="C384" s="65">
        <f>IF(TRUE,Machine_donnees_brutes!D388)</f>
        <v>355.29232999999999</v>
      </c>
      <c r="D384" s="65">
        <f>IF(TRUE,Machine_donnees_brutes!C388)</f>
        <v>460.40517999999997</v>
      </c>
      <c r="F384" s="54" t="str">
        <f>IF(OR(H384&gt;Machine_traitement!$B$24,F383="OUI"),"OUI","NON")</f>
        <v>OUI</v>
      </c>
      <c r="G384" s="55" t="str">
        <f>IF(I384&gt;0,IF(A384&lt;&gt;A383,IF(OR((L384-L383)/(A384-A383)&lt;-Machine_traitement!$B$18,G383="RUPTURE",IF(L384&lt;L383,L384&lt;Machine_traitement!$B$19)),"RUPTURE","NON RUPTURE"),IF(OR((L385-L383)/(A385-A383)&lt;-Machine_traitement!$B$18,G383="RUPTURE",IF(L385&lt;L383,L385&lt;Machine_traitement!$B$19)),"RUPTURE","NON RUPTURE")),"NON RUPTURE")</f>
        <v>NON RUPTURE</v>
      </c>
      <c r="H384" s="56">
        <f>D384/Resultats!$K$2</f>
        <v>400.43863007634826</v>
      </c>
      <c r="I384" s="69">
        <f>A384-Machine_traitement!$B$26</f>
        <v>1.4882900000000063</v>
      </c>
      <c r="J384" s="50">
        <f>(B384-$B$2)/Resultats!$J$2</f>
        <v>0.14959272499999998</v>
      </c>
      <c r="K384" s="50">
        <f>IF(AND(TRUE,Machine_donnees!J384-(Machine_traitement!$B$10*Machine_donnees!L384+Machine_traitement!$B$11)&gt;0.0003),Machine_donnees!J384-(Machine_traitement!$B$10*Machine_donnees!L384+Machine_traitement!$B$11),0)</f>
        <v>0.076671454704137498</v>
      </c>
      <c r="L384" s="51">
        <f ca="1">AVERAGE(OFFSET(H384,0,0,Machine_traitement!$B$4,1))</f>
        <v>401.76336774815701</v>
      </c>
    </row>
    <row r="385" spans="1:12" ht="12.75">
      <c r="A385" s="65">
        <f>IF(TRUE,Machine_donnees_brutes!A389)</f>
        <v>726.54785000000004</v>
      </c>
      <c r="B385" s="65">
        <f>IF(TRUE,Machine_donnees_brutes!B389)</f>
        <v>4.0712175000000004</v>
      </c>
      <c r="C385" s="65">
        <f>IF(TRUE,Machine_donnees_brutes!D389)</f>
        <v>354.71323000000001</v>
      </c>
      <c r="D385" s="65">
        <f>IF(TRUE,Machine_donnees_brutes!C389)</f>
        <v>463.45141999999998</v>
      </c>
      <c r="F385" s="54" t="str">
        <f>IF(OR(H385&gt;Machine_traitement!$B$24,F384="OUI"),"OUI","NON")</f>
        <v>OUI</v>
      </c>
      <c r="G385" s="55" t="str">
        <f>IF(I385&gt;0,IF(A385&lt;&gt;A384,IF(OR((L385-L384)/(A385-A384)&lt;-Machine_traitement!$B$18,G384="RUPTURE",IF(L385&lt;L384,L385&lt;Machine_traitement!$B$19)),"RUPTURE","NON RUPTURE"),IF(OR((L386-L384)/(A386-A384)&lt;-Machine_traitement!$B$18,G384="RUPTURE",IF(L386&lt;L384,L386&lt;Machine_traitement!$B$19)),"RUPTURE","NON RUPTURE")),"NON RUPTURE")</f>
        <v>NON RUPTURE</v>
      </c>
      <c r="H385" s="56">
        <f>D385/Resultats!$K$2</f>
        <v>403.08810541996576</v>
      </c>
      <c r="I385" s="69">
        <f>A385-Machine_traitement!$B$26</f>
        <v>1.4921900000000505</v>
      </c>
      <c r="J385" s="50">
        <f>(B385-$B$2)/Resultats!$J$2</f>
        <v>0.15005167500000005</v>
      </c>
      <c r="K385" s="50">
        <f>IF(AND(TRUE,Machine_donnees!J385-(Machine_traitement!$B$10*Machine_donnees!L385+Machine_traitement!$B$11)&gt;0.0003),Machine_donnees!J385-(Machine_traitement!$B$10*Machine_donnees!L385+Machine_traitement!$B$11),0)</f>
        <v>0.077206368913605689</v>
      </c>
      <c r="L385" s="51">
        <f ca="1">AVERAGE(OFFSET(H385,0,0,Machine_traitement!$B$4,1))</f>
        <v>400.82205618783559</v>
      </c>
    </row>
    <row r="386" spans="1:12" ht="12.75">
      <c r="A386" s="65">
        <f>IF(TRUE,Machine_donnees_brutes!A390)</f>
        <v>726.55175999999994</v>
      </c>
      <c r="B386" s="65">
        <f>IF(TRUE,Machine_donnees_brutes!B390)</f>
        <v>4.0739178999999996</v>
      </c>
      <c r="C386" s="65">
        <f>IF(TRUE,Machine_donnees_brutes!D390)</f>
        <v>353.79462000000001</v>
      </c>
      <c r="D386" s="65">
        <f>IF(TRUE,Machine_donnees_brutes!C390)</f>
        <v>458.24063000000001</v>
      </c>
      <c r="F386" s="54" t="str">
        <f>IF(OR(H386&gt;Machine_traitement!$B$24,F385="OUI"),"OUI","NON")</f>
        <v>OUI</v>
      </c>
      <c r="G386" s="55" t="str">
        <f>IF(I386&gt;0,IF(A386&lt;&gt;A385,IF(OR((L386-L385)/(A386-A385)&lt;-Machine_traitement!$B$18,G385="RUPTURE",IF(L386&lt;L385,L386&lt;Machine_traitement!$B$19)),"RUPTURE","NON RUPTURE"),IF(OR((L387-L385)/(A387-A385)&lt;-Machine_traitement!$B$18,G385="RUPTURE",IF(L387&lt;L385,L387&lt;Machine_traitement!$B$19)),"RUPTURE","NON RUPTURE")),"NON RUPTURE")</f>
        <v>NON RUPTURE</v>
      </c>
      <c r="H386" s="56">
        <f>D386/Resultats!$K$2</f>
        <v>398.55600695570541</v>
      </c>
      <c r="I386" s="69">
        <f>A386-Machine_traitement!$B$26</f>
        <v>1.4960999999999558</v>
      </c>
      <c r="J386" s="50">
        <f>(B386-$B$2)/Resultats!$J$2</f>
        <v>0.15038922499999996</v>
      </c>
      <c r="K386" s="50">
        <f>IF(AND(TRUE,Machine_donnees!J386-(Machine_traitement!$B$10*Machine_donnees!L386+Machine_traitement!$B$11)&gt;0.0003),Machine_donnees!J386-(Machine_traitement!$B$10*Machine_donnees!L386+Machine_traitement!$B$11),0)</f>
        <v>0.077622190247940495</v>
      </c>
      <c r="L386" s="51">
        <f ca="1">AVERAGE(OFFSET(H386,0,0,Machine_traitement!$B$4,1))</f>
        <v>399.85215585757328</v>
      </c>
    </row>
    <row r="387" spans="1:12" ht="12.75">
      <c r="A387" s="65">
        <f>IF(TRUE,Machine_donnees_brutes!A391)</f>
        <v>726.55565999999999</v>
      </c>
      <c r="B387" s="65">
        <f>IF(TRUE,Machine_donnees_brutes!B391)</f>
        <v>4.0757418000000003</v>
      </c>
      <c r="C387" s="65">
        <f>IF(TRUE,Machine_donnees_brutes!D391)</f>
        <v>353.11822999999998</v>
      </c>
      <c r="D387" s="65">
        <f>IF(TRUE,Machine_donnees_brutes!C391)</f>
        <v>461.22113000000002</v>
      </c>
      <c r="F387" s="54" t="str">
        <f>IF(OR(H387&gt;Machine_traitement!$B$24,F386="OUI"),"OUI","NON")</f>
        <v>OUI</v>
      </c>
      <c r="G387" s="55" t="str">
        <f>IF(I387&gt;0,IF(A387&lt;&gt;A386,IF(OR((L387-L386)/(A387-A386)&lt;-Machine_traitement!$B$18,G386="RUPTURE",IF(L387&lt;L386,L387&lt;Machine_traitement!$B$19)),"RUPTURE","NON RUPTURE"),IF(OR((L388-L386)/(A388-A386)&lt;-Machine_traitement!$B$18,G386="RUPTURE",IF(L388&lt;L386,L388&lt;Machine_traitement!$B$19)),"RUPTURE","NON RUPTURE")),"NON RUPTURE")</f>
        <v>NON RUPTURE</v>
      </c>
      <c r="H387" s="56">
        <f>D387/Resultats!$K$2</f>
        <v>401.14830475944115</v>
      </c>
      <c r="I387" s="69">
        <f>A387-Machine_traitement!$B$26</f>
        <v>1.5</v>
      </c>
      <c r="J387" s="50">
        <f>(B387-$B$2)/Resultats!$J$2</f>
        <v>0.15061721250000004</v>
      </c>
      <c r="K387" s="50">
        <f>IF(AND(TRUE,Machine_donnees!J387-(Machine_traitement!$B$10*Machine_donnees!L387+Machine_traitement!$B$11)&gt;0.0003),Machine_donnees!J387-(Machine_traitement!$B$10*Machine_donnees!L387+Machine_traitement!$B$11),0)</f>
        <v>0.077904827899828</v>
      </c>
      <c r="L387" s="51">
        <f ca="1">AVERAGE(OFFSET(H387,0,0,Machine_traitement!$B$4,1))</f>
        <v>399.1749577388124</v>
      </c>
    </row>
    <row r="388" spans="1:12" ht="12.75">
      <c r="A388" s="65">
        <f>IF(TRUE,Machine_donnees_brutes!A392)</f>
        <v>726.55957000000001</v>
      </c>
      <c r="B388" s="65">
        <f>IF(TRUE,Machine_donnees_brutes!B392)</f>
        <v>4.0793179999999998</v>
      </c>
      <c r="C388" s="65">
        <f>IF(TRUE,Machine_donnees_brutes!D392)</f>
        <v>353.69637999999998</v>
      </c>
      <c r="D388" s="65">
        <f>IF(TRUE,Machine_donnees_brutes!C392)</f>
        <v>456.68340999999998</v>
      </c>
      <c r="F388" s="54" t="str">
        <f>IF(OR(H388&gt;Machine_traitement!$B$24,F387="OUI"),"OUI","NON")</f>
        <v>OUI</v>
      </c>
      <c r="G388" s="55" t="str">
        <f>IF(I388&gt;0,IF(A388&lt;&gt;A387,IF(OR((L388-L387)/(A388-A387)&lt;-Machine_traitement!$B$18,G387="RUPTURE",IF(L388&lt;L387,L388&lt;Machine_traitement!$B$19)),"RUPTURE","NON RUPTURE"),IF(OR((L389-L387)/(A389-A387)&lt;-Machine_traitement!$B$18,G387="RUPTURE",IF(L389&lt;L387,L389&lt;Machine_traitement!$B$19)),"RUPTURE","NON RUPTURE")),"NON RUPTURE")</f>
        <v>NON RUPTURE</v>
      </c>
      <c r="H388" s="56">
        <f>D388/Resultats!$K$2</f>
        <v>397.2016107181837</v>
      </c>
      <c r="I388" s="69">
        <f>A388-Machine_traitement!$B$26</f>
        <v>1.503910000000019</v>
      </c>
      <c r="J388" s="50">
        <f>(B388-$B$2)/Resultats!$J$2</f>
        <v>0.15106423749999998</v>
      </c>
      <c r="K388" s="50">
        <f>IF(AND(TRUE,Machine_donnees!J388-(Machine_traitement!$B$10*Machine_donnees!L388+Machine_traitement!$B$11)&gt;0.0003),Machine_donnees!J388-(Machine_traitement!$B$10*Machine_donnees!L388+Machine_traitement!$B$11),0)</f>
        <v>0.078388081849363911</v>
      </c>
      <c r="L388" s="51">
        <f ca="1">AVERAGE(OFFSET(H388,0,0,Machine_traitement!$B$4,1))</f>
        <v>398.72602620572195</v>
      </c>
    </row>
    <row r="389" spans="1:12" ht="12.75">
      <c r="A389" s="65">
        <f>IF(TRUE,Machine_donnees_brutes!A393)</f>
        <v>726.56348000000003</v>
      </c>
      <c r="B389" s="65">
        <f>IF(TRUE,Machine_donnees_brutes!B393)</f>
        <v>4.0827093000000003</v>
      </c>
      <c r="C389" s="65">
        <f>IF(TRUE,Machine_donnees_brutes!D393)</f>
        <v>355.01159999999999</v>
      </c>
      <c r="D389" s="65">
        <f>IF(TRUE,Machine_donnees_brutes!C393)</f>
        <v>460.18880999999999</v>
      </c>
      <c r="F389" s="54" t="str">
        <f>IF(OR(H389&gt;Machine_traitement!$B$24,F388="OUI"),"OUI","NON")</f>
        <v>OUI</v>
      </c>
      <c r="G389" s="55" t="str">
        <f>IF(I389&gt;0,IF(A389&lt;&gt;A388,IF(OR((L389-L388)/(A389-A388)&lt;-Machine_traitement!$B$18,G388="RUPTURE",IF(L389&lt;L388,L389&lt;Machine_traitement!$B$19)),"RUPTURE","NON RUPTURE"),IF(OR((L390-L388)/(A390-A388)&lt;-Machine_traitement!$B$18,G388="RUPTURE",IF(L390&lt;L388,L390&lt;Machine_traitement!$B$19)),"RUPTURE","NON RUPTURE")),"NON RUPTURE")</f>
        <v>NON RUPTURE</v>
      </c>
      <c r="H389" s="56">
        <f>D389/Resultats!$K$2</f>
        <v>400.25044169326014</v>
      </c>
      <c r="I389" s="69">
        <f>A389-Machine_traitement!$B$26</f>
        <v>1.5078200000000379</v>
      </c>
      <c r="J389" s="50">
        <f>(B389-$B$2)/Resultats!$J$2</f>
        <v>0.15148815000000004</v>
      </c>
      <c r="K389" s="50">
        <f>IF(AND(TRUE,Machine_donnees!J389-(Machine_traitement!$B$10*Machine_donnees!L389+Machine_traitement!$B$11)&gt;0.0003),Machine_donnees!J389-(Machine_traitement!$B$10*Machine_donnees!L389+Machine_traitement!$B$11),0)</f>
        <v>0.078699037529923299</v>
      </c>
      <c r="L389" s="51">
        <f ca="1">AVERAGE(OFFSET(H389,0,0,Machine_traitement!$B$4,1))</f>
        <v>400.1257322080769</v>
      </c>
    </row>
    <row r="390" spans="1:12" ht="12.75">
      <c r="A390" s="65">
        <f>IF(TRUE,Machine_donnees_brutes!A394)</f>
        <v>726.56737999999996</v>
      </c>
      <c r="B390" s="65">
        <f>IF(TRUE,Machine_donnees_brutes!B394)</f>
        <v>4.0865182999999998</v>
      </c>
      <c r="C390" s="65">
        <f>IF(TRUE,Machine_donnees_brutes!D394)</f>
        <v>355.28994999999998</v>
      </c>
      <c r="D390" s="65">
        <f>IF(TRUE,Machine_donnees_brutes!C394)</f>
        <v>459.90204</v>
      </c>
      <c r="F390" s="54" t="str">
        <f>IF(OR(H390&gt;Machine_traitement!$B$24,F389="OUI"),"OUI","NON")</f>
        <v>OUI</v>
      </c>
      <c r="G390" s="55" t="str">
        <f>IF(I390&gt;0,IF(A390&lt;&gt;A389,IF(OR((L390-L389)/(A390-A389)&lt;-Machine_traitement!$B$18,G389="RUPTURE",IF(L390&lt;L389,L390&lt;Machine_traitement!$B$19)),"RUPTURE","NON RUPTURE"),IF(OR((L391-L389)/(A391-A389)&lt;-Machine_traitement!$B$18,G389="RUPTURE",IF(L391&lt;L389,L391&lt;Machine_traitement!$B$19)),"RUPTURE","NON RUPTURE")),"NON RUPTURE")</f>
        <v>NON RUPTURE</v>
      </c>
      <c r="H390" s="56">
        <f>D390/Resultats!$K$2</f>
        <v>400.00102272289365</v>
      </c>
      <c r="I390" s="69">
        <f>A390-Machine_traitement!$B$26</f>
        <v>1.5117199999999684</v>
      </c>
      <c r="J390" s="50">
        <f>(B390-$B$2)/Resultats!$J$2</f>
        <v>0.15196427499999998</v>
      </c>
      <c r="K390" s="50">
        <f>IF(AND(TRUE,Machine_donnees!J390-(Machine_traitement!$B$10*Machine_donnees!L390+Machine_traitement!$B$11)&gt;0.0003),Machine_donnees!J390-(Machine_traitement!$B$10*Machine_donnees!L390+Machine_traitement!$B$11),0)</f>
        <v>0.079201172958810212</v>
      </c>
      <c r="L390" s="51">
        <f ca="1">AVERAGE(OFFSET(H390,0,0,Machine_traitement!$B$4,1))</f>
        <v>399.80342361602209</v>
      </c>
    </row>
    <row r="391" spans="1:12" ht="12.75">
      <c r="A391" s="65">
        <f>IF(TRUE,Machine_donnees_brutes!A395)</f>
        <v>726.57128999999998</v>
      </c>
      <c r="B391" s="65">
        <f>IF(TRUE,Machine_donnees_brutes!B395)</f>
        <v>4.0901842000000004</v>
      </c>
      <c r="C391" s="65">
        <f>IF(TRUE,Machine_donnees_brutes!D395)</f>
        <v>354.54367000000002</v>
      </c>
      <c r="D391" s="65">
        <f>IF(TRUE,Machine_donnees_brutes!C395)</f>
        <v>459.44765999999998</v>
      </c>
      <c r="F391" s="54" t="str">
        <f>IF(OR(H391&gt;Machine_traitement!$B$24,F390="OUI"),"OUI","NON")</f>
        <v>OUI</v>
      </c>
      <c r="G391" s="55" t="str">
        <f>IF(I391&gt;0,IF(A391&lt;&gt;A390,IF(OR((L391-L390)/(A391-A390)&lt;-Machine_traitement!$B$18,G390="RUPTURE",IF(L391&lt;L390,L391&lt;Machine_traitement!$B$19)),"RUPTURE","NON RUPTURE"),IF(OR((L392-L390)/(A392-A390)&lt;-Machine_traitement!$B$18,G390="RUPTURE",IF(L392&lt;L390,L392&lt;Machine_traitement!$B$19)),"RUPTURE","NON RUPTURE")),"NON RUPTURE")</f>
        <v>NON RUPTURE</v>
      </c>
      <c r="H391" s="56">
        <f>D391/Resultats!$K$2</f>
        <v>399.60582450915047</v>
      </c>
      <c r="I391" s="69">
        <f>A391-Machine_traitement!$B$26</f>
        <v>1.5156299999999874</v>
      </c>
      <c r="J391" s="50">
        <f>(B391-$B$2)/Resultats!$J$2</f>
        <v>0.15242251250000005</v>
      </c>
      <c r="K391" s="50">
        <f>IF(AND(TRUE,Machine_donnees!J391-(Machine_traitement!$B$10*Machine_donnees!L391+Machine_traitement!$B$11)&gt;0.0003),Machine_donnees!J391-(Machine_traitement!$B$10*Machine_donnees!L391+Machine_traitement!$B$11),0)</f>
        <v>0.079643941070765903</v>
      </c>
      <c r="L391" s="51">
        <f ca="1">AVERAGE(OFFSET(H391,0,0,Machine_traitement!$B$4,1))</f>
        <v>399.99511275356758</v>
      </c>
    </row>
    <row r="392" spans="1:12" ht="12.75">
      <c r="A392" s="65">
        <f>IF(TRUE,Machine_donnees_brutes!A396)</f>
        <v>726.5752</v>
      </c>
      <c r="B392" s="65">
        <f>IF(TRUE,Machine_donnees_brutes!B396)</f>
        <v>4.0924430000000003</v>
      </c>
      <c r="C392" s="65">
        <f>IF(TRUE,Machine_donnees_brutes!D396)</f>
        <v>353.63186999999999</v>
      </c>
      <c r="D392" s="65">
        <f>IF(TRUE,Machine_donnees_brutes!C396)</f>
        <v>460.34282999999999</v>
      </c>
      <c r="F392" s="54" t="str">
        <f>IF(OR(H392&gt;Machine_traitement!$B$24,F391="OUI"),"OUI","NON")</f>
        <v>OUI</v>
      </c>
      <c r="G392" s="55" t="str">
        <f>IF(I392&gt;0,IF(A392&lt;&gt;A391,IF(OR((L392-L391)/(A392-A391)&lt;-Machine_traitement!$B$18,G391="RUPTURE",IF(L392&lt;L391,L392&lt;Machine_traitement!$B$19)),"RUPTURE","NON RUPTURE"),IF(OR((L393-L391)/(A393-A391)&lt;-Machine_traitement!$B$18,G391="RUPTURE",IF(L393&lt;L391,L393&lt;Machine_traitement!$B$19)),"RUPTURE","NON RUPTURE")),"NON RUPTURE")</f>
        <v>NON RUPTURE</v>
      </c>
      <c r="H392" s="56">
        <f>D392/Resultats!$K$2</f>
        <v>400.38440099798464</v>
      </c>
      <c r="I392" s="69">
        <f>A392-Machine_traitement!$B$26</f>
        <v>1.5195400000000063</v>
      </c>
      <c r="J392" s="50">
        <f>(B392-$B$2)/Resultats!$J$2</f>
        <v>0.15270486250000004</v>
      </c>
      <c r="K392" s="50">
        <f>IF(AND(TRUE,Machine_donnees!J392-(Machine_traitement!$B$10*Machine_donnees!L392+Machine_traitement!$B$11)&gt;0.0003),Machine_donnees!J392-(Machine_traitement!$B$10*Machine_donnees!L392+Machine_traitement!$B$11),0)</f>
        <v>0.080074571747708573</v>
      </c>
      <c r="L392" s="51">
        <f ca="1">AVERAGE(OFFSET(H392,0,0,Machine_traitement!$B$4,1))</f>
        <v>398.15769067867541</v>
      </c>
    </row>
    <row r="393" spans="1:12" ht="12.75">
      <c r="A393" s="65">
        <f>IF(TRUE,Machine_donnees_brutes!A397)</f>
        <v>726.57910000000004</v>
      </c>
      <c r="B393" s="65">
        <f>IF(TRUE,Machine_donnees_brutes!B397)</f>
        <v>4.0971755999999999</v>
      </c>
      <c r="C393" s="65">
        <f>IF(TRUE,Machine_donnees_brutes!D397)</f>
        <v>353.10097999999999</v>
      </c>
      <c r="D393" s="65">
        <f>IF(TRUE,Machine_donnees_brutes!C397)</f>
        <v>455.22250000000002</v>
      </c>
      <c r="F393" s="54" t="str">
        <f>IF(OR(H393&gt;Machine_traitement!$B$24,F392="OUI"),"OUI","NON")</f>
        <v>OUI</v>
      </c>
      <c r="G393" s="55" t="str">
        <f>IF(I393&gt;0,IF(A393&lt;&gt;A392,IF(OR((L393-L392)/(A393-A392)&lt;-Machine_traitement!$B$18,G392="RUPTURE",IF(L393&lt;L392,L393&lt;Machine_traitement!$B$19)),"RUPTURE","NON RUPTURE"),IF(OR((L394-L392)/(A394-A392)&lt;-Machine_traitement!$B$18,G392="RUPTURE",IF(L394&lt;L392,L394&lt;Machine_traitement!$B$19)),"RUPTURE","NON RUPTURE")),"NON RUPTURE")</f>
        <v>NON RUPTURE</v>
      </c>
      <c r="H393" s="56">
        <f>D393/Resultats!$K$2</f>
        <v>395.93098035936623</v>
      </c>
      <c r="I393" s="69">
        <f>A393-Machine_traitement!$B$26</f>
        <v>1.5234400000000505</v>
      </c>
      <c r="J393" s="50">
        <f>(B393-$B$2)/Resultats!$J$2</f>
        <v>0.15329643749999999</v>
      </c>
      <c r="K393" s="50">
        <f>IF(AND(TRUE,Machine_donnees!J393-(Machine_traitement!$B$10*Machine_donnees!L393+Machine_traitement!$B$11)&gt;0.0003),Machine_donnees!J393-(Machine_traitement!$B$10*Machine_donnees!L393+Machine_traitement!$B$11),0)</f>
        <v>0.08071250928874571</v>
      </c>
      <c r="L393" s="51">
        <f ca="1">AVERAGE(OFFSET(H393,0,0,Machine_traitement!$B$4,1))</f>
        <v>397.58318860526811</v>
      </c>
    </row>
    <row r="394" spans="1:12" ht="12.75">
      <c r="A394" s="65">
        <f>IF(TRUE,Machine_donnees_brutes!A398)</f>
        <v>726.58300999999994</v>
      </c>
      <c r="B394" s="65">
        <f>IF(TRUE,Machine_donnees_brutes!B398)</f>
        <v>4.0976705999999998</v>
      </c>
      <c r="C394" s="65">
        <f>IF(TRUE,Machine_donnees_brutes!D398)</f>
        <v>353.99759</v>
      </c>
      <c r="D394" s="65">
        <f>IF(TRUE,Machine_donnees_brutes!C398)</f>
        <v>459.02175999999997</v>
      </c>
      <c r="F394" s="54" t="str">
        <f>IF(OR(H394&gt;Machine_traitement!$B$24,F393="OUI"),"OUI","NON")</f>
        <v>OUI</v>
      </c>
      <c r="G394" s="55" t="str">
        <f>IF(I394&gt;0,IF(A394&lt;&gt;A393,IF(OR((L394-L393)/(A394-A393)&lt;-Machine_traitement!$B$18,G393="RUPTURE",IF(L394&lt;L393,L394&lt;Machine_traitement!$B$19)),"RUPTURE","NON RUPTURE"),IF(OR((L395-L393)/(A395-A393)&lt;-Machine_traitement!$B$18,G393="RUPTURE",IF(L395&lt;L393,L395&lt;Machine_traitement!$B$19)),"RUPTURE","NON RUPTURE")),"NON RUPTURE")</f>
        <v>NON RUPTURE</v>
      </c>
      <c r="H394" s="56">
        <f>D394/Resultats!$K$2</f>
        <v>399.23539685116992</v>
      </c>
      <c r="I394" s="69">
        <f>A394-Machine_traitement!$B$26</f>
        <v>1.5273499999999558</v>
      </c>
      <c r="J394" s="50">
        <f>(B394-$B$2)/Resultats!$J$2</f>
        <v>0.15335831249999998</v>
      </c>
      <c r="K394" s="50">
        <f>IF(AND(TRUE,Machine_donnees!J394-(Machine_traitement!$B$10*Machine_donnees!L394+Machine_traitement!$B$11)&gt;0.0003),Machine_donnees!J394-(Machine_traitement!$B$10*Machine_donnees!L394+Machine_traitement!$B$11),0)</f>
        <v>0.080755231362124813</v>
      </c>
      <c r="L394" s="51">
        <f ca="1">AVERAGE(OFFSET(H394,0,0,Machine_traitement!$B$4,1))</f>
        <v>397.820522362421</v>
      </c>
    </row>
    <row r="395" spans="1:12" ht="12.75">
      <c r="A395" s="65">
        <f>IF(TRUE,Machine_donnees_brutes!A399)</f>
        <v>726.58690999999999</v>
      </c>
      <c r="B395" s="65">
        <f>IF(TRUE,Machine_donnees_brutes!B399)</f>
        <v>4.1015568</v>
      </c>
      <c r="C395" s="65">
        <f>IF(TRUE,Machine_donnees_brutes!D399)</f>
        <v>355.19997999999998</v>
      </c>
      <c r="D395" s="65">
        <f>IF(TRUE,Machine_donnees_brutes!C399)</f>
        <v>455.76825000000002</v>
      </c>
      <c r="F395" s="54" t="str">
        <f>IF(OR(H395&gt;Machine_traitement!$B$24,F394="OUI"),"OUI","NON")</f>
        <v>OUI</v>
      </c>
      <c r="G395" s="55" t="str">
        <f>IF(I395&gt;0,IF(A395&lt;&gt;A394,IF(OR((L395-L394)/(A395-A394)&lt;-Machine_traitement!$B$18,G394="RUPTURE",IF(L395&lt;L394,L395&lt;Machine_traitement!$B$19)),"RUPTURE","NON RUPTURE"),IF(OR((L396-L394)/(A396-A394)&lt;-Machine_traitement!$B$18,G394="RUPTURE",IF(L396&lt;L394,L396&lt;Machine_traitement!$B$19)),"RUPTURE","NON RUPTURE")),"NON RUPTURE")</f>
        <v>NON RUPTURE</v>
      </c>
      <c r="H395" s="56">
        <f>D395/Resultats!$K$2</f>
        <v>396.40564787367214</v>
      </c>
      <c r="I395" s="69">
        <f>A395-Machine_traitement!$B$26</f>
        <v>1.53125</v>
      </c>
      <c r="J395" s="50">
        <f>(B395-$B$2)/Resultats!$J$2</f>
        <v>0.1538440875</v>
      </c>
      <c r="K395" s="50">
        <f>IF(AND(TRUE,Machine_donnees!J395-(Machine_traitement!$B$10*Machine_donnees!L395+Machine_traitement!$B$11)&gt;0.0003),Machine_donnees!J395-(Machine_traitement!$B$10*Machine_donnees!L395+Machine_traitement!$B$11),0)</f>
        <v>0.081194145476501278</v>
      </c>
      <c r="L395" s="51">
        <f ca="1">AVERAGE(OFFSET(H395,0,0,Machine_traitement!$B$4,1))</f>
        <v>398.40119967971583</v>
      </c>
    </row>
    <row r="396" spans="1:12" ht="12.75">
      <c r="A396" s="65">
        <f>IF(TRUE,Machine_donnees_brutes!A400)</f>
        <v>726.59082000000001</v>
      </c>
      <c r="B396" s="65">
        <f>IF(TRUE,Machine_donnees_brutes!B400)</f>
        <v>4.1051206999999996</v>
      </c>
      <c r="C396" s="65">
        <f>IF(TRUE,Machine_donnees_brutes!D400)</f>
        <v>355.19986</v>
      </c>
      <c r="D396" s="65">
        <f>IF(TRUE,Machine_donnees_brutes!C400)</f>
        <v>460.35703000000001</v>
      </c>
      <c r="F396" s="54" t="str">
        <f>IF(OR(H396&gt;Machine_traitement!$B$24,F395="OUI"),"OUI","NON")</f>
        <v>OUI</v>
      </c>
      <c r="G396" s="55" t="str">
        <f>IF(I396&gt;0,IF(A396&lt;&gt;A395,IF(OR((L396-L395)/(A396-A395)&lt;-Machine_traitement!$B$18,G395="RUPTURE",IF(L396&lt;L395,L396&lt;Machine_traitement!$B$19)),"RUPTURE","NON RUPTURE"),IF(OR((L397-L395)/(A397-A395)&lt;-Machine_traitement!$B$18,G395="RUPTURE",IF(L397&lt;L395,L397&lt;Machine_traitement!$B$19)),"RUPTURE","NON RUPTURE")),"NON RUPTURE")</f>
        <v>NON RUPTURE</v>
      </c>
      <c r="H396" s="56">
        <f>D396/Resultats!$K$2</f>
        <v>400.39675148575952</v>
      </c>
      <c r="I396" s="69">
        <f>A396-Machine_traitement!$B$26</f>
        <v>1.535160000000019</v>
      </c>
      <c r="J396" s="50">
        <f>(B396-$B$2)/Resultats!$J$2</f>
        <v>0.15428957499999996</v>
      </c>
      <c r="K396" s="50">
        <f>IF(AND(TRUE,Machine_donnees!J396-(Machine_traitement!$B$10*Machine_donnees!L396+Machine_traitement!$B$11)&gt;0.0003),Machine_donnees!J396-(Machine_traitement!$B$10*Machine_donnees!L396+Machine_traitement!$B$11),0)</f>
        <v>0.08161059808730059</v>
      </c>
      <c r="L396" s="51">
        <f ca="1">AVERAGE(OFFSET(H396,0,0,Machine_traitement!$B$4,1))</f>
        <v>398.76098591389882</v>
      </c>
    </row>
    <row r="397" spans="1:12" ht="12.75">
      <c r="A397" s="65">
        <f>IF(TRUE,Machine_donnees_brutes!A401)</f>
        <v>726.59473000000003</v>
      </c>
      <c r="B397" s="65">
        <f>IF(TRUE,Machine_donnees_brutes!B401)</f>
        <v>4.1090068999999998</v>
      </c>
      <c r="C397" s="65">
        <f>IF(TRUE,Machine_donnees_brutes!D401)</f>
        <v>354.46541999999999</v>
      </c>
      <c r="D397" s="65">
        <f>IF(TRUE,Machine_donnees_brutes!C401)</f>
        <v>456.59557999999998</v>
      </c>
      <c r="F397" s="54" t="str">
        <f>IF(OR(H397&gt;Machine_traitement!$B$24,F396="OUI"),"OUI","NON")</f>
        <v>OUI</v>
      </c>
      <c r="G397" s="55" t="str">
        <f>IF(I397&gt;0,IF(A397&lt;&gt;A396,IF(OR((L397-L396)/(A397-A396)&lt;-Machine_traitement!$B$18,G396="RUPTURE",IF(L397&lt;L396,L397&lt;Machine_traitement!$B$19)),"RUPTURE","NON RUPTURE"),IF(OR((L398-L396)/(A398-A396)&lt;-Machine_traitement!$B$18,G396="RUPTURE",IF(L398&lt;L396,L398&lt;Machine_traitement!$B$19)),"RUPTURE","NON RUPTURE")),"NON RUPTURE")</f>
        <v>NON RUPTURE</v>
      </c>
      <c r="H397" s="56">
        <f>D397/Resultats!$K$2</f>
        <v>397.12522034203806</v>
      </c>
      <c r="I397" s="69">
        <f>A397-Machine_traitement!$B$26</f>
        <v>1.5390700000000379</v>
      </c>
      <c r="J397" s="50">
        <f>(B397-$B$2)/Resultats!$J$2</f>
        <v>0.15477534999999998</v>
      </c>
      <c r="K397" s="50">
        <f>IF(AND(TRUE,Machine_donnees!J397-(Machine_traitement!$B$10*Machine_donnees!L397+Machine_traitement!$B$11)&gt;0.0003),Machine_donnees!J397-(Machine_traitement!$B$10*Machine_donnees!L397+Machine_traitement!$B$11),0)</f>
        <v>0.082237977350573366</v>
      </c>
      <c r="L397" s="51">
        <f ca="1">AVERAGE(OFFSET(H397,0,0,Machine_traitement!$B$4,1))</f>
        <v>397.00629471204519</v>
      </c>
    </row>
    <row r="398" spans="1:12" ht="12.75">
      <c r="A398" s="65">
        <f>IF(TRUE,Machine_donnees_brutes!A402)</f>
        <v>726.59862999999996</v>
      </c>
      <c r="B398" s="65">
        <f>IF(TRUE,Machine_donnees_brutes!B402)</f>
        <v>4.1101875000000003</v>
      </c>
      <c r="C398" s="65">
        <f>IF(TRUE,Machine_donnees_brutes!D402)</f>
        <v>353.52933000000002</v>
      </c>
      <c r="D398" s="65">
        <f>IF(TRUE,Machine_donnees_brutes!C402)</f>
        <v>456.32211000000001</v>
      </c>
      <c r="F398" s="54" t="str">
        <f>IF(OR(H398&gt;Machine_traitement!$B$24,F397="OUI"),"OUI","NON")</f>
        <v>OUI</v>
      </c>
      <c r="G398" s="55" t="str">
        <f>IF(I398&gt;0,IF(A398&lt;&gt;A397,IF(OR((L398-L397)/(A398-A397)&lt;-Machine_traitement!$B$18,G397="RUPTURE",IF(L398&lt;L397,L398&lt;Machine_traitement!$B$19)),"RUPTURE","NON RUPTURE"),IF(OR((L399-L397)/(A399-A397)&lt;-Machine_traitement!$B$18,G397="RUPTURE",IF(L399&lt;L397,L399&lt;Machine_traitement!$B$19)),"RUPTURE","NON RUPTURE")),"NON RUPTURE")</f>
        <v>NON RUPTURE</v>
      </c>
      <c r="H398" s="56">
        <f>D398/Resultats!$K$2</f>
        <v>396.88736908205232</v>
      </c>
      <c r="I398" s="69">
        <f>A398-Machine_traitement!$B$26</f>
        <v>1.5429699999999684</v>
      </c>
      <c r="J398" s="50">
        <f>(B398-$B$2)/Resultats!$J$2</f>
        <v>0.15492292500000005</v>
      </c>
      <c r="K398" s="50">
        <f>IF(AND(TRUE,Machine_donnees!J398-(Machine_traitement!$B$10*Machine_donnees!L398+Machine_traitement!$B$11)&gt;0.0003),Machine_donnees!J398-(Machine_traitement!$B$10*Machine_donnees!L398+Machine_traitement!$B$11),0)</f>
        <v>0.08238505435693394</v>
      </c>
      <c r="L398" s="51">
        <f ca="1">AVERAGE(OFFSET(H398,0,0,Machine_traitement!$B$4,1))</f>
        <v>397.01246560716936</v>
      </c>
    </row>
    <row r="399" spans="1:12" ht="12.75">
      <c r="A399" s="65">
        <f>IF(TRUE,Machine_donnees_brutes!A403)</f>
        <v>726.60253999999998</v>
      </c>
      <c r="B399" s="65">
        <f>IF(TRUE,Machine_donnees_brutes!B403)</f>
        <v>4.1139245000000004</v>
      </c>
      <c r="C399" s="65">
        <f>IF(TRUE,Machine_donnees_brutes!D403)</f>
        <v>353.07117</v>
      </c>
      <c r="D399" s="65">
        <f>IF(TRUE,Machine_donnees_brutes!C403)</f>
        <v>456.60977000000003</v>
      </c>
      <c r="F399" s="54" t="str">
        <f>IF(OR(H399&gt;Machine_traitement!$B$24,F398="OUI"),"OUI","NON")</f>
        <v>OUI</v>
      </c>
      <c r="G399" s="55" t="str">
        <f>IF(I399&gt;0,IF(A399&lt;&gt;A398,IF(OR((L399-L398)/(A399-A398)&lt;-Machine_traitement!$B$18,G398="RUPTURE",IF(L399&lt;L398,L399&lt;Machine_traitement!$B$19)),"RUPTURE","NON RUPTURE"),IF(OR((L400-L398)/(A400-A398)&lt;-Machine_traitement!$B$18,G398="RUPTURE",IF(L400&lt;L398,L400&lt;Machine_traitement!$B$19)),"RUPTURE","NON RUPTURE")),"NON RUPTURE")</f>
        <v>NON RUPTURE</v>
      </c>
      <c r="H399" s="56">
        <f>D399/Resultats!$K$2</f>
        <v>397.13756213228635</v>
      </c>
      <c r="I399" s="69">
        <f>A399-Machine_traitement!$B$26</f>
        <v>1.5468799999999874</v>
      </c>
      <c r="J399" s="50">
        <f>(B399-$B$2)/Resultats!$J$2</f>
        <v>0.15539005000000006</v>
      </c>
      <c r="K399" s="50">
        <f>IF(AND(TRUE,Machine_donnees!J399-(Machine_traitement!$B$10*Machine_donnees!L399+Machine_traitement!$B$11)&gt;0.0003),Machine_donnees!J399-(Machine_traitement!$B$10*Machine_donnees!L399+Machine_traitement!$B$11),0)</f>
        <v>0.082900083256719992</v>
      </c>
      <c r="L399" s="51">
        <f ca="1">AVERAGE(OFFSET(H399,0,0,Machine_traitement!$B$4,1))</f>
        <v>396.41886376534387</v>
      </c>
    </row>
    <row r="400" spans="1:12" ht="12.75">
      <c r="A400" s="65">
        <f>IF(TRUE,Machine_donnees_brutes!A404)</f>
        <v>726.60645</v>
      </c>
      <c r="B400" s="65">
        <f>IF(TRUE,Machine_donnees_brutes!B404)</f>
        <v>4.1174593000000002</v>
      </c>
      <c r="C400" s="65">
        <f>IF(TRUE,Machine_donnees_brutes!D404)</f>
        <v>354.07229999999998</v>
      </c>
      <c r="D400" s="65">
        <f>IF(TRUE,Machine_donnees_brutes!C404)</f>
        <v>454.95711999999997</v>
      </c>
      <c r="F400" s="54" t="str">
        <f>IF(OR(H400&gt;Machine_traitement!$B$24,F399="OUI"),"OUI","NON")</f>
        <v>OUI</v>
      </c>
      <c r="G400" s="55" t="str">
        <f>IF(I400&gt;0,IF(A400&lt;&gt;A399,IF(OR((L400-L399)/(A400-A399)&lt;-Machine_traitement!$B$18,G399="RUPTURE",IF(L400&lt;L399,L400&lt;Machine_traitement!$B$19)),"RUPTURE","NON RUPTURE"),IF(OR((L401-L399)/(A401-A399)&lt;-Machine_traitement!$B$18,G399="RUPTURE",IF(L401&lt;L399,L401&lt;Machine_traitement!$B$19)),"RUPTURE","NON RUPTURE")),"NON RUPTURE")</f>
        <v>NON RUPTURE</v>
      </c>
      <c r="H400" s="56">
        <f>D400/Resultats!$K$2</f>
        <v>395.70016539840145</v>
      </c>
      <c r="I400" s="69">
        <f>A400-Machine_traitement!$B$26</f>
        <v>1.5507900000000063</v>
      </c>
      <c r="J400" s="50">
        <f>(B400-$B$2)/Resultats!$J$2</f>
        <v>0.15583190000000002</v>
      </c>
      <c r="K400" s="50">
        <f>IF(AND(TRUE,Machine_donnees!J400-(Machine_traitement!$B$10*Machine_donnees!L400+Machine_traitement!$B$11)&gt;0.0003),Machine_donnees!J400-(Machine_traitement!$B$10*Machine_donnees!L400+Machine_traitement!$B$11),0)</f>
        <v>0.083294052870375682</v>
      </c>
      <c r="L400" s="51">
        <f ca="1">AVERAGE(OFFSET(H400,0,0,Machine_traitement!$B$4,1))</f>
        <v>397.01217424002812</v>
      </c>
    </row>
    <row r="401" spans="1:12" ht="12.75">
      <c r="A401" s="65">
        <f>IF(TRUE,Machine_donnees_brutes!A405)</f>
        <v>726.61035000000004</v>
      </c>
      <c r="B401" s="65">
        <f>IF(TRUE,Machine_donnees_brutes!B405)</f>
        <v>4.1201233999999998</v>
      </c>
      <c r="C401" s="65">
        <f>IF(TRUE,Machine_donnees_brutes!D405)</f>
        <v>355.05709999999999</v>
      </c>
      <c r="D401" s="65">
        <f>IF(TRUE,Machine_donnees_brutes!C405)</f>
        <v>457.97408999999999</v>
      </c>
      <c r="F401" s="54" t="str">
        <f>IF(OR(H401&gt;Machine_traitement!$B$24,F400="OUI"),"OUI","NON")</f>
        <v>OUI</v>
      </c>
      <c r="G401" s="55" t="str">
        <f>IF(I401&gt;0,IF(A401&lt;&gt;A400,IF(OR((L401-L400)/(A401-A400)&lt;-Machine_traitement!$B$18,G400="RUPTURE",IF(L401&lt;L400,L401&lt;Machine_traitement!$B$19)),"RUPTURE","NON RUPTURE"),IF(OR((L402-L400)/(A402-A400)&lt;-Machine_traitement!$B$18,G400="RUPTURE",IF(L402&lt;L400,L402&lt;Machine_traitement!$B$19)),"RUPTURE","NON RUPTURE")),"NON RUPTURE")</f>
        <v>NON RUPTURE</v>
      </c>
      <c r="H401" s="56">
        <f>D401/Resultats!$K$2</f>
        <v>398.32418308165484</v>
      </c>
      <c r="I401" s="69">
        <f>A401-Machine_traitement!$B$26</f>
        <v>1.5546900000000505</v>
      </c>
      <c r="J401" s="50">
        <f>(B401-$B$2)/Resultats!$J$2</f>
        <v>0.15616491249999998</v>
      </c>
      <c r="K401" s="50">
        <f>IF(AND(TRUE,Machine_donnees!J401-(Machine_traitement!$B$10*Machine_donnees!L401+Machine_traitement!$B$11)&gt;0.0003),Machine_donnees!J401-(Machine_traitement!$B$10*Machine_donnees!L401+Machine_traitement!$B$11),0)</f>
        <v>0.083671579474133617</v>
      </c>
      <c r="L401" s="51">
        <f ca="1">AVERAGE(OFFSET(H401,0,0,Machine_traitement!$B$4,1))</f>
        <v>396.46057710292723</v>
      </c>
    </row>
    <row r="402" spans="1:12" ht="12.75">
      <c r="A402" s="65">
        <f>IF(TRUE,Machine_donnees_brutes!A406)</f>
        <v>726.61425999999994</v>
      </c>
      <c r="B402" s="65">
        <f>IF(TRUE,Machine_donnees_brutes!B406)</f>
        <v>4.1238728</v>
      </c>
      <c r="C402" s="65">
        <f>IF(TRUE,Machine_donnees_brutes!D406)</f>
        <v>354.92385999999999</v>
      </c>
      <c r="D402" s="65">
        <f>IF(TRUE,Machine_donnees_brutes!C406)</f>
        <v>453.68871999999999</v>
      </c>
      <c r="F402" s="54" t="str">
        <f>IF(OR(H402&gt;Machine_traitement!$B$24,F401="OUI"),"OUI","NON")</f>
        <v>OUI</v>
      </c>
      <c r="G402" s="55" t="str">
        <f>IF(I402&gt;0,IF(A402&lt;&gt;A401,IF(OR((L402-L401)/(A402-A401)&lt;-Machine_traitement!$B$18,G401="RUPTURE",IF(L402&lt;L401,L402&lt;Machine_traitement!$B$19)),"RUPTURE","NON RUPTURE"),IF(OR((L403-L401)/(A403-A401)&lt;-Machine_traitement!$B$18,G401="RUPTURE",IF(L403&lt;L401,L403&lt;Machine_traitement!$B$19)),"RUPTURE","NON RUPTURE")),"NON RUPTURE")</f>
        <v>NON RUPTURE</v>
      </c>
      <c r="H402" s="56">
        <f>D402/Resultats!$K$2</f>
        <v>394.59697112419968</v>
      </c>
      <c r="I402" s="69">
        <f>A402-Machine_traitement!$B$26</f>
        <v>1.5585999999999558</v>
      </c>
      <c r="J402" s="50">
        <f>(B402-$B$2)/Resultats!$J$2</f>
        <v>0.1566335875</v>
      </c>
      <c r="K402" s="50">
        <f>IF(AND(TRUE,Machine_donnees!J402-(Machine_traitement!$B$10*Machine_donnees!L402+Machine_traitement!$B$11)&gt;0.0003),Machine_donnees!J402-(Machine_traitement!$B$10*Machine_donnees!L402+Machine_traitement!$B$11),0)</f>
        <v>0.084161434820948539</v>
      </c>
      <c r="L402" s="51">
        <f ca="1">AVERAGE(OFFSET(H402,0,0,Machine_traitement!$B$4,1))</f>
        <v>396.19812054018428</v>
      </c>
    </row>
    <row r="403" spans="1:12" ht="12.75">
      <c r="A403" s="65">
        <f>IF(TRUE,Machine_donnees_brutes!A407)</f>
        <v>726.61815999999999</v>
      </c>
      <c r="B403" s="65">
        <f>IF(TRUE,Machine_donnees_brutes!B407)</f>
        <v>4.1274427999999999</v>
      </c>
      <c r="C403" s="65">
        <f>IF(TRUE,Machine_donnees_brutes!D407)</f>
        <v>354.12560999999999</v>
      </c>
      <c r="D403" s="65">
        <f>IF(TRUE,Machine_donnees_brutes!C407)</f>
        <v>457.37056999999999</v>
      </c>
      <c r="F403" s="54" t="str">
        <f>IF(OR(H403&gt;Machine_traitement!$B$24,F402="OUI"),"OUI","NON")</f>
        <v>OUI</v>
      </c>
      <c r="G403" s="55" t="str">
        <f>IF(I403&gt;0,IF(A403&lt;&gt;A402,IF(OR((L403-L402)/(A403-A402)&lt;-Machine_traitement!$B$18,G402="RUPTURE",IF(L403&lt;L402,L403&lt;Machine_traitement!$B$19)),"RUPTURE","NON RUPTURE"),IF(OR((L404-L402)/(A404-A402)&lt;-Machine_traitement!$B$18,G402="RUPTURE",IF(L404&lt;L402,L404&lt;Machine_traitement!$B$19)),"RUPTURE","NON RUPTURE")),"NON RUPTURE")</f>
        <v>NON RUPTURE</v>
      </c>
      <c r="H403" s="56">
        <f>D403/Resultats!$K$2</f>
        <v>397.79926995616893</v>
      </c>
      <c r="I403" s="69">
        <f>A403-Machine_traitement!$B$26</f>
        <v>1.5625</v>
      </c>
      <c r="J403" s="50">
        <f>(B403-$B$2)/Resultats!$J$2</f>
        <v>0.15707983749999999</v>
      </c>
      <c r="K403" s="50">
        <f>IF(AND(TRUE,Machine_donnees!J403-(Machine_traitement!$B$10*Machine_donnees!L403+Machine_traitement!$B$11)&gt;0.0003),Machine_donnees!J403-(Machine_traitement!$B$10*Machine_donnees!L403+Machine_traitement!$B$11),0)</f>
        <v>0.084667798163100855</v>
      </c>
      <c r="L403" s="51">
        <f ca="1">AVERAGE(OFFSET(H403,0,0,Machine_traitement!$B$4,1))</f>
        <v>395.45322522311653</v>
      </c>
    </row>
    <row r="404" spans="1:12" ht="12.75">
      <c r="A404" s="65">
        <f>IF(TRUE,Machine_donnees_brutes!A408)</f>
        <v>726.62207000000001</v>
      </c>
      <c r="B404" s="65">
        <f>IF(TRUE,Machine_donnees_brutes!B408)</f>
        <v>4.1301546</v>
      </c>
      <c r="C404" s="65">
        <f>IF(TRUE,Machine_donnees_brutes!D408)</f>
        <v>353.18439000000001</v>
      </c>
      <c r="D404" s="65">
        <f>IF(TRUE,Machine_donnees_brutes!C408)</f>
        <v>451.97582999999997</v>
      </c>
      <c r="F404" s="54" t="str">
        <f>IF(OR(H404&gt;Machine_traitement!$B$24,F403="OUI"),"OUI","NON")</f>
        <v>OUI</v>
      </c>
      <c r="G404" s="55" t="str">
        <f>IF(I404&gt;0,IF(A404&lt;&gt;A403,IF(OR((L404-L403)/(A404-A403)&lt;-Machine_traitement!$B$18,G403="RUPTURE",IF(L404&lt;L403,L404&lt;Machine_traitement!$B$19)),"RUPTURE","NON RUPTURE"),IF(OR((L405-L403)/(A405-A403)&lt;-Machine_traitement!$B$18,G403="RUPTURE",IF(L405&lt;L403,L405&lt;Machine_traitement!$B$19)),"RUPTURE","NON RUPTURE")),"NON RUPTURE")</f>
        <v>NON RUPTURE</v>
      </c>
      <c r="H404" s="56">
        <f>D404/Resultats!$K$2</f>
        <v>393.10718049006414</v>
      </c>
      <c r="I404" s="69">
        <f>A404-Machine_traitement!$B$26</f>
        <v>1.566410000000019</v>
      </c>
      <c r="J404" s="50">
        <f>(B404-$B$2)/Resultats!$J$2</f>
        <v>0.15741881250000001</v>
      </c>
      <c r="K404" s="50">
        <f>IF(AND(TRUE,Machine_donnees!J404-(Machine_traitement!$B$10*Machine_donnees!L404+Machine_traitement!$B$11)&gt;0.0003),Machine_donnees!J404-(Machine_traitement!$B$10*Machine_donnees!L404+Machine_traitement!$B$11),0)</f>
        <v>0.085097293245853953</v>
      </c>
      <c r="L404" s="51">
        <f ca="1">AVERAGE(OFFSET(H404,0,0,Machine_traitement!$B$4,1))</f>
        <v>394.33154435612215</v>
      </c>
    </row>
    <row r="405" spans="1:12" ht="12.75">
      <c r="A405" s="65">
        <f>IF(TRUE,Machine_donnees_brutes!A409)</f>
        <v>726.62598000000003</v>
      </c>
      <c r="B405" s="65">
        <f>IF(TRUE,Machine_donnees_brutes!B409)</f>
        <v>4.1329026000000004</v>
      </c>
      <c r="C405" s="65">
        <f>IF(TRUE,Machine_donnees_brutes!D409)</f>
        <v>353.03530999999998</v>
      </c>
      <c r="D405" s="65">
        <f>IF(TRUE,Machine_donnees_brutes!C409)</f>
        <v>454.79126000000002</v>
      </c>
      <c r="F405" s="54" t="str">
        <f>IF(OR(H405&gt;Machine_traitement!$B$24,F404="OUI"),"OUI","NON")</f>
        <v>OUI</v>
      </c>
      <c r="G405" s="55" t="str">
        <f>IF(I405&gt;0,IF(A405&lt;&gt;A404,IF(OR((L405-L404)/(A405-A404)&lt;-Machine_traitement!$B$18,G404="RUPTURE",IF(L405&lt;L404,L405&lt;Machine_traitement!$B$19)),"RUPTURE","NON RUPTURE"),IF(OR((L406-L404)/(A406-A404)&lt;-Machine_traitement!$B$18,G404="RUPTURE",IF(L406&lt;L404,L406&lt;Machine_traitement!$B$19)),"RUPTURE","NON RUPTURE")),"NON RUPTURE")</f>
        <v>NON RUPTURE</v>
      </c>
      <c r="H405" s="56">
        <f>D405/Resultats!$K$2</f>
        <v>395.55590822218016</v>
      </c>
      <c r="I405" s="69">
        <f>A405-Machine_traitement!$B$26</f>
        <v>1.5703200000000379</v>
      </c>
      <c r="J405" s="50">
        <f>(B405-$B$2)/Resultats!$J$2</f>
        <v>0.15776231250000006</v>
      </c>
      <c r="K405" s="50">
        <f>IF(AND(TRUE,Machine_donnees!J405-(Machine_traitement!$B$10*Machine_donnees!L405+Machine_traitement!$B$11)&gt;0.0003),Machine_donnees!J405-(Machine_traitement!$B$10*Machine_donnees!L405+Machine_traitement!$B$11),0)</f>
        <v>0.085376310263951677</v>
      </c>
      <c r="L405" s="51">
        <f ca="1">AVERAGE(OFFSET(H405,0,0,Machine_traitement!$B$4,1))</f>
        <v>395.13058612505085</v>
      </c>
    </row>
    <row r="406" spans="1:12" ht="12.75">
      <c r="A406" s="65">
        <f>IF(TRUE,Machine_donnees_brutes!A410)</f>
        <v>726.62987999999996</v>
      </c>
      <c r="B406" s="65">
        <f>IF(TRUE,Machine_donnees_brutes!B410)</f>
        <v>4.1349945000000004</v>
      </c>
      <c r="C406" s="65">
        <f>IF(TRUE,Machine_donnees_brutes!D410)</f>
        <v>354.22397000000001</v>
      </c>
      <c r="D406" s="65">
        <f>IF(TRUE,Machine_donnees_brutes!C410)</f>
        <v>453.81322999999998</v>
      </c>
      <c r="F406" s="54" t="str">
        <f>IF(OR(H406&gt;Machine_traitement!$B$24,F405="OUI"),"OUI","NON")</f>
        <v>OUI</v>
      </c>
      <c r="G406" s="55" t="str">
        <f>IF(I406&gt;0,IF(A406&lt;&gt;A405,IF(OR((L406-L405)/(A406-A405)&lt;-Machine_traitement!$B$18,G405="RUPTURE",IF(L406&lt;L405,L406&lt;Machine_traitement!$B$19)),"RUPTURE","NON RUPTURE"),IF(OR((L407-L405)/(A407-A405)&lt;-Machine_traitement!$B$18,G405="RUPTURE",IF(L407&lt;L405,L407&lt;Machine_traitement!$B$19)),"RUPTURE","NON RUPTURE")),"NON RUPTURE")</f>
        <v>NON RUPTURE</v>
      </c>
      <c r="H406" s="56">
        <f>D406/Resultats!$K$2</f>
        <v>394.7052640279216</v>
      </c>
      <c r="I406" s="69">
        <f>A406-Machine_traitement!$B$26</f>
        <v>1.5742199999999684</v>
      </c>
      <c r="J406" s="50">
        <f>(B406-$B$2)/Resultats!$J$2</f>
        <v>0.15802380000000005</v>
      </c>
      <c r="K406" s="50">
        <f>IF(AND(TRUE,Machine_donnees!J406-(Machine_traitement!$B$10*Machine_donnees!L406+Machine_traitement!$B$11)&gt;0.0003),Machine_donnees!J406-(Machine_traitement!$B$10*Machine_donnees!L406+Machine_traitement!$B$11),0)</f>
        <v>0.085702340757772499</v>
      </c>
      <c r="L406" s="51">
        <f ca="1">AVERAGE(OFFSET(H406,0,0,Machine_traitement!$B$4,1))</f>
        <v>394.3308007175977</v>
      </c>
    </row>
    <row r="407" spans="1:12" ht="12.75">
      <c r="A407" s="65">
        <f>IF(TRUE,Machine_donnees_brutes!A411)</f>
        <v>726.63378999999998</v>
      </c>
      <c r="B407" s="65">
        <f>IF(TRUE,Machine_donnees_brutes!B411)</f>
        <v>4.1384458999999998</v>
      </c>
      <c r="C407" s="65">
        <f>IF(TRUE,Machine_donnees_brutes!D411)</f>
        <v>355.09143</v>
      </c>
      <c r="D407" s="65">
        <f>IF(TRUE,Machine_donnees_brutes!C411)</f>
        <v>452.95215000000002</v>
      </c>
      <c r="F407" s="54" t="str">
        <f>IF(OR(H407&gt;Machine_traitement!$B$24,F406="OUI"),"OUI","NON")</f>
        <v>OUI</v>
      </c>
      <c r="G407" s="55" t="str">
        <f>IF(I407&gt;0,IF(A407&lt;&gt;A406,IF(OR((L407-L406)/(A407-A406)&lt;-Machine_traitement!$B$18,G406="RUPTURE",IF(L407&lt;L406,L407&lt;Machine_traitement!$B$19)),"RUPTURE","NON RUPTURE"),IF(OR((L408-L406)/(A408-A406)&lt;-Machine_traitement!$B$18,G406="RUPTURE",IF(L408&lt;L406,L408&lt;Machine_traitement!$B$19)),"RUPTURE","NON RUPTURE")),"NON RUPTURE")</f>
        <v>NON RUPTURE</v>
      </c>
      <c r="H407" s="56">
        <f>D407/Resultats!$K$2</f>
        <v>393.95633740727379</v>
      </c>
      <c r="I407" s="69">
        <f>A407-Machine_traitement!$B$26</f>
        <v>1.5781299999999874</v>
      </c>
      <c r="J407" s="50">
        <f>(B407-$B$2)/Resultats!$J$2</f>
        <v>0.15845522499999998</v>
      </c>
      <c r="K407" s="50">
        <f>IF(AND(TRUE,Machine_donnees!J407-(Machine_traitement!$B$10*Machine_donnees!L407+Machine_traitement!$B$11)&gt;0.0003),Machine_donnees!J407-(Machine_traitement!$B$10*Machine_donnees!L407+Machine_traitement!$B$11),0)</f>
        <v>0.086082402574473749</v>
      </c>
      <c r="L407" s="51">
        <f ca="1">AVERAGE(OFFSET(H407,0,0,Machine_traitement!$B$4,1))</f>
        <v>394.96726831928123</v>
      </c>
    </row>
    <row r="408" spans="1:12" ht="12.75">
      <c r="A408" s="65">
        <f>IF(TRUE,Machine_donnees_brutes!A412)</f>
        <v>726.6377</v>
      </c>
      <c r="B408" s="65">
        <f>IF(TRUE,Machine_donnees_brutes!B412)</f>
        <v>4.1423978999999997</v>
      </c>
      <c r="C408" s="65">
        <f>IF(TRUE,Machine_donnees_brutes!D412)</f>
        <v>354.81659000000002</v>
      </c>
      <c r="D408" s="65">
        <f>IF(TRUE,Machine_donnees_brutes!C412)</f>
        <v>455.27679000000001</v>
      </c>
      <c r="F408" s="54" t="str">
        <f>IF(OR(H408&gt;Machine_traitement!$B$24,F407="OUI"),"OUI","NON")</f>
        <v>OUI</v>
      </c>
      <c r="G408" s="55" t="str">
        <f>IF(I408&gt;0,IF(A408&lt;&gt;A407,IF(OR((L408-L407)/(A408-A407)&lt;-Machine_traitement!$B$18,G407="RUPTURE",IF(L408&lt;L407,L408&lt;Machine_traitement!$B$19)),"RUPTURE","NON RUPTURE"),IF(OR((L409-L407)/(A409-A407)&lt;-Machine_traitement!$B$18,G407="RUPTURE",IF(L409&lt;L407,L409&lt;Machine_traitement!$B$19)),"RUPTURE","NON RUPTURE")),"NON RUPTURE")</f>
        <v>NON RUPTURE</v>
      </c>
      <c r="H408" s="56">
        <f>D408/Resultats!$K$2</f>
        <v>395.97819923128867</v>
      </c>
      <c r="I408" s="69">
        <f>A408-Machine_traitement!$B$26</f>
        <v>1.5820400000000063</v>
      </c>
      <c r="J408" s="50">
        <f>(B408-$B$2)/Resultats!$J$2</f>
        <v>0.15894922499999997</v>
      </c>
      <c r="K408" s="50">
        <f>IF(AND(TRUE,Machine_donnees!J408-(Machine_traitement!$B$10*Machine_donnees!L408+Machine_traitement!$B$11)&gt;0.0003),Machine_donnees!J408-(Machine_traitement!$B$10*Machine_donnees!L408+Machine_traitement!$B$11),0)</f>
        <v>0.086650413413542016</v>
      </c>
      <c r="L408" s="51">
        <f ca="1">AVERAGE(OFFSET(H408,0,0,Machine_traitement!$B$4,1))</f>
        <v>394.05016197549321</v>
      </c>
    </row>
    <row r="409" spans="1:12" ht="12.75">
      <c r="A409" s="65">
        <f>IF(TRUE,Machine_donnees_brutes!A413)</f>
        <v>726.64160000000004</v>
      </c>
      <c r="B409" s="65">
        <f>IF(TRUE,Machine_donnees_brutes!B413)</f>
        <v>4.1468977999999996</v>
      </c>
      <c r="C409" s="65">
        <f>IF(TRUE,Machine_donnees_brutes!D413)</f>
        <v>353.93103000000002</v>
      </c>
      <c r="D409" s="65">
        <f>IF(TRUE,Machine_donnees_brutes!C413)</f>
        <v>450.84325999999999</v>
      </c>
      <c r="F409" s="54" t="str">
        <f>IF(OR(H409&gt;Machine_traitement!$B$24,F408="OUI"),"OUI","NON")</f>
        <v>OUI</v>
      </c>
      <c r="G409" s="55" t="str">
        <f>IF(I409&gt;0,IF(A409&lt;&gt;A408,IF(OR((L409-L408)/(A409-A408)&lt;-Machine_traitement!$B$18,G408="RUPTURE",IF(L409&lt;L408,L409&lt;Machine_traitement!$B$19)),"RUPTURE","NON RUPTURE"),IF(OR((L410-L408)/(A410-A408)&lt;-Machine_traitement!$B$18,G408="RUPTURE",IF(L410&lt;L408,L410&lt;Machine_traitement!$B$19)),"RUPTURE","NON RUPTURE")),"NON RUPTURE")</f>
        <v>NON RUPTURE</v>
      </c>
      <c r="H409" s="56">
        <f>D409/Resultats!$K$2</f>
        <v>392.12212471969781</v>
      </c>
      <c r="I409" s="69">
        <f>A409-Machine_traitement!$B$26</f>
        <v>1.5859400000000505</v>
      </c>
      <c r="J409" s="50">
        <f>(B409-$B$2)/Resultats!$J$2</f>
        <v>0.15951171249999996</v>
      </c>
      <c r="K409" s="50">
        <f>IF(AND(TRUE,Machine_donnees!J409-(Machine_traitement!$B$10*Machine_donnees!L409+Machine_traitement!$B$11)&gt;0.0003),Machine_donnees!J409-(Machine_traitement!$B$10*Machine_donnees!L409+Machine_traitement!$B$11),0)</f>
        <v>0.087233825069125859</v>
      </c>
      <c r="L409" s="51">
        <f ca="1">AVERAGE(OFFSET(H409,0,0,Machine_traitement!$B$4,1))</f>
        <v>393.79088000996001</v>
      </c>
    </row>
    <row r="410" spans="1:12" ht="12.75">
      <c r="A410" s="65">
        <f>IF(TRUE,Machine_donnees_brutes!A414)</f>
        <v>726.64550999999994</v>
      </c>
      <c r="B410" s="65">
        <f>IF(TRUE,Machine_donnees_brutes!B414)</f>
        <v>4.1479467999999997</v>
      </c>
      <c r="C410" s="65">
        <f>IF(TRUE,Machine_donnees_brutes!D414)</f>
        <v>353.02215999999999</v>
      </c>
      <c r="D410" s="65">
        <f>IF(TRUE,Machine_donnees_brutes!C414)</f>
        <v>454.68056999999999</v>
      </c>
      <c r="F410" s="54" t="str">
        <f>IF(OR(H410&gt;Machine_traitement!$B$24,F409="OUI"),"OUI","NON")</f>
        <v>OUI</v>
      </c>
      <c r="G410" s="55" t="str">
        <f>IF(I410&gt;0,IF(A410&lt;&gt;A409,IF(OR((L410-L409)/(A410-A409)&lt;-Machine_traitement!$B$18,G409="RUPTURE",IF(L410&lt;L409,L410&lt;Machine_traitement!$B$19)),"RUPTURE","NON RUPTURE"),IF(OR((L411-L409)/(A411-A409)&lt;-Machine_traitement!$B$18,G409="RUPTURE",IF(L411&lt;L409,L411&lt;Machine_traitement!$B$19)),"RUPTURE","NON RUPTURE")),"NON RUPTURE")</f>
        <v>NON RUPTURE</v>
      </c>
      <c r="H410" s="56">
        <f>D410/Resultats!$K$2</f>
        <v>395.45963530022226</v>
      </c>
      <c r="I410" s="69">
        <f>A410-Machine_traitement!$B$26</f>
        <v>1.5898499999999558</v>
      </c>
      <c r="J410" s="50">
        <f>(B410-$B$2)/Resultats!$J$2</f>
        <v>0.15964283749999997</v>
      </c>
      <c r="K410" s="50">
        <f>IF(AND(TRUE,Machine_donnees!J410-(Machine_traitement!$B$10*Machine_donnees!L410+Machine_traitement!$B$11)&gt;0.0003),Machine_donnees!J410-(Machine_traitement!$B$10*Machine_donnees!L410+Machine_traitement!$B$11),0)</f>
        <v>0.08739118756065184</v>
      </c>
      <c r="L410" s="51">
        <f ca="1">AVERAGE(OFFSET(H410,0,0,Machine_traitement!$B$4,1))</f>
        <v>393.46575776804946</v>
      </c>
    </row>
    <row r="411" spans="1:12" ht="12.75">
      <c r="A411" s="65">
        <f>IF(TRUE,Machine_donnees_brutes!A415)</f>
        <v>726.64940999999999</v>
      </c>
      <c r="B411" s="65">
        <f>IF(TRUE,Machine_donnees_brutes!B415)</f>
        <v>4.1520714999999999</v>
      </c>
      <c r="C411" s="65">
        <f>IF(TRUE,Machine_donnees_brutes!D415)</f>
        <v>353.15082000000001</v>
      </c>
      <c r="D411" s="65">
        <f>IF(TRUE,Machine_donnees_brutes!C415)</f>
        <v>450.09564</v>
      </c>
      <c r="F411" s="54" t="str">
        <f>IF(OR(H411&gt;Machine_traitement!$B$24,F410="OUI"),"OUI","NON")</f>
        <v>OUI</v>
      </c>
      <c r="G411" s="55" t="str">
        <f>IF(I411&gt;0,IF(A411&lt;&gt;A410,IF(OR((L411-L410)/(A411-A410)&lt;-Machine_traitement!$B$18,G410="RUPTURE",IF(L411&lt;L410,L411&lt;Machine_traitement!$B$19)),"RUPTURE","NON RUPTURE"),IF(OR((L412-L410)/(A412-A410)&lt;-Machine_traitement!$B$18,G410="RUPTURE",IF(L412&lt;L410,L412&lt;Machine_traitement!$B$19)),"RUPTURE","NON RUPTURE")),"NON RUPTURE")</f>
        <v>NON RUPTURE</v>
      </c>
      <c r="H411" s="56">
        <f>D411/Resultats!$K$2</f>
        <v>391.47188023587665</v>
      </c>
      <c r="I411" s="69">
        <f>A411-Machine_traitement!$B$26</f>
        <v>1.59375</v>
      </c>
      <c r="J411" s="50">
        <f>(B411-$B$2)/Resultats!$J$2</f>
        <v>0.16015842499999999</v>
      </c>
      <c r="K411" s="50">
        <f>IF(AND(TRUE,Machine_donnees!J411-(Machine_traitement!$B$10*Machine_donnees!L411+Machine_traitement!$B$11)&gt;0.0003),Machine_donnees!J411-(Machine_traitement!$B$10*Machine_donnees!L411+Machine_traitement!$B$11),0)</f>
        <v>0.087946316597899726</v>
      </c>
      <c r="L411" s="51">
        <f ca="1">AVERAGE(OFFSET(H411,0,0,Machine_traitement!$B$4,1))</f>
        <v>392.97577825816063</v>
      </c>
    </row>
    <row r="412" spans="1:12" ht="12.75">
      <c r="A412" s="65">
        <f>IF(TRUE,Machine_donnees_brutes!A416)</f>
        <v>726.65332000000001</v>
      </c>
      <c r="B412" s="65">
        <f>IF(TRUE,Machine_donnees_brutes!B416)</f>
        <v>4.1545810999999997</v>
      </c>
      <c r="C412" s="65">
        <f>IF(TRUE,Machine_donnees_brutes!D416)</f>
        <v>354.49297999999999</v>
      </c>
      <c r="D412" s="65">
        <f>IF(TRUE,Machine_donnees_brutes!C416)</f>
        <v>453.55385999999999</v>
      </c>
      <c r="F412" s="54" t="str">
        <f>IF(OR(H412&gt;Machine_traitement!$B$24,F411="OUI"),"OUI","NON")</f>
        <v>OUI</v>
      </c>
      <c r="G412" s="55" t="str">
        <f>IF(I412&gt;0,IF(A412&lt;&gt;A411,IF(OR((L412-L411)/(A412-A411)&lt;-Machine_traitement!$B$18,G411="RUPTURE",IF(L412&lt;L411,L412&lt;Machine_traitement!$B$19)),"RUPTURE","NON RUPTURE"),IF(OR((L413-L411)/(A413-A411)&lt;-Machine_traitement!$B$18,G411="RUPTURE",IF(L413&lt;L411,L413&lt;Machine_traitement!$B$19)),"RUPTURE","NON RUPTURE")),"NON RUPTURE")</f>
        <v>NON RUPTURE</v>
      </c>
      <c r="H412" s="56">
        <f>D412/Resultats!$K$2</f>
        <v>394.47967628044466</v>
      </c>
      <c r="I412" s="69">
        <f>A412-Machine_traitement!$B$26</f>
        <v>1.597660000000019</v>
      </c>
      <c r="J412" s="50">
        <f>(B412-$B$2)/Resultats!$J$2</f>
        <v>0.16047212499999997</v>
      </c>
      <c r="K412" s="50">
        <f>IF(AND(TRUE,Machine_donnees!J412-(Machine_traitement!$B$10*Machine_donnees!L412+Machine_traitement!$B$11)&gt;0.0003),Machine_donnees!J412-(Machine_traitement!$B$10*Machine_donnees!L412+Machine_traitement!$B$11),0)</f>
        <v>0.088288618769582716</v>
      </c>
      <c r="L412" s="51">
        <f ca="1">AVERAGE(OFFSET(H412,0,0,Machine_traitement!$B$4,1))</f>
        <v>392.62135404912783</v>
      </c>
    </row>
    <row r="413" spans="1:12" ht="12.75">
      <c r="A413" s="65">
        <f>IF(TRUE,Machine_donnees_brutes!A417)</f>
        <v>726.65723000000003</v>
      </c>
      <c r="B413" s="65">
        <f>IF(TRUE,Machine_donnees_brutes!B417)</f>
        <v>4.1585979000000002</v>
      </c>
      <c r="C413" s="65">
        <f>IF(TRUE,Machine_donnees_brutes!D417)</f>
        <v>355.21420000000001</v>
      </c>
      <c r="D413" s="65">
        <f>IF(TRUE,Machine_donnees_brutes!C417)</f>
        <v>449.28064000000001</v>
      </c>
      <c r="F413" s="54" t="str">
        <f>IF(OR(H413&gt;Machine_traitement!$B$24,F412="OUI"),"OUI","NON")</f>
        <v>OUI</v>
      </c>
      <c r="G413" s="55" t="str">
        <f>IF(I413&gt;0,IF(A413&lt;&gt;A412,IF(OR((L413-L412)/(A413-A412)&lt;-Machine_traitement!$B$18,G412="RUPTURE",IF(L413&lt;L412,L413&lt;Machine_traitement!$B$19)),"RUPTURE","NON RUPTURE"),IF(OR((L414-L412)/(A414-A412)&lt;-Machine_traitement!$B$18,G412="RUPTURE",IF(L414&lt;L412,L414&lt;Machine_traitement!$B$19)),"RUPTURE","NON RUPTURE")),"NON RUPTURE")</f>
        <v>NON RUPTURE</v>
      </c>
      <c r="H413" s="56">
        <f>D413/Resultats!$K$2</f>
        <v>390.76303181781105</v>
      </c>
      <c r="I413" s="69">
        <f>A413-Machine_traitement!$B$26</f>
        <v>1.6015700000000379</v>
      </c>
      <c r="J413" s="50">
        <f>(B413-$B$2)/Resultats!$J$2</f>
        <v>0.16097422500000003</v>
      </c>
      <c r="K413" s="50">
        <f>IF(AND(TRUE,Machine_donnees!J413-(Machine_traitement!$B$10*Machine_donnees!L413+Machine_traitement!$B$11)&gt;0.0003),Machine_donnees!J413-(Machine_traitement!$B$10*Machine_donnees!L413+Machine_traitement!$B$11),0)</f>
        <v>0.088916618510393647</v>
      </c>
      <c r="L413" s="51">
        <f ca="1">AVERAGE(OFFSET(H413,0,0,Machine_traitement!$B$4,1))</f>
        <v>391.0612656562314</v>
      </c>
    </row>
    <row r="414" spans="1:12" ht="12.75">
      <c r="A414" s="65">
        <f>IF(TRUE,Machine_donnees_brutes!A418)</f>
        <v>726.66112999999996</v>
      </c>
      <c r="B414" s="65">
        <f>IF(TRUE,Machine_donnees_brutes!B418)</f>
        <v>4.1615367000000001</v>
      </c>
      <c r="C414" s="65">
        <f>IF(TRUE,Machine_donnees_brutes!D418)</f>
        <v>354.75375000000003</v>
      </c>
      <c r="D414" s="65">
        <f>IF(TRUE,Machine_donnees_brutes!C418)</f>
        <v>449.96643</v>
      </c>
      <c r="F414" s="54" t="str">
        <f>IF(OR(H414&gt;Machine_traitement!$B$24,F413="OUI"),"OUI","NON")</f>
        <v>OUI</v>
      </c>
      <c r="G414" s="55" t="str">
        <f>IF(I414&gt;0,IF(A414&lt;&gt;A413,IF(OR((L414-L413)/(A414-A413)&lt;-Machine_traitement!$B$18,G413="RUPTURE",IF(L414&lt;L413,L414&lt;Machine_traitement!$B$19)),"RUPTURE","NON RUPTURE"),IF(OR((L415-L413)/(A415-A413)&lt;-Machine_traitement!$B$18,G413="RUPTURE",IF(L415&lt;L413,L415&lt;Machine_traitement!$B$19)),"RUPTURE","NON RUPTURE")),"NON RUPTURE")</f>
        <v>NON RUPTURE</v>
      </c>
      <c r="H414" s="56">
        <f>D414/Resultats!$K$2</f>
        <v>391.3594994946518</v>
      </c>
      <c r="I414" s="69">
        <f>A414-Machine_traitement!$B$26</f>
        <v>1.6054699999999684</v>
      </c>
      <c r="J414" s="50">
        <f>(B414-$B$2)/Resultats!$J$2</f>
        <v>0.16134157500000002</v>
      </c>
      <c r="K414" s="50">
        <f>IF(AND(TRUE,Machine_donnees!J414-(Machine_traitement!$B$10*Machine_donnees!L414+Machine_traitement!$B$11)&gt;0.0003),Machine_donnees!J414-(Machine_traitement!$B$10*Machine_donnees!L414+Machine_traitement!$B$11),0)</f>
        <v>0.089245084647621056</v>
      </c>
      <c r="L414" s="51">
        <f ca="1">AVERAGE(OFFSET(H414,0,0,Machine_traitement!$B$4,1))</f>
        <v>391.54309558369414</v>
      </c>
    </row>
    <row r="415" spans="1:12" ht="12.75">
      <c r="A415" s="65">
        <f>IF(TRUE,Machine_donnees_brutes!A419)</f>
        <v>726.66503999999998</v>
      </c>
      <c r="B415" s="65">
        <f>IF(TRUE,Machine_donnees_brutes!B419)</f>
        <v>4.1634979000000003</v>
      </c>
      <c r="C415" s="65">
        <f>IF(TRUE,Machine_donnees_brutes!D419)</f>
        <v>353.72275000000002</v>
      </c>
      <c r="D415" s="65">
        <f>IF(TRUE,Machine_donnees_brutes!C419)</f>
        <v>450.38861000000003</v>
      </c>
      <c r="F415" s="54" t="str">
        <f>IF(OR(H415&gt;Machine_traitement!$B$24,F414="OUI"),"OUI","NON")</f>
        <v>OUI</v>
      </c>
      <c r="G415" s="55" t="str">
        <f>IF(I415&gt;0,IF(A415&lt;&gt;A414,IF(OR((L415-L414)/(A415-A414)&lt;-Machine_traitement!$B$18,G414="RUPTURE",IF(L415&lt;L414,L415&lt;Machine_traitement!$B$19)),"RUPTURE","NON RUPTURE"),IF(OR((L416-L414)/(A416-A414)&lt;-Machine_traitement!$B$18,G414="RUPTURE",IF(L416&lt;L414,L416&lt;Machine_traitement!$B$19)),"RUPTURE","NON RUPTURE")),"NON RUPTURE")</f>
        <v>NON RUPTURE</v>
      </c>
      <c r="H415" s="56">
        <f>D415/Resultats!$K$2</f>
        <v>391.72669167273642</v>
      </c>
      <c r="I415" s="69">
        <f>A415-Machine_traitement!$B$26</f>
        <v>1.6093799999999874</v>
      </c>
      <c r="J415" s="50">
        <f>(B415-$B$2)/Resultats!$J$2</f>
        <v>0.16158672500000004</v>
      </c>
      <c r="K415" s="50">
        <f>IF(AND(TRUE,Machine_donnees!J415-(Machine_traitement!$B$10*Machine_donnees!L415+Machine_traitement!$B$11)&gt;0.0003),Machine_donnees!J415-(Machine_traitement!$B$10*Machine_donnees!L415+Machine_traitement!$B$11),0)</f>
        <v>0.089564386567339851</v>
      </c>
      <c r="L415" s="51">
        <f ca="1">AVERAGE(OFFSET(H415,0,0,Machine_traitement!$B$4,1))</f>
        <v>390.62424103705911</v>
      </c>
    </row>
    <row r="416" spans="1:12" ht="12.75">
      <c r="A416" s="65">
        <f>IF(TRUE,Machine_donnees_brutes!A420)</f>
        <v>726.66895</v>
      </c>
      <c r="B416" s="65">
        <f>IF(TRUE,Machine_donnees_brutes!B420)</f>
        <v>4.1664957999999999</v>
      </c>
      <c r="C416" s="65">
        <f>IF(TRUE,Machine_donnees_brutes!D420)</f>
        <v>352.89589999999998</v>
      </c>
      <c r="D416" s="65">
        <f>IF(TRUE,Machine_donnees_brutes!C420)</f>
        <v>447.85352</v>
      </c>
      <c r="F416" s="54" t="str">
        <f>IF(OR(H416&gt;Machine_traitement!$B$24,F415="OUI"),"OUI","NON")</f>
        <v>OUI</v>
      </c>
      <c r="G416" s="55" t="str">
        <f>IF(I416&gt;0,IF(A416&lt;&gt;A415,IF(OR((L416-L415)/(A416-A415)&lt;-Machine_traitement!$B$18,G415="RUPTURE",IF(L416&lt;L415,L416&lt;Machine_traitement!$B$19)),"RUPTURE","NON RUPTURE"),IF(OR((L417-L415)/(A417-A415)&lt;-Machine_traitement!$B$18,G415="RUPTURE",IF(L417&lt;L415,L417&lt;Machine_traitement!$B$19)),"RUPTURE","NON RUPTURE")),"NON RUPTURE")</f>
        <v>NON RUPTURE</v>
      </c>
      <c r="H416" s="56">
        <f>D416/Resultats!$K$2</f>
        <v>389.52179040138179</v>
      </c>
      <c r="I416" s="69">
        <f>A416-Machine_traitement!$B$26</f>
        <v>1.6132900000000063</v>
      </c>
      <c r="J416" s="50">
        <f>(B416-$B$2)/Resultats!$J$2</f>
        <v>0.16196146249999999</v>
      </c>
      <c r="K416" s="50">
        <f>IF(AND(TRUE,Machine_donnees!J416-(Machine_traitement!$B$10*Machine_donnees!L416+Machine_traitement!$B$11)&gt;0.0003),Machine_donnees!J416-(Machine_traitement!$B$10*Machine_donnees!L416+Machine_traitement!$B$11),0)</f>
        <v>0.089892299680192994</v>
      </c>
      <c r="L416" s="51">
        <f ca="1">AVERAGE(OFFSET(H416,0,0,Machine_traitement!$B$4,1))</f>
        <v>391.20446608297061</v>
      </c>
    </row>
    <row r="417" spans="1:12" ht="12.75">
      <c r="A417" s="65">
        <f>IF(TRUE,Machine_donnees_brutes!A421)</f>
        <v>726.67285000000004</v>
      </c>
      <c r="B417" s="65">
        <f>IF(TRUE,Machine_donnees_brutes!B421)</f>
        <v>4.1706919999999998</v>
      </c>
      <c r="C417" s="65">
        <f>IF(TRUE,Machine_donnees_brutes!D421)</f>
        <v>353.23824999999999</v>
      </c>
      <c r="D417" s="65">
        <f>IF(TRUE,Machine_donnees_brutes!C421)</f>
        <v>451.72284000000002</v>
      </c>
      <c r="F417" s="54" t="str">
        <f>IF(OR(H417&gt;Machine_traitement!$B$24,F416="OUI"),"OUI","NON")</f>
        <v>OUI</v>
      </c>
      <c r="G417" s="55" t="str">
        <f>IF(I417&gt;0,IF(A417&lt;&gt;A416,IF(OR((L417-L416)/(A417-A416)&lt;-Machine_traitement!$B$18,G416="RUPTURE",IF(L417&lt;L416,L417&lt;Machine_traitement!$B$19)),"RUPTURE","NON RUPTURE"),IF(OR((L418-L416)/(A418-A416)&lt;-Machine_traitement!$B$18,G416="RUPTURE",IF(L418&lt;L416,L418&lt;Machine_traitement!$B$19)),"RUPTURE","NON RUPTURE")),"NON RUPTURE")</f>
        <v>NON RUPTURE</v>
      </c>
      <c r="H417" s="56">
        <f>D417/Resultats!$K$2</f>
        <v>392.88714176455937</v>
      </c>
      <c r="I417" s="69">
        <f>A417-Machine_traitement!$B$26</f>
        <v>1.6171900000000505</v>
      </c>
      <c r="J417" s="50">
        <f>(B417-$B$2)/Resultats!$J$2</f>
        <v>0.16248598749999998</v>
      </c>
      <c r="K417" s="50">
        <f>IF(AND(TRUE,Machine_donnees!J417-(Machine_traitement!$B$10*Machine_donnees!L417+Machine_traitement!$B$11)&gt;0.0003),Machine_donnees!J417-(Machine_traitement!$B$10*Machine_donnees!L417+Machine_traitement!$B$11),0)</f>
        <v>0.090463473593893895</v>
      </c>
      <c r="L417" s="51">
        <f ca="1">AVERAGE(OFFSET(H417,0,0,Machine_traitement!$B$4,1))</f>
        <v>390.6264154187096</v>
      </c>
    </row>
    <row r="418" spans="1:12" ht="12.75">
      <c r="A418" s="65">
        <f>IF(TRUE,Machine_donnees_brutes!A422)</f>
        <v>726.67675999999994</v>
      </c>
      <c r="B418" s="65">
        <f>IF(TRUE,Machine_donnees_brutes!B422)</f>
        <v>4.1732607000000002</v>
      </c>
      <c r="C418" s="65">
        <f>IF(TRUE,Machine_donnees_brutes!D422)</f>
        <v>354.65246999999999</v>
      </c>
      <c r="D418" s="65">
        <f>IF(TRUE,Machine_donnees_brutes!C422)</f>
        <v>446.52429000000001</v>
      </c>
      <c r="F418" s="54" t="str">
        <f>IF(OR(H418&gt;Machine_traitement!$B$24,F417="OUI"),"OUI","NON")</f>
        <v>OUI</v>
      </c>
      <c r="G418" s="55" t="str">
        <f>IF(I418&gt;0,IF(A418&lt;&gt;A417,IF(OR((L418-L417)/(A418-A417)&lt;-Machine_traitement!$B$18,G417="RUPTURE",IF(L418&lt;L417,L418&lt;Machine_traitement!$B$19)),"RUPTURE","NON RUPTURE"),IF(OR((L419-L417)/(A419-A417)&lt;-Machine_traitement!$B$18,G417="RUPTURE",IF(L419&lt;L417,L419&lt;Machine_traitement!$B$19)),"RUPTURE","NON RUPTURE")),"NON RUPTURE")</f>
        <v>NON RUPTURE</v>
      </c>
      <c r="H418" s="56">
        <f>D418/Resultats!$K$2</f>
        <v>388.36568907285988</v>
      </c>
      <c r="I418" s="69">
        <f>A418-Machine_traitement!$B$26</f>
        <v>1.6210999999999558</v>
      </c>
      <c r="J418" s="50">
        <f>(B418-$B$2)/Resultats!$J$2</f>
        <v>0.16280707500000002</v>
      </c>
      <c r="K418" s="50">
        <f>IF(AND(TRUE,Machine_donnees!J418-(Machine_traitement!$B$10*Machine_donnees!L418+Machine_traitement!$B$11)&gt;0.0003),Machine_donnees!J418-(Machine_traitement!$B$10*Machine_donnees!L418+Machine_traitement!$B$11),0)</f>
        <v>0.090848522568715034</v>
      </c>
      <c r="L418" s="51">
        <f ca="1">AVERAGE(OFFSET(H418,0,0,Machine_traitement!$B$4,1))</f>
        <v>389.8338359120462</v>
      </c>
    </row>
    <row r="419" spans="1:12" ht="12.75">
      <c r="A419" s="65">
        <f>IF(TRUE,Machine_donnees_brutes!A423)</f>
        <v>726.68065999999999</v>
      </c>
      <c r="B419" s="65">
        <f>IF(TRUE,Machine_donnees_brutes!B423)</f>
        <v>4.1754483999999996</v>
      </c>
      <c r="C419" s="65">
        <f>IF(TRUE,Machine_donnees_brutes!D423)</f>
        <v>355.14535999999998</v>
      </c>
      <c r="D419" s="65">
        <f>IF(TRUE,Machine_donnees_brutes!C423)</f>
        <v>449.90030000000002</v>
      </c>
      <c r="F419" s="54" t="str">
        <f>IF(OR(H419&gt;Machine_traitement!$B$24,F418="OUI"),"OUI","NON")</f>
        <v>OUI</v>
      </c>
      <c r="G419" s="55" t="str">
        <f>IF(I419&gt;0,IF(A419&lt;&gt;A418,IF(OR((L419-L418)/(A419-A418)&lt;-Machine_traitement!$B$18,G418="RUPTURE",IF(L419&lt;L418,L419&lt;Machine_traitement!$B$19)),"RUPTURE","NON RUPTURE"),IF(OR((L420-L418)/(A420-A418)&lt;-Machine_traitement!$B$18,G418="RUPTURE",IF(L420&lt;L418,L420&lt;Machine_traitement!$B$19)),"RUPTURE","NON RUPTURE")),"NON RUPTURE")</f>
        <v>NON RUPTURE</v>
      </c>
      <c r="H419" s="56">
        <f>D419/Resultats!$K$2</f>
        <v>391.30198275123257</v>
      </c>
      <c r="I419" s="69">
        <f>A419-Machine_traitement!$B$26</f>
        <v>1.625</v>
      </c>
      <c r="J419" s="50">
        <f>(B419-$B$2)/Resultats!$J$2</f>
        <v>0.16308053749999996</v>
      </c>
      <c r="K419" s="50">
        <f>IF(AND(TRUE,Machine_donnees!J419-(Machine_traitement!$B$10*Machine_donnees!L419+Machine_traitement!$B$11)&gt;0.0003),Machine_donnees!J419-(Machine_traitement!$B$10*Machine_donnees!L419+Machine_traitement!$B$11),0)</f>
        <v>0.091140145868472661</v>
      </c>
      <c r="L419" s="51">
        <f ca="1">AVERAGE(OFFSET(H419,0,0,Machine_traitement!$B$4,1))</f>
        <v>389.6087961087452</v>
      </c>
    </row>
    <row r="420" spans="1:12" ht="12.75">
      <c r="A420" s="65">
        <f>IF(TRUE,Machine_donnees_brutes!A424)</f>
        <v>726.68457000000001</v>
      </c>
      <c r="B420" s="65">
        <f>IF(TRUE,Machine_donnees_brutes!B424)</f>
        <v>4.1785359</v>
      </c>
      <c r="C420" s="65">
        <f>IF(TRUE,Machine_donnees_brutes!D424)</f>
        <v>354.55997000000002</v>
      </c>
      <c r="D420" s="65">
        <f>IF(TRUE,Machine_donnees_brutes!C424)</f>
        <v>446.00680999999997</v>
      </c>
      <c r="F420" s="54" t="str">
        <f>IF(OR(H420&gt;Machine_traitement!$B$24,F419="OUI"),"OUI","NON")</f>
        <v>OUI</v>
      </c>
      <c r="G420" s="55" t="str">
        <f>IF(I420&gt;0,IF(A420&lt;&gt;A419,IF(OR((L420-L419)/(A420-A419)&lt;-Machine_traitement!$B$18,G419="RUPTURE",IF(L420&lt;L419,L420&lt;Machine_traitement!$B$19)),"RUPTURE","NON RUPTURE"),IF(OR((L421-L419)/(A421-A419)&lt;-Machine_traitement!$B$18,G419="RUPTURE",IF(L421&lt;L419,L421&lt;Machine_traitement!$B$19)),"RUPTURE","NON RUPTURE")),"NON RUPTURE")</f>
        <v>NON RUPTURE</v>
      </c>
      <c r="H420" s="56">
        <f>D420/Resultats!$K$2</f>
        <v>387.91560946625788</v>
      </c>
      <c r="I420" s="69">
        <f>A420-Machine_traitement!$B$26</f>
        <v>1.628910000000019</v>
      </c>
      <c r="J420" s="50">
        <f>(B420-$B$2)/Resultats!$J$2</f>
        <v>0.163466475</v>
      </c>
      <c r="K420" s="50">
        <f>IF(AND(TRUE,Machine_donnees!J420-(Machine_traitement!$B$10*Machine_donnees!L420+Machine_traitement!$B$11)&gt;0.0003),Machine_donnees!J420-(Machine_traitement!$B$10*Machine_donnees!L420+Machine_traitement!$B$11),0)</f>
        <v>0.091568320528796598</v>
      </c>
      <c r="L420" s="51">
        <f ca="1">AVERAGE(OFFSET(H420,0,0,Machine_traitement!$B$4,1))</f>
        <v>389.08541374794129</v>
      </c>
    </row>
    <row r="421" spans="1:12" ht="12.75">
      <c r="A421" s="65">
        <f>IF(TRUE,Machine_donnees_brutes!A425)</f>
        <v>726.68848000000003</v>
      </c>
      <c r="B421" s="65">
        <f>IF(TRUE,Machine_donnees_brutes!B425)</f>
        <v>4.1820406999999999</v>
      </c>
      <c r="C421" s="65">
        <f>IF(TRUE,Machine_donnees_brutes!D425)</f>
        <v>353.59868999999998</v>
      </c>
      <c r="D421" s="65">
        <f>IF(TRUE,Machine_donnees_brutes!C425)</f>
        <v>448.69677999999999</v>
      </c>
      <c r="F421" s="54" t="str">
        <f>IF(OR(H421&gt;Machine_traitement!$B$24,F420="OUI"),"OUI","NON")</f>
        <v>OUI</v>
      </c>
      <c r="G421" s="55" t="str">
        <f>IF(I421&gt;0,IF(A421&lt;&gt;A420,IF(OR((L421-L420)/(A421-A420)&lt;-Machine_traitement!$B$18,G420="RUPTURE",IF(L421&lt;L420,L421&lt;Machine_traitement!$B$19)),"RUPTURE","NON RUPTURE"),IF(OR((L422-L420)/(A422-A420)&lt;-Machine_traitement!$B$18,G420="RUPTURE",IF(L422&lt;L420,L422&lt;Machine_traitement!$B$19)),"RUPTURE","NON RUPTURE")),"NON RUPTURE")</f>
        <v>NON RUPTURE</v>
      </c>
      <c r="H421" s="56">
        <f>D421/Resultats!$K$2</f>
        <v>390.25521802962476</v>
      </c>
      <c r="I421" s="69">
        <f>A421-Machine_traitement!$B$26</f>
        <v>1.6328200000000379</v>
      </c>
      <c r="J421" s="50">
        <f>(B421-$B$2)/Resultats!$J$2</f>
        <v>0.163904575</v>
      </c>
      <c r="K421" s="50">
        <f>IF(AND(TRUE,Machine_donnees!J421-(Machine_traitement!$B$10*Machine_donnees!L421+Machine_traitement!$B$11)&gt;0.0003),Machine_donnees!J421-(Machine_traitement!$B$10*Machine_donnees!L421+Machine_traitement!$B$11),0)</f>
        <v>0.091960067463325496</v>
      </c>
      <c r="L421" s="51">
        <f ca="1">AVERAGE(OFFSET(H421,0,0,Machine_traitement!$B$4,1))</f>
        <v>389.65979840473949</v>
      </c>
    </row>
    <row r="422" spans="1:12" ht="12.75">
      <c r="A422" s="65">
        <f>IF(TRUE,Machine_donnees_brutes!A426)</f>
        <v>726.69237999999996</v>
      </c>
      <c r="B422" s="65">
        <f>IF(TRUE,Machine_donnees_brutes!B426)</f>
        <v>4.1859983999999999</v>
      </c>
      <c r="C422" s="65">
        <f>IF(TRUE,Machine_donnees_brutes!D426)</f>
        <v>352.93893000000003</v>
      </c>
      <c r="D422" s="65">
        <f>IF(TRUE,Machine_donnees_brutes!C426)</f>
        <v>447.32760999999999</v>
      </c>
      <c r="F422" s="54" t="str">
        <f>IF(OR(H422&gt;Machine_traitement!$B$24,F421="OUI"),"OUI","NON")</f>
        <v>OUI</v>
      </c>
      <c r="G422" s="55" t="str">
        <f>IF(I422&gt;0,IF(A422&lt;&gt;A421,IF(OR((L422-L421)/(A422-A421)&lt;-Machine_traitement!$B$18,G421="RUPTURE",IF(L422&lt;L421,L422&lt;Machine_traitement!$B$19)),"RUPTURE","NON RUPTURE"),IF(OR((L423-L421)/(A423-A421)&lt;-Machine_traitement!$B$18,G421="RUPTURE",IF(L423&lt;L421,L423&lt;Machine_traitement!$B$19)),"RUPTURE","NON RUPTURE")),"NON RUPTURE")</f>
        <v>NON RUPTURE</v>
      </c>
      <c r="H422" s="56">
        <f>D422/Resultats!$K$2</f>
        <v>389.06437877985428</v>
      </c>
      <c r="I422" s="69">
        <f>A422-Machine_traitement!$B$26</f>
        <v>1.6367199999999684</v>
      </c>
      <c r="J422" s="50">
        <f>(B422-$B$2)/Resultats!$J$2</f>
        <v>0.16439928749999999</v>
      </c>
      <c r="K422" s="50">
        <f>IF(AND(TRUE,Machine_donnees!J422-(Machine_traitement!$B$10*Machine_donnees!L422+Machine_traitement!$B$11)&gt;0.0003),Machine_donnees!J422-(Machine_traitement!$B$10*Machine_donnees!L422+Machine_traitement!$B$11),0)</f>
        <v>0.09253517487730277</v>
      </c>
      <c r="L422" s="51">
        <f ca="1">AVERAGE(OFFSET(H422,0,0,Machine_traitement!$B$4,1))</f>
        <v>388.66358370774276</v>
      </c>
    </row>
    <row r="423" spans="1:12" ht="12.75">
      <c r="A423" s="65">
        <f>IF(TRUE,Machine_donnees_brutes!A427)</f>
        <v>726.69628999999998</v>
      </c>
      <c r="B423" s="65">
        <f>IF(TRUE,Machine_donnees_brutes!B427)</f>
        <v>4.1902780999999996</v>
      </c>
      <c r="C423" s="65">
        <f>IF(TRUE,Machine_donnees_brutes!D427)</f>
        <v>353.67162999999999</v>
      </c>
      <c r="D423" s="65">
        <f>IF(TRUE,Machine_donnees_brutes!C427)</f>
        <v>446.40598</v>
      </c>
      <c r="F423" s="54" t="str">
        <f>IF(OR(H423&gt;Machine_traitement!$B$24,F422="OUI"),"OUI","NON")</f>
        <v>OUI</v>
      </c>
      <c r="G423" s="55" t="str">
        <f>IF(I423&gt;0,IF(A423&lt;&gt;A422,IF(OR((L423-L422)/(A423-A422)&lt;-Machine_traitement!$B$18,G422="RUPTURE",IF(L423&lt;L422,L423&lt;Machine_traitement!$B$19)),"RUPTURE","NON RUPTURE"),IF(OR((L424-L422)/(A424-A422)&lt;-Machine_traitement!$B$18,G422="RUPTURE",IF(L424&lt;L422,L424&lt;Machine_traitement!$B$19)),"RUPTURE","NON RUPTURE")),"NON RUPTURE")</f>
        <v>NON RUPTURE</v>
      </c>
      <c r="H423" s="56">
        <f>D423/Resultats!$K$2</f>
        <v>388.26278863563118</v>
      </c>
      <c r="I423" s="69">
        <f>A423-Machine_traitement!$B$26</f>
        <v>1.6406299999999874</v>
      </c>
      <c r="J423" s="50">
        <f>(B423-$B$2)/Resultats!$J$2</f>
        <v>0.16493424999999995</v>
      </c>
      <c r="K423" s="50">
        <f>IF(AND(TRUE,Machine_donnees!J423-(Machine_traitement!$B$10*Machine_donnees!L423+Machine_traitement!$B$11)&gt;0.0003),Machine_donnees!J423-(Machine_traitement!$B$10*Machine_donnees!L423+Machine_traitement!$B$11),0)</f>
        <v>0.093069415479546252</v>
      </c>
      <c r="L423" s="51">
        <f ca="1">AVERAGE(OFFSET(H423,0,0,Machine_traitement!$B$4,1))</f>
        <v>388.67252911385293</v>
      </c>
    </row>
    <row r="424" spans="1:12" ht="12.75">
      <c r="A424" s="65">
        <f>IF(TRUE,Machine_donnees_brutes!A428)</f>
        <v>726.7002</v>
      </c>
      <c r="B424" s="65">
        <f>IF(TRUE,Machine_donnees_brutes!B428)</f>
        <v>4.1928052999999998</v>
      </c>
      <c r="C424" s="65">
        <f>IF(TRUE,Machine_donnees_brutes!D428)</f>
        <v>354.91827000000001</v>
      </c>
      <c r="D424" s="65">
        <f>IF(TRUE,Machine_donnees_brutes!C428)</f>
        <v>447.34818000000001</v>
      </c>
      <c r="F424" s="54" t="str">
        <f>IF(OR(H424&gt;Machine_traitement!$B$24,F423="OUI"),"OUI","NON")</f>
        <v>OUI</v>
      </c>
      <c r="G424" s="55" t="str">
        <f>IF(I424&gt;0,IF(A424&lt;&gt;A423,IF(OR((L424-L423)/(A424-A423)&lt;-Machine_traitement!$B$18,G423="RUPTURE",IF(L424&lt;L423,L424&lt;Machine_traitement!$B$19)),"RUPTURE","NON RUPTURE"),IF(OR((L425-L423)/(A425-A423)&lt;-Machine_traitement!$B$18,G423="RUPTURE",IF(L425&lt;L423,L425&lt;Machine_traitement!$B$19)),"RUPTURE","NON RUPTURE")),"NON RUPTURE")</f>
        <v>NON RUPTURE</v>
      </c>
      <c r="H424" s="56">
        <f>D424/Resultats!$K$2</f>
        <v>389.08226959207468</v>
      </c>
      <c r="I424" s="69">
        <f>A424-Machine_traitement!$B$26</f>
        <v>1.6445400000000063</v>
      </c>
      <c r="J424" s="50">
        <f>(B424-$B$2)/Resultats!$J$2</f>
        <v>0.16525014999999999</v>
      </c>
      <c r="K424" s="50">
        <f>IF(AND(TRUE,Machine_donnees!J424-(Machine_traitement!$B$10*Machine_donnees!L424+Machine_traitement!$B$11)&gt;0.0003),Machine_donnees!J424-(Machine_traitement!$B$10*Machine_donnees!L424+Machine_traitement!$B$11),0)</f>
        <v>0.093513412147899932</v>
      </c>
      <c r="L424" s="51">
        <f ca="1">AVERAGE(OFFSET(H424,0,0,Machine_traitement!$B$4,1))</f>
        <v>387.08521746269213</v>
      </c>
    </row>
    <row r="425" spans="1:12" ht="12.75">
      <c r="A425" s="65">
        <f>IF(TRUE,Machine_donnees_brutes!A429)</f>
        <v>726.70410000000004</v>
      </c>
      <c r="B425" s="65">
        <f>IF(TRUE,Machine_donnees_brutes!B429)</f>
        <v>4.1952729</v>
      </c>
      <c r="C425" s="65">
        <f>IF(TRUE,Machine_donnees_brutes!D429)</f>
        <v>355.06182999999999</v>
      </c>
      <c r="D425" s="65">
        <f>IF(TRUE,Machine_donnees_brutes!C429)</f>
        <v>442.75594999999998</v>
      </c>
      <c r="F425" s="54" t="str">
        <f>IF(OR(H425&gt;Machine_traitement!$B$24,F424="OUI"),"OUI","NON")</f>
        <v>OUI</v>
      </c>
      <c r="G425" s="55" t="str">
        <f>IF(I425&gt;0,IF(A425&lt;&gt;A424,IF(OR((L425-L424)/(A425-A424)&lt;-Machine_traitement!$B$18,G424="RUPTURE",IF(L425&lt;L424,L425&lt;Machine_traitement!$B$19)),"RUPTURE","NON RUPTURE"),IF(OR((L426-L424)/(A426-A424)&lt;-Machine_traitement!$B$18,G424="RUPTURE",IF(L426&lt;L424,L426&lt;Machine_traitement!$B$19)),"RUPTURE","NON RUPTURE")),"NON RUPTURE")</f>
        <v>NON RUPTURE</v>
      </c>
      <c r="H425" s="56">
        <f>D425/Resultats!$K$2</f>
        <v>385.08816533330958</v>
      </c>
      <c r="I425" s="69">
        <f>A425-Machine_traitement!$B$26</f>
        <v>1.6484400000000505</v>
      </c>
      <c r="J425" s="50">
        <f>(B425-$B$2)/Resultats!$J$2</f>
        <v>0.1655586</v>
      </c>
      <c r="K425" s="50">
        <f>IF(AND(TRUE,Machine_donnees!J425-(Machine_traitement!$B$10*Machine_donnees!L425+Machine_traitement!$B$11)&gt;0.0003),Machine_donnees!J425-(Machine_traitement!$B$10*Machine_donnees!L425+Machine_traitement!$B$11),0)</f>
        <v>0.093845505790948511</v>
      </c>
      <c r="L425" s="51">
        <f ca="1">AVERAGE(OFFSET(H425,0,0,Machine_traitement!$B$4,1))</f>
        <v>386.79223693033936</v>
      </c>
    </row>
    <row r="426" spans="1:12" ht="12.75">
      <c r="A426" s="65">
        <f>IF(TRUE,Machine_donnees_brutes!A430)</f>
        <v>726.70800999999994</v>
      </c>
      <c r="B426" s="65">
        <f>IF(TRUE,Machine_donnees_brutes!B430)</f>
        <v>4.1977406000000004</v>
      </c>
      <c r="C426" s="65">
        <f>IF(TRUE,Machine_donnees_brutes!D430)</f>
        <v>354.37042000000002</v>
      </c>
      <c r="D426" s="65">
        <f>IF(TRUE,Machine_donnees_brutes!C430)</f>
        <v>446.67446999999999</v>
      </c>
      <c r="F426" s="54" t="str">
        <f>IF(OR(H426&gt;Machine_traitement!$B$24,F425="OUI"),"OUI","NON")</f>
        <v>OUI</v>
      </c>
      <c r="G426" s="55" t="str">
        <f>IF(I426&gt;0,IF(A426&lt;&gt;A425,IF(OR((L426-L425)/(A426-A425)&lt;-Machine_traitement!$B$18,G425="RUPTURE",IF(L426&lt;L425,L426&lt;Machine_traitement!$B$19)),"RUPTURE","NON RUPTURE"),IF(OR((L427-L425)/(A427-A425)&lt;-Machine_traitement!$B$18,G425="RUPTURE",IF(L427&lt;L425,L427&lt;Machine_traitement!$B$19)),"RUPTURE","NON RUPTURE")),"NON RUPTURE")</f>
        <v>NON RUPTURE</v>
      </c>
      <c r="H426" s="56">
        <f>D426/Resultats!$K$2</f>
        <v>388.49630852736914</v>
      </c>
      <c r="I426" s="69">
        <f>A426-Machine_traitement!$B$26</f>
        <v>1.6523499999999558</v>
      </c>
      <c r="J426" s="50">
        <f>(B426-$B$2)/Resultats!$J$2</f>
        <v>0.16586706250000005</v>
      </c>
      <c r="K426" s="50">
        <f>IF(AND(TRUE,Machine_donnees!J426-(Machine_traitement!$B$10*Machine_donnees!L426+Machine_traitement!$B$11)&gt;0.0003),Machine_donnees!J426-(Machine_traitement!$B$10*Machine_donnees!L426+Machine_traitement!$B$11),0)</f>
        <v>0.094178488950279776</v>
      </c>
      <c r="L426" s="51">
        <f ca="1">AVERAGE(OFFSET(H426,0,0,Machine_traitement!$B$4,1))</f>
        <v>386.48838883849737</v>
      </c>
    </row>
    <row r="427" spans="1:12" ht="12.75">
      <c r="A427" s="65">
        <f>IF(TRUE,Machine_donnees_brutes!A431)</f>
        <v>726.71190999999999</v>
      </c>
      <c r="B427" s="65">
        <f>IF(TRUE,Machine_donnees_brutes!B431)</f>
        <v>4.2019900999999997</v>
      </c>
      <c r="C427" s="65">
        <f>IF(TRUE,Machine_donnees_brutes!D431)</f>
        <v>353.34854000000001</v>
      </c>
      <c r="D427" s="65">
        <f>IF(TRUE,Machine_donnees_brutes!C431)</f>
        <v>442.05725000000001</v>
      </c>
      <c r="F427" s="54" t="str">
        <f>IF(OR(H427&gt;Machine_traitement!$B$24,F426="OUI"),"OUI","NON")</f>
        <v>OUI</v>
      </c>
      <c r="G427" s="55" t="str">
        <f>IF(I427&gt;0,IF(A427&lt;&gt;A426,IF(OR((L427-L426)/(A427-A426)&lt;-Machine_traitement!$B$18,G426="RUPTURE",IF(L427&lt;L426,L427&lt;Machine_traitement!$B$19)),"RUPTURE","NON RUPTURE"),IF(OR((L428-L426)/(A428-A426)&lt;-Machine_traitement!$B$18,G426="RUPTURE",IF(L428&lt;L426,L428&lt;Machine_traitement!$B$19)),"RUPTURE","NON RUPTURE")),"NON RUPTURE")</f>
        <v>NON RUPTURE</v>
      </c>
      <c r="H427" s="56">
        <f>D427/Resultats!$K$2</f>
        <v>384.48046914962561</v>
      </c>
      <c r="I427" s="69">
        <f>A427-Machine_traitement!$B$26</f>
        <v>1.65625</v>
      </c>
      <c r="J427" s="50">
        <f>(B427-$B$2)/Resultats!$J$2</f>
        <v>0.16639824999999997</v>
      </c>
      <c r="K427" s="50">
        <f>IF(AND(TRUE,Machine_donnees!J427-(Machine_traitement!$B$10*Machine_donnees!L427+Machine_traitement!$B$11)&gt;0.0003),Machine_donnees!J427-(Machine_traitement!$B$10*Machine_donnees!L427+Machine_traitement!$B$11),0)</f>
        <v>0.094770170218862748</v>
      </c>
      <c r="L427" s="51">
        <f ca="1">AVERAGE(OFFSET(H427,0,0,Machine_traitement!$B$4,1))</f>
        <v>385.73877946201134</v>
      </c>
    </row>
    <row r="428" spans="1:12" ht="12.75">
      <c r="A428" s="65">
        <f>IF(TRUE,Machine_donnees_brutes!A432)</f>
        <v>726.71582000000001</v>
      </c>
      <c r="B428" s="65">
        <f>IF(TRUE,Machine_donnees_brutes!B432)</f>
        <v>4.2052626999999996</v>
      </c>
      <c r="C428" s="65">
        <f>IF(TRUE,Machine_donnees_brutes!D432)</f>
        <v>355.69875999999999</v>
      </c>
      <c r="D428" s="65">
        <f>IF(TRUE,Machine_donnees_brutes!C432)</f>
        <v>444.95074</v>
      </c>
      <c r="F428" s="54" t="str">
        <f>IF(OR(H428&gt;Machine_traitement!$B$24,F427="OUI"),"OUI","NON")</f>
        <v>OUI</v>
      </c>
      <c r="G428" s="55" t="str">
        <f>IF(I428&gt;0,IF(A428&lt;&gt;A427,IF(OR((L428-L427)/(A428-A427)&lt;-Machine_traitement!$B$18,G427="RUPTURE",IF(L428&lt;L427,L428&lt;Machine_traitement!$B$19)),"RUPTURE","NON RUPTURE"),IF(OR((L429-L427)/(A429-A427)&lt;-Machine_traitement!$B$18,G427="RUPTURE",IF(L429&lt;L427,L429&lt;Machine_traitement!$B$19)),"RUPTURE","NON RUPTURE")),"NON RUPTURE")</f>
        <v>NON RUPTURE</v>
      </c>
      <c r="H428" s="56">
        <f>D428/Resultats!$K$2</f>
        <v>386.99708977439707</v>
      </c>
      <c r="I428" s="69">
        <f>A428-Machine_traitement!$B$26</f>
        <v>1.660160000000019</v>
      </c>
      <c r="J428" s="50">
        <f>(B428-$B$2)/Resultats!$J$2</f>
        <v>0.16680732499999995</v>
      </c>
      <c r="K428" s="50">
        <f>IF(AND(TRUE,Machine_donnees!J428-(Machine_traitement!$B$10*Machine_donnees!L428+Machine_traitement!$B$11)&gt;0.0003),Machine_donnees!J428-(Machine_traitement!$B$10*Machine_donnees!L428+Machine_traitement!$B$11),0)</f>
        <v>0.095209900429862881</v>
      </c>
      <c r="L428" s="51">
        <f ca="1">AVERAGE(OFFSET(H428,0,0,Machine_traitement!$B$4,1))</f>
        <v>385.35891498766756</v>
      </c>
    </row>
    <row r="429" spans="1:12" ht="12.75">
      <c r="A429" s="65">
        <f>IF(TRUE,Machine_donnees_brutes!A433)</f>
        <v>726.71973000000003</v>
      </c>
      <c r="B429" s="65">
        <f>IF(TRUE,Machine_donnees_brutes!B433)</f>
        <v>4.2084454999999998</v>
      </c>
      <c r="C429" s="65">
        <f>IF(TRUE,Machine_donnees_brutes!D433)</f>
        <v>356.38565</v>
      </c>
      <c r="D429" s="65">
        <f>IF(TRUE,Machine_donnees_brutes!C433)</f>
        <v>441.18374999999998</v>
      </c>
      <c r="F429" s="54" t="str">
        <f>IF(OR(H429&gt;Machine_traitement!$B$24,F428="OUI"),"OUI","NON")</f>
        <v>OUI</v>
      </c>
      <c r="G429" s="55" t="str">
        <f>IF(I429&gt;0,IF(A429&lt;&gt;A428,IF(OR((L429-L428)/(A429-A428)&lt;-Machine_traitement!$B$18,G428="RUPTURE",IF(L429&lt;L428,L429&lt;Machine_traitement!$B$19)),"RUPTURE","NON RUPTURE"),IF(OR((L430-L428)/(A430-A428)&lt;-Machine_traitement!$B$18,G428="RUPTURE",IF(L430&lt;L428,L430&lt;Machine_traitement!$B$19)),"RUPTURE","NON RUPTURE")),"NON RUPTURE")</f>
        <v>NON RUPTURE</v>
      </c>
      <c r="H429" s="56">
        <f>D429/Resultats!$K$2</f>
        <v>383.72074020093805</v>
      </c>
      <c r="I429" s="69">
        <f>A429-Machine_traitement!$B$26</f>
        <v>1.6640700000000379</v>
      </c>
      <c r="J429" s="50">
        <f>(B429-$B$2)/Resultats!$J$2</f>
        <v>0.16720517499999998</v>
      </c>
      <c r="K429" s="50">
        <f>IF(AND(TRUE,Machine_donnees!J429-(Machine_traitement!$B$10*Machine_donnees!L429+Machine_traitement!$B$11)&gt;0.0003),Machine_donnees!J429-(Machine_traitement!$B$10*Machine_donnees!L429+Machine_traitement!$B$11),0)</f>
        <v>0.095711699846378243</v>
      </c>
      <c r="L429" s="51">
        <f ca="1">AVERAGE(OFFSET(H429,0,0,Machine_traitement!$B$4,1))</f>
        <v>384.07082434419647</v>
      </c>
    </row>
    <row r="430" spans="1:12" ht="12.75">
      <c r="A430" s="65">
        <f>IF(TRUE,Machine_donnees_brutes!A434)</f>
        <v>726.72362999999996</v>
      </c>
      <c r="B430" s="65">
        <f>IF(TRUE,Machine_donnees_brutes!B434)</f>
        <v>4.2123613000000004</v>
      </c>
      <c r="C430" s="65">
        <f>IF(TRUE,Machine_donnees_brutes!D434)</f>
        <v>355.83096</v>
      </c>
      <c r="D430" s="65">
        <f>IF(TRUE,Machine_donnees_brutes!C434)</f>
        <v>441.98876999999999</v>
      </c>
      <c r="F430" s="54" t="str">
        <f>IF(OR(H430&gt;Machine_traitement!$B$24,F429="OUI"),"OUI","NON")</f>
        <v>OUI</v>
      </c>
      <c r="G430" s="55" t="str">
        <f>IF(I430&gt;0,IF(A430&lt;&gt;A429,IF(OR((L430-L429)/(A430-A429)&lt;-Machine_traitement!$B$18,G429="RUPTURE",IF(L430&lt;L429,L430&lt;Machine_traitement!$B$19)),"RUPTURE","NON RUPTURE"),IF(OR((L431-L429)/(A431-A429)&lt;-Machine_traitement!$B$18,G429="RUPTURE",IF(L431&lt;L429,L431&lt;Machine_traitement!$B$19)),"RUPTURE","NON RUPTURE")),"NON RUPTURE")</f>
        <v>NON RUPTURE</v>
      </c>
      <c r="H430" s="56">
        <f>D430/Resultats!$K$2</f>
        <v>384.42090848745488</v>
      </c>
      <c r="I430" s="69">
        <f>A430-Machine_traitement!$B$26</f>
        <v>1.6679699999999684</v>
      </c>
      <c r="J430" s="50">
        <f>(B430-$B$2)/Resultats!$J$2</f>
        <v>0.16769465000000006</v>
      </c>
      <c r="K430" s="50">
        <f>IF(AND(TRUE,Machine_donnees!J430-(Machine_traitement!$B$10*Machine_donnees!L430+Machine_traitement!$B$11)&gt;0.0003),Machine_donnees!J430-(Machine_traitement!$B$10*Machine_donnees!L430+Machine_traitement!$B$11),0)</f>
        <v>0.096157213483974935</v>
      </c>
      <c r="L430" s="51">
        <f ca="1">AVERAGE(OFFSET(H430,0,0,Machine_traitement!$B$4,1))</f>
        <v>384.61557217909825</v>
      </c>
    </row>
    <row r="431" spans="1:12" ht="12.75">
      <c r="A431" s="65">
        <f>IF(TRUE,Machine_donnees_brutes!A435)</f>
        <v>726.72753999999998</v>
      </c>
      <c r="B431" s="65">
        <f>IF(TRUE,Machine_donnees_brutes!B435)</f>
        <v>4.2141495000000004</v>
      </c>
      <c r="C431" s="65">
        <f>IF(TRUE,Machine_donnees_brutes!D435)</f>
        <v>354.80309999999997</v>
      </c>
      <c r="D431" s="65">
        <f>IF(TRUE,Machine_donnees_brutes!C435)</f>
        <v>442.43639999999999</v>
      </c>
      <c r="F431" s="54" t="str">
        <f>IF(OR(H431&gt;Machine_traitement!$B$24,F430="OUI"),"OUI","NON")</f>
        <v>OUI</v>
      </c>
      <c r="G431" s="55" t="str">
        <f>IF(I431&gt;0,IF(A431&lt;&gt;A430,IF(OR((L431-L430)/(A431-A430)&lt;-Machine_traitement!$B$18,G430="RUPTURE",IF(L431&lt;L430,L431&lt;Machine_traitement!$B$19)),"RUPTURE","NON RUPTURE"),IF(OR((L432-L430)/(A432-A430)&lt;-Machine_traitement!$B$18,G430="RUPTURE",IF(L432&lt;L430,L432&lt;Machine_traitement!$B$19)),"RUPTURE","NON RUPTURE")),"NON RUPTURE")</f>
        <v>NON RUPTURE</v>
      </c>
      <c r="H431" s="56">
        <f>D431/Resultats!$K$2</f>
        <v>384.81023587074162</v>
      </c>
      <c r="I431" s="69">
        <f>A431-Machine_traitement!$B$26</f>
        <v>1.6718799999999874</v>
      </c>
      <c r="J431" s="50">
        <f>(B431-$B$2)/Resultats!$J$2</f>
        <v>0.16791817500000006</v>
      </c>
      <c r="K431" s="50">
        <f>IF(AND(TRUE,Machine_donnees!J431-(Machine_traitement!$B$10*Machine_donnees!L431+Machine_traitement!$B$11)&gt;0.0003),Machine_donnees!J431-(Machine_traitement!$B$10*Machine_donnees!L431+Machine_traitement!$B$11),0)</f>
        <v>0.096475175484987588</v>
      </c>
      <c r="L431" s="51">
        <f ca="1">AVERAGE(OFFSET(H431,0,0,Machine_traitement!$B$4,1))</f>
        <v>383.4453547649012</v>
      </c>
    </row>
    <row r="432" spans="1:12" ht="12.75">
      <c r="A432" s="65">
        <f>IF(TRUE,Machine_donnees_brutes!A436)</f>
        <v>726.73145</v>
      </c>
      <c r="B432" s="65">
        <f>IF(TRUE,Machine_donnees_brutes!B436)</f>
        <v>4.2171716999999997</v>
      </c>
      <c r="C432" s="65">
        <f>IF(TRUE,Machine_donnees_brutes!D436)</f>
        <v>353.97421000000003</v>
      </c>
      <c r="D432" s="65">
        <f>IF(TRUE,Machine_donnees_brutes!C436)</f>
        <v>439.29784999999998</v>
      </c>
      <c r="F432" s="54" t="str">
        <f>IF(OR(H432&gt;Machine_traitement!$B$24,F431="OUI"),"OUI","NON")</f>
        <v>OUI</v>
      </c>
      <c r="G432" s="55" t="str">
        <f>IF(I432&gt;0,IF(A432&lt;&gt;A431,IF(OR((L432-L431)/(A432-A431)&lt;-Machine_traitement!$B$18,G431="RUPTURE",IF(L432&lt;L431,L432&lt;Machine_traitement!$B$19)),"RUPTURE","NON RUPTURE"),IF(OR((L433-L431)/(A433-A431)&lt;-Machine_traitement!$B$18,G431="RUPTURE",IF(L433&lt;L431,L433&lt;Machine_traitement!$B$19)),"RUPTURE","NON RUPTURE")),"NON RUPTURE")</f>
        <v>NON RUPTURE</v>
      </c>
      <c r="H432" s="56">
        <f>D432/Resultats!$K$2</f>
        <v>382.08047365906077</v>
      </c>
      <c r="I432" s="69">
        <f>A432-Machine_traitement!$B$26</f>
        <v>1.6757900000000063</v>
      </c>
      <c r="J432" s="50">
        <f>(B432-$B$2)/Resultats!$J$2</f>
        <v>0.16829594999999997</v>
      </c>
      <c r="K432" s="50">
        <f>IF(AND(TRUE,Machine_donnees!J432-(Machine_traitement!$B$10*Machine_donnees!L432+Machine_traitement!$B$11)&gt;0.0003),Machine_donnees!J432-(Machine_traitement!$B$10*Machine_donnees!L432+Machine_traitement!$B$11),0)</f>
        <v>0.096859055206170649</v>
      </c>
      <c r="L432" s="51">
        <f ca="1">AVERAGE(OFFSET(H432,0,0,Machine_traitement!$B$4,1))</f>
        <v>383.36970802728001</v>
      </c>
    </row>
    <row r="433" spans="1:12" ht="12.75">
      <c r="A433" s="65">
        <f>IF(TRUE,Machine_donnees_brutes!A437)</f>
        <v>726.73535000000004</v>
      </c>
      <c r="B433" s="65">
        <f>IF(TRUE,Machine_donnees_brutes!B437)</f>
        <v>4.2208551999999999</v>
      </c>
      <c r="C433" s="65">
        <f>IF(TRUE,Machine_donnees_brutes!D437)</f>
        <v>354.327</v>
      </c>
      <c r="D433" s="65">
        <f>IF(TRUE,Machine_donnees_brutes!C437)</f>
        <v>442.26245</v>
      </c>
      <c r="F433" s="54" t="str">
        <f>IF(OR(H433&gt;Machine_traitement!$B$24,F432="OUI"),"OUI","NON")</f>
        <v>OUI</v>
      </c>
      <c r="G433" s="55" t="str">
        <f>IF(I433&gt;0,IF(A433&lt;&gt;A432,IF(OR((L433-L432)/(A433-A432)&lt;-Machine_traitement!$B$18,G432="RUPTURE",IF(L433&lt;L432,L433&lt;Machine_traitement!$B$19)),"RUPTURE","NON RUPTURE"),IF(OR((L434-L432)/(A434-A432)&lt;-Machine_traitement!$B$18,G432="RUPTURE",IF(L434&lt;L432,L434&lt;Machine_traitement!$B$19)),"RUPTURE","NON RUPTURE")),"NON RUPTURE")</f>
        <v>NON RUPTURE</v>
      </c>
      <c r="H433" s="56">
        <f>D433/Resultats!$K$2</f>
        <v>384.65894239549931</v>
      </c>
      <c r="I433" s="69">
        <f>A433-Machine_traitement!$B$26</f>
        <v>1.6796900000000505</v>
      </c>
      <c r="J433" s="50">
        <f>(B433-$B$2)/Resultats!$J$2</f>
        <v>0.16875638749999999</v>
      </c>
      <c r="K433" s="50">
        <f>IF(AND(TRUE,Machine_donnees!J433-(Machine_traitement!$B$10*Machine_donnees!L433+Machine_traitement!$B$11)&gt;0.0003),Machine_donnees!J433-(Machine_traitement!$B$10*Machine_donnees!L433+Machine_traitement!$B$11),0)</f>
        <v>0.097383635269587945</v>
      </c>
      <c r="L433" s="51">
        <f ca="1">AVERAGE(OFFSET(H433,0,0,Machine_traitement!$B$4,1))</f>
        <v>382.5748845587533</v>
      </c>
    </row>
    <row r="434" spans="1:12" ht="12.75">
      <c r="A434" s="65">
        <f>IF(TRUE,Machine_donnees_brutes!A438)</f>
        <v>726.73925999999994</v>
      </c>
      <c r="B434" s="65">
        <f>IF(TRUE,Machine_donnees_brutes!B438)</f>
        <v>4.2242885000000001</v>
      </c>
      <c r="C434" s="65">
        <f>IF(TRUE,Machine_donnees_brutes!D438)</f>
        <v>355.70202999999998</v>
      </c>
      <c r="D434" s="65">
        <f>IF(TRUE,Machine_donnees_brutes!C438)</f>
        <v>437.47014999999999</v>
      </c>
      <c r="F434" s="54" t="str">
        <f>IF(OR(H434&gt;Machine_traitement!$B$24,F433="OUI"),"OUI","NON")</f>
        <v>OUI</v>
      </c>
      <c r="G434" s="55" t="str">
        <f>IF(I434&gt;0,IF(A434&lt;&gt;A433,IF(OR((L434-L433)/(A434-A433)&lt;-Machine_traitement!$B$18,G433="RUPTURE",IF(L434&lt;L433,L434&lt;Machine_traitement!$B$19)),"RUPTURE","NON RUPTURE"),IF(OR((L435-L433)/(A435-A433)&lt;-Machine_traitement!$B$18,G433="RUPTURE",IF(L435&lt;L433,L435&lt;Machine_traitement!$B$19)),"RUPTURE","NON RUPTURE")),"NON RUPTURE")</f>
        <v>NON RUPTURE</v>
      </c>
      <c r="H434" s="56">
        <f>D434/Resultats!$K$2</f>
        <v>380.49082672200734</v>
      </c>
      <c r="I434" s="69">
        <f>A434-Machine_traitement!$B$26</f>
        <v>1.6835999999999558</v>
      </c>
      <c r="J434" s="50">
        <f>(B434-$B$2)/Resultats!$J$2</f>
        <v>0.16918555000000002</v>
      </c>
      <c r="K434" s="50">
        <f>IF(AND(TRUE,Machine_donnees!J434-(Machine_traitement!$B$10*Machine_donnees!L434+Machine_traitement!$B$11)&gt;0.0003),Machine_donnees!J434-(Machine_traitement!$B$10*Machine_donnees!L434+Machine_traitement!$B$11),0)</f>
        <v>0.09786136776657467</v>
      </c>
      <c r="L434" s="51">
        <f ca="1">AVERAGE(OFFSET(H434,0,0,Machine_traitement!$B$4,1))</f>
        <v>381.97302876418257</v>
      </c>
    </row>
    <row r="435" spans="1:12" ht="12.75">
      <c r="A435" s="65">
        <f>IF(TRUE,Machine_donnees_brutes!A439)</f>
        <v>726.74315999999999</v>
      </c>
      <c r="B435" s="65">
        <f>IF(TRUE,Machine_donnees_brutes!B439)</f>
        <v>4.2260051000000001</v>
      </c>
      <c r="C435" s="65">
        <f>IF(TRUE,Machine_donnees_brutes!D439)</f>
        <v>356.20562999999999</v>
      </c>
      <c r="D435" s="65">
        <f>IF(TRUE,Machine_donnees_brutes!C439)</f>
        <v>440.87848000000002</v>
      </c>
      <c r="F435" s="54" t="str">
        <f>IF(OR(H435&gt;Machine_traitement!$B$24,F434="OUI"),"OUI","NON")</f>
        <v>OUI</v>
      </c>
      <c r="G435" s="55" t="str">
        <f>IF(I435&gt;0,IF(A435&lt;&gt;A434,IF(OR((L435-L434)/(A435-A434)&lt;-Machine_traitement!$B$18,G434="RUPTURE",IF(L435&lt;L434,L435&lt;Machine_traitement!$B$19)),"RUPTURE","NON RUPTURE"),IF(OR((L436-L434)/(A436-A434)&lt;-Machine_traitement!$B$18,G434="RUPTURE",IF(L436&lt;L434,L436&lt;Machine_traitement!$B$19)),"RUPTURE","NON RUPTURE")),"NON RUPTURE")</f>
        <v>NON RUPTURE</v>
      </c>
      <c r="H435" s="56">
        <f>D435/Resultats!$K$2</f>
        <v>383.45523080635786</v>
      </c>
      <c r="I435" s="69">
        <f>A435-Machine_traitement!$B$26</f>
        <v>1.6875</v>
      </c>
      <c r="J435" s="50">
        <f>(B435-$B$2)/Resultats!$J$2</f>
        <v>0.16940012500000001</v>
      </c>
      <c r="K435" s="50">
        <f>IF(AND(TRUE,Machine_donnees!J435-(Machine_traitement!$B$10*Machine_donnees!L435+Machine_traitement!$B$11)&gt;0.0003),Machine_donnees!J435-(Machine_traitement!$B$10*Machine_donnees!L435+Machine_traitement!$B$11),0)</f>
        <v>0.098083429867564673</v>
      </c>
      <c r="L435" s="51">
        <f ca="1">AVERAGE(OFFSET(H435,0,0,Machine_traitement!$B$4,1))</f>
        <v>381.88025224791875</v>
      </c>
    </row>
    <row r="436" spans="1:12" ht="12.75">
      <c r="A436" s="65">
        <f>IF(TRUE,Machine_donnees_brutes!A440)</f>
        <v>726.74707000000001</v>
      </c>
      <c r="B436" s="65">
        <f>IF(TRUE,Machine_donnees_brutes!B440)</f>
        <v>4.2297181999999998</v>
      </c>
      <c r="C436" s="65">
        <f>IF(TRUE,Machine_donnees_brutes!D440)</f>
        <v>355.62072999999998</v>
      </c>
      <c r="D436" s="65">
        <f>IF(TRUE,Machine_donnees_brutes!C440)</f>
        <v>437.25680999999997</v>
      </c>
      <c r="F436" s="54" t="str">
        <f>IF(OR(H436&gt;Machine_traitement!$B$24,F435="OUI"),"OUI","NON")</f>
        <v>OUI</v>
      </c>
      <c r="G436" s="55" t="str">
        <f>IF(I436&gt;0,IF(A436&lt;&gt;A435,IF(OR((L436-L435)/(A436-A435)&lt;-Machine_traitement!$B$18,G435="RUPTURE",IF(L436&lt;L435,L436&lt;Machine_traitement!$B$19)),"RUPTURE","NON RUPTURE"),IF(OR((L437-L435)/(A437-A435)&lt;-Machine_traitement!$B$18,G435="RUPTURE",IF(L437&lt;L435,L437&lt;Machine_traitement!$B$19)),"RUPTURE","NON RUPTURE")),"NON RUPTURE")</f>
        <v>NON RUPTURE</v>
      </c>
      <c r="H436" s="56">
        <f>D436/Resultats!$K$2</f>
        <v>380.30527368947958</v>
      </c>
      <c r="I436" s="69">
        <f>A436-Machine_traitement!$B$26</f>
        <v>1.691410000000019</v>
      </c>
      <c r="J436" s="50">
        <f>(B436-$B$2)/Resultats!$J$2</f>
        <v>0.16986426249999997</v>
      </c>
      <c r="K436" s="50">
        <f>IF(AND(TRUE,Machine_donnees!J436-(Machine_traitement!$B$10*Machine_donnees!L436+Machine_traitement!$B$11)&gt;0.0003),Machine_donnees!J436-(Machine_traitement!$B$10*Machine_donnees!L436+Machine_traitement!$B$11),0)</f>
        <v>0.098568537848138238</v>
      </c>
      <c r="L436" s="51">
        <f ca="1">AVERAGE(OFFSET(H436,0,0,Machine_traitement!$B$4,1))</f>
        <v>381.62039624562976</v>
      </c>
    </row>
    <row r="437" spans="1:12" ht="12.75">
      <c r="A437" s="65">
        <f>IF(TRUE,Machine_donnees_brutes!A441)</f>
        <v>726.75098000000003</v>
      </c>
      <c r="B437" s="65">
        <f>IF(TRUE,Machine_donnees_brutes!B441)</f>
        <v>4.2320608999999996</v>
      </c>
      <c r="C437" s="65">
        <f>IF(TRUE,Machine_donnees_brutes!D441)</f>
        <v>354.68079</v>
      </c>
      <c r="D437" s="65">
        <f>IF(TRUE,Machine_donnees_brutes!C441)</f>
        <v>440.28093999999999</v>
      </c>
      <c r="F437" s="54" t="str">
        <f>IF(OR(H437&gt;Machine_traitement!$B$24,F436="OUI"),"OUI","NON")</f>
        <v>OUI</v>
      </c>
      <c r="G437" s="55" t="str">
        <f>IF(I437&gt;0,IF(A437&lt;&gt;A436,IF(OR((L437-L436)/(A437-A436)&lt;-Machine_traitement!$B$18,G436="RUPTURE",IF(L437&lt;L436,L437&lt;Machine_traitement!$B$19)),"RUPTURE","NON RUPTURE"),IF(OR((L438-L436)/(A438-A436)&lt;-Machine_traitement!$B$18,G436="RUPTURE",IF(L438&lt;L436,L438&lt;Machine_traitement!$B$19)),"RUPTURE","NON RUPTURE")),"NON RUPTURE")</f>
        <v>NON RUPTURE</v>
      </c>
      <c r="H437" s="56">
        <f>D437/Resultats!$K$2</f>
        <v>382.93551880178001</v>
      </c>
      <c r="I437" s="69">
        <f>A437-Machine_traitement!$B$26</f>
        <v>1.6953200000000379</v>
      </c>
      <c r="J437" s="50">
        <f>(B437-$B$2)/Resultats!$J$2</f>
        <v>0.17015709999999995</v>
      </c>
      <c r="K437" s="50">
        <f>IF(AND(TRUE,Machine_donnees!J437-(Machine_traitement!$B$10*Machine_donnees!L437+Machine_traitement!$B$11)&gt;0.0003),Machine_donnees!J437-(Machine_traitement!$B$10*Machine_donnees!L437+Machine_traitement!$B$11),0)</f>
        <v>0.098842842895622063</v>
      </c>
      <c r="L437" s="51">
        <f ca="1">AVERAGE(OFFSET(H437,0,0,Machine_traitement!$B$4,1))</f>
        <v>381.85004138926655</v>
      </c>
    </row>
    <row r="438" spans="1:12" ht="12.75">
      <c r="A438" s="65">
        <f>IF(TRUE,Machine_donnees_brutes!A442)</f>
        <v>726.75487999999996</v>
      </c>
      <c r="B438" s="65">
        <f>IF(TRUE,Machine_donnees_brutes!B442)</f>
        <v>4.2358994000000001</v>
      </c>
      <c r="C438" s="65">
        <f>IF(TRUE,Machine_donnees_brutes!D442)</f>
        <v>353.97600999999997</v>
      </c>
      <c r="D438" s="65">
        <f>IF(TRUE,Machine_donnees_brutes!C442)</f>
        <v>437.78487999999999</v>
      </c>
      <c r="F438" s="54" t="str">
        <f>IF(OR(H438&gt;Machine_traitement!$B$24,F437="OUI"),"OUI","NON")</f>
        <v>OUI</v>
      </c>
      <c r="G438" s="55" t="str">
        <f>IF(I438&gt;0,IF(A438&lt;&gt;A437,IF(OR((L438-L437)/(A438-A437)&lt;-Machine_traitement!$B$18,G437="RUPTURE",IF(L438&lt;L437,L438&lt;Machine_traitement!$B$19)),"RUPTURE","NON RUPTURE"),IF(OR((L439-L437)/(A439-A437)&lt;-Machine_traitement!$B$18,G437="RUPTURE",IF(L439&lt;L437,L439&lt;Machine_traitement!$B$19)),"RUPTURE","NON RUPTURE")),"NON RUPTURE")</f>
        <v>NON RUPTURE</v>
      </c>
      <c r="H438" s="56">
        <f>D438/Resultats!$K$2</f>
        <v>380.7645639767531</v>
      </c>
      <c r="I438" s="69">
        <f>A438-Machine_traitement!$B$26</f>
        <v>1.6992199999999684</v>
      </c>
      <c r="J438" s="50">
        <f>(B438-$B$2)/Resultats!$J$2</f>
        <v>0.17063691250000002</v>
      </c>
      <c r="K438" s="50">
        <f>IF(AND(TRUE,Machine_donnees!J438-(Machine_traitement!$B$10*Machine_donnees!L438+Machine_traitement!$B$11)&gt;0.0003),Machine_donnees!J438-(Machine_traitement!$B$10*Machine_donnees!L438+Machine_traitement!$B$11),0)</f>
        <v>0.099458441661322353</v>
      </c>
      <c r="L438" s="51">
        <f ca="1">AVERAGE(OFFSET(H438,0,0,Machine_traitement!$B$4,1))</f>
        <v>380.16744398541721</v>
      </c>
    </row>
    <row r="439" spans="1:12" ht="12.75">
      <c r="A439" s="65">
        <f>IF(TRUE,Machine_donnees_brutes!A443)</f>
        <v>726.75878999999998</v>
      </c>
      <c r="B439" s="65">
        <f>IF(TRUE,Machine_donnees_brutes!B443)</f>
        <v>4.2399525999999996</v>
      </c>
      <c r="C439" s="65">
        <f>IF(TRUE,Machine_donnees_brutes!D443)</f>
        <v>354.61367999999999</v>
      </c>
      <c r="D439" s="65">
        <f>IF(TRUE,Machine_donnees_brutes!C443)</f>
        <v>436.41180000000003</v>
      </c>
      <c r="F439" s="54" t="str">
        <f>IF(OR(H439&gt;Machine_traitement!$B$24,F438="OUI"),"OUI","NON")</f>
        <v>OUI</v>
      </c>
      <c r="G439" s="55" t="str">
        <f>IF(I439&gt;0,IF(A439&lt;&gt;A438,IF(OR((L439-L438)/(A439-A438)&lt;-Machine_traitement!$B$18,G438="RUPTURE",IF(L439&lt;L438,L439&lt;Machine_traitement!$B$19)),"RUPTURE","NON RUPTURE"),IF(OR((L440-L438)/(A440-A438)&lt;-Machine_traitement!$B$18,G438="RUPTURE",IF(L440&lt;L438,L440&lt;Machine_traitement!$B$19)),"RUPTURE","NON RUPTURE")),"NON RUPTURE")</f>
        <v>NON RUPTURE</v>
      </c>
      <c r="H439" s="56">
        <f>D439/Resultats!$K$2</f>
        <v>379.57032399408126</v>
      </c>
      <c r="I439" s="69">
        <f>A439-Machine_traitement!$B$26</f>
        <v>1.7031299999999874</v>
      </c>
      <c r="J439" s="50">
        <f>(B439-$B$2)/Resultats!$J$2</f>
        <v>0.17114356249999996</v>
      </c>
      <c r="K439" s="50">
        <f>IF(AND(TRUE,Machine_donnees!J439-(Machine_traitement!$B$10*Machine_donnees!L439+Machine_traitement!$B$11)&gt;0.0003),Machine_donnees!J439-(Machine_traitement!$B$10*Machine_donnees!L439+Machine_traitement!$B$11),0)</f>
        <v>0.099955006851439057</v>
      </c>
      <c r="L439" s="51">
        <f ca="1">AVERAGE(OFFSET(H439,0,0,Machine_traitement!$B$4,1))</f>
        <v>380.2924100476352</v>
      </c>
    </row>
    <row r="440" spans="1:12" ht="12.75">
      <c r="A440" s="65">
        <f>IF(TRUE,Machine_donnees_brutes!A444)</f>
        <v>726.7627</v>
      </c>
      <c r="B440" s="65">
        <f>IF(TRUE,Machine_donnees_brutes!B444)</f>
        <v>4.2421875</v>
      </c>
      <c r="C440" s="65">
        <f>IF(TRUE,Machine_donnees_brutes!D444)</f>
        <v>355.92696999999998</v>
      </c>
      <c r="D440" s="65">
        <f>IF(TRUE,Machine_donnees_brutes!C444)</f>
        <v>438.07224000000002</v>
      </c>
      <c r="F440" s="54" t="str">
        <f>IF(OR(H440&gt;Machine_traitement!$B$24,F439="OUI"),"OUI","NON")</f>
        <v>OUI</v>
      </c>
      <c r="G440" s="55" t="str">
        <f>IF(I440&gt;0,IF(A440&lt;&gt;A439,IF(OR((L440-L439)/(A440-A439)&lt;-Machine_traitement!$B$18,G439="RUPTURE",IF(L440&lt;L439,L440&lt;Machine_traitement!$B$19)),"RUPTURE","NON RUPTURE"),IF(OR((L441-L439)/(A441-A439)&lt;-Machine_traitement!$B$18,G439="RUPTURE",IF(L441&lt;L439,L441&lt;Machine_traitement!$B$19)),"RUPTURE","NON RUPTURE")),"NON RUPTURE")</f>
        <v>NON RUPTURE</v>
      </c>
      <c r="H440" s="56">
        <f>D440/Resultats!$K$2</f>
        <v>381.01449610118914</v>
      </c>
      <c r="I440" s="69">
        <f>A440-Machine_traitement!$B$26</f>
        <v>1.7070400000000063</v>
      </c>
      <c r="J440" s="50">
        <f>(B440-$B$2)/Resultats!$J$2</f>
        <v>0.171422925</v>
      </c>
      <c r="K440" s="50">
        <f>IF(AND(TRUE,Machine_donnees!J440-(Machine_traitement!$B$10*Machine_donnees!L440+Machine_traitement!$B$11)&gt;0.0003),Machine_donnees!J440-(Machine_traitement!$B$10*Machine_donnees!L440+Machine_traitement!$B$11),0)</f>
        <v>0.10030732594604436</v>
      </c>
      <c r="L440" s="51">
        <f ca="1">AVERAGE(OFFSET(H440,0,0,Machine_traitement!$B$4,1))</f>
        <v>379.38836738880343</v>
      </c>
    </row>
    <row r="441" spans="1:12" ht="12.75">
      <c r="A441" s="65">
        <f>IF(TRUE,Machine_donnees_brutes!A445)</f>
        <v>726.76660000000004</v>
      </c>
      <c r="B441" s="65">
        <f>IF(TRUE,Machine_donnees_brutes!B445)</f>
        <v>4.2458415</v>
      </c>
      <c r="C441" s="65">
        <f>IF(TRUE,Machine_donnees_brutes!D445)</f>
        <v>356.10068000000001</v>
      </c>
      <c r="D441" s="65">
        <f>IF(TRUE,Machine_donnees_brutes!C445)</f>
        <v>434.33294999999998</v>
      </c>
      <c r="F441" s="54" t="str">
        <f>IF(OR(H441&gt;Machine_traitement!$B$24,F440="OUI"),"OUI","NON")</f>
        <v>OUI</v>
      </c>
      <c r="G441" s="55" t="str">
        <f>IF(I441&gt;0,IF(A441&lt;&gt;A440,IF(OR((L441-L440)/(A441-A440)&lt;-Machine_traitement!$B$18,G440="RUPTURE",IF(L441&lt;L440,L441&lt;Machine_traitement!$B$19)),"RUPTURE","NON RUPTURE"),IF(OR((L442-L440)/(A442-A440)&lt;-Machine_traitement!$B$18,G440="RUPTURE",IF(L442&lt;L440,L442&lt;Machine_traitement!$B$19)),"RUPTURE","NON RUPTURE")),"NON RUPTURE")</f>
        <v>NON RUPTURE</v>
      </c>
      <c r="H441" s="56">
        <f>D441/Resultats!$K$2</f>
        <v>377.76223867641772</v>
      </c>
      <c r="I441" s="69">
        <f>A441-Machine_traitement!$B$26</f>
        <v>1.7109400000000505</v>
      </c>
      <c r="J441" s="50">
        <f>(B441-$B$2)/Resultats!$J$2</f>
        <v>0.17187967500000001</v>
      </c>
      <c r="K441" s="50">
        <f>IF(AND(TRUE,Machine_donnees!J441-(Machine_traitement!$B$10*Machine_donnees!L441+Machine_traitement!$B$11)&gt;0.0003),Machine_donnees!J441-(Machine_traitement!$B$10*Machine_donnees!L441+Machine_traitement!$B$11),0)</f>
        <v>0.10077271169621128</v>
      </c>
      <c r="L441" s="51">
        <f ca="1">AVERAGE(OFFSET(H441,0,0,Machine_traitement!$B$4,1))</f>
        <v>379.28135737025531</v>
      </c>
    </row>
    <row r="442" spans="1:12" ht="12.75">
      <c r="A442" s="65">
        <f>IF(TRUE,Machine_donnees_brutes!A446)</f>
        <v>726.77050999999994</v>
      </c>
      <c r="B442" s="65">
        <f>IF(TRUE,Machine_donnees_brutes!B446)</f>
        <v>4.2489824</v>
      </c>
      <c r="C442" s="65">
        <f>IF(TRUE,Machine_donnees_brutes!D446)</f>
        <v>355.41437000000002</v>
      </c>
      <c r="D442" s="65">
        <f>IF(TRUE,Machine_donnees_brutes!C446)</f>
        <v>437.82616999999999</v>
      </c>
      <c r="F442" s="54" t="str">
        <f>IF(OR(H442&gt;Machine_traitement!$B$24,F441="OUI"),"OUI","NON")</f>
        <v>OUI</v>
      </c>
      <c r="G442" s="55" t="str">
        <f>IF(I442&gt;0,IF(A442&lt;&gt;A441,IF(OR((L442-L441)/(A442-A441)&lt;-Machine_traitement!$B$18,G441="RUPTURE",IF(L442&lt;L441,L442&lt;Machine_traitement!$B$19)),"RUPTURE","NON RUPTURE"),IF(OR((L443-L441)/(A443-A441)&lt;-Machine_traitement!$B$18,G441="RUPTURE",IF(L443&lt;L441,L443&lt;Machine_traitement!$B$19)),"RUPTURE","NON RUPTURE")),"NON RUPTURE")</f>
        <v>NON RUPTURE</v>
      </c>
      <c r="H442" s="56">
        <f>D442/Resultats!$K$2</f>
        <v>380.80047606409289</v>
      </c>
      <c r="I442" s="69">
        <f>A442-Machine_traitement!$B$26</f>
        <v>1.7148499999999558</v>
      </c>
      <c r="J442" s="50">
        <f>(B442-$B$2)/Resultats!$J$2</f>
        <v>0.17227228750000001</v>
      </c>
      <c r="K442" s="50">
        <f>IF(AND(TRUE,Machine_donnees!J442-(Machine_traitement!$B$10*Machine_donnees!L442+Machine_traitement!$B$11)&gt;0.0003),Machine_donnees!J442-(Machine_traitement!$B$10*Machine_donnees!L442+Machine_traitement!$B$11),0)</f>
        <v>0.1012279425972774</v>
      </c>
      <c r="L442" s="51">
        <f ca="1">AVERAGE(OFFSET(H442,0,0,Machine_traitement!$B$4,1))</f>
        <v>378.50542058074495</v>
      </c>
    </row>
    <row r="443" spans="1:12" ht="12.75">
      <c r="A443" s="65">
        <f>IF(TRUE,Machine_donnees_brutes!A447)</f>
        <v>726.77440999999999</v>
      </c>
      <c r="B443" s="65">
        <f>IF(TRUE,Machine_donnees_brutes!B447)</f>
        <v>4.2519568999999997</v>
      </c>
      <c r="C443" s="65">
        <f>IF(TRUE,Machine_donnees_brutes!D447)</f>
        <v>354.49011000000002</v>
      </c>
      <c r="D443" s="65">
        <f>IF(TRUE,Machine_donnees_brutes!C447)</f>
        <v>432.54867999999999</v>
      </c>
      <c r="F443" s="54" t="str">
        <f>IF(OR(H443&gt;Machine_traitement!$B$24,F442="OUI"),"OUI","NON")</f>
        <v>OUI</v>
      </c>
      <c r="G443" s="55" t="str">
        <f>IF(I443&gt;0,IF(A443&lt;&gt;A442,IF(OR((L443-L442)/(A443-A442)&lt;-Machine_traitement!$B$18,G442="RUPTURE",IF(L443&lt;L442,L443&lt;Machine_traitement!$B$19)),"RUPTURE","NON RUPTURE"),IF(OR((L444-L442)/(A444-A442)&lt;-Machine_traitement!$B$18,G442="RUPTURE",IF(L444&lt;L442,L444&lt;Machine_traitement!$B$19)),"RUPTURE","NON RUPTURE")),"NON RUPTURE")</f>
        <v>NON RUPTURE</v>
      </c>
      <c r="H443" s="56">
        <f>D443/Resultats!$K$2</f>
        <v>376.21036509739696</v>
      </c>
      <c r="I443" s="69">
        <f>A443-Machine_traitement!$B$26</f>
        <v>1.71875</v>
      </c>
      <c r="J443" s="50">
        <f>(B443-$B$2)/Resultats!$J$2</f>
        <v>0.17264409999999997</v>
      </c>
      <c r="K443" s="50">
        <f>IF(AND(TRUE,Machine_donnees!J443-(Machine_traitement!$B$10*Machine_donnees!L443+Machine_traitement!$B$11)&gt;0.0003),Machine_donnees!J443-(Machine_traitement!$B$10*Machine_donnees!L443+Machine_traitement!$B$11),0)</f>
        <v>0.10169629742869399</v>
      </c>
      <c r="L443" s="51">
        <f ca="1">AVERAGE(OFFSET(H443,0,0,Machine_traitement!$B$4,1))</f>
        <v>377.30911493550514</v>
      </c>
    </row>
    <row r="444" spans="1:12" ht="12.75">
      <c r="A444" s="65">
        <f>IF(TRUE,Machine_donnees_brutes!A448)</f>
        <v>726.77832000000001</v>
      </c>
      <c r="B444" s="65">
        <f>IF(TRUE,Machine_donnees_brutes!B448)</f>
        <v>4.2560158000000001</v>
      </c>
      <c r="C444" s="65">
        <f>IF(TRUE,Machine_donnees_brutes!D448)</f>
        <v>353.92437999999999</v>
      </c>
      <c r="D444" s="65">
        <f>IF(TRUE,Machine_donnees_brutes!C448)</f>
        <v>435.07526000000001</v>
      </c>
      <c r="F444" s="54" t="str">
        <f>IF(OR(H444&gt;Machine_traitement!$B$24,F443="OUI"),"OUI","NON")</f>
        <v>OUI</v>
      </c>
      <c r="G444" s="55" t="str">
        <f>IF(I444&gt;0,IF(A444&lt;&gt;A443,IF(OR((L444-L443)/(A444-A443)&lt;-Machine_traitement!$B$18,G443="RUPTURE",IF(L444&lt;L443,L444&lt;Machine_traitement!$B$19)),"RUPTURE","NON RUPTURE"),IF(OR((L445-L443)/(A445-A443)&lt;-Machine_traitement!$B$18,G443="RUPTURE",IF(L445&lt;L443,L445&lt;Machine_traitement!$B$19)),"RUPTURE","NON RUPTURE")),"NON RUPTURE")</f>
        <v>NON RUPTURE</v>
      </c>
      <c r="H444" s="56">
        <f>D444/Resultats!$K$2</f>
        <v>378.40786477361326</v>
      </c>
      <c r="I444" s="69">
        <f>A444-Machine_traitement!$B$26</f>
        <v>1.722660000000019</v>
      </c>
      <c r="J444" s="50">
        <f>(B444-$B$2)/Resultats!$J$2</f>
        <v>0.17315146250000002</v>
      </c>
      <c r="K444" s="50">
        <f>IF(AND(TRUE,Machine_donnees!J444-(Machine_traitement!$B$10*Machine_donnees!L444+Machine_traitement!$B$11)&gt;0.0003),Machine_donnees!J444-(Machine_traitement!$B$10*Machine_donnees!L444+Machine_traitement!$B$11),0)</f>
        <v>0.10227751775491747</v>
      </c>
      <c r="L444" s="51">
        <f ca="1">AVERAGE(OFFSET(H444,0,0,Machine_traitement!$B$4,1))</f>
        <v>376.39390465251631</v>
      </c>
    </row>
    <row r="445" spans="1:12" ht="12.75">
      <c r="A445" s="65">
        <f>IF(TRUE,Machine_donnees_brutes!A449)</f>
        <v>726.78223000000003</v>
      </c>
      <c r="B445" s="65">
        <f>IF(TRUE,Machine_donnees_brutes!B449)</f>
        <v>4.2587875999999998</v>
      </c>
      <c r="C445" s="65">
        <f>IF(TRUE,Machine_donnees_brutes!D449)</f>
        <v>354.69171</v>
      </c>
      <c r="D445" s="65">
        <f>IF(TRUE,Machine_donnees_brutes!C449)</f>
        <v>430.44414999999998</v>
      </c>
      <c r="F445" s="54" t="str">
        <f>IF(OR(H445&gt;Machine_traitement!$B$24,F444="OUI"),"OUI","NON")</f>
        <v>OUI</v>
      </c>
      <c r="G445" s="55" t="str">
        <f>IF(I445&gt;0,IF(A445&lt;&gt;A444,IF(OR((L445-L444)/(A445-A444)&lt;-Machine_traitement!$B$18,G444="RUPTURE",IF(L445&lt;L444,L445&lt;Machine_traitement!$B$19)),"RUPTURE","NON RUPTURE"),IF(OR((L446-L444)/(A446-A444)&lt;-Machine_traitement!$B$18,G444="RUPTURE",IF(L446&lt;L444,L446&lt;Machine_traitement!$B$19)),"RUPTURE","NON RUPTURE")),"NON RUPTURE")</f>
        <v>NON RUPTURE</v>
      </c>
      <c r="H445" s="56">
        <f>D445/Resultats!$K$2</f>
        <v>374.37994453141943</v>
      </c>
      <c r="I445" s="69">
        <f>A445-Machine_traitement!$B$26</f>
        <v>1.7265700000000379</v>
      </c>
      <c r="J445" s="50">
        <f>(B445-$B$2)/Resultats!$J$2</f>
        <v>0.17349793749999998</v>
      </c>
      <c r="K445" s="50">
        <f>IF(AND(TRUE,Machine_donnees!J445-(Machine_traitement!$B$10*Machine_donnees!L445+Machine_traitement!$B$11)&gt;0.0003),Machine_donnees!J445-(Machine_traitement!$B$10*Machine_donnees!L445+Machine_traitement!$B$11),0)</f>
        <v>0.10274899828304795</v>
      </c>
      <c r="L445" s="51">
        <f ca="1">AVERAGE(OFFSET(H445,0,0,Machine_traitement!$B$4,1))</f>
        <v>374.84489690851086</v>
      </c>
    </row>
    <row r="446" spans="1:12" ht="12.75">
      <c r="A446" s="65">
        <f>IF(TRUE,Machine_donnees_brutes!A450)</f>
        <v>726.78612999999996</v>
      </c>
      <c r="B446" s="65">
        <f>IF(TRUE,Machine_donnees_brutes!B450)</f>
        <v>4.2603673999999998</v>
      </c>
      <c r="C446" s="65">
        <f>IF(TRUE,Machine_donnees_brutes!D450)</f>
        <v>355.77681999999999</v>
      </c>
      <c r="D446" s="65">
        <f>IF(TRUE,Machine_donnees_brutes!C450)</f>
        <v>431.51330999999999</v>
      </c>
      <c r="F446" s="54" t="str">
        <f>IF(OR(H446&gt;Machine_traitement!$B$24,F445="OUI"),"OUI","NON")</f>
        <v>OUI</v>
      </c>
      <c r="G446" s="55" t="str">
        <f>IF(I446&gt;0,IF(A446&lt;&gt;A445,IF(OR((L446-L445)/(A446-A445)&lt;-Machine_traitement!$B$18,G445="RUPTURE",IF(L446&lt;L445,L446&lt;Machine_traitement!$B$19)),"RUPTURE","NON RUPTURE"),IF(OR((L447-L445)/(A447-A445)&lt;-Machine_traitement!$B$18,G445="RUPTURE",IF(L447&lt;L445,L447&lt;Machine_traitement!$B$19)),"RUPTURE","NON RUPTURE")),"NON RUPTURE")</f>
        <v>NON RUPTURE</v>
      </c>
      <c r="H446" s="56">
        <f>D446/Resultats!$K$2</f>
        <v>375.3098492856023</v>
      </c>
      <c r="I446" s="69">
        <f>A446-Machine_traitement!$B$26</f>
        <v>1.7304699999999684</v>
      </c>
      <c r="J446" s="50">
        <f>(B446-$B$2)/Resultats!$J$2</f>
        <v>0.17369541249999998</v>
      </c>
      <c r="K446" s="50">
        <f>IF(AND(TRUE,Machine_donnees!J446-(Machine_traitement!$B$10*Machine_donnees!L446+Machine_traitement!$B$11)&gt;0.0003),Machine_donnees!J446-(Machine_traitement!$B$10*Machine_donnees!L446+Machine_traitement!$B$11),0)</f>
        <v>0.10289613275899204</v>
      </c>
      <c r="L446" s="51">
        <f ca="1">AVERAGE(OFFSET(H446,0,0,Machine_traitement!$B$4,1))</f>
        <v>375.46869221393524</v>
      </c>
    </row>
    <row r="447" spans="1:12" ht="12.75">
      <c r="A447" s="65">
        <f>IF(TRUE,Machine_donnees_brutes!A451)</f>
        <v>726.79003999999998</v>
      </c>
      <c r="B447" s="65">
        <f>IF(TRUE,Machine_donnees_brutes!B451)</f>
        <v>4.2642236000000002</v>
      </c>
      <c r="C447" s="65">
        <f>IF(TRUE,Machine_donnees_brutes!D451)</f>
        <v>355.72046</v>
      </c>
      <c r="D447" s="65">
        <f>IF(TRUE,Machine_donnees_brutes!C451)</f>
        <v>431.87857000000002</v>
      </c>
      <c r="F447" s="54" t="str">
        <f>IF(OR(H447&gt;Machine_traitement!$B$24,F446="OUI"),"OUI","NON")</f>
        <v>OUI</v>
      </c>
      <c r="G447" s="55" t="str">
        <f>IF(I447&gt;0,IF(A447&lt;&gt;A446,IF(OR((L447-L446)/(A447-A446)&lt;-Machine_traitement!$B$18,G446="RUPTURE",IF(L447&lt;L446,L447&lt;Machine_traitement!$B$19)),"RUPTURE","NON RUPTURE"),IF(OR((L448-L446)/(A448-A446)&lt;-Machine_traitement!$B$18,G446="RUPTURE",IF(L448&lt;L446,L448&lt;Machine_traitement!$B$19)),"RUPTURE","NON RUPTURE")),"NON RUPTURE")</f>
        <v>NON RUPTURE</v>
      </c>
      <c r="H447" s="56">
        <f>D447/Resultats!$K$2</f>
        <v>375.62753514226819</v>
      </c>
      <c r="I447" s="69">
        <f>A447-Machine_traitement!$B$26</f>
        <v>1.7343799999999874</v>
      </c>
      <c r="J447" s="50">
        <f>(B447-$B$2)/Resultats!$J$2</f>
        <v>0.17417743750000003</v>
      </c>
      <c r="K447" s="50">
        <f>IF(AND(TRUE,Machine_donnees!J447-(Machine_traitement!$B$10*Machine_donnees!L447+Machine_traitement!$B$11)&gt;0.0003),Machine_donnees!J447-(Machine_traitement!$B$10*Machine_donnees!L447+Machine_traitement!$B$11),0)</f>
        <v>0.10344757084283066</v>
      </c>
      <c r="L447" s="51">
        <f ca="1">AVERAGE(OFFSET(H447,0,0,Machine_traitement!$B$4,1))</f>
        <v>374.60855901815387</v>
      </c>
    </row>
    <row r="448" spans="1:12" ht="12.75">
      <c r="A448" s="65">
        <f>IF(TRUE,Machine_donnees_brutes!A452)</f>
        <v>726.79395</v>
      </c>
      <c r="B448" s="65">
        <f>IF(TRUE,Machine_donnees_brutes!B452)</f>
        <v>4.2672157000000004</v>
      </c>
      <c r="C448" s="65">
        <f>IF(TRUE,Machine_donnees_brutes!D452)</f>
        <v>354.91931</v>
      </c>
      <c r="D448" s="65">
        <f>IF(TRUE,Machine_donnees_brutes!C452)</f>
        <v>429.53543000000002</v>
      </c>
      <c r="F448" s="54" t="str">
        <f>IF(OR(H448&gt;Machine_traitement!$B$24,F447="OUI"),"OUI","NON")</f>
        <v>OUI</v>
      </c>
      <c r="G448" s="55" t="str">
        <f>IF(I448&gt;0,IF(A448&lt;&gt;A447,IF(OR((L448-L447)/(A448-A447)&lt;-Machine_traitement!$B$18,G447="RUPTURE",IF(L448&lt;L447,L448&lt;Machine_traitement!$B$19)),"RUPTURE","NON RUPTURE"),IF(OR((L449-L447)/(A449-A447)&lt;-Machine_traitement!$B$18,G447="RUPTURE",IF(L449&lt;L447,L449&lt;Machine_traitement!$B$19)),"RUPTURE","NON RUPTURE")),"NON RUPTURE")</f>
        <v>NON RUPTURE</v>
      </c>
      <c r="H448" s="56">
        <f>D448/Resultats!$K$2</f>
        <v>373.58958289403955</v>
      </c>
      <c r="I448" s="69">
        <f>A448-Machine_traitement!$B$26</f>
        <v>1.7382900000000063</v>
      </c>
      <c r="J448" s="50">
        <f>(B448-$B$2)/Resultats!$J$2</f>
        <v>0.17455145000000005</v>
      </c>
      <c r="K448" s="50">
        <f>IF(AND(TRUE,Machine_donnees!J448-(Machine_traitement!$B$10*Machine_donnees!L448+Machine_traitement!$B$11)&gt;0.0003),Machine_donnees!J448-(Machine_traitement!$B$10*Machine_donnees!L448+Machine_traitement!$B$11),0)</f>
        <v>0.10382083161458841</v>
      </c>
      <c r="L448" s="51">
        <f ca="1">AVERAGE(OFFSET(H448,0,0,Machine_traitement!$B$4,1))</f>
        <v>374.61787406914459</v>
      </c>
    </row>
    <row r="449" spans="1:12" ht="12.75">
      <c r="A449" s="65">
        <f>IF(TRUE,Machine_donnees_brutes!A453)</f>
        <v>726.79785000000004</v>
      </c>
      <c r="B449" s="65">
        <f>IF(TRUE,Machine_donnees_brutes!B453)</f>
        <v>4.2708215999999997</v>
      </c>
      <c r="C449" s="65">
        <f>IF(TRUE,Machine_donnees_brutes!D453)</f>
        <v>353.88747999999998</v>
      </c>
      <c r="D449" s="65">
        <f>IF(TRUE,Machine_donnees_brutes!C453)</f>
        <v>431.89999</v>
      </c>
      <c r="F449" s="54" t="str">
        <f>IF(OR(H449&gt;Machine_traitement!$B$24,F448="OUI"),"OUI","NON")</f>
        <v>OUI</v>
      </c>
      <c r="G449" s="55" t="str">
        <f>IF(I449&gt;0,IF(A449&lt;&gt;A448,IF(OR((L449-L448)/(A449-A448)&lt;-Machine_traitement!$B$18,G448="RUPTURE",IF(L449&lt;L448,L449&lt;Machine_traitement!$B$19)),"RUPTURE","NON RUPTURE"),IF(OR((L450-L448)/(A450-A448)&lt;-Machine_traitement!$B$18,G448="RUPTURE",IF(L450&lt;L448,L450&lt;Machine_traitement!$B$19)),"RUPTURE","NON RUPTURE")),"NON RUPTURE")</f>
        <v>NON RUPTURE</v>
      </c>
      <c r="H449" s="56">
        <f>D449/Resultats!$K$2</f>
        <v>375.64616524424969</v>
      </c>
      <c r="I449" s="69">
        <f>A449-Machine_traitement!$B$26</f>
        <v>1.7421900000000505</v>
      </c>
      <c r="J449" s="50">
        <f>(B449-$B$2)/Resultats!$J$2</f>
        <v>0.17500218749999996</v>
      </c>
      <c r="K449" s="50">
        <f>IF(AND(TRUE,Machine_donnees!J449-(Machine_traitement!$B$10*Machine_donnees!L449+Machine_traitement!$B$11)&gt;0.0003),Machine_donnees!J449-(Machine_traitement!$B$10*Machine_donnees!L449+Machine_traitement!$B$11),0)</f>
        <v>0.10435529381267517</v>
      </c>
      <c r="L449" s="51">
        <f ca="1">AVERAGE(OFFSET(H449,0,0,Machine_traitement!$B$4,1))</f>
        <v>373.58039830594782</v>
      </c>
    </row>
    <row r="450" spans="1:12" ht="12.75">
      <c r="A450" s="65">
        <f>IF(TRUE,Machine_donnees_brutes!A454)</f>
        <v>726.80175999999994</v>
      </c>
      <c r="B450" s="65">
        <f>IF(TRUE,Machine_donnees_brutes!B454)</f>
        <v>4.2736473000000004</v>
      </c>
      <c r="C450" s="65">
        <f>IF(TRUE,Machine_donnees_brutes!D454)</f>
        <v>353.39272999999997</v>
      </c>
      <c r="D450" s="65">
        <f>IF(TRUE,Machine_donnees_brutes!C454)</f>
        <v>427.14974999999998</v>
      </c>
      <c r="F450" s="54" t="str">
        <f>IF(OR(H450&gt;Machine_traitement!$B$24,F449="OUI"),"OUI","NON")</f>
        <v>OUI</v>
      </c>
      <c r="G450" s="55" t="str">
        <f>IF(I450&gt;0,IF(A450&lt;&gt;A449,IF(OR((L450-L449)/(A450-A449)&lt;-Machine_traitement!$B$18,G449="RUPTURE",IF(L450&lt;L449,L450&lt;Machine_traitement!$B$19)),"RUPTURE","NON RUPTURE"),IF(OR((L451-L449)/(A451-A449)&lt;-Machine_traitement!$B$18,G449="RUPTURE",IF(L451&lt;L449,L451&lt;Machine_traitement!$B$19)),"RUPTURE","NON RUPTURE")),"NON RUPTURE")</f>
        <v>NON RUPTURE</v>
      </c>
      <c r="H450" s="56">
        <f>D450/Resultats!$K$2</f>
        <v>371.5146313676459</v>
      </c>
      <c r="I450" s="69">
        <f>A450-Machine_traitement!$B$26</f>
        <v>1.7460999999999558</v>
      </c>
      <c r="J450" s="50">
        <f>(B450-$B$2)/Resultats!$J$2</f>
        <v>0.17535540000000005</v>
      </c>
      <c r="K450" s="50">
        <f>IF(AND(TRUE,Machine_donnees!J450-(Machine_traitement!$B$10*Machine_donnees!L450+Machine_traitement!$B$11)&gt;0.0003),Machine_donnees!J450-(Machine_traitement!$B$10*Machine_donnees!L450+Machine_traitement!$B$11),0)</f>
        <v>0.10473402717064814</v>
      </c>
      <c r="L450" s="51">
        <f ca="1">AVERAGE(OFFSET(H450,0,0,Machine_traitement!$B$4,1))</f>
        <v>373.26415623869792</v>
      </c>
    </row>
    <row r="451" spans="1:12" ht="12.75">
      <c r="A451" s="65">
        <f>IF(TRUE,Machine_donnees_brutes!A455)</f>
        <v>726.80565999999999</v>
      </c>
      <c r="B451" s="65">
        <f>IF(TRUE,Machine_donnees_brutes!B455)</f>
        <v>4.2754769000000001</v>
      </c>
      <c r="C451" s="65">
        <f>IF(TRUE,Machine_donnees_brutes!D455)</f>
        <v>354.36011000000002</v>
      </c>
      <c r="D451" s="65">
        <f>IF(TRUE,Machine_donnees_brutes!C455)</f>
        <v>431.17279000000002</v>
      </c>
      <c r="F451" s="54" t="str">
        <f>IF(OR(H451&gt;Machine_traitement!$B$24,F450="OUI"),"OUI","NON")</f>
        <v>OUI</v>
      </c>
      <c r="G451" s="55" t="str">
        <f>IF(I451&gt;0,IF(A451&lt;&gt;A450,IF(OR((L451-L450)/(A451-A450)&lt;-Machine_traitement!$B$18,G450="RUPTURE",IF(L451&lt;L450,L451&lt;Machine_traitement!$B$19)),"RUPTURE","NON RUPTURE"),IF(OR((L452-L450)/(A452-A450)&lt;-Machine_traitement!$B$18,G450="RUPTURE",IF(L452&lt;L450,L452&lt;Machine_traitement!$B$19)),"RUPTURE","NON RUPTURE")),"NON RUPTURE")</f>
        <v>NON RUPTURE</v>
      </c>
      <c r="H451" s="56">
        <f>D451/Resultats!$K$2</f>
        <v>375.01368110974994</v>
      </c>
      <c r="I451" s="69">
        <f>A451-Machine_traitement!$B$26</f>
        <v>1.75</v>
      </c>
      <c r="J451" s="50">
        <f>(B451-$B$2)/Resultats!$J$2</f>
        <v>0.17558410000000002</v>
      </c>
      <c r="K451" s="50">
        <f>IF(AND(TRUE,Machine_donnees!J451-(Machine_traitement!$B$10*Machine_donnees!L451+Machine_traitement!$B$11)&gt;0.0003),Machine_donnees!J451-(Machine_traitement!$B$10*Machine_donnees!L451+Machine_traitement!$B$11),0)</f>
        <v>0.10496880943123017</v>
      </c>
      <c r="L451" s="51">
        <f ca="1">AVERAGE(OFFSET(H451,0,0,Machine_traitement!$B$4,1))</f>
        <v>373.18878782192803</v>
      </c>
    </row>
    <row r="452" spans="1:12" ht="12.75">
      <c r="A452" s="65">
        <f>IF(TRUE,Machine_donnees_brutes!A456)</f>
        <v>726.80957000000001</v>
      </c>
      <c r="B452" s="65">
        <f>IF(TRUE,Machine_donnees_brutes!B456)</f>
        <v>4.2803407</v>
      </c>
      <c r="C452" s="65">
        <f>IF(TRUE,Machine_donnees_brutes!D456)</f>
        <v>355.48099000000002</v>
      </c>
      <c r="D452" s="65">
        <f>IF(TRUE,Machine_donnees_brutes!C456)</f>
        <v>426.97644000000003</v>
      </c>
      <c r="F452" s="54" t="str">
        <f>IF(OR(H452&gt;Machine_traitement!$B$24,F451="OUI"),"OUI","NON")</f>
        <v>OUI</v>
      </c>
      <c r="G452" s="55" t="str">
        <f>IF(I452&gt;0,IF(A452&lt;&gt;A451,IF(OR((L452-L451)/(A452-A451)&lt;-Machine_traitement!$B$18,G451="RUPTURE",IF(L452&lt;L451,L452&lt;Machine_traitement!$B$19)),"RUPTURE","NON RUPTURE"),IF(OR((L453-L451)/(A453-A451)&lt;-Machine_traitement!$B$18,G451="RUPTURE",IF(L453&lt;L451,L453&lt;Machine_traitement!$B$19)),"RUPTURE","NON RUPTURE")),"NON RUPTURE")</f>
        <v>NON RUPTURE</v>
      </c>
      <c r="H452" s="56">
        <f>D452/Resultats!$K$2</f>
        <v>371.36389453410612</v>
      </c>
      <c r="I452" s="69">
        <f>A452-Machine_traitement!$B$26</f>
        <v>1.753910000000019</v>
      </c>
      <c r="J452" s="50">
        <f>(B452-$B$2)/Resultats!$J$2</f>
        <v>0.176192075</v>
      </c>
      <c r="K452" s="50">
        <f>IF(AND(TRUE,Machine_donnees!J452-(Machine_traitement!$B$10*Machine_donnees!L452+Machine_traitement!$B$11)&gt;0.0003),Machine_donnees!J452-(Machine_traitement!$B$10*Machine_donnees!L452+Machine_traitement!$B$11),0)</f>
        <v>0.10567484355511322</v>
      </c>
      <c r="L452" s="51">
        <f ca="1">AVERAGE(OFFSET(H452,0,0,Machine_traitement!$B$4,1))</f>
        <v>371.97368682170122</v>
      </c>
    </row>
    <row r="453" spans="1:12" ht="12.75">
      <c r="A453" s="65">
        <f>IF(TRUE,Machine_donnees_brutes!A457)</f>
        <v>726.81348000000003</v>
      </c>
      <c r="B453" s="65">
        <f>IF(TRUE,Machine_donnees_brutes!B457)</f>
        <v>4.2837858000000004</v>
      </c>
      <c r="C453" s="65">
        <f>IF(TRUE,Machine_donnees_brutes!D457)</f>
        <v>355.41287</v>
      </c>
      <c r="D453" s="65">
        <f>IF(TRUE,Machine_donnees_brutes!C457)</f>
        <v>428.37866000000002</v>
      </c>
      <c r="F453" s="54" t="str">
        <f>IF(OR(H453&gt;Machine_traitement!$B$24,F452="OUI"),"OUI","NON")</f>
        <v>OUI</v>
      </c>
      <c r="G453" s="55" t="str">
        <f>IF(I453&gt;0,IF(A453&lt;&gt;A452,IF(OR((L453-L452)/(A453-A452)&lt;-Machine_traitement!$B$18,G452="RUPTURE",IF(L453&lt;L452,L453&lt;Machine_traitement!$B$19)),"RUPTURE","NON RUPTURE"),IF(OR((L454-L452)/(A454-A452)&lt;-Machine_traitement!$B$18,G452="RUPTURE",IF(L454&lt;L452,L454&lt;Machine_traitement!$B$19)),"RUPTURE","NON RUPTURE")),"NON RUPTURE")</f>
        <v>NON RUPTURE</v>
      </c>
      <c r="H453" s="56">
        <f>D453/Resultats!$K$2</f>
        <v>372.58347910929626</v>
      </c>
      <c r="I453" s="69">
        <f>A453-Machine_traitement!$B$26</f>
        <v>1.7578200000000379</v>
      </c>
      <c r="J453" s="50">
        <f>(B453-$B$2)/Resultats!$J$2</f>
        <v>0.17662271250000006</v>
      </c>
      <c r="K453" s="50">
        <f>IF(AND(TRUE,Machine_donnees!J453-(Machine_traitement!$B$10*Machine_donnees!L453+Machine_traitement!$B$11)&gt;0.0003),Machine_donnees!J453-(Machine_traitement!$B$10*Machine_donnees!L453+Machine_traitement!$B$11),0)</f>
        <v>0.1061572888881239</v>
      </c>
      <c r="L453" s="51">
        <f ca="1">AVERAGE(OFFSET(H453,0,0,Machine_traitement!$B$4,1))</f>
        <v>371.33170933691525</v>
      </c>
    </row>
    <row r="454" spans="1:12" ht="12.75">
      <c r="A454" s="65">
        <f>IF(TRUE,Machine_donnees_brutes!A458)</f>
        <v>726.81737999999996</v>
      </c>
      <c r="B454" s="65">
        <f>IF(TRUE,Machine_donnees_brutes!B458)</f>
        <v>4.2863965000000004</v>
      </c>
      <c r="C454" s="65">
        <f>IF(TRUE,Machine_donnees_brutes!D458)</f>
        <v>354.61810000000003</v>
      </c>
      <c r="D454" s="65">
        <f>IF(TRUE,Machine_donnees_brutes!C458)</f>
        <v>425.50020999999998</v>
      </c>
      <c r="F454" s="54" t="str">
        <f>IF(OR(H454&gt;Machine_traitement!$B$24,F453="OUI"),"OUI","NON")</f>
        <v>OUI</v>
      </c>
      <c r="G454" s="55" t="str">
        <f>IF(I454&gt;0,IF(A454&lt;&gt;A453,IF(OR((L454-L453)/(A454-A453)&lt;-Machine_traitement!$B$18,G453="RUPTURE",IF(L454&lt;L453,L454&lt;Machine_traitement!$B$19)),"RUPTURE","NON RUPTURE"),IF(OR((L455-L453)/(A455-A453)&lt;-Machine_traitement!$B$18,G453="RUPTURE",IF(L455&lt;L453,L455&lt;Machine_traitement!$B$19)),"RUPTURE","NON RUPTURE")),"NON RUPTURE")</f>
        <v>NON RUPTURE</v>
      </c>
      <c r="H454" s="56">
        <f>D454/Resultats!$K$2</f>
        <v>370.07993956453424</v>
      </c>
      <c r="I454" s="69">
        <f>A454-Machine_traitement!$B$26</f>
        <v>1.7617199999999684</v>
      </c>
      <c r="J454" s="50">
        <f>(B454-$B$2)/Resultats!$J$2</f>
        <v>0.17694905000000005</v>
      </c>
      <c r="K454" s="50">
        <f>IF(AND(TRUE,Machine_donnees!J454-(Machine_traitement!$B$10*Machine_donnees!L454+Machine_traitement!$B$11)&gt;0.0003),Machine_donnees!J454-(Machine_traitement!$B$10*Machine_donnees!L454+Machine_traitement!$B$11),0)</f>
        <v>0.10666003265087051</v>
      </c>
      <c r="L454" s="51">
        <f ca="1">AVERAGE(OFFSET(H454,0,0,Machine_traitement!$B$4,1))</f>
        <v>369.14576867355311</v>
      </c>
    </row>
    <row r="455" spans="1:12" ht="12.75">
      <c r="A455" s="65">
        <f>IF(TRUE,Machine_donnees_brutes!A459)</f>
        <v>726.82128999999998</v>
      </c>
      <c r="B455" s="65">
        <f>IF(TRUE,Machine_donnees_brutes!B459)</f>
        <v>4.2895794</v>
      </c>
      <c r="C455" s="65">
        <f>IF(TRUE,Machine_donnees_brutes!D459)</f>
        <v>353.66699</v>
      </c>
      <c r="D455" s="65">
        <f>IF(TRUE,Machine_donnees_brutes!C459)</f>
        <v>423.35208</v>
      </c>
      <c r="F455" s="54" t="str">
        <f>IF(OR(H455&gt;Machine_traitement!$B$24,F454="OUI"),"OUI","NON")</f>
        <v>OUI</v>
      </c>
      <c r="G455" s="55" t="str">
        <f>IF(I455&gt;0,IF(A455&lt;&gt;A454,IF(OR((L455-L454)/(A455-A454)&lt;-Machine_traitement!$B$18,G454="RUPTURE",IF(L455&lt;L454,L455&lt;Machine_traitement!$B$19)),"RUPTURE","NON RUPTURE"),IF(OR((L456-L454)/(A456-A454)&lt;-Machine_traitement!$B$18,G454="RUPTURE",IF(L456&lt;L454,L456&lt;Machine_traitement!$B$19)),"RUPTURE","NON RUPTURE")),"NON RUPTURE")</f>
        <v>NON RUPTURE</v>
      </c>
      <c r="H455" s="56">
        <f>D455/Resultats!$K$2</f>
        <v>368.21159778257191</v>
      </c>
      <c r="I455" s="69">
        <f>A455-Machine_traitement!$B$26</f>
        <v>1.7656299999999874</v>
      </c>
      <c r="J455" s="50">
        <f>(B455-$B$2)/Resultats!$J$2</f>
        <v>0.17734691250000001</v>
      </c>
      <c r="K455" s="50">
        <f>IF(AND(TRUE,Machine_donnees!J455-(Machine_traitement!$B$10*Machine_donnees!L455+Machine_traitement!$B$11)&gt;0.0003),Machine_donnees!J455-(Machine_traitement!$B$10*Machine_donnees!L455+Machine_traitement!$B$11),0)</f>
        <v>0.10706758970781</v>
      </c>
      <c r="L455" s="51">
        <f ca="1">AVERAGE(OFFSET(H455,0,0,Machine_traitement!$B$4,1))</f>
        <v>369.02563843612586</v>
      </c>
    </row>
    <row r="456" spans="1:12" ht="12.75">
      <c r="A456" s="65">
        <f>IF(TRUE,Machine_donnees_brutes!A460)</f>
        <v>726.8252</v>
      </c>
      <c r="B456" s="65">
        <f>IF(TRUE,Machine_donnees_brutes!B460)</f>
        <v>4.291296</v>
      </c>
      <c r="C456" s="65">
        <f>IF(TRUE,Machine_donnees_brutes!D460)</f>
        <v>353.49673000000001</v>
      </c>
      <c r="D456" s="65">
        <f>IF(TRUE,Machine_donnees_brutes!C460)</f>
        <v>425.22397000000001</v>
      </c>
      <c r="F456" s="54" t="str">
        <f>IF(OR(H456&gt;Machine_traitement!$B$24,F455="OUI"),"OUI","NON")</f>
        <v>OUI</v>
      </c>
      <c r="G456" s="55" t="str">
        <f>IF(I456&gt;0,IF(A456&lt;&gt;A455,IF(OR((L456-L455)/(A456-A455)&lt;-Machine_traitement!$B$18,G455="RUPTURE",IF(L456&lt;L455,L456&lt;Machine_traitement!$B$19)),"RUPTURE","NON RUPTURE"),IF(OR((L457-L455)/(A457-A455)&lt;-Machine_traitement!$B$18,G455="RUPTURE",IF(L457&lt;L455,L457&lt;Machine_traitement!$B$19)),"RUPTURE","NON RUPTURE")),"NON RUPTURE")</f>
        <v>NON RUPTURE</v>
      </c>
      <c r="H456" s="56">
        <f>D456/Resultats!$K$2</f>
        <v>369.83967908967975</v>
      </c>
      <c r="I456" s="69">
        <f>A456-Machine_traitement!$B$26</f>
        <v>1.7695400000000063</v>
      </c>
      <c r="J456" s="50">
        <f>(B456-$B$2)/Resultats!$J$2</f>
        <v>0.1775614875</v>
      </c>
      <c r="K456" s="50">
        <f>IF(AND(TRUE,Machine_donnees!J456-(Machine_traitement!$B$10*Machine_donnees!L456+Machine_traitement!$B$11)&gt;0.0003),Machine_donnees!J456-(Machine_traitement!$B$10*Machine_donnees!L456+Machine_traitement!$B$11),0)</f>
        <v>0.10733491904458782</v>
      </c>
      <c r="L456" s="51">
        <f ca="1">AVERAGE(OFFSET(H456,0,0,Machine_traitement!$B$4,1))</f>
        <v>368.37193233671707</v>
      </c>
    </row>
    <row r="457" spans="1:12" ht="12.75">
      <c r="A457" s="65">
        <f>IF(TRUE,Machine_donnees_brutes!A461)</f>
        <v>726.82910000000004</v>
      </c>
      <c r="B457" s="65">
        <f>IF(TRUE,Machine_donnees_brutes!B461)</f>
        <v>4.2955217000000001</v>
      </c>
      <c r="C457" s="65">
        <f>IF(TRUE,Machine_donnees_brutes!D461)</f>
        <v>354.73964999999998</v>
      </c>
      <c r="D457" s="65">
        <f>IF(TRUE,Machine_donnees_brutes!C461)</f>
        <v>421.84888000000001</v>
      </c>
      <c r="F457" s="54" t="str">
        <f>IF(OR(H457&gt;Machine_traitement!$B$24,F456="OUI"),"OUI","NON")</f>
        <v>OUI</v>
      </c>
      <c r="G457" s="55" t="str">
        <f>IF(I457&gt;0,IF(A457&lt;&gt;A456,IF(OR((L457-L456)/(A457-A456)&lt;-Machine_traitement!$B$18,G456="RUPTURE",IF(L457&lt;L456,L457&lt;Machine_traitement!$B$19)),"RUPTURE","NON RUPTURE"),IF(OR((L458-L456)/(A458-A456)&lt;-Machine_traitement!$B$18,G456="RUPTURE",IF(L458&lt;L456,L458&lt;Machine_traitement!$B$19)),"RUPTURE","NON RUPTURE")),"NON RUPTURE")</f>
        <v>NON RUPTURE</v>
      </c>
      <c r="H457" s="56">
        <f>D457/Resultats!$K$2</f>
        <v>366.90418558375438</v>
      </c>
      <c r="I457" s="69">
        <f>A457-Machine_traitement!$B$26</f>
        <v>1.7734400000000505</v>
      </c>
      <c r="J457" s="50">
        <f>(B457-$B$2)/Resultats!$J$2</f>
        <v>0.17808970000000002</v>
      </c>
      <c r="K457" s="50">
        <f>IF(AND(TRUE,Machine_donnees!J457-(Machine_traitement!$B$10*Machine_donnees!L457+Machine_traitement!$B$11)&gt;0.0003),Machine_donnees!J457-(Machine_traitement!$B$10*Machine_donnees!L457+Machine_traitement!$B$11),0)</f>
        <v>0.10786591209681171</v>
      </c>
      <c r="L457" s="51">
        <f ca="1">AVERAGE(OFFSET(H457,0,0,Machine_traitement!$B$4,1))</f>
        <v>368.33747708508309</v>
      </c>
    </row>
    <row r="458" spans="1:12" ht="12.75">
      <c r="A458" s="65">
        <f>IF(TRUE,Machine_donnees_brutes!A462)</f>
        <v>726.83300999999994</v>
      </c>
      <c r="B458" s="65">
        <f>IF(TRUE,Machine_donnees_brutes!B462)</f>
        <v>4.2999267999999997</v>
      </c>
      <c r="C458" s="65">
        <f>IF(TRUE,Machine_donnees_brutes!D462)</f>
        <v>355.60669000000001</v>
      </c>
      <c r="D458" s="65">
        <f>IF(TRUE,Machine_donnees_brutes!C462)</f>
        <v>425.14474000000001</v>
      </c>
      <c r="F458" s="54" t="str">
        <f>IF(OR(H458&gt;Machine_traitement!$B$24,F457="OUI"),"OUI","NON")</f>
        <v>OUI</v>
      </c>
      <c r="G458" s="55" t="str">
        <f>IF(I458&gt;0,IF(A458&lt;&gt;A457,IF(OR((L458-L457)/(A458-A457)&lt;-Machine_traitement!$B$18,G457="RUPTURE",IF(L458&lt;L457,L458&lt;Machine_traitement!$B$19)),"RUPTURE","NON RUPTURE"),IF(OR((L459-L457)/(A459-A457)&lt;-Machine_traitement!$B$18,G457="RUPTURE",IF(L459&lt;L457,L459&lt;Machine_traitement!$B$19)),"RUPTURE","NON RUPTURE")),"NON RUPTURE")</f>
        <v>NON RUPTURE</v>
      </c>
      <c r="H458" s="56">
        <f>D458/Resultats!$K$2</f>
        <v>369.7707685864118</v>
      </c>
      <c r="I458" s="69">
        <f>A458-Machine_traitement!$B$26</f>
        <v>1.7773499999999558</v>
      </c>
      <c r="J458" s="50">
        <f>(B458-$B$2)/Resultats!$J$2</f>
        <v>0.17864033749999997</v>
      </c>
      <c r="K458" s="50">
        <f>IF(AND(TRUE,Machine_donnees!J458-(Machine_traitement!$B$10*Machine_donnees!L458+Machine_traitement!$B$11)&gt;0.0003),Machine_donnees!J458-(Machine_traitement!$B$10*Machine_donnees!L458+Machine_traitement!$B$11),0)</f>
        <v>0.10850987058670832</v>
      </c>
      <c r="L458" s="51">
        <f ca="1">AVERAGE(OFFSET(H458,0,0,Machine_traitement!$B$4,1))</f>
        <v>367.18108873818329</v>
      </c>
    </row>
    <row r="459" spans="1:12" ht="12.75">
      <c r="A459" s="65">
        <f>IF(TRUE,Machine_donnees_brutes!A463)</f>
        <v>726.83690999999999</v>
      </c>
      <c r="B459" s="65">
        <f>IF(TRUE,Machine_donnees_brutes!B463)</f>
        <v>4.3025789000000003</v>
      </c>
      <c r="C459" s="65">
        <f>IF(TRUE,Machine_donnees_brutes!D463)</f>
        <v>355.33447000000001</v>
      </c>
      <c r="D459" s="65">
        <f>IF(TRUE,Machine_donnees_brutes!C463)</f>
        <v>419.18975999999998</v>
      </c>
      <c r="F459" s="54" t="str">
        <f>IF(OR(H459&gt;Machine_traitement!$B$24,F458="OUI"),"OUI","NON")</f>
        <v>OUI</v>
      </c>
      <c r="G459" s="55" t="str">
        <f>IF(I459&gt;0,IF(A459&lt;&gt;A458,IF(OR((L459-L458)/(A459-A458)&lt;-Machine_traitement!$B$18,G458="RUPTURE",IF(L459&lt;L458,L459&lt;Machine_traitement!$B$19)),"RUPTURE","NON RUPTURE"),IF(OR((L460-L458)/(A460-A458)&lt;-Machine_traitement!$B$18,G458="RUPTURE",IF(L460&lt;L458,L460&lt;Machine_traitement!$B$19)),"RUPTURE","NON RUPTURE")),"NON RUPTURE")</f>
        <v>NON RUPTURE</v>
      </c>
      <c r="H459" s="56">
        <f>D459/Resultats!$K$2</f>
        <v>364.59140888995478</v>
      </c>
      <c r="I459" s="69">
        <f>A459-Machine_traitement!$B$26</f>
        <v>1.78125</v>
      </c>
      <c r="J459" s="50">
        <f>(B459-$B$2)/Resultats!$J$2</f>
        <v>0.17897185000000004</v>
      </c>
      <c r="K459" s="50">
        <f>IF(AND(TRUE,Machine_donnees!J459-(Machine_traitement!$B$10*Machine_donnees!L459+Machine_traitement!$B$11)&gt;0.0003),Machine_donnees!J459-(Machine_traitement!$B$10*Machine_donnees!L459+Machine_traitement!$B$11),0)</f>
        <v>0.10895655894334604</v>
      </c>
      <c r="L459" s="51">
        <f ca="1">AVERAGE(OFFSET(H459,0,0,Machine_traitement!$B$4,1))</f>
        <v>365.75388550547598</v>
      </c>
    </row>
    <row r="460" spans="1:12" ht="12.75">
      <c r="A460" s="65">
        <f>IF(TRUE,Machine_donnees_brutes!A464)</f>
        <v>726.84082000000001</v>
      </c>
      <c r="B460" s="65">
        <f>IF(TRUE,Machine_donnees_brutes!B464)</f>
        <v>4.3061676000000002</v>
      </c>
      <c r="C460" s="65">
        <f>IF(TRUE,Machine_donnees_brutes!D464)</f>
        <v>354.37628000000001</v>
      </c>
      <c r="D460" s="65">
        <f>IF(TRUE,Machine_donnees_brutes!C464)</f>
        <v>421.86288000000002</v>
      </c>
      <c r="F460" s="54" t="str">
        <f>IF(OR(H460&gt;Machine_traitement!$B$24,F459="OUI"),"OUI","NON")</f>
        <v>OUI</v>
      </c>
      <c r="G460" s="55" t="str">
        <f>IF(I460&gt;0,IF(A460&lt;&gt;A459,IF(OR((L460-L459)/(A460-A459)&lt;-Machine_traitement!$B$18,G459="RUPTURE",IF(L460&lt;L459,L460&lt;Machine_traitement!$B$19)),"RUPTURE","NON RUPTURE"),IF(OR((L461-L459)/(A461-A459)&lt;-Machine_traitement!$B$18,G459="RUPTURE",IF(L461&lt;L459,L461&lt;Machine_traitement!$B$19)),"RUPTURE","NON RUPTURE")),"NON RUPTURE")</f>
        <v>NON RUPTURE</v>
      </c>
      <c r="H460" s="56">
        <f>D460/Resultats!$K$2</f>
        <v>366.91636212099723</v>
      </c>
      <c r="I460" s="69">
        <f>A460-Machine_traitement!$B$26</f>
        <v>1.785160000000019</v>
      </c>
      <c r="J460" s="50">
        <f>(B460-$B$2)/Resultats!$J$2</f>
        <v>0.17942043750000003</v>
      </c>
      <c r="K460" s="50">
        <f>IF(AND(TRUE,Machine_donnees!J460-(Machine_traitement!$B$10*Machine_donnees!L460+Machine_traitement!$B$11)&gt;0.0003),Machine_donnees!J460-(Machine_traitement!$B$10*Machine_donnees!L460+Machine_traitement!$B$11),0)</f>
        <v>0.10941874809203214</v>
      </c>
      <c r="L460" s="51">
        <f ca="1">AVERAGE(OFFSET(H460,0,0,Machine_traitement!$B$4,1))</f>
        <v>365.58534048621851</v>
      </c>
    </row>
    <row r="461" spans="1:12" ht="12.75">
      <c r="A461" s="65">
        <f>IF(TRUE,Machine_donnees_brutes!A465)</f>
        <v>726.84473000000003</v>
      </c>
      <c r="B461" s="65">
        <f>IF(TRUE,Machine_donnees_brutes!B465)</f>
        <v>4.3103337000000002</v>
      </c>
      <c r="C461" s="65">
        <f>IF(TRUE,Machine_donnees_brutes!D465)</f>
        <v>353.37491</v>
      </c>
      <c r="D461" s="65">
        <f>IF(TRUE,Machine_donnees_brutes!C465)</f>
        <v>418.80219</v>
      </c>
      <c r="F461" s="54" t="str">
        <f>IF(OR(H461&gt;Machine_traitement!$B$24,F460="OUI"),"OUI","NON")</f>
        <v>OUI</v>
      </c>
      <c r="G461" s="55" t="str">
        <f>IF(I461&gt;0,IF(A461&lt;&gt;A460,IF(OR((L461-L460)/(A461-A460)&lt;-Machine_traitement!$B$18,G460="RUPTURE",IF(L461&lt;L460,L461&lt;Machine_traitement!$B$19)),"RUPTURE","NON RUPTURE"),IF(OR((L462-L460)/(A462-A460)&lt;-Machine_traitement!$B$18,G460="RUPTURE",IF(L462&lt;L460,L462&lt;Machine_traitement!$B$19)),"RUPTURE","NON RUPTURE")),"NON RUPTURE")</f>
        <v>NON RUPTURE</v>
      </c>
      <c r="H461" s="56">
        <f>D461/Resultats!$K$2</f>
        <v>364.25431885143979</v>
      </c>
      <c r="I461" s="69">
        <f>A461-Machine_traitement!$B$26</f>
        <v>1.7890700000000379</v>
      </c>
      <c r="J461" s="50">
        <f>(B461-$B$2)/Resultats!$J$2</f>
        <v>0.17994120000000002</v>
      </c>
      <c r="K461" s="50">
        <f>IF(AND(TRUE,Machine_donnees!J461-(Machine_traitement!$B$10*Machine_donnees!L461+Machine_traitement!$B$11)&gt;0.0003),Machine_donnees!J461-(Machine_traitement!$B$10*Machine_donnees!L461+Machine_traitement!$B$11),0)</f>
        <v>0.11003319761953698</v>
      </c>
      <c r="L461" s="51">
        <f ca="1">AVERAGE(OFFSET(H461,0,0,Machine_traitement!$B$4,1))</f>
        <v>364.42441637919575</v>
      </c>
    </row>
    <row r="462" spans="1:12" ht="12.75">
      <c r="A462" s="65">
        <f>IF(TRUE,Machine_donnees_brutes!A466)</f>
        <v>726.84862999999996</v>
      </c>
      <c r="B462" s="65">
        <f>IF(TRUE,Machine_donnees_brutes!B466)</f>
        <v>4.3112097</v>
      </c>
      <c r="C462" s="65">
        <f>IF(TRUE,Machine_donnees_brutes!D466)</f>
        <v>353.43448000000001</v>
      </c>
      <c r="D462" s="65">
        <f>IF(TRUE,Machine_donnees_brutes!C466)</f>
        <v>419.19333</v>
      </c>
      <c r="F462" s="54" t="str">
        <f>IF(OR(H462&gt;Machine_traitement!$B$24,F461="OUI"),"OUI","NON")</f>
        <v>OUI</v>
      </c>
      <c r="G462" s="55" t="str">
        <f>IF(I462&gt;0,IF(A462&lt;&gt;A461,IF(OR((L462-L461)/(A462-A461)&lt;-Machine_traitement!$B$18,G461="RUPTURE",IF(L462&lt;L461,L462&lt;Machine_traitement!$B$19)),"RUPTURE","NON RUPTURE"),IF(OR((L463-L461)/(A463-A461)&lt;-Machine_traitement!$B$18,G461="RUPTURE",IF(L463&lt;L461,L463&lt;Machine_traitement!$B$19)),"RUPTURE","NON RUPTURE")),"NON RUPTURE")</f>
        <v>NON RUPTURE</v>
      </c>
      <c r="H462" s="56">
        <f>D462/Resultats!$K$2</f>
        <v>364.5945139069517</v>
      </c>
      <c r="I462" s="69">
        <f>A462-Machine_traitement!$B$26</f>
        <v>1.7929699999999684</v>
      </c>
      <c r="J462" s="50">
        <f>(B462-$B$2)/Resultats!$J$2</f>
        <v>0.18005070000000001</v>
      </c>
      <c r="K462" s="50">
        <f>IF(AND(TRUE,Machine_donnees!J462-(Machine_traitement!$B$10*Machine_donnees!L462+Machine_traitement!$B$11)&gt;0.0003),Machine_donnees!J462-(Machine_traitement!$B$10*Machine_donnees!L462+Machine_traitement!$B$11),0)</f>
        <v>0.11013732883398594</v>
      </c>
      <c r="L462" s="51">
        <f ca="1">AVERAGE(OFFSET(H462,0,0,Machine_traitement!$B$4,1))</f>
        <v>364.49094376017467</v>
      </c>
    </row>
    <row r="463" spans="1:12" ht="12.75">
      <c r="A463" s="65">
        <f>IF(TRUE,Machine_donnees_brutes!A467)</f>
        <v>726.85253999999998</v>
      </c>
      <c r="B463" s="65">
        <f>IF(TRUE,Machine_donnees_brutes!B467)</f>
        <v>4.3146190999999998</v>
      </c>
      <c r="C463" s="65">
        <f>IF(TRUE,Machine_donnees_brutes!D467)</f>
        <v>354.71915000000001</v>
      </c>
      <c r="D463" s="65">
        <f>IF(TRUE,Machine_donnees_brutes!C467)</f>
        <v>418.95517000000001</v>
      </c>
      <c r="F463" s="54" t="str">
        <f>IF(OR(H463&gt;Machine_traitement!$B$24,F462="OUI"),"OUI","NON")</f>
        <v>OUI</v>
      </c>
      <c r="G463" s="55" t="str">
        <f>IF(I463&gt;0,IF(A463&lt;&gt;A462,IF(OR((L463-L462)/(A463-A462)&lt;-Machine_traitement!$B$18,G462="RUPTURE",IF(L463&lt;L462,L463&lt;Machine_traitement!$B$19)),"RUPTURE","NON RUPTURE"),IF(OR((L464-L462)/(A464-A462)&lt;-Machine_traitement!$B$18,G462="RUPTURE",IF(L464&lt;L462,L464&lt;Machine_traitement!$B$19)),"RUPTURE","NON RUPTURE")),"NON RUPTURE")</f>
        <v>NON RUPTURE</v>
      </c>
      <c r="H463" s="56">
        <f>D463/Resultats!$K$2</f>
        <v>364.3873736133977</v>
      </c>
      <c r="I463" s="69">
        <f>A463-Machine_traitement!$B$26</f>
        <v>1.7968799999999874</v>
      </c>
      <c r="J463" s="50">
        <f>(B463-$B$2)/Resultats!$J$2</f>
        <v>0.18047687499999998</v>
      </c>
      <c r="K463" s="50">
        <f>IF(AND(TRUE,Machine_donnees!J463-(Machine_traitement!$B$10*Machine_donnees!L463+Machine_traitement!$B$11)&gt;0.0003),Machine_donnees!J463-(Machine_traitement!$B$10*Machine_donnees!L463+Machine_traitement!$B$11),0)</f>
        <v>0.11068159290077252</v>
      </c>
      <c r="L463" s="51">
        <f ca="1">AVERAGE(OFFSET(H463,0,0,Machine_traitement!$B$4,1))</f>
        <v>363.0276414433057</v>
      </c>
    </row>
    <row r="464" spans="1:12" ht="12.75">
      <c r="A464" s="65">
        <f>IF(TRUE,Machine_donnees_brutes!A468)</f>
        <v>726.85645</v>
      </c>
      <c r="B464" s="65">
        <f>IF(TRUE,Machine_donnees_brutes!B468)</f>
        <v>4.3170032999999997</v>
      </c>
      <c r="C464" s="65">
        <f>IF(TRUE,Machine_donnees_brutes!D468)</f>
        <v>355.48633000000001</v>
      </c>
      <c r="D464" s="65">
        <f>IF(TRUE,Machine_donnees_brutes!C468)</f>
        <v>415.82846000000001</v>
      </c>
      <c r="F464" s="54" t="str">
        <f>IF(OR(H464&gt;Machine_traitement!$B$24,F463="OUI"),"OUI","NON")</f>
        <v>OUI</v>
      </c>
      <c r="G464" s="55" t="str">
        <f>IF(I464&gt;0,IF(A464&lt;&gt;A463,IF(OR((L464-L463)/(A464-A463)&lt;-Machine_traitement!$B$18,G463="RUPTURE",IF(L464&lt;L463,L464&lt;Machine_traitement!$B$19)),"RUPTURE","NON RUPTURE"),IF(OR((L465-L463)/(A465-A463)&lt;-Machine_traitement!$B$18,G463="RUPTURE",IF(L465&lt;L463,L465&lt;Machine_traitement!$B$19)),"RUPTURE","NON RUPTURE")),"NON RUPTURE")</f>
        <v>NON RUPTURE</v>
      </c>
      <c r="H464" s="56">
        <f>D464/Resultats!$K$2</f>
        <v>361.66790927321364</v>
      </c>
      <c r="I464" s="69">
        <f>A464-Machine_traitement!$B$26</f>
        <v>1.8007900000000063</v>
      </c>
      <c r="J464" s="50">
        <f>(B464-$B$2)/Resultats!$J$2</f>
        <v>0.18077489999999996</v>
      </c>
      <c r="K464" s="50">
        <f>IF(AND(TRUE,Machine_donnees!J464-(Machine_traitement!$B$10*Machine_donnees!L464+Machine_traitement!$B$11)&gt;0.0003),Machine_donnees!J464-(Machine_traitement!$B$10*Machine_donnees!L464+Machine_traitement!$B$11),0)</f>
        <v>0.11098140106192983</v>
      </c>
      <c r="L464" s="51">
        <f ca="1">AVERAGE(OFFSET(H464,0,0,Machine_traitement!$B$4,1))</f>
        <v>363.0055453769732</v>
      </c>
    </row>
    <row r="465" spans="1:12" ht="12.75">
      <c r="A465" s="65">
        <f>IF(TRUE,Machine_donnees_brutes!A469)</f>
        <v>726.86035000000004</v>
      </c>
      <c r="B465" s="65">
        <f>IF(TRUE,Machine_donnees_brutes!B469)</f>
        <v>4.3217840000000001</v>
      </c>
      <c r="C465" s="65">
        <f>IF(TRUE,Machine_donnees_brutes!D469)</f>
        <v>355.07470999999998</v>
      </c>
      <c r="D465" s="65">
        <f>IF(TRUE,Machine_donnees_brutes!C469)</f>
        <v>418.90436</v>
      </c>
      <c r="F465" s="54" t="str">
        <f>IF(OR(H465&gt;Machine_traitement!$B$24,F464="OUI"),"OUI","NON")</f>
        <v>OUI</v>
      </c>
      <c r="G465" s="55" t="str">
        <f>IF(I465&gt;0,IF(A465&lt;&gt;A464,IF(OR((L465-L464)/(A465-A464)&lt;-Machine_traitement!$B$18,G464="RUPTURE",IF(L465&lt;L464,L465&lt;Machine_traitement!$B$19)),"RUPTURE","NON RUPTURE"),IF(OR((L466-L464)/(A466-A464)&lt;-Machine_traitement!$B$18,G464="RUPTURE",IF(L466&lt;L464,L466&lt;Machine_traitement!$B$19)),"RUPTURE","NON RUPTURE")),"NON RUPTURE")</f>
        <v>NON RUPTURE</v>
      </c>
      <c r="H465" s="56">
        <f>D465/Resultats!$K$2</f>
        <v>364.34318148073277</v>
      </c>
      <c r="I465" s="69">
        <f>A465-Machine_traitement!$B$26</f>
        <v>1.8046900000000505</v>
      </c>
      <c r="J465" s="50">
        <f>(B465-$B$2)/Resultats!$J$2</f>
        <v>0.18137248750000001</v>
      </c>
      <c r="K465" s="50">
        <f>IF(AND(TRUE,Machine_donnees!J465-(Machine_traitement!$B$10*Machine_donnees!L465+Machine_traitement!$B$11)&gt;0.0003),Machine_donnees!J465-(Machine_traitement!$B$10*Machine_donnees!L465+Machine_traitement!$B$11),0)</f>
        <v>0.11166513479357025</v>
      </c>
      <c r="L465" s="51">
        <f ca="1">AVERAGE(OFFSET(H465,0,0,Machine_traitement!$B$4,1))</f>
        <v>361.93806314699941</v>
      </c>
    </row>
    <row r="466" spans="1:12" ht="12.75">
      <c r="A466" s="65">
        <f>IF(TRUE,Machine_donnees_brutes!A470)</f>
        <v>726.86425999999994</v>
      </c>
      <c r="B466" s="65">
        <f>IF(TRUE,Machine_donnees_brutes!B470)</f>
        <v>4.3254317999999996</v>
      </c>
      <c r="C466" s="65">
        <f>IF(TRUE,Machine_donnees_brutes!D470)</f>
        <v>354.12659000000002</v>
      </c>
      <c r="D466" s="65">
        <f>IF(TRUE,Machine_donnees_brutes!C470)</f>
        <v>413.37378000000001</v>
      </c>
      <c r="F466" s="54" t="str">
        <f>IF(OR(H466&gt;Machine_traitement!$B$24,F465="OUI"),"OUI","NON")</f>
        <v>OUI</v>
      </c>
      <c r="G466" s="55" t="str">
        <f>IF(I466&gt;0,IF(A466&lt;&gt;A465,IF(OR((L466-L465)/(A466-A465)&lt;-Machine_traitement!$B$18,G465="RUPTURE",IF(L466&lt;L465,L466&lt;Machine_traitement!$B$19)),"RUPTURE","NON RUPTURE"),IF(OR((L467-L465)/(A467-A465)&lt;-Machine_traitement!$B$18,G465="RUPTURE",IF(L467&lt;L465,L467&lt;Machine_traitement!$B$19)),"RUPTURE","NON RUPTURE")),"NON RUPTURE")</f>
        <v>NON RUPTURE</v>
      </c>
      <c r="H466" s="56">
        <f>D466/Resultats!$K$2</f>
        <v>359.532944813266</v>
      </c>
      <c r="I466" s="69">
        <f>A466-Machine_traitement!$B$26</f>
        <v>1.8085999999999558</v>
      </c>
      <c r="J466" s="50">
        <f>(B466-$B$2)/Resultats!$J$2</f>
        <v>0.18182846249999995</v>
      </c>
      <c r="K466" s="50">
        <f>IF(AND(TRUE,Machine_donnees!J466-(Machine_traitement!$B$10*Machine_donnees!L466+Machine_traitement!$B$11)&gt;0.0003),Machine_donnees!J466-(Machine_traitement!$B$10*Machine_donnees!L466+Machine_traitement!$B$11),0)</f>
        <v>0.11216984929790565</v>
      </c>
      <c r="L466" s="51">
        <f ca="1">AVERAGE(OFFSET(H466,0,0,Machine_traitement!$B$4,1))</f>
        <v>361.33410689975426</v>
      </c>
    </row>
    <row r="467" spans="1:12" ht="12.75">
      <c r="A467" s="65">
        <f>IF(TRUE,Machine_donnees_brutes!A471)</f>
        <v>726.86815999999999</v>
      </c>
      <c r="B467" s="65">
        <f>IF(TRUE,Machine_donnees_brutes!B471)</f>
        <v>4.3268499</v>
      </c>
      <c r="C467" s="65">
        <f>IF(TRUE,Machine_donnees_brutes!D471)</f>
        <v>353.28325999999998</v>
      </c>
      <c r="D467" s="65">
        <f>IF(TRUE,Machine_donnees_brutes!C471)</f>
        <v>417.51555999999999</v>
      </c>
      <c r="F467" s="54" t="str">
        <f>IF(OR(H467&gt;Machine_traitement!$B$24,F466="OUI"),"OUI","NON")</f>
        <v>OUI</v>
      </c>
      <c r="G467" s="55" t="str">
        <f>IF(I467&gt;0,IF(A467&lt;&gt;A466,IF(OR((L467-L466)/(A467-A466)&lt;-Machine_traitement!$B$18,G466="RUPTURE",IF(L467&lt;L466,L467&lt;Machine_traitement!$B$19)),"RUPTURE","NON RUPTURE"),IF(OR((L468-L466)/(A468-A466)&lt;-Machine_traitement!$B$18,G466="RUPTURE",IF(L468&lt;L466,L468&lt;Machine_traitement!$B$19)),"RUPTURE","NON RUPTURE")),"NON RUPTURE")</f>
        <v>NON RUPTURE</v>
      </c>
      <c r="H467" s="56">
        <f>D467/Resultats!$K$2</f>
        <v>363.13526898624252</v>
      </c>
      <c r="I467" s="69">
        <f>A467-Machine_traitement!$B$26</f>
        <v>1.8125</v>
      </c>
      <c r="J467" s="50">
        <f>(B467-$B$2)/Resultats!$J$2</f>
        <v>0.18200572500000001</v>
      </c>
      <c r="K467" s="50">
        <f>IF(AND(TRUE,Machine_donnees!J467-(Machine_traitement!$B$10*Machine_donnees!L467+Machine_traitement!$B$11)&gt;0.0003),Machine_donnees!J467-(Machine_traitement!$B$10*Machine_donnees!L467+Machine_traitement!$B$11),0)</f>
        <v>0.11238332460388466</v>
      </c>
      <c r="L467" s="51">
        <f ca="1">AVERAGE(OFFSET(H467,0,0,Machine_traitement!$B$4,1))</f>
        <v>360.88537540977563</v>
      </c>
    </row>
    <row r="468" spans="1:12" ht="12.75">
      <c r="A468" s="65">
        <f>IF(TRUE,Machine_donnees_brutes!A472)</f>
        <v>726.87207000000001</v>
      </c>
      <c r="B468" s="65">
        <f>IF(TRUE,Machine_donnees_brutes!B472)</f>
        <v>4.3299494000000003</v>
      </c>
      <c r="C468" s="65">
        <f>IF(TRUE,Machine_donnees_brutes!D472)</f>
        <v>353.68076000000002</v>
      </c>
      <c r="D468" s="65">
        <f>IF(TRUE,Machine_donnees_brutes!C472)</f>
        <v>412.34192000000002</v>
      </c>
      <c r="F468" s="54" t="str">
        <f>IF(OR(H468&gt;Machine_traitement!$B$24,F467="OUI"),"OUI","NON")</f>
        <v>OUI</v>
      </c>
      <c r="G468" s="55" t="str">
        <f>IF(I468&gt;0,IF(A468&lt;&gt;A467,IF(OR((L468-L467)/(A468-A467)&lt;-Machine_traitement!$B$18,G467="RUPTURE",IF(L468&lt;L467,L468&lt;Machine_traitement!$B$19)),"RUPTURE","NON RUPTURE"),IF(OR((L469-L467)/(A469-A467)&lt;-Machine_traitement!$B$18,G467="RUPTURE",IF(L469&lt;L467,L469&lt;Machine_traitement!$B$19)),"RUPTURE","NON RUPTURE")),"NON RUPTURE")</f>
        <v>NON RUPTURE</v>
      </c>
      <c r="H468" s="56">
        <f>D468/Resultats!$K$2</f>
        <v>358.63548183330869</v>
      </c>
      <c r="I468" s="69">
        <f>A468-Machine_traitement!$B$26</f>
        <v>1.816410000000019</v>
      </c>
      <c r="J468" s="50">
        <f>(B468-$B$2)/Resultats!$J$2</f>
        <v>0.18239316250000004</v>
      </c>
      <c r="K468" s="50">
        <f>IF(AND(TRUE,Machine_donnees!J468-(Machine_traitement!$B$10*Machine_donnees!L468+Machine_traitement!$B$11)&gt;0.0003),Machine_donnees!J468-(Machine_traitement!$B$10*Machine_donnees!L468+Machine_traitement!$B$11),0)</f>
        <v>0.11292870961296245</v>
      </c>
      <c r="L468" s="51">
        <f ca="1">AVERAGE(OFFSET(H468,0,0,Machine_traitement!$B$4,1))</f>
        <v>358.92816664975697</v>
      </c>
    </row>
    <row r="469" spans="1:12" ht="12.75">
      <c r="A469" s="65">
        <f>IF(TRUE,Machine_donnees_brutes!A473)</f>
        <v>726.87598000000003</v>
      </c>
      <c r="B469" s="65">
        <f>IF(TRUE,Machine_donnees_brutes!B473)</f>
        <v>4.3330250000000001</v>
      </c>
      <c r="C469" s="65">
        <f>IF(TRUE,Machine_donnees_brutes!D473)</f>
        <v>355.09942999999998</v>
      </c>
      <c r="D469" s="65">
        <f>IF(TRUE,Machine_donnees_brutes!C473)</f>
        <v>413.01495</v>
      </c>
      <c r="F469" s="54" t="str">
        <f>IF(OR(H469&gt;Machine_traitement!$B$24,F468="OUI"),"OUI","NON")</f>
        <v>OUI</v>
      </c>
      <c r="G469" s="55" t="str">
        <f>IF(I469&gt;0,IF(A469&lt;&gt;A468,IF(OR((L469-L468)/(A469-A468)&lt;-Machine_traitement!$B$18,G468="RUPTURE",IF(L469&lt;L468,L469&lt;Machine_traitement!$B$19)),"RUPTURE","NON RUPTURE"),IF(OR((L470-L468)/(A470-A468)&lt;-Machine_traitement!$B$18,G468="RUPTURE",IF(L470&lt;L468,L470&lt;Machine_traitement!$B$19)),"RUPTURE","NON RUPTURE")),"NON RUPTURE")</f>
        <v>NON RUPTURE</v>
      </c>
      <c r="H469" s="56">
        <f>D469/Resultats!$K$2</f>
        <v>359.22085146620526</v>
      </c>
      <c r="I469" s="69">
        <f>A469-Machine_traitement!$B$26</f>
        <v>1.8203200000000379</v>
      </c>
      <c r="J469" s="50">
        <f>(B469-$B$2)/Resultats!$J$2</f>
        <v>0.18277761250000002</v>
      </c>
      <c r="K469" s="50">
        <f>IF(AND(TRUE,Machine_donnees!J469-(Machine_traitement!$B$10*Machine_donnees!L469+Machine_traitement!$B$11)&gt;0.0003),Machine_donnees!J469-(Machine_traitement!$B$10*Machine_donnees!L469+Machine_traitement!$B$11),0)</f>
        <v>0.11336161730694375</v>
      </c>
      <c r="L469" s="51">
        <f ca="1">AVERAGE(OFFSET(H469,0,0,Machine_traitement!$B$4,1))</f>
        <v>358.32770245944255</v>
      </c>
    </row>
    <row r="470" spans="1:12" ht="12.75">
      <c r="A470" s="65">
        <f>IF(TRUE,Machine_donnees_brutes!A474)</f>
        <v>726.87987999999996</v>
      </c>
      <c r="B470" s="65">
        <f>IF(TRUE,Machine_donnees_brutes!B474)</f>
        <v>4.3357611</v>
      </c>
      <c r="C470" s="65">
        <f>IF(TRUE,Machine_donnees_brutes!D474)</f>
        <v>355.59915000000001</v>
      </c>
      <c r="D470" s="65">
        <f>IF(TRUE,Machine_donnees_brutes!C474)</f>
        <v>410.96114999999998</v>
      </c>
      <c r="F470" s="54" t="str">
        <f>IF(OR(H470&gt;Machine_traitement!$B$24,F469="OUI"),"OUI","NON")</f>
        <v>OUI</v>
      </c>
      <c r="G470" s="55" t="str">
        <f>IF(I470&gt;0,IF(A470&lt;&gt;A469,IF(OR((L470-L469)/(A470-A469)&lt;-Machine_traitement!$B$18,G469="RUPTURE",IF(L470&lt;L469,L470&lt;Machine_traitement!$B$19)),"RUPTURE","NON RUPTURE"),IF(OR((L471-L469)/(A471-A469)&lt;-Machine_traitement!$B$18,G469="RUPTURE",IF(L471&lt;L469,L471&lt;Machine_traitement!$B$19)),"RUPTURE","NON RUPTURE")),"NON RUPTURE")</f>
        <v>NON RUPTURE</v>
      </c>
      <c r="H470" s="56">
        <f>D470/Resultats!$K$2</f>
        <v>357.43455345267984</v>
      </c>
      <c r="I470" s="69">
        <f>A470-Machine_traitement!$B$26</f>
        <v>1.8242199999999684</v>
      </c>
      <c r="J470" s="50">
        <f>(B470-$B$2)/Resultats!$J$2</f>
        <v>0.18311962500000001</v>
      </c>
      <c r="K470" s="50">
        <f>IF(AND(TRUE,Machine_donnees!J470-(Machine_traitement!$B$10*Machine_donnees!L470+Machine_traitement!$B$11)&gt;0.0003),Machine_donnees!J470-(Machine_traitement!$B$10*Machine_donnees!L470+Machine_traitement!$B$11),0)</f>
        <v>0.11381629288383598</v>
      </c>
      <c r="L470" s="51">
        <f ca="1">AVERAGE(OFFSET(H470,0,0,Machine_traitement!$B$4,1))</f>
        <v>356.93163637197051</v>
      </c>
    </row>
    <row r="471" spans="1:12" ht="12.75">
      <c r="A471" s="65">
        <f>IF(TRUE,Machine_donnees_brutes!A475)</f>
        <v>726.88378999999998</v>
      </c>
      <c r="B471" s="65">
        <f>IF(TRUE,Machine_donnees_brutes!B475)</f>
        <v>4.3393554999999999</v>
      </c>
      <c r="C471" s="65">
        <f>IF(TRUE,Machine_donnees_brutes!D475)</f>
        <v>355.01096000000001</v>
      </c>
      <c r="D471" s="65">
        <f>IF(TRUE,Machine_donnees_brutes!C475)</f>
        <v>409.80468999999999</v>
      </c>
      <c r="F471" s="54" t="str">
        <f>IF(OR(H471&gt;Machine_traitement!$B$24,F470="OUI"),"OUI","NON")</f>
        <v>OUI</v>
      </c>
      <c r="G471" s="55" t="str">
        <f>IF(I471&gt;0,IF(A471&lt;&gt;A470,IF(OR((L471-L470)/(A471-A470)&lt;-Machine_traitement!$B$18,G470="RUPTURE",IF(L471&lt;L470,L471&lt;Machine_traitement!$B$19)),"RUPTURE","NON RUPTURE"),IF(OR((L472-L470)/(A472-A470)&lt;-Machine_traitement!$B$18,G470="RUPTURE",IF(L472&lt;L470,L472&lt;Machine_traitement!$B$19)),"RUPTURE","NON RUPTURE")),"NON RUPTURE")</f>
        <v>NON RUPTURE</v>
      </c>
      <c r="H471" s="56">
        <f>D471/Resultats!$K$2</f>
        <v>356.42871929126119</v>
      </c>
      <c r="I471" s="69">
        <f>A471-Machine_traitement!$B$26</f>
        <v>1.8281299999999874</v>
      </c>
      <c r="J471" s="50">
        <f>(B471-$B$2)/Resultats!$J$2</f>
        <v>0.18356892499999999</v>
      </c>
      <c r="K471" s="50">
        <f>IF(AND(TRUE,Machine_donnees!J471-(Machine_traitement!$B$10*Machine_donnees!L471+Machine_traitement!$B$11)&gt;0.0003),Machine_donnees!J471-(Machine_traitement!$B$10*Machine_donnees!L471+Machine_traitement!$B$11),0)</f>
        <v>0.11421336847686477</v>
      </c>
      <c r="L471" s="51">
        <f ca="1">AVERAGE(OFFSET(H471,0,0,Machine_traitement!$B$4,1))</f>
        <v>357.57877583879474</v>
      </c>
    </row>
    <row r="472" spans="1:12" ht="12.75">
      <c r="A472" s="65">
        <f>IF(TRUE,Machine_donnees_brutes!A476)</f>
        <v>726.8877</v>
      </c>
      <c r="B472" s="65">
        <f>IF(TRUE,Machine_donnees_brutes!B476)</f>
        <v>4.3423771999999996</v>
      </c>
      <c r="C472" s="65">
        <f>IF(TRUE,Machine_donnees_brutes!D476)</f>
        <v>354.04129</v>
      </c>
      <c r="D472" s="65">
        <f>IF(TRUE,Machine_donnees_brutes!C476)</f>
        <v>412.44925000000001</v>
      </c>
      <c r="F472" s="54" t="str">
        <f>IF(OR(H472&gt;Machine_traitement!$B$24,F471="OUI"),"OUI","NON")</f>
        <v>OUI</v>
      </c>
      <c r="G472" s="55" t="str">
        <f>IF(I472&gt;0,IF(A472&lt;&gt;A471,IF(OR((L472-L471)/(A472-A471)&lt;-Machine_traitement!$B$18,G471="RUPTURE",IF(L472&lt;L471,L472&lt;Machine_traitement!$B$19)),"RUPTURE","NON RUPTURE"),IF(OR((L473-L471)/(A473-A471)&lt;-Machine_traitement!$B$18,G471="RUPTURE",IF(L473&lt;L471,L473&lt;Machine_traitement!$B$19)),"RUPTURE","NON RUPTURE")),"NON RUPTURE")</f>
        <v>NON RUPTURE</v>
      </c>
      <c r="H472" s="56">
        <f>D472/Resultats!$K$2</f>
        <v>358.72883238632829</v>
      </c>
      <c r="I472" s="69">
        <f>A472-Machine_traitement!$B$26</f>
        <v>1.8320400000000063</v>
      </c>
      <c r="J472" s="50">
        <f>(B472-$B$2)/Resultats!$J$2</f>
        <v>0.18394663749999995</v>
      </c>
      <c r="K472" s="50">
        <f>IF(AND(TRUE,Machine_donnees!J472-(Machine_traitement!$B$10*Machine_donnees!L472+Machine_traitement!$B$11)&gt;0.0003),Machine_donnees!J472-(Machine_traitement!$B$10*Machine_donnees!L472+Machine_traitement!$B$11),0)</f>
        <v>0.11467411922283118</v>
      </c>
      <c r="L472" s="51">
        <f ca="1">AVERAGE(OFFSET(H472,0,0,Machine_traitement!$B$4,1))</f>
        <v>356.54980625661472</v>
      </c>
    </row>
    <row r="473" spans="1:12" ht="12.75">
      <c r="A473" s="65">
        <f>IF(TRUE,Machine_donnees_brutes!A477)</f>
        <v>726.89160000000004</v>
      </c>
      <c r="B473" s="65">
        <f>IF(TRUE,Machine_donnees_brutes!B477)</f>
        <v>4.3445945000000004</v>
      </c>
      <c r="C473" s="65">
        <f>IF(TRUE,Machine_donnees_brutes!D477)</f>
        <v>353.36835000000002</v>
      </c>
      <c r="D473" s="65">
        <f>IF(TRUE,Machine_donnees_brutes!C477)</f>
        <v>407.43857000000003</v>
      </c>
      <c r="F473" s="54" t="str">
        <f>IF(OR(H473&gt;Machine_traitement!$B$24,F472="OUI"),"OUI","NON")</f>
        <v>OUI</v>
      </c>
      <c r="G473" s="55" t="str">
        <f>IF(I473&gt;0,IF(A473&lt;&gt;A472,IF(OR((L473-L472)/(A473-A472)&lt;-Machine_traitement!$B$18,G472="RUPTURE",IF(L473&lt;L472,L473&lt;Machine_traitement!$B$19)),"RUPTURE","NON RUPTURE"),IF(OR((L474-L472)/(A474-A472)&lt;-Machine_traitement!$B$18,G472="RUPTURE",IF(L474&lt;L472,L474&lt;Machine_traitement!$B$19)),"RUPTURE","NON RUPTURE")),"NON RUPTURE")</f>
        <v>NON RUPTURE</v>
      </c>
      <c r="H473" s="56">
        <f>D473/Resultats!$K$2</f>
        <v>354.37078012690114</v>
      </c>
      <c r="I473" s="69">
        <f>A473-Machine_traitement!$B$26</f>
        <v>1.8359400000000505</v>
      </c>
      <c r="J473" s="50">
        <f>(B473-$B$2)/Resultats!$J$2</f>
        <v>0.18422380000000005</v>
      </c>
      <c r="K473" s="50">
        <f>IF(AND(TRUE,Machine_donnees!J473-(Machine_traitement!$B$10*Machine_donnees!L473+Machine_traitement!$B$11)&gt;0.0003),Machine_donnees!J473-(Machine_traitement!$B$10*Machine_donnees!L473+Machine_traitement!$B$11),0)</f>
        <v>0.11503109617064949</v>
      </c>
      <c r="L473" s="51">
        <f ca="1">AVERAGE(OFFSET(H473,0,0,Machine_traitement!$B$4,1))</f>
        <v>355.56078441411779</v>
      </c>
    </row>
    <row r="474" spans="1:12" ht="12.75">
      <c r="A474" s="65">
        <f>IF(TRUE,Machine_donnees_brutes!A478)</f>
        <v>726.89550999999994</v>
      </c>
      <c r="B474" s="65">
        <f>IF(TRUE,Machine_donnees_brutes!B478)</f>
        <v>4.3489814000000004</v>
      </c>
      <c r="C474" s="65">
        <f>IF(TRUE,Machine_donnees_brutes!D478)</f>
        <v>354.01348999999999</v>
      </c>
      <c r="D474" s="65">
        <f>IF(TRUE,Machine_donnees_brutes!C478)</f>
        <v>410.17498999999998</v>
      </c>
      <c r="F474" s="54" t="str">
        <f>IF(OR(H474&gt;Machine_traitement!$B$24,F473="OUI"),"OUI","NON")</f>
        <v>OUI</v>
      </c>
      <c r="G474" s="55" t="str">
        <f>IF(I474&gt;0,IF(A474&lt;&gt;A473,IF(OR((L474-L473)/(A474-A473)&lt;-Machine_traitement!$B$18,G473="RUPTURE",IF(L474&lt;L473,L474&lt;Machine_traitement!$B$19)),"RUPTURE","NON RUPTURE"),IF(OR((L475-L473)/(A475-A473)&lt;-Machine_traitement!$B$18,G473="RUPTURE",IF(L475&lt;L473,L475&lt;Machine_traitement!$B$19)),"RUPTURE","NON RUPTURE")),"NON RUPTURE")</f>
        <v>NON RUPTURE</v>
      </c>
      <c r="H474" s="56">
        <f>D474/Resultats!$K$2</f>
        <v>356.75078870133444</v>
      </c>
      <c r="I474" s="69">
        <f>A474-Machine_traitement!$B$26</f>
        <v>1.8398499999999558</v>
      </c>
      <c r="J474" s="50">
        <f>(B474-$B$2)/Resultats!$J$2</f>
        <v>0.18477216250000006</v>
      </c>
      <c r="K474" s="50">
        <f>IF(AND(TRUE,Machine_donnees!J474-(Machine_traitement!$B$10*Machine_donnees!L474+Machine_traitement!$B$11)&gt;0.0003),Machine_donnees!J474-(Machine_traitement!$B$10*Machine_donnees!L474+Machine_traitement!$B$11),0)</f>
        <v>0.11567512503862418</v>
      </c>
      <c r="L474" s="51">
        <f ca="1">AVERAGE(OFFSET(H474,0,0,Machine_traitement!$B$4,1))</f>
        <v>354.37533328207729</v>
      </c>
    </row>
    <row r="475" spans="1:12" ht="12.75">
      <c r="A475" s="65">
        <f>IF(TRUE,Machine_donnees_brutes!A479)</f>
        <v>726.89940999999999</v>
      </c>
      <c r="B475" s="65">
        <f>IF(TRUE,Machine_donnees_brutes!B479)</f>
        <v>4.3518305000000002</v>
      </c>
      <c r="C475" s="65">
        <f>IF(TRUE,Machine_donnees_brutes!D479)</f>
        <v>355.24319000000003</v>
      </c>
      <c r="D475" s="65">
        <f>IF(TRUE,Machine_donnees_brutes!C479)</f>
        <v>404.71262000000002</v>
      </c>
      <c r="F475" s="54" t="str">
        <f>IF(OR(H475&gt;Machine_traitement!$B$24,F474="OUI"),"OUI","NON")</f>
        <v>OUI</v>
      </c>
      <c r="G475" s="55" t="str">
        <f>IF(I475&gt;0,IF(A475&lt;&gt;A474,IF(OR((L475-L474)/(A475-A474)&lt;-Machine_traitement!$B$18,G474="RUPTURE",IF(L475&lt;L474,L475&lt;Machine_traitement!$B$19)),"RUPTURE","NON RUPTURE"),IF(OR((L476-L474)/(A476-A474)&lt;-Machine_traitement!$B$18,G474="RUPTURE",IF(L476&lt;L474,L476&lt;Machine_traitement!$B$19)),"RUPTURE","NON RUPTURE")),"NON RUPTURE")</f>
        <v>NON RUPTURE</v>
      </c>
      <c r="H475" s="56">
        <f>D475/Resultats!$K$2</f>
        <v>351.99987786282014</v>
      </c>
      <c r="I475" s="69">
        <f>A475-Machine_traitement!$B$26</f>
        <v>1.84375</v>
      </c>
      <c r="J475" s="50">
        <f>(B475-$B$2)/Resultats!$J$2</f>
        <v>0.18512830000000002</v>
      </c>
      <c r="K475" s="50">
        <f>IF(AND(TRUE,Machine_donnees!J475-(Machine_traitement!$B$10*Machine_donnees!L475+Machine_traitement!$B$11)&gt;0.0003),Machine_donnees!J475-(Machine_traitement!$B$10*Machine_donnees!L475+Machine_traitement!$B$11),0)</f>
        <v>0.11611809311670356</v>
      </c>
      <c r="L475" s="51">
        <f ca="1">AVERAGE(OFFSET(H475,0,0,Machine_traitement!$B$4,1))</f>
        <v>353.29937096366649</v>
      </c>
    </row>
    <row r="476" spans="1:12" ht="12.75">
      <c r="A476" s="65">
        <f>IF(TRUE,Machine_donnees_brutes!A480)</f>
        <v>726.90332000000001</v>
      </c>
      <c r="B476" s="65">
        <f>IF(TRUE,Machine_donnees_brutes!B480)</f>
        <v>4.3537321000000002</v>
      </c>
      <c r="C476" s="65">
        <f>IF(TRUE,Machine_donnees_brutes!D480)</f>
        <v>355.38742000000002</v>
      </c>
      <c r="D476" s="65">
        <f>IF(TRUE,Machine_donnees_brutes!C480)</f>
        <v>407.70080999999999</v>
      </c>
      <c r="F476" s="54" t="str">
        <f>IF(OR(H476&gt;Machine_traitement!$B$24,F475="OUI"),"OUI","NON")</f>
        <v>OUI</v>
      </c>
      <c r="G476" s="55" t="str">
        <f>IF(I476&gt;0,IF(A476&lt;&gt;A475,IF(OR((L476-L475)/(A476-A475)&lt;-Machine_traitement!$B$18,G475="RUPTURE",IF(L476&lt;L475,L476&lt;Machine_traitement!$B$19)),"RUPTURE","NON RUPTURE"),IF(OR((L477-L475)/(A477-A475)&lt;-Machine_traitement!$B$18,G475="RUPTURE",IF(L477&lt;L475,L477&lt;Machine_traitement!$B$19)),"RUPTURE","NON RUPTURE")),"NON RUPTURE")</f>
        <v>NON RUPTURE</v>
      </c>
      <c r="H476" s="56">
        <f>D476/Resultats!$K$2</f>
        <v>354.59886406451284</v>
      </c>
      <c r="I476" s="69">
        <f>A476-Machine_traitement!$B$26</f>
        <v>1.847660000000019</v>
      </c>
      <c r="J476" s="50">
        <f>(B476-$B$2)/Resultats!$J$2</f>
        <v>0.18536600000000003</v>
      </c>
      <c r="K476" s="50">
        <f>IF(AND(TRUE,Machine_donnees!J476-(Machine_traitement!$B$10*Machine_donnees!L476+Machine_traitement!$B$11)&gt;0.0003),Machine_donnees!J476-(Machine_traitement!$B$10*Machine_donnees!L476+Machine_traitement!$B$11),0)</f>
        <v>0.11634707313928261</v>
      </c>
      <c r="L476" s="51">
        <f ca="1">AVERAGE(OFFSET(H476,0,0,Machine_traitement!$B$4,1))</f>
        <v>353.40742468540685</v>
      </c>
    </row>
    <row r="477" spans="1:12" ht="12.75">
      <c r="A477" s="65">
        <f>IF(TRUE,Machine_donnees_brutes!A481)</f>
        <v>726.90723000000003</v>
      </c>
      <c r="B477" s="65">
        <f>IF(TRUE,Machine_donnees_brutes!B481)</f>
        <v>4.3568429999999996</v>
      </c>
      <c r="C477" s="65">
        <f>IF(TRUE,Machine_donnees_brutes!D481)</f>
        <v>354.60779000000002</v>
      </c>
      <c r="D477" s="65">
        <f>IF(TRUE,Machine_donnees_brutes!C481)</f>
        <v>404.96109000000001</v>
      </c>
      <c r="F477" s="54" t="str">
        <f>IF(OR(H477&gt;Machine_traitement!$B$24,F476="OUI"),"OUI","NON")</f>
        <v>OUI</v>
      </c>
      <c r="G477" s="55" t="str">
        <f>IF(I477&gt;0,IF(A477&lt;&gt;A476,IF(OR((L477-L476)/(A477-A476)&lt;-Machine_traitement!$B$18,G476="RUPTURE",IF(L477&lt;L476,L477&lt;Machine_traitement!$B$19)),"RUPTURE","NON RUPTURE"),IF(OR((L478-L476)/(A478-A476)&lt;-Machine_traitement!$B$18,G476="RUPTURE",IF(L478&lt;L476,L478&lt;Machine_traitement!$B$19)),"RUPTURE","NON RUPTURE")),"NON RUPTURE")</f>
        <v>NON RUPTURE</v>
      </c>
      <c r="H477" s="56">
        <f>D477/Resultats!$K$2</f>
        <v>352.21598530630087</v>
      </c>
      <c r="I477" s="69">
        <f>A477-Machine_traitement!$B$26</f>
        <v>1.8515700000000379</v>
      </c>
      <c r="J477" s="50">
        <f>(B477-$B$2)/Resultats!$J$2</f>
        <v>0.18575486249999995</v>
      </c>
      <c r="K477" s="50">
        <f>IF(AND(TRUE,Machine_donnees!J477-(Machine_traitement!$B$10*Machine_donnees!L477+Machine_traitement!$B$11)&gt;0.0003),Machine_donnees!J477-(Machine_traitement!$B$10*Machine_donnees!L477+Machine_traitement!$B$11),0)</f>
        <v>0.11682453990295319</v>
      </c>
      <c r="L477" s="51">
        <f ca="1">AVERAGE(OFFSET(H477,0,0,Machine_traitement!$B$4,1))</f>
        <v>352.30948371727266</v>
      </c>
    </row>
    <row r="478" spans="1:12" ht="12.75">
      <c r="A478" s="65">
        <f>IF(TRUE,Machine_donnees_brutes!A482)</f>
        <v>726.91112999999996</v>
      </c>
      <c r="B478" s="65">
        <f>IF(TRUE,Machine_donnees_brutes!B482)</f>
        <v>4.3613910999999996</v>
      </c>
      <c r="C478" s="65">
        <f>IF(TRUE,Machine_donnees_brutes!D482)</f>
        <v>353.5788</v>
      </c>
      <c r="D478" s="65">
        <f>IF(TRUE,Machine_donnees_brutes!C482)</f>
        <v>405.17608999999999</v>
      </c>
      <c r="F478" s="54" t="str">
        <f>IF(OR(H478&gt;Machine_traitement!$B$24,F477="OUI"),"OUI","NON")</f>
        <v>OUI</v>
      </c>
      <c r="G478" s="55" t="str">
        <f>IF(I478&gt;0,IF(A478&lt;&gt;A477,IF(OR((L478-L477)/(A478-A477)&lt;-Machine_traitement!$B$18,G477="RUPTURE",IF(L478&lt;L477,L478&lt;Machine_traitement!$B$19)),"RUPTURE","NON RUPTURE"),IF(OR((L479-L477)/(A479-A477)&lt;-Machine_traitement!$B$18,G477="RUPTURE",IF(L479&lt;L477,L479&lt;Machine_traitement!$B$19)),"RUPTURE","NON RUPTURE")),"NON RUPTURE")</f>
        <v>NON RUPTURE</v>
      </c>
      <c r="H478" s="56">
        <f>D478/Resultats!$K$2</f>
        <v>352.4029821282445</v>
      </c>
      <c r="I478" s="69">
        <f>A478-Machine_traitement!$B$26</f>
        <v>1.8554699999999684</v>
      </c>
      <c r="J478" s="50">
        <f>(B478-$B$2)/Resultats!$J$2</f>
        <v>0.18632337499999996</v>
      </c>
      <c r="K478" s="50">
        <f>IF(AND(TRUE,Machine_donnees!J478-(Machine_traitement!$B$10*Machine_donnees!L478+Machine_traitement!$B$11)&gt;0.0003),Machine_donnees!J478-(Machine_traitement!$B$10*Machine_donnees!L478+Machine_traitement!$B$11),0)</f>
        <v>0.1173942400072351</v>
      </c>
      <c r="L478" s="51">
        <f ca="1">AVERAGE(OFFSET(H478,0,0,Machine_traitement!$B$4,1))</f>
        <v>352.29476750226206</v>
      </c>
    </row>
    <row r="479" spans="1:12" ht="12.75">
      <c r="A479" s="65">
        <f>IF(TRUE,Machine_donnees_brutes!A483)</f>
        <v>726.91503999999998</v>
      </c>
      <c r="B479" s="65">
        <f>IF(TRUE,Machine_donnees_brutes!B483)</f>
        <v>4.3635663999999998</v>
      </c>
      <c r="C479" s="65">
        <f>IF(TRUE,Machine_donnees_brutes!D483)</f>
        <v>353.13852000000003</v>
      </c>
      <c r="D479" s="65">
        <f>IF(TRUE,Machine_donnees_brutes!C483)</f>
        <v>404.92725000000002</v>
      </c>
      <c r="F479" s="54" t="str">
        <f>IF(OR(H479&gt;Machine_traitement!$B$24,F478="OUI"),"OUI","NON")</f>
        <v>OUI</v>
      </c>
      <c r="G479" s="55" t="str">
        <f>IF(I479&gt;0,IF(A479&lt;&gt;A478,IF(OR((L479-L478)/(A479-A478)&lt;-Machine_traitement!$B$18,G478="RUPTURE",IF(L479&lt;L478,L479&lt;Machine_traitement!$B$19)),"RUPTURE","NON RUPTURE"),IF(OR((L480-L478)/(A480-A478)&lt;-Machine_traitement!$B$18,G478="RUPTURE",IF(L480&lt;L478,L480&lt;Machine_traitement!$B$19)),"RUPTURE","NON RUPTURE")),"NON RUPTURE")</f>
        <v>NON RUPTURE</v>
      </c>
      <c r="H479" s="56">
        <f>D479/Resultats!$K$2</f>
        <v>352.18655287627956</v>
      </c>
      <c r="I479" s="69">
        <f>A479-Machine_traitement!$B$26</f>
        <v>1.8593799999999874</v>
      </c>
      <c r="J479" s="50">
        <f>(B479-$B$2)/Resultats!$J$2</f>
        <v>0.18659528749999998</v>
      </c>
      <c r="K479" s="50">
        <f>IF(AND(TRUE,Machine_donnees!J479-(Machine_traitement!$B$10*Machine_donnees!L479+Machine_traitement!$B$11)&gt;0.0003),Machine_donnees!J479-(Machine_traitement!$B$10*Machine_donnees!L479+Machine_traitement!$B$11),0)</f>
        <v>0.11782999908261742</v>
      </c>
      <c r="L479" s="51">
        <f ca="1">AVERAGE(OFFSET(H479,0,0,Machine_traitement!$B$4,1))</f>
        <v>350.26446037991661</v>
      </c>
    </row>
    <row r="480" spans="1:12" ht="12.75">
      <c r="A480" s="65">
        <f>IF(TRUE,Machine_donnees_brutes!A484)</f>
        <v>726.91895</v>
      </c>
      <c r="B480" s="65">
        <f>IF(TRUE,Machine_donnees_brutes!B484)</f>
        <v>4.3672743000000001</v>
      </c>
      <c r="C480" s="65">
        <f>IF(TRUE,Machine_donnees_brutes!D484)</f>
        <v>354.04083000000003</v>
      </c>
      <c r="D480" s="65">
        <f>IF(TRUE,Machine_donnees_brutes!C484)</f>
        <v>400.50738999999999</v>
      </c>
      <c r="F480" s="54" t="str">
        <f>IF(OR(H480&gt;Machine_traitement!$B$24,F479="OUI"),"OUI","NON")</f>
        <v>OUI</v>
      </c>
      <c r="G480" s="55" t="str">
        <f>IF(I480&gt;0,IF(A480&lt;&gt;A479,IF(OR((L480-L479)/(A480-A479)&lt;-Machine_traitement!$B$18,G479="RUPTURE",IF(L480&lt;L479,L480&lt;Machine_traitement!$B$19)),"RUPTURE","NON RUPTURE"),IF(OR((L481-L479)/(A481-A479)&lt;-Machine_traitement!$B$18,G479="RUPTURE",IF(L481&lt;L479,L481&lt;Machine_traitement!$B$19)),"RUPTURE","NON RUPTURE")),"NON RUPTURE")</f>
        <v>NON RUPTURE</v>
      </c>
      <c r="H480" s="56">
        <f>D480/Resultats!$K$2</f>
        <v>348.34236788355366</v>
      </c>
      <c r="I480" s="69">
        <f>A480-Machine_traitement!$B$26</f>
        <v>1.8632900000000063</v>
      </c>
      <c r="J480" s="50">
        <f>(B480-$B$2)/Resultats!$J$2</f>
        <v>0.18705877500000001</v>
      </c>
      <c r="K480" s="50">
        <f>IF(AND(TRUE,Machine_donnees!J480-(Machine_traitement!$B$10*Machine_donnees!L480+Machine_traitement!$B$11)&gt;0.0003),Machine_donnees!J480-(Machine_traitement!$B$10*Machine_donnees!L480+Machine_traitement!$B$11),0)</f>
        <v>0.11836375527497826</v>
      </c>
      <c r="L480" s="51">
        <f ca="1">AVERAGE(OFFSET(H480,0,0,Machine_traitement!$B$4,1))</f>
        <v>349.39372489920731</v>
      </c>
    </row>
    <row r="481" spans="1:12" ht="12.75">
      <c r="A481" s="65">
        <f>IF(TRUE,Machine_donnees_brutes!A485)</f>
        <v>726.92285000000004</v>
      </c>
      <c r="B481" s="65">
        <f>IF(TRUE,Machine_donnees_brutes!B485)</f>
        <v>4.3700099000000003</v>
      </c>
      <c r="C481" s="65">
        <f>IF(TRUE,Machine_donnees_brutes!D485)</f>
        <v>355.26166000000001</v>
      </c>
      <c r="D481" s="65">
        <f>IF(TRUE,Machine_donnees_brutes!C485)</f>
        <v>402.92498999999998</v>
      </c>
      <c r="F481" s="54" t="str">
        <f>IF(OR(H481&gt;Machine_traitement!$B$24,F480="OUI"),"OUI","NON")</f>
        <v>OUI</v>
      </c>
      <c r="G481" s="55" t="str">
        <f>IF(I481&gt;0,IF(A481&lt;&gt;A480,IF(OR((L481-L480)/(A481-A480)&lt;-Machine_traitement!$B$18,G480="RUPTURE",IF(L481&lt;L480,L481&lt;Machine_traitement!$B$19)),"RUPTURE","NON RUPTURE"),IF(OR((L482-L480)/(A482-A480)&lt;-Machine_traitement!$B$18,G480="RUPTURE",IF(L482&lt;L480,L482&lt;Machine_traitement!$B$19)),"RUPTURE","NON RUPTURE")),"NON RUPTURE")</f>
        <v>NON RUPTURE</v>
      </c>
      <c r="H481" s="56">
        <f>D481/Resultats!$K$2</f>
        <v>350.44508191486102</v>
      </c>
      <c r="I481" s="69">
        <f>A481-Machine_traitement!$B$26</f>
        <v>1.8671900000000505</v>
      </c>
      <c r="J481" s="50">
        <f>(B481-$B$2)/Resultats!$J$2</f>
        <v>0.18740072500000005</v>
      </c>
      <c r="K481" s="50">
        <f>IF(AND(TRUE,Machine_donnees!J481-(Machine_traitement!$B$10*Machine_donnees!L481+Machine_traitement!$B$11)&gt;0.0003),Machine_donnees!J481-(Machine_traitement!$B$10*Machine_donnees!L481+Machine_traitement!$B$11),0)</f>
        <v>0.11880401497494214</v>
      </c>
      <c r="L481" s="51">
        <f ca="1">AVERAGE(OFFSET(H481,0,0,Machine_traitement!$B$4,1))</f>
        <v>348.17551888198363</v>
      </c>
    </row>
    <row r="482" spans="1:12" ht="12.75">
      <c r="A482" s="65">
        <f>IF(TRUE,Machine_donnees_brutes!A486)</f>
        <v>726.92675999999994</v>
      </c>
      <c r="B482" s="65">
        <f>IF(TRUE,Machine_donnees_brutes!B486)</f>
        <v>4.3720664999999999</v>
      </c>
      <c r="C482" s="65">
        <f>IF(TRUE,Machine_donnees_brutes!D486)</f>
        <v>355.33783</v>
      </c>
      <c r="D482" s="65">
        <f>IF(TRUE,Machine_donnees_brutes!C486)</f>
        <v>397.70612</v>
      </c>
      <c r="F482" s="54" t="str">
        <f>IF(OR(H482&gt;Machine_traitement!$B$24,F481="OUI"),"OUI","NON")</f>
        <v>OUI</v>
      </c>
      <c r="G482" s="55" t="str">
        <f>IF(I482&gt;0,IF(A482&lt;&gt;A481,IF(OR((L482-L481)/(A482-A481)&lt;-Machine_traitement!$B$18,G481="RUPTURE",IF(L482&lt;L481,L482&lt;Machine_traitement!$B$19)),"RUPTURE","NON RUPTURE"),IF(OR((L483-L481)/(A483-A481)&lt;-Machine_traitement!$B$18,G481="RUPTURE",IF(L483&lt;L481,L483&lt;Machine_traitement!$B$19)),"RUPTURE","NON RUPTURE")),"NON RUPTURE")</f>
        <v>NON RUPTURE</v>
      </c>
      <c r="H482" s="56">
        <f>D482/Resultats!$K$2</f>
        <v>345.90595584910619</v>
      </c>
      <c r="I482" s="69">
        <f>A482-Machine_traitement!$B$26</f>
        <v>1.8710999999999558</v>
      </c>
      <c r="J482" s="50">
        <f>(B482-$B$2)/Resultats!$J$2</f>
        <v>0.18765779999999999</v>
      </c>
      <c r="K482" s="50">
        <f>IF(AND(TRUE,Machine_donnees!J482-(Machine_traitement!$B$10*Machine_donnees!L482+Machine_traitement!$B$11)&gt;0.0003),Machine_donnees!J482-(Machine_traitement!$B$10*Machine_donnees!L482+Machine_traitement!$B$11),0)</f>
        <v>0.11910343873637755</v>
      </c>
      <c r="L482" s="51">
        <f ca="1">AVERAGE(OFFSET(H482,0,0,Machine_traitement!$B$4,1))</f>
        <v>347.65075361444997</v>
      </c>
    </row>
    <row r="483" spans="1:12" ht="12.75">
      <c r="A483" s="65">
        <f>IF(TRUE,Machine_donnees_brutes!A487)</f>
        <v>726.93065999999999</v>
      </c>
      <c r="B483" s="65">
        <f>IF(TRUE,Machine_donnees_brutes!B487)</f>
        <v>4.3768406000000004</v>
      </c>
      <c r="C483" s="65">
        <f>IF(TRUE,Machine_donnees_brutes!D487)</f>
        <v>354.57900999999998</v>
      </c>
      <c r="D483" s="65">
        <f>IF(TRUE,Machine_donnees_brutes!C487)</f>
        <v>401.71829000000002</v>
      </c>
      <c r="F483" s="54" t="str">
        <f>IF(OR(H483&gt;Machine_traitement!$B$24,F482="OUI"),"OUI","NON")</f>
        <v>OUI</v>
      </c>
      <c r="G483" s="55" t="str">
        <f>IF(I483&gt;0,IF(A483&lt;&gt;A482,IF(OR((L483-L482)/(A483-A482)&lt;-Machine_traitement!$B$18,G482="RUPTURE",IF(L483&lt;L482,L483&lt;Machine_traitement!$B$19)),"RUPTURE","NON RUPTURE"),IF(OR((L484-L482)/(A484-A482)&lt;-Machine_traitement!$B$18,G482="RUPTURE",IF(L484&lt;L482,L484&lt;Machine_traitement!$B$19)),"RUPTURE","NON RUPTURE")),"NON RUPTURE")</f>
        <v>NON RUPTURE</v>
      </c>
      <c r="H483" s="56">
        <f>D483/Resultats!$K$2</f>
        <v>349.3955513797938</v>
      </c>
      <c r="I483" s="69">
        <f>A483-Machine_traitement!$B$26</f>
        <v>1.875</v>
      </c>
      <c r="J483" s="50">
        <f>(B483-$B$2)/Resultats!$J$2</f>
        <v>0.18825456250000006</v>
      </c>
      <c r="K483" s="50">
        <f>IF(AND(TRUE,Machine_donnees!J483-(Machine_traitement!$B$10*Machine_donnees!L483+Machine_traitement!$B$11)&gt;0.0003),Machine_donnees!J483-(Machine_traitement!$B$10*Machine_donnees!L483+Machine_traitement!$B$11),0)</f>
        <v>0.11972961234064629</v>
      </c>
      <c r="L483" s="51">
        <f ca="1">AVERAGE(OFFSET(H483,0,0,Machine_traitement!$B$4,1))</f>
        <v>347.28630550600832</v>
      </c>
    </row>
    <row r="484" spans="1:12" ht="12.75">
      <c r="A484" s="65">
        <f>IF(TRUE,Machine_donnees_brutes!A488)</f>
        <v>726.93457000000001</v>
      </c>
      <c r="B484" s="65">
        <f>IF(TRUE,Machine_donnees_brutes!B488)</f>
        <v>4.3806672000000004</v>
      </c>
      <c r="C484" s="65">
        <f>IF(TRUE,Machine_donnees_brutes!D488)</f>
        <v>353.65697999999998</v>
      </c>
      <c r="D484" s="65">
        <f>IF(TRUE,Machine_donnees_brutes!C488)</f>
        <v>396.86806999999999</v>
      </c>
      <c r="F484" s="54" t="str">
        <f>IF(OR(H484&gt;Machine_traitement!$B$24,F483="OUI"),"OUI","NON")</f>
        <v>OUI</v>
      </c>
      <c r="G484" s="55" t="str">
        <f>IF(I484&gt;0,IF(A484&lt;&gt;A483,IF(OR((L484-L483)/(A484-A483)&lt;-Machine_traitement!$B$18,G483="RUPTURE",IF(L484&lt;L483,L484&lt;Machine_traitement!$B$19)),"RUPTURE","NON RUPTURE"),IF(OR((L485-L483)/(A485-A483)&lt;-Machine_traitement!$B$18,G483="RUPTURE",IF(L485&lt;L483,L485&lt;Machine_traitement!$B$19)),"RUPTURE","NON RUPTURE")),"NON RUPTURE")</f>
        <v>NON RUPTURE</v>
      </c>
      <c r="H484" s="56">
        <f>D484/Resultats!$K$2</f>
        <v>345.17705963222284</v>
      </c>
      <c r="I484" s="69">
        <f>A484-Machine_traitement!$B$26</f>
        <v>1.878910000000019</v>
      </c>
      <c r="J484" s="50">
        <f>(B484-$B$2)/Resultats!$J$2</f>
        <v>0.18873288750000006</v>
      </c>
      <c r="K484" s="50">
        <f>IF(AND(TRUE,Machine_donnees!J484-(Machine_traitement!$B$10*Machine_donnees!L484+Machine_traitement!$B$11)&gt;0.0003),Machine_donnees!J484-(Machine_traitement!$B$10*Machine_donnees!L484+Machine_traitement!$B$11),0)</f>
        <v>0.1203541025097251</v>
      </c>
      <c r="L484" s="51">
        <f ca="1">AVERAGE(OFFSET(H484,0,0,Machine_traitement!$B$4,1))</f>
        <v>345.47509777629466</v>
      </c>
    </row>
    <row r="485" spans="1:12" ht="12.75">
      <c r="A485" s="65">
        <f>IF(TRUE,Machine_donnees_brutes!A489)</f>
        <v>726.93848000000003</v>
      </c>
      <c r="B485" s="65">
        <f>IF(TRUE,Machine_donnees_brutes!B489)</f>
        <v>4.3836474000000001</v>
      </c>
      <c r="C485" s="65">
        <f>IF(TRUE,Machine_donnees_brutes!D489)</f>
        <v>353.31848000000002</v>
      </c>
      <c r="D485" s="65">
        <f>IF(TRUE,Machine_donnees_brutes!C489)</f>
        <v>397.55340999999999</v>
      </c>
      <c r="F485" s="54" t="str">
        <f>IF(OR(H485&gt;Machine_traitement!$B$24,F484="OUI"),"OUI","NON")</f>
        <v>OUI</v>
      </c>
      <c r="G485" s="55" t="str">
        <f>IF(I485&gt;0,IF(A485&lt;&gt;A484,IF(OR((L485-L484)/(A485-A484)&lt;-Machine_traitement!$B$18,G484="RUPTURE",IF(L485&lt;L484,L485&lt;Machine_traitement!$B$19)),"RUPTURE","NON RUPTURE"),IF(OR((L486-L484)/(A486-A484)&lt;-Machine_traitement!$B$18,G484="RUPTURE",IF(L486&lt;L484,L486&lt;Machine_traitement!$B$19)),"RUPTURE","NON RUPTURE")),"NON RUPTURE")</f>
        <v>NON RUPTURE</v>
      </c>
      <c r="H485" s="56">
        <f>D485/Resultats!$K$2</f>
        <v>345.77313592036654</v>
      </c>
      <c r="I485" s="69">
        <f>A485-Machine_traitement!$B$26</f>
        <v>1.8828200000000379</v>
      </c>
      <c r="J485" s="50">
        <f>(B485-$B$2)/Resultats!$J$2</f>
        <v>0.18910541250000001</v>
      </c>
      <c r="K485" s="50">
        <f>IF(AND(TRUE,Machine_donnees!J485-(Machine_traitement!$B$10*Machine_donnees!L485+Machine_traitement!$B$11)&gt;0.0003),Machine_donnees!J485-(Machine_traitement!$B$10*Machine_donnees!L485+Machine_traitement!$B$11),0)</f>
        <v>0.120775852022665</v>
      </c>
      <c r="L485" s="51">
        <f ca="1">AVERAGE(OFFSET(H485,0,0,Machine_traitement!$B$4,1))</f>
        <v>344.86513153816759</v>
      </c>
    </row>
    <row r="486" spans="1:12" ht="12.75">
      <c r="A486" s="65">
        <f>IF(TRUE,Machine_donnees_brutes!A490)</f>
        <v>726.94237999999996</v>
      </c>
      <c r="B486" s="65">
        <f>IF(TRUE,Machine_donnees_brutes!B490)</f>
        <v>4.3858528000000003</v>
      </c>
      <c r="C486" s="65">
        <f>IF(TRUE,Machine_donnees_brutes!D490)</f>
        <v>354.33517000000001</v>
      </c>
      <c r="D486" s="65">
        <f>IF(TRUE,Machine_donnees_brutes!C490)</f>
        <v>395.46544999999998</v>
      </c>
      <c r="F486" s="54" t="str">
        <f>IF(OR(H486&gt;Machine_traitement!$B$24,F485="OUI"),"OUI","NON")</f>
        <v>OUI</v>
      </c>
      <c r="G486" s="55" t="str">
        <f>IF(I486&gt;0,IF(A486&lt;&gt;A485,IF(OR((L486-L485)/(A486-A485)&lt;-Machine_traitement!$B$18,G485="RUPTURE",IF(L486&lt;L485,L486&lt;Machine_traitement!$B$19)),"RUPTURE","NON RUPTURE"),IF(OR((L487-L485)/(A487-A485)&lt;-Machine_traitement!$B$18,G485="RUPTURE",IF(L487&lt;L485,L487&lt;Machine_traitement!$B$19)),"RUPTURE","NON RUPTURE")),"NON RUPTURE")</f>
        <v>NON RUPTURE</v>
      </c>
      <c r="H486" s="56">
        <f>D486/Resultats!$K$2</f>
        <v>343.95712715596858</v>
      </c>
      <c r="I486" s="69">
        <f>A486-Machine_traitement!$B$26</f>
        <v>1.8867199999999684</v>
      </c>
      <c r="J486" s="50">
        <f>(B486-$B$2)/Resultats!$J$2</f>
        <v>0.18938108750000005</v>
      </c>
      <c r="K486" s="50">
        <f>IF(AND(TRUE,Machine_donnees!J486-(Machine_traitement!$B$10*Machine_donnees!L486+Machine_traitement!$B$11)&gt;0.0003),Machine_donnees!J486-(Machine_traitement!$B$10*Machine_donnees!L486+Machine_traitement!$B$11),0)</f>
        <v>0.12119505131638292</v>
      </c>
      <c r="L486" s="51">
        <f ca="1">AVERAGE(OFFSET(H486,0,0,Machine_traitement!$B$4,1))</f>
        <v>343.08664825229408</v>
      </c>
    </row>
    <row r="487" spans="1:12" ht="12.75">
      <c r="A487" s="65">
        <f>IF(TRUE,Machine_donnees_brutes!A491)</f>
        <v>726.94628999999998</v>
      </c>
      <c r="B487" s="65">
        <f>IF(TRUE,Machine_donnees_brutes!B491)</f>
        <v>4.3893155999999998</v>
      </c>
      <c r="C487" s="65">
        <f>IF(TRUE,Machine_donnees_brutes!D491)</f>
        <v>355.39429000000001</v>
      </c>
      <c r="D487" s="65">
        <f>IF(TRUE,Machine_donnees_brutes!C491)</f>
        <v>393.46377999999999</v>
      </c>
      <c r="F487" s="54" t="str">
        <f>IF(OR(H487&gt;Machine_traitement!$B$24,F486="OUI"),"OUI","NON")</f>
        <v>OUI</v>
      </c>
      <c r="G487" s="55" t="str">
        <f>IF(I487&gt;0,IF(A487&lt;&gt;A486,IF(OR((L487-L486)/(A487-A486)&lt;-Machine_traitement!$B$18,G486="RUPTURE",IF(L487&lt;L486,L487&lt;Machine_traitement!$B$19)),"RUPTURE","NON RUPTURE"),IF(OR((L488-L486)/(A488-A486)&lt;-Machine_traitement!$B$18,G486="RUPTURE",IF(L488&lt;L486,L488&lt;Machine_traitement!$B$19)),"RUPTURE","NON RUPTURE")),"NON RUPTURE")</f>
        <v>NON RUPTURE</v>
      </c>
      <c r="H487" s="56">
        <f>D487/Resultats!$K$2</f>
        <v>342.21616934861959</v>
      </c>
      <c r="I487" s="69">
        <f>A487-Machine_traitement!$B$26</f>
        <v>1.8906299999999874</v>
      </c>
      <c r="J487" s="50">
        <f>(B487-$B$2)/Resultats!$J$2</f>
        <v>0.18981393749999997</v>
      </c>
      <c r="K487" s="50">
        <f>IF(AND(TRUE,Machine_donnees!J487-(Machine_traitement!$B$10*Machine_donnees!L487+Machine_traitement!$B$11)&gt;0.0003),Machine_donnees!J487-(Machine_traitement!$B$10*Machine_donnees!L487+Machine_traitement!$B$11),0)</f>
        <v>0.12162952163818236</v>
      </c>
      <c r="L487" s="51">
        <f ca="1">AVERAGE(OFFSET(H487,0,0,Machine_traitement!$B$4,1))</f>
        <v>343.0665700121333</v>
      </c>
    </row>
    <row r="488" spans="1:12" ht="12.75">
      <c r="A488" s="65">
        <f>IF(TRUE,Machine_donnees_brutes!A492)</f>
        <v>726.9502</v>
      </c>
      <c r="B488" s="65">
        <f>IF(TRUE,Machine_donnees_brutes!B492)</f>
        <v>4.3929695999999998</v>
      </c>
      <c r="C488" s="65">
        <f>IF(TRUE,Machine_donnees_brutes!D492)</f>
        <v>355.27884</v>
      </c>
      <c r="D488" s="65">
        <f>IF(TRUE,Machine_donnees_brutes!C492)</f>
        <v>395.41928000000001</v>
      </c>
      <c r="F488" s="54" t="str">
        <f>IF(OR(H488&gt;Machine_traitement!$B$24,F487="OUI"),"OUI","NON")</f>
        <v>OUI</v>
      </c>
      <c r="G488" s="55" t="str">
        <f>IF(I488&gt;0,IF(A488&lt;&gt;A487,IF(OR((L488-L487)/(A488-A487)&lt;-Machine_traitement!$B$18,G487="RUPTURE",IF(L488&lt;L487,L488&lt;Machine_traitement!$B$19)),"RUPTURE","NON RUPTURE"),IF(OR((L489-L487)/(A489-A487)&lt;-Machine_traitement!$B$18,G487="RUPTURE",IF(L489&lt;L487,L489&lt;Machine_traitement!$B$19)),"RUPTURE","NON RUPTURE")),"NON RUPTURE")</f>
        <v>NON RUPTURE</v>
      </c>
      <c r="H488" s="56">
        <f>D488/Resultats!$K$2</f>
        <v>343.91697067564706</v>
      </c>
      <c r="I488" s="69">
        <f>A488-Machine_traitement!$B$26</f>
        <v>1.8945400000000063</v>
      </c>
      <c r="J488" s="50">
        <f>(B488-$B$2)/Resultats!$J$2</f>
        <v>0.19027068749999998</v>
      </c>
      <c r="K488" s="50">
        <f>IF(AND(TRUE,Machine_donnees!J488-(Machine_traitement!$B$10*Machine_donnees!L488+Machine_traitement!$B$11)&gt;0.0003),Machine_donnees!J488-(Machine_traitement!$B$10*Machine_donnees!L488+Machine_traitement!$B$11),0)</f>
        <v>0.12221447534533801</v>
      </c>
      <c r="L488" s="51">
        <f ca="1">AVERAGE(OFFSET(H488,0,0,Machine_traitement!$B$4,1))</f>
        <v>341.47793198816572</v>
      </c>
    </row>
    <row r="489" spans="1:12" ht="12.75">
      <c r="A489" s="65">
        <f>IF(TRUE,Machine_donnees_brutes!A493)</f>
        <v>726.95410000000004</v>
      </c>
      <c r="B489" s="65">
        <f>IF(TRUE,Machine_donnees_brutes!B493)</f>
        <v>4.3955745999999998</v>
      </c>
      <c r="C489" s="65">
        <f>IF(TRUE,Machine_donnees_brutes!D493)</f>
        <v>354.39157</v>
      </c>
      <c r="D489" s="65">
        <f>IF(TRUE,Machine_donnees_brutes!C493)</f>
        <v>389.8107</v>
      </c>
      <c r="F489" s="54" t="str">
        <f>IF(OR(H489&gt;Machine_traitement!$B$24,F488="OUI"),"OUI","NON")</f>
        <v>OUI</v>
      </c>
      <c r="G489" s="55" t="str">
        <f>IF(I489&gt;0,IF(A489&lt;&gt;A488,IF(OR((L489-L488)/(A489-A488)&lt;-Machine_traitement!$B$18,G488="RUPTURE",IF(L489&lt;L488,L489&lt;Machine_traitement!$B$19)),"RUPTURE","NON RUPTURE"),IF(OR((L490-L488)/(A490-A488)&lt;-Machine_traitement!$B$18,G488="RUPTURE",IF(L490&lt;L488,L490&lt;Machine_traitement!$B$19)),"RUPTURE","NON RUPTURE")),"NON RUPTURE")</f>
        <v>NON RUPTURE</v>
      </c>
      <c r="H489" s="56">
        <f>D489/Resultats!$K$2</f>
        <v>339.03889330068438</v>
      </c>
      <c r="I489" s="69">
        <f>A489-Machine_traitement!$B$26</f>
        <v>1.8984400000000505</v>
      </c>
      <c r="J489" s="50">
        <f>(B489-$B$2)/Resultats!$J$2</f>
        <v>0.19059631249999998</v>
      </c>
      <c r="K489" s="50">
        <f>IF(AND(TRUE,Machine_donnees!J489-(Machine_traitement!$B$10*Machine_donnees!L489+Machine_traitement!$B$11)&gt;0.0003),Machine_donnees!J489-(Machine_traitement!$B$10*Machine_donnees!L489+Machine_traitement!$B$11),0)</f>
        <v>0.1226394969278258</v>
      </c>
      <c r="L489" s="51">
        <f ca="1">AVERAGE(OFFSET(H489,0,0,Machine_traitement!$B$4,1))</f>
        <v>340.24625785099869</v>
      </c>
    </row>
    <row r="490" spans="1:12" ht="12.75">
      <c r="A490" s="65">
        <f>IF(TRUE,Machine_donnees_brutes!A494)</f>
        <v>726.95800999999994</v>
      </c>
      <c r="B490" s="65">
        <f>IF(TRUE,Machine_donnees_brutes!B494)</f>
        <v>4.3981313999999996</v>
      </c>
      <c r="C490" s="65">
        <f>IF(TRUE,Machine_donnees_brutes!D494)</f>
        <v>353.40442000000002</v>
      </c>
      <c r="D490" s="65">
        <f>IF(TRUE,Machine_donnees_brutes!C494)</f>
        <v>392.58704</v>
      </c>
      <c r="F490" s="54" t="str">
        <f>IF(OR(H490&gt;Machine_traitement!$B$24,F489="OUI"),"OUI","NON")</f>
        <v>OUI</v>
      </c>
      <c r="G490" s="55" t="str">
        <f>IF(I490&gt;0,IF(A490&lt;&gt;A489,IF(OR((L490-L489)/(A490-A489)&lt;-Machine_traitement!$B$18,G489="RUPTURE",IF(L490&lt;L489,L490&lt;Machine_traitement!$B$19)),"RUPTURE","NON RUPTURE"),IF(OR((L491-L489)/(A491-A489)&lt;-Machine_traitement!$B$18,G489="RUPTURE",IF(L491&lt;L489,L491&lt;Machine_traitement!$B$19)),"RUPTURE","NON RUPTURE")),"NON RUPTURE")</f>
        <v>NON RUPTURE</v>
      </c>
      <c r="H490" s="56">
        <f>D490/Resultats!$K$2</f>
        <v>341.453622401313</v>
      </c>
      <c r="I490" s="69">
        <f>A490-Machine_traitement!$B$26</f>
        <v>1.9023499999999558</v>
      </c>
      <c r="J490" s="50">
        <f>(B490-$B$2)/Resultats!$J$2</f>
        <v>0.19091591249999995</v>
      </c>
      <c r="K490" s="50">
        <f>IF(AND(TRUE,Machine_donnees!J490-(Machine_traitement!$B$10*Machine_donnees!L490+Machine_traitement!$B$11)&gt;0.0003),Machine_donnees!J490-(Machine_traitement!$B$10*Machine_donnees!L490+Machine_traitement!$B$11),0)</f>
        <v>0.12302948002887332</v>
      </c>
      <c r="L490" s="51">
        <f ca="1">AVERAGE(OFFSET(H490,0,0,Machine_traitement!$B$4,1))</f>
        <v>339.3741046734533</v>
      </c>
    </row>
    <row r="491" spans="1:12" ht="12.75">
      <c r="A491" s="65">
        <f>IF(TRUE,Machine_donnees_brutes!A495)</f>
        <v>726.96190999999999</v>
      </c>
      <c r="B491" s="65">
        <f>IF(TRUE,Machine_donnees_brutes!B495)</f>
        <v>4.4023094</v>
      </c>
      <c r="C491" s="65">
        <f>IF(TRUE,Machine_donnees_brutes!D495)</f>
        <v>353.26443</v>
      </c>
      <c r="D491" s="65">
        <f>IF(TRUE,Machine_donnees_brutes!C495)</f>
        <v>387.80518000000001</v>
      </c>
      <c r="F491" s="54" t="str">
        <f>IF(OR(H491&gt;Machine_traitement!$B$24,F490="OUI"),"OUI","NON")</f>
        <v>OUI</v>
      </c>
      <c r="G491" s="55" t="str">
        <f>IF(I491&gt;0,IF(A491&lt;&gt;A490,IF(OR((L491-L490)/(A491-A490)&lt;-Machine_traitement!$B$18,G490="RUPTURE",IF(L491&lt;L490,L491&lt;Machine_traitement!$B$19)),"RUPTURE","NON RUPTURE"),IF(OR((L492-L490)/(A492-A490)&lt;-Machine_traitement!$B$18,G490="RUPTURE",IF(L492&lt;L490,L492&lt;Machine_traitement!$B$19)),"RUPTURE","NON RUPTURE")),"NON RUPTURE")</f>
        <v>NON RUPTURE</v>
      </c>
      <c r="H491" s="56">
        <f>D491/Resultats!$K$2</f>
        <v>337.29458694559361</v>
      </c>
      <c r="I491" s="69">
        <f>A491-Machine_traitement!$B$26</f>
        <v>1.90625</v>
      </c>
      <c r="J491" s="50">
        <f>(B491-$B$2)/Resultats!$J$2</f>
        <v>0.19143816250000001</v>
      </c>
      <c r="K491" s="50">
        <f>IF(AND(TRUE,Machine_donnees!J491-(Machine_traitement!$B$10*Machine_donnees!L491+Machine_traitement!$B$11)&gt;0.0003),Machine_donnees!J491-(Machine_traitement!$B$10*Machine_donnees!L491+Machine_traitement!$B$11),0)</f>
        <v>0.12358509525177214</v>
      </c>
      <c r="L491" s="51">
        <f ca="1">AVERAGE(OFFSET(H491,0,0,Machine_traitement!$B$4,1))</f>
        <v>338.96065904889912</v>
      </c>
    </row>
    <row r="492" spans="1:12" ht="12.75">
      <c r="A492" s="65">
        <f>IF(TRUE,Machine_donnees_brutes!A496)</f>
        <v>726.96582000000001</v>
      </c>
      <c r="B492" s="65">
        <f>IF(TRUE,Machine_donnees_brutes!B496)</f>
        <v>4.4037160999999996</v>
      </c>
      <c r="C492" s="65">
        <f>IF(TRUE,Machine_donnees_brutes!D496)</f>
        <v>354.39913999999999</v>
      </c>
      <c r="D492" s="65">
        <f>IF(TRUE,Machine_donnees_brutes!C496)</f>
        <v>391.63632000000001</v>
      </c>
      <c r="F492" s="54" t="str">
        <f>IF(OR(H492&gt;Machine_traitement!$B$24,F491="OUI"),"OUI","NON")</f>
        <v>OUI</v>
      </c>
      <c r="G492" s="55" t="str">
        <f>IF(I492&gt;0,IF(A492&lt;&gt;A491,IF(OR((L492-L491)/(A492-A491)&lt;-Machine_traitement!$B$18,G491="RUPTURE",IF(L492&lt;L491,L492&lt;Machine_traitement!$B$19)),"RUPTURE","NON RUPTURE"),IF(OR((L493-L491)/(A493-A491)&lt;-Machine_traitement!$B$18,G491="RUPTURE",IF(L493&lt;L491,L493&lt;Machine_traitement!$B$19)),"RUPTURE","NON RUPTURE")),"NON RUPTURE")</f>
        <v>NON RUPTURE</v>
      </c>
      <c r="H492" s="56">
        <f>D492/Resultats!$K$2</f>
        <v>340.62673115220463</v>
      </c>
      <c r="I492" s="69">
        <f>A492-Machine_traitement!$B$26</f>
        <v>1.910160000000019</v>
      </c>
      <c r="J492" s="50">
        <f>(B492-$B$2)/Resultats!$J$2</f>
        <v>0.19161399999999995</v>
      </c>
      <c r="K492" s="50">
        <f>IF(AND(TRUE,Machine_donnees!J492-(Machine_traitement!$B$10*Machine_donnees!L492+Machine_traitement!$B$11)&gt;0.0003),Machine_donnees!J492-(Machine_traitement!$B$10*Machine_donnees!L492+Machine_traitement!$B$11),0)</f>
        <v>0.12374271825713992</v>
      </c>
      <c r="L492" s="51">
        <f ca="1">AVERAGE(OFFSET(H492,0,0,Machine_traitement!$B$4,1))</f>
        <v>339.18636421298515</v>
      </c>
    </row>
    <row r="493" spans="1:12" ht="12.75">
      <c r="A493" s="65">
        <f>IF(TRUE,Machine_donnees_brutes!A497)</f>
        <v>726.96973000000003</v>
      </c>
      <c r="B493" s="65">
        <f>IF(TRUE,Machine_donnees_brutes!B497)</f>
        <v>4.4094267</v>
      </c>
      <c r="C493" s="65">
        <f>IF(TRUE,Machine_donnees_brutes!D497)</f>
        <v>355.29944</v>
      </c>
      <c r="D493" s="65">
        <f>IF(TRUE,Machine_donnees_brutes!C497)</f>
        <v>388.32418999999999</v>
      </c>
      <c r="F493" s="54" t="str">
        <f>IF(OR(H493&gt;Machine_traitement!$B$24,F492="OUI"),"OUI","NON")</f>
        <v>OUI</v>
      </c>
      <c r="G493" s="55" t="str">
        <f>IF(I493&gt;0,IF(A493&lt;&gt;A492,IF(OR((L493-L492)/(A493-A492)&lt;-Machine_traitement!$B$18,G492="RUPTURE",IF(L493&lt;L492,L493&lt;Machine_traitement!$B$19)),"RUPTURE","NON RUPTURE"),IF(OR((L494-L492)/(A494-A492)&lt;-Machine_traitement!$B$18,G492="RUPTURE",IF(L494&lt;L492,L494&lt;Machine_traitement!$B$19)),"RUPTURE","NON RUPTURE")),"NON RUPTURE")</f>
        <v>NON RUPTURE</v>
      </c>
      <c r="H493" s="56">
        <f>D493/Resultats!$K$2</f>
        <v>337.74599727376568</v>
      </c>
      <c r="I493" s="69">
        <f>A493-Machine_traitement!$B$26</f>
        <v>1.9140700000000379</v>
      </c>
      <c r="J493" s="50">
        <f>(B493-$B$2)/Resultats!$J$2</f>
        <v>0.19232782500000001</v>
      </c>
      <c r="K493" s="50">
        <f>IF(AND(TRUE,Machine_donnees!J493-(Machine_traitement!$B$10*Machine_donnees!L493+Machine_traitement!$B$11)&gt;0.0003),Machine_donnees!J493-(Machine_traitement!$B$10*Machine_donnees!L493+Machine_traitement!$B$11),0)</f>
        <v>0.12457032129230752</v>
      </c>
      <c r="L493" s="51">
        <f ca="1">AVERAGE(OFFSET(H493,0,0,Machine_traitement!$B$4,1))</f>
        <v>337.77648210450582</v>
      </c>
    </row>
    <row r="494" spans="1:12" ht="12.75">
      <c r="A494" s="65">
        <f>IF(TRUE,Machine_donnees_brutes!A498)</f>
        <v>726.97362999999996</v>
      </c>
      <c r="B494" s="65">
        <f>IF(TRUE,Machine_donnees_brutes!B498)</f>
        <v>4.4103979999999998</v>
      </c>
      <c r="C494" s="65">
        <f>IF(TRUE,Machine_donnees_brutes!D498)</f>
        <v>354.98748999999998</v>
      </c>
      <c r="D494" s="65">
        <f>IF(TRUE,Machine_donnees_brutes!C498)</f>
        <v>388.39429000000001</v>
      </c>
      <c r="F494" s="54" t="str">
        <f>IF(OR(H494&gt;Machine_traitement!$B$24,F493="OUI"),"OUI","NON")</f>
        <v>OUI</v>
      </c>
      <c r="G494" s="55" t="str">
        <f>IF(I494&gt;0,IF(A494&lt;&gt;A493,IF(OR((L494-L493)/(A494-A493)&lt;-Machine_traitement!$B$18,G493="RUPTURE",IF(L494&lt;L493,L494&lt;Machine_traitement!$B$19)),"RUPTURE","NON RUPTURE"),IF(OR((L495-L493)/(A495-A493)&lt;-Machine_traitement!$B$18,G493="RUPTURE",IF(L495&lt;L493,L495&lt;Machine_traitement!$B$19)),"RUPTURE","NON RUPTURE")),"NON RUPTURE")</f>
        <v>NON RUPTURE</v>
      </c>
      <c r="H494" s="56">
        <f>D494/Resultats!$K$2</f>
        <v>337.80696693524595</v>
      </c>
      <c r="I494" s="69">
        <f>A494-Machine_traitement!$B$26</f>
        <v>1.9179699999999684</v>
      </c>
      <c r="J494" s="50">
        <f>(B494-$B$2)/Resultats!$J$2</f>
        <v>0.19244923749999998</v>
      </c>
      <c r="K494" s="50">
        <f>IF(AND(TRUE,Machine_donnees!J494-(Machine_traitement!$B$10*Machine_donnees!L494+Machine_traitement!$B$11)&gt;0.0003),Machine_donnees!J494-(Machine_traitement!$B$10*Machine_donnees!L494+Machine_traitement!$B$11),0)</f>
        <v>0.12473380811327356</v>
      </c>
      <c r="L494" s="51">
        <f ca="1">AVERAGE(OFFSET(H494,0,0,Machine_traitement!$B$4,1))</f>
        <v>337.25511756987362</v>
      </c>
    </row>
    <row r="495" spans="1:12" ht="12.75">
      <c r="A495" s="65">
        <f>IF(TRUE,Machine_donnees_brutes!A499)</f>
        <v>726.97753999999998</v>
      </c>
      <c r="B495" s="65">
        <f>IF(TRUE,Machine_donnees_brutes!B499)</f>
        <v>4.4125737999999997</v>
      </c>
      <c r="C495" s="65">
        <f>IF(TRUE,Machine_donnees_brutes!D499)</f>
        <v>354.13443000000001</v>
      </c>
      <c r="D495" s="65">
        <f>IF(TRUE,Machine_donnees_brutes!C499)</f>
        <v>387.12531000000001</v>
      </c>
      <c r="F495" s="54" t="str">
        <f>IF(OR(H495&gt;Machine_traitement!$B$24,F494="OUI"),"OUI","NON")</f>
        <v>OUI</v>
      </c>
      <c r="G495" s="55" t="str">
        <f>IF(I495&gt;0,IF(A495&lt;&gt;A494,IF(OR((L495-L494)/(A495-A494)&lt;-Machine_traitement!$B$18,G494="RUPTURE",IF(L495&lt;L494,L495&lt;Machine_traitement!$B$19)),"RUPTURE","NON RUPTURE"),IF(OR((L496-L494)/(A496-A494)&lt;-Machine_traitement!$B$18,G494="RUPTURE",IF(L496&lt;L494,L496&lt;Machine_traitement!$B$19)),"RUPTURE","NON RUPTURE")),"NON RUPTURE")</f>
        <v>NON RUPTURE</v>
      </c>
      <c r="H495" s="56">
        <f>D495/Resultats!$K$2</f>
        <v>336.70326820450123</v>
      </c>
      <c r="I495" s="69">
        <f>A495-Machine_traitement!$B$26</f>
        <v>1.9218799999999874</v>
      </c>
      <c r="J495" s="50">
        <f>(B495-$B$2)/Resultats!$J$2</f>
        <v>0.19272121249999996</v>
      </c>
      <c r="K495" s="50">
        <f>IF(AND(TRUE,Machine_donnees!J495-(Machine_traitement!$B$10*Machine_donnees!L495+Machine_traitement!$B$11)&gt;0.0003),Machine_donnees!J495-(Machine_traitement!$B$10*Machine_donnees!L495+Machine_traitement!$B$11),0)</f>
        <v>0.12517119350800576</v>
      </c>
      <c r="L495" s="51">
        <f ca="1">AVERAGE(OFFSET(H495,0,0,Machine_traitement!$B$4,1))</f>
        <v>335.2054323582588</v>
      </c>
    </row>
    <row r="496" spans="1:12" ht="12.75">
      <c r="A496" s="65">
        <f>IF(TRUE,Machine_donnees_brutes!A500)</f>
        <v>726.98145</v>
      </c>
      <c r="B496" s="65">
        <f>IF(TRUE,Machine_donnees_brutes!B500)</f>
        <v>4.4170379999999998</v>
      </c>
      <c r="C496" s="65">
        <f>IF(TRUE,Machine_donnees_brutes!D500)</f>
        <v>353.13848999999999</v>
      </c>
      <c r="D496" s="65">
        <f>IF(TRUE,Machine_donnees_brutes!C500)</f>
        <v>383.68103000000002</v>
      </c>
      <c r="F496" s="54" t="str">
        <f>IF(OR(H496&gt;Machine_traitement!$B$24,F495="OUI"),"OUI","NON")</f>
        <v>OUI</v>
      </c>
      <c r="G496" s="55" t="str">
        <f>IF(I496&gt;0,IF(A496&lt;&gt;A495,IF(OR((L496-L495)/(A496-A495)&lt;-Machine_traitement!$B$18,G495="RUPTURE",IF(L496&lt;L495,L496&lt;Machine_traitement!$B$19)),"RUPTURE","NON RUPTURE"),IF(OR((L497-L495)/(A497-A495)&lt;-Machine_traitement!$B$18,G495="RUPTURE",IF(L497&lt;L495,L497&lt;Machine_traitement!$B$19)),"RUPTURE","NON RUPTURE")),"NON RUPTURE")</f>
        <v>NON RUPTURE</v>
      </c>
      <c r="H496" s="56">
        <f>D496/Resultats!$K$2</f>
        <v>333.70759651201644</v>
      </c>
      <c r="I496" s="69">
        <f>A496-Machine_traitement!$B$26</f>
        <v>1.9257900000000063</v>
      </c>
      <c r="J496" s="50">
        <f>(B496-$B$2)/Resultats!$J$2</f>
        <v>0.19327923749999998</v>
      </c>
      <c r="K496" s="50">
        <f>IF(AND(TRUE,Machine_donnees!J496-(Machine_traitement!$B$10*Machine_donnees!L496+Machine_traitement!$B$11)&gt;0.0003),Machine_donnees!J496-(Machine_traitement!$B$10*Machine_donnees!L496+Machine_traitement!$B$11),0)</f>
        <v>0.12572770417216761</v>
      </c>
      <c r="L496" s="51">
        <f ca="1">AVERAGE(OFFSET(H496,0,0,Machine_traitement!$B$4,1))</f>
        <v>335.22419727190271</v>
      </c>
    </row>
    <row r="497" spans="1:12" ht="12.75">
      <c r="A497" s="65">
        <f>IF(TRUE,Machine_donnees_brutes!A501)</f>
        <v>726.98535000000004</v>
      </c>
      <c r="B497" s="65">
        <f>IF(TRUE,Machine_donnees_brutes!B501)</f>
        <v>4.4198393999999999</v>
      </c>
      <c r="C497" s="65">
        <f>IF(TRUE,Machine_donnees_brutes!D501)</f>
        <v>353.13326999999998</v>
      </c>
      <c r="D497" s="65">
        <f>IF(TRUE,Machine_donnees_brutes!C501)</f>
        <v>387.16845999999998</v>
      </c>
      <c r="F497" s="54" t="str">
        <f>IF(OR(H497&gt;Machine_traitement!$B$24,F496="OUI"),"OUI","NON")</f>
        <v>OUI</v>
      </c>
      <c r="G497" s="55" t="str">
        <f>IF(I497&gt;0,IF(A497&lt;&gt;A496,IF(OR((L497-L496)/(A497-A496)&lt;-Machine_traitement!$B$18,G496="RUPTURE",IF(L497&lt;L496,L497&lt;Machine_traitement!$B$19)),"RUPTURE","NON RUPTURE"),IF(OR((L498-L496)/(A498-A496)&lt;-Machine_traitement!$B$18,G496="RUPTURE",IF(L498&lt;L496,L498&lt;Machine_traitement!$B$19)),"RUPTURE","NON RUPTURE")),"NON RUPTURE")</f>
        <v>NON RUPTURE</v>
      </c>
      <c r="H497" s="56">
        <f>D497/Resultats!$K$2</f>
        <v>336.74079803178898</v>
      </c>
      <c r="I497" s="69">
        <f>A497-Machine_traitement!$B$26</f>
        <v>1.9296900000000505</v>
      </c>
      <c r="J497" s="50">
        <f>(B497-$B$2)/Resultats!$J$2</f>
        <v>0.19362941249999999</v>
      </c>
      <c r="K497" s="50">
        <f>IF(AND(TRUE,Machine_donnees!J497-(Machine_traitement!$B$10*Machine_donnees!L497+Machine_traitement!$B$11)&gt;0.0003),Machine_donnees!J497-(Machine_traitement!$B$10*Machine_donnees!L497+Machine_traitement!$B$11),0)</f>
        <v>0.12615742690034806</v>
      </c>
      <c r="L497" s="51">
        <f ca="1">AVERAGE(OFFSET(H497,0,0,Machine_traitement!$B$4,1))</f>
        <v>334.23848048951459</v>
      </c>
    </row>
    <row r="498" spans="1:12" ht="12.75">
      <c r="A498" s="65">
        <f>IF(TRUE,Machine_donnees_brutes!A502)</f>
        <v>726.98925999999994</v>
      </c>
      <c r="B498" s="65">
        <f>IF(TRUE,Machine_donnees_brutes!B502)</f>
        <v>4.4229984</v>
      </c>
      <c r="C498" s="65">
        <f>IF(TRUE,Machine_donnees_brutes!D502)</f>
        <v>354.37225000000001</v>
      </c>
      <c r="D498" s="65">
        <f>IF(TRUE,Machine_donnees_brutes!C502)</f>
        <v>381.41437000000002</v>
      </c>
      <c r="F498" s="54" t="str">
        <f>IF(OR(H498&gt;Machine_traitement!$B$24,F497="OUI"),"OUI","NON")</f>
        <v>OUI</v>
      </c>
      <c r="G498" s="55" t="str">
        <f>IF(I498&gt;0,IF(A498&lt;&gt;A497,IF(OR((L498-L497)/(A498-A497)&lt;-Machine_traitement!$B$18,G497="RUPTURE",IF(L498&lt;L497,L498&lt;Machine_traitement!$B$19)),"RUPTURE","NON RUPTURE"),IF(OR((L499-L497)/(A499-A497)&lt;-Machine_traitement!$B$18,G497="RUPTURE",IF(L499&lt;L497,L499&lt;Machine_traitement!$B$19)),"RUPTURE","NON RUPTURE")),"NON RUPTURE")</f>
        <v>NON RUPTURE</v>
      </c>
      <c r="H498" s="56">
        <f>D498/Resultats!$K$2</f>
        <v>331.73616294724019</v>
      </c>
      <c r="I498" s="69">
        <f>A498-Machine_traitement!$B$26</f>
        <v>1.9335999999999558</v>
      </c>
      <c r="J498" s="50">
        <f>(B498-$B$2)/Resultats!$J$2</f>
        <v>0.1940242875</v>
      </c>
      <c r="K498" s="50">
        <f>IF(AND(TRUE,Machine_donnees!J498-(Machine_traitement!$B$10*Machine_donnees!L498+Machine_traitement!$B$11)&gt;0.0003),Machine_donnees!J498-(Machine_traitement!$B$10*Machine_donnees!L498+Machine_traitement!$B$11),0)</f>
        <v>0.12664882843915459</v>
      </c>
      <c r="L498" s="51">
        <f ca="1">AVERAGE(OFFSET(H498,0,0,Machine_traitement!$B$4,1))</f>
        <v>333.04237053862329</v>
      </c>
    </row>
    <row r="499" spans="1:12" ht="12.75">
      <c r="A499" s="65">
        <f>IF(TRUE,Machine_donnees_brutes!A503)</f>
        <v>726.99315999999999</v>
      </c>
      <c r="B499" s="65">
        <f>IF(TRUE,Machine_donnees_brutes!B503)</f>
        <v>4.4263959000000002</v>
      </c>
      <c r="C499" s="65">
        <f>IF(TRUE,Machine_donnees_brutes!D503)</f>
        <v>355.02123999999998</v>
      </c>
      <c r="D499" s="65">
        <f>IF(TRUE,Machine_donnees_brutes!C503)</f>
        <v>384.41800000000001</v>
      </c>
      <c r="F499" s="54" t="str">
        <f>IF(OR(H499&gt;Machine_traitement!$B$24,F498="OUI"),"OUI","NON")</f>
        <v>OUI</v>
      </c>
      <c r="G499" s="55" t="str">
        <f>IF(I499&gt;0,IF(A499&lt;&gt;A498,IF(OR((L499-L498)/(A499-A498)&lt;-Machine_traitement!$B$18,G498="RUPTURE",IF(L499&lt;L498,L499&lt;Machine_traitement!$B$19)),"RUPTURE","NON RUPTURE"),IF(OR((L500-L498)/(A500-A498)&lt;-Machine_traitement!$B$18,G498="RUPTURE",IF(L500&lt;L498,L500&lt;Machine_traitement!$B$19)),"RUPTURE","NON RUPTURE")),"NON RUPTURE")</f>
        <v>NON RUPTURE</v>
      </c>
      <c r="H499" s="56">
        <f>D499/Resultats!$K$2</f>
        <v>334.34857813000639</v>
      </c>
      <c r="I499" s="69">
        <f>A499-Machine_traitement!$B$26</f>
        <v>1.9375</v>
      </c>
      <c r="J499" s="50">
        <f>(B499-$B$2)/Resultats!$J$2</f>
        <v>0.19444897500000002</v>
      </c>
      <c r="K499" s="50">
        <f>IF(AND(TRUE,Machine_donnees!J499-(Machine_traitement!$B$10*Machine_donnees!L499+Machine_traitement!$B$11)&gt;0.0003),Machine_donnees!J499-(Machine_traitement!$B$10*Machine_donnees!L499+Machine_traitement!$B$11),0)</f>
        <v>0.12717417242098403</v>
      </c>
      <c r="L499" s="51">
        <f ca="1">AVERAGE(OFFSET(H499,0,0,Machine_traitement!$B$4,1))</f>
        <v>331.79508434120561</v>
      </c>
    </row>
    <row r="500" spans="1:12" ht="12.75">
      <c r="A500" s="65">
        <f>IF(TRUE,Machine_donnees_brutes!A504)</f>
        <v>726.99707000000001</v>
      </c>
      <c r="B500" s="65">
        <f>IF(TRUE,Machine_donnees_brutes!B504)</f>
        <v>4.4307289000000001</v>
      </c>
      <c r="C500" s="65">
        <f>IF(TRUE,Machine_donnees_brutes!D504)</f>
        <v>354.52463</v>
      </c>
      <c r="D500" s="65">
        <f>IF(TRUE,Machine_donnees_brutes!C504)</f>
        <v>378.54622999999998</v>
      </c>
      <c r="F500" s="54" t="str">
        <f>IF(OR(H500&gt;Machine_traitement!$B$24,F499="OUI"),"OUI","NON")</f>
        <v>OUI</v>
      </c>
      <c r="G500" s="55" t="str">
        <f>IF(I500&gt;0,IF(A500&lt;&gt;A499,IF(OR((L500-L499)/(A500-A499)&lt;-Machine_traitement!$B$18,G499="RUPTURE",IF(L500&lt;L499,L500&lt;Machine_traitement!$B$19)),"RUPTURE","NON RUPTURE"),IF(OR((L501-L499)/(A501-A499)&lt;-Machine_traitement!$B$18,G499="RUPTURE",IF(L501&lt;L499,L501&lt;Machine_traitement!$B$19)),"RUPTURE","NON RUPTURE")),"NON RUPTURE")</f>
        <v>NON RUPTURE</v>
      </c>
      <c r="H500" s="56">
        <f>D500/Resultats!$K$2</f>
        <v>329.24159055240483</v>
      </c>
      <c r="I500" s="69">
        <f>A500-Machine_traitement!$B$26</f>
        <v>1.941410000000019</v>
      </c>
      <c r="J500" s="50">
        <f>(B500-$B$2)/Resultats!$J$2</f>
        <v>0.19499060000000001</v>
      </c>
      <c r="K500" s="50">
        <f>IF(AND(TRUE,Machine_donnees!J500-(Machine_traitement!$B$10*Machine_donnees!L500+Machine_traitement!$B$11)&gt;0.0003),Machine_donnees!J500-(Machine_traitement!$B$10*Machine_donnees!L500+Machine_traitement!$B$11),0)</f>
        <v>0.1278808070343658</v>
      </c>
      <c r="L500" s="51">
        <f ca="1">AVERAGE(OFFSET(H500,0,0,Machine_traitement!$B$4,1))</f>
        <v>329.75036541728059</v>
      </c>
    </row>
    <row r="501" spans="1:12" ht="12.75">
      <c r="A501" s="65">
        <f>IF(TRUE,Machine_donnees_brutes!A505)</f>
        <v>727.00098000000003</v>
      </c>
      <c r="B501" s="65">
        <f>IF(TRUE,Machine_donnees_brutes!B505)</f>
        <v>4.4325352000000002</v>
      </c>
      <c r="C501" s="65">
        <f>IF(TRUE,Machine_donnees_brutes!D505)</f>
        <v>354.07677999999999</v>
      </c>
      <c r="D501" s="65">
        <f>IF(TRUE,Machine_donnees_brutes!C505)</f>
        <v>379.71616</v>
      </c>
      <c r="F501" s="54" t="str">
        <f>IF(OR(H501&gt;Machine_traitement!$B$24,F500="OUI"),"OUI","NON")</f>
        <v>OUI</v>
      </c>
      <c r="G501" s="55" t="str">
        <f>IF(I501&gt;0,IF(A501&lt;&gt;A500,IF(OR((L501-L500)/(A501-A500)&lt;-Machine_traitement!$B$18,G500="RUPTURE",IF(L501&lt;L500,L501&lt;Machine_traitement!$B$19)),"RUPTURE","NON RUPTURE"),IF(OR((L502-L500)/(A502-A500)&lt;-Machine_traitement!$B$18,G500="RUPTURE",IF(L502&lt;L500,L502&lt;Machine_traitement!$B$19)),"RUPTURE","NON RUPTURE")),"NON RUPTURE")</f>
        <v>NON RUPTURE</v>
      </c>
      <c r="H501" s="56">
        <f>D501/Resultats!$K$2</f>
        <v>330.25914028215641</v>
      </c>
      <c r="I501" s="69">
        <f>A501-Machine_traitement!$B$26</f>
        <v>1.9453200000000379</v>
      </c>
      <c r="J501" s="50">
        <f>(B501-$B$2)/Resultats!$J$2</f>
        <v>0.19521638750000003</v>
      </c>
      <c r="K501" s="50">
        <f>IF(AND(TRUE,Machine_donnees!J501-(Machine_traitement!$B$10*Machine_donnees!L501+Machine_traitement!$B$11)&gt;0.0003),Machine_donnees!J501-(Machine_traitement!$B$10*Machine_donnees!L501+Machine_traitement!$B$11),0)</f>
        <v>0.12812530912831882</v>
      </c>
      <c r="L501" s="51">
        <f ca="1">AVERAGE(OFFSET(H501,0,0,Machine_traitement!$B$4,1))</f>
        <v>329.51846326549065</v>
      </c>
    </row>
    <row r="502" spans="1:12" ht="12.75">
      <c r="A502" s="65">
        <f>IF(TRUE,Machine_donnees_brutes!A506)</f>
        <v>727.00487999999996</v>
      </c>
      <c r="B502" s="65">
        <f>IF(TRUE,Machine_donnees_brutes!B506)</f>
        <v>4.4358015000000002</v>
      </c>
      <c r="C502" s="65">
        <f>IF(TRUE,Machine_donnees_brutes!D506)</f>
        <v>354.97296</v>
      </c>
      <c r="D502" s="65">
        <f>IF(TRUE,Machine_donnees_brutes!C506)</f>
        <v>378.01297</v>
      </c>
      <c r="F502" s="54" t="str">
        <f>IF(OR(H502&gt;Machine_traitement!$B$24,F501="OUI"),"OUI","NON")</f>
        <v>OUI</v>
      </c>
      <c r="G502" s="55" t="str">
        <f>IF(I502&gt;0,IF(A502&lt;&gt;A501,IF(OR((L502-L501)/(A502-A501)&lt;-Machine_traitement!$B$18,G501="RUPTURE",IF(L502&lt;L501,L502&lt;Machine_traitement!$B$19)),"RUPTURE","NON RUPTURE"),IF(OR((L503-L501)/(A503-A501)&lt;-Machine_traitement!$B$18,G501="RUPTURE",IF(L503&lt;L501,L503&lt;Machine_traitement!$B$19)),"RUPTURE","NON RUPTURE")),"NON RUPTURE")</f>
        <v>NON RUPTURE</v>
      </c>
      <c r="H502" s="56">
        <f>D502/Resultats!$K$2</f>
        <v>328.7777862488249</v>
      </c>
      <c r="I502" s="69">
        <f>A502-Machine_traitement!$B$26</f>
        <v>1.9492199999999684</v>
      </c>
      <c r="J502" s="50">
        <f>(B502-$B$2)/Resultats!$J$2</f>
        <v>0.19562467500000003</v>
      </c>
      <c r="K502" s="50">
        <f>IF(AND(TRUE,Machine_donnees!J502-(Machine_traitement!$B$10*Machine_donnees!L502+Machine_traitement!$B$11)&gt;0.0003),Machine_donnees!J502-(Machine_traitement!$B$10*Machine_donnees!L502+Machine_traitement!$B$11),0)</f>
        <v>0.12864669698503822</v>
      </c>
      <c r="L502" s="51">
        <f ca="1">AVERAGE(OFFSET(H502,0,0,Machine_traitement!$B$4,1))</f>
        <v>328.11697861894561</v>
      </c>
    </row>
    <row r="503" spans="1:12" ht="12.75">
      <c r="A503" s="65">
        <f>IF(TRUE,Machine_donnees_brutes!A507)</f>
        <v>727.00878999999998</v>
      </c>
      <c r="B503" s="65">
        <f>IF(TRUE,Machine_donnees_brutes!B507)</f>
        <v>4.4393181999999998</v>
      </c>
      <c r="C503" s="65">
        <f>IF(TRUE,Machine_donnees_brutes!D507)</f>
        <v>355.96323000000001</v>
      </c>
      <c r="D503" s="65">
        <f>IF(TRUE,Machine_donnees_brutes!C507)</f>
        <v>376.49344000000002</v>
      </c>
      <c r="F503" s="54" t="str">
        <f>IF(OR(H503&gt;Machine_traitement!$B$24,F502="OUI"),"OUI","NON")</f>
        <v>OUI</v>
      </c>
      <c r="G503" s="55" t="str">
        <f>IF(I503&gt;0,IF(A503&lt;&gt;A502,IF(OR((L503-L502)/(A503-A502)&lt;-Machine_traitement!$B$18,G502="RUPTURE",IF(L503&lt;L502,L503&lt;Machine_traitement!$B$19)),"RUPTURE","NON RUPTURE"),IF(OR((L504-L502)/(A504-A502)&lt;-Machine_traitement!$B$18,G502="RUPTURE",IF(L504&lt;L502,L504&lt;Machine_traitement!$B$19)),"RUPTURE","NON RUPTURE")),"NON RUPTURE")</f>
        <v>NON RUPTURE</v>
      </c>
      <c r="H503" s="56">
        <f>D503/Resultats!$K$2</f>
        <v>327.45617098906627</v>
      </c>
      <c r="I503" s="69">
        <f>A503-Machine_traitement!$B$26</f>
        <v>1.9531299999999874</v>
      </c>
      <c r="J503" s="50">
        <f>(B503-$B$2)/Resultats!$J$2</f>
        <v>0.19606426249999998</v>
      </c>
      <c r="K503" s="50">
        <f>IF(AND(TRUE,Machine_donnees!J503-(Machine_traitement!$B$10*Machine_donnees!L503+Machine_traitement!$B$11)&gt;0.0003),Machine_donnees!J503-(Machine_traitement!$B$10*Machine_donnees!L503+Machine_traitement!$B$11),0)</f>
        <v>0.12908063388913305</v>
      </c>
      <c r="L503" s="51">
        <f ca="1">AVERAGE(OFFSET(H503,0,0,Machine_traitement!$B$4,1))</f>
        <v>328.18699805685526</v>
      </c>
    </row>
    <row r="504" spans="1:12" ht="12.75">
      <c r="A504" s="65">
        <f>IF(TRUE,Machine_donnees_brutes!A508)</f>
        <v>727.0127</v>
      </c>
      <c r="B504" s="65">
        <f>IF(TRUE,Machine_donnees_brutes!B508)</f>
        <v>4.4424891000000004</v>
      </c>
      <c r="C504" s="65">
        <f>IF(TRUE,Machine_donnees_brutes!D508)</f>
        <v>355.73853000000003</v>
      </c>
      <c r="D504" s="65">
        <f>IF(TRUE,Machine_donnees_brutes!C508)</f>
        <v>378.17397999999997</v>
      </c>
      <c r="F504" s="54" t="str">
        <f>IF(OR(H504&gt;Machine_traitement!$B$24,F503="OUI"),"OUI","NON")</f>
        <v>OUI</v>
      </c>
      <c r="G504" s="55" t="str">
        <f>IF(I504&gt;0,IF(A504&lt;&gt;A503,IF(OR((L504-L503)/(A504-A503)&lt;-Machine_traitement!$B$18,G503="RUPTURE",IF(L504&lt;L503,L504&lt;Machine_traitement!$B$19)),"RUPTURE","NON RUPTURE"),IF(OR((L505-L503)/(A505-A503)&lt;-Machine_traitement!$B$18,G503="RUPTURE",IF(L505&lt;L503,L505&lt;Machine_traitement!$B$19)),"RUPTURE","NON RUPTURE")),"NON RUPTURE")</f>
        <v>NON RUPTURE</v>
      </c>
      <c r="H504" s="56">
        <f>D504/Resultats!$K$2</f>
        <v>328.9178251246442</v>
      </c>
      <c r="I504" s="69">
        <f>A504-Machine_traitement!$B$26</f>
        <v>1.9570400000000063</v>
      </c>
      <c r="J504" s="50">
        <f>(B504-$B$2)/Resultats!$J$2</f>
        <v>0.19646062500000006</v>
      </c>
      <c r="K504" s="50">
        <f>IF(AND(TRUE,Machine_donnees!J504-(Machine_traitement!$B$10*Machine_donnees!L504+Machine_traitement!$B$11)&gt;0.0003),Machine_donnees!J504-(Machine_traitement!$B$10*Machine_donnees!L504+Machine_traitement!$B$11),0)</f>
        <v>0.12962320788320164</v>
      </c>
      <c r="L504" s="51">
        <f ca="1">AVERAGE(OFFSET(H504,0,0,Machine_traitement!$B$4,1))</f>
        <v>326.37521629038588</v>
      </c>
    </row>
    <row r="505" spans="1:12" ht="12.75">
      <c r="A505" s="65">
        <f>IF(TRUE,Machine_donnees_brutes!A509)</f>
        <v>727.01660000000004</v>
      </c>
      <c r="B505" s="65">
        <f>IF(TRUE,Machine_donnees_brutes!B509)</f>
        <v>4.4455767000000002</v>
      </c>
      <c r="C505" s="65">
        <f>IF(TRUE,Machine_donnees_brutes!D509)</f>
        <v>354.82668999999999</v>
      </c>
      <c r="D505" s="65">
        <f>IF(TRUE,Machine_donnees_brutes!C509)</f>
        <v>372.32724000000002</v>
      </c>
      <c r="F505" s="54" t="str">
        <f>IF(OR(H505&gt;Machine_traitement!$B$24,F504="OUI"),"OUI","NON")</f>
        <v>OUI</v>
      </c>
      <c r="G505" s="55" t="str">
        <f>IF(I505&gt;0,IF(A505&lt;&gt;A504,IF(OR((L505-L504)/(A505-A504)&lt;-Machine_traitement!$B$18,G504="RUPTURE",IF(L505&lt;L504,L505&lt;Machine_traitement!$B$19)),"RUPTURE","NON RUPTURE"),IF(OR((L506-L504)/(A506-A504)&lt;-Machine_traitement!$B$18,G504="RUPTURE",IF(L506&lt;L504,L506&lt;Machine_traitement!$B$19)),"RUPTURE","NON RUPTURE")),"NON RUPTURE")</f>
        <v>NON RUPTURE</v>
      </c>
      <c r="H505" s="56">
        <f>D505/Resultats!$K$2</f>
        <v>323.83260745612756</v>
      </c>
      <c r="I505" s="69">
        <f>A505-Machine_traitement!$B$26</f>
        <v>1.9609400000000505</v>
      </c>
      <c r="J505" s="50">
        <f>(B505-$B$2)/Resultats!$J$2</f>
        <v>0.19684657500000002</v>
      </c>
      <c r="K505" s="50">
        <f>IF(AND(TRUE,Machine_donnees!J505-(Machine_traitement!$B$10*Machine_donnees!L505+Machine_traitement!$B$11)&gt;0.0003),Machine_donnees!J505-(Machine_traitement!$B$10*Machine_donnees!L505+Machine_traitement!$B$11),0)</f>
        <v>0.13009862547622614</v>
      </c>
      <c r="L505" s="51">
        <f ca="1">AVERAGE(OFFSET(H505,0,0,Machine_traitement!$B$4,1))</f>
        <v>325.26657736453126</v>
      </c>
    </row>
    <row r="506" spans="1:12" ht="12.75">
      <c r="A506" s="65">
        <f>IF(TRUE,Machine_donnees_brutes!A510)</f>
        <v>727.02050999999994</v>
      </c>
      <c r="B506" s="65">
        <f>IF(TRUE,Machine_donnees_brutes!B510)</f>
        <v>4.4488906999999998</v>
      </c>
      <c r="C506" s="65">
        <f>IF(TRUE,Machine_donnees_brutes!D510)</f>
        <v>353.86577999999997</v>
      </c>
      <c r="D506" s="65">
        <f>IF(TRUE,Machine_donnees_brutes!C510)</f>
        <v>375.62466000000001</v>
      </c>
      <c r="F506" s="54" t="str">
        <f>IF(OR(H506&gt;Machine_traitement!$B$24,F505="OUI"),"OUI","NON")</f>
        <v>OUI</v>
      </c>
      <c r="G506" s="55" t="str">
        <f>IF(I506&gt;0,IF(A506&lt;&gt;A505,IF(OR((L506-L505)/(A506-A505)&lt;-Machine_traitement!$B$18,G505="RUPTURE",IF(L506&lt;L505,L506&lt;Machine_traitement!$B$19)),"RUPTURE","NON RUPTURE"),IF(OR((L507-L505)/(A507-A505)&lt;-Machine_traitement!$B$18,G505="RUPTURE",IF(L507&lt;L505,L507&lt;Machine_traitement!$B$19)),"RUPTURE","NON RUPTURE")),"NON RUPTURE")</f>
        <v>NON RUPTURE</v>
      </c>
      <c r="H506" s="56">
        <f>D506/Resultats!$K$2</f>
        <v>326.7005472729349</v>
      </c>
      <c r="I506" s="69">
        <f>A506-Machine_traitement!$B$26</f>
        <v>1.9648499999999558</v>
      </c>
      <c r="J506" s="50">
        <f>(B506-$B$2)/Resultats!$J$2</f>
        <v>0.19726082499999997</v>
      </c>
      <c r="K506" s="50">
        <f>IF(AND(TRUE,Machine_donnees!J506-(Machine_traitement!$B$10*Machine_donnees!L506+Machine_traitement!$B$11)&gt;0.0003),Machine_donnees!J506-(Machine_traitement!$B$10*Machine_donnees!L506+Machine_traitement!$B$11),0)</f>
        <v>0.13059182659469043</v>
      </c>
      <c r="L506" s="51">
        <f ca="1">AVERAGE(OFFSET(H506,0,0,Machine_traitement!$B$4,1))</f>
        <v>324.28825347975487</v>
      </c>
    </row>
    <row r="507" spans="1:12" ht="12.75">
      <c r="A507" s="65">
        <f>IF(TRUE,Machine_donnees_brutes!A511)</f>
        <v>727.02440999999999</v>
      </c>
      <c r="B507" s="65">
        <f>IF(TRUE,Machine_donnees_brutes!B511)</f>
        <v>4.4525861999999998</v>
      </c>
      <c r="C507" s="65">
        <f>IF(TRUE,Machine_donnees_brutes!D511)</f>
        <v>353.57706000000002</v>
      </c>
      <c r="D507" s="65">
        <f>IF(TRUE,Machine_donnees_brutes!C511)</f>
        <v>370.07758000000001</v>
      </c>
      <c r="F507" s="54" t="str">
        <f>IF(OR(H507&gt;Machine_traitement!$B$24,F506="OUI"),"OUI","NON")</f>
        <v>OUI</v>
      </c>
      <c r="G507" s="55" t="str">
        <f>IF(I507&gt;0,IF(A507&lt;&gt;A506,IF(OR((L507-L506)/(A507-A506)&lt;-Machine_traitement!$B$18,G506="RUPTURE",IF(L507&lt;L506,L507&lt;Machine_traitement!$B$19)),"RUPTURE","NON RUPTURE"),IF(OR((L508-L506)/(A508-A506)&lt;-Machine_traitement!$B$18,G506="RUPTURE",IF(L508&lt;L506,L508&lt;Machine_traitement!$B$19)),"RUPTURE","NON RUPTURE")),"NON RUPTURE")</f>
        <v>NON RUPTURE</v>
      </c>
      <c r="H507" s="56">
        <f>D507/Resultats!$K$2</f>
        <v>321.87595968657479</v>
      </c>
      <c r="I507" s="69">
        <f>A507-Machine_traitement!$B$26</f>
        <v>1.96875</v>
      </c>
      <c r="J507" s="50">
        <f>(B507-$B$2)/Resultats!$J$2</f>
        <v>0.19772276249999998</v>
      </c>
      <c r="K507" s="50">
        <f>IF(AND(TRUE,Machine_donnees!J507-(Machine_traitement!$B$10*Machine_donnees!L507+Machine_traitement!$B$11)&gt;0.0003),Machine_donnees!J507-(Machine_traitement!$B$10*Machine_donnees!L507+Machine_traitement!$B$11),0)</f>
        <v>0.13113230916760099</v>
      </c>
      <c r="L507" s="51">
        <f ca="1">AVERAGE(OFFSET(H507,0,0,Machine_traitement!$B$4,1))</f>
        <v>323.31496111411775</v>
      </c>
    </row>
    <row r="508" spans="1:12" ht="12.75">
      <c r="A508" s="65">
        <f>IF(TRUE,Machine_donnees_brutes!A512)</f>
        <v>727.02832000000001</v>
      </c>
      <c r="B508" s="65">
        <f>IF(TRUE,Machine_donnees_brutes!B512)</f>
        <v>4.4563769999999998</v>
      </c>
      <c r="C508" s="65">
        <f>IF(TRUE,Machine_donnees_brutes!D512)</f>
        <v>354.66672</v>
      </c>
      <c r="D508" s="65">
        <f>IF(TRUE,Machine_donnees_brutes!C512)</f>
        <v>373.38657000000001</v>
      </c>
      <c r="F508" s="54" t="str">
        <f>IF(OR(H508&gt;Machine_traitement!$B$24,F507="OUI"),"OUI","NON")</f>
        <v>OUI</v>
      </c>
      <c r="G508" s="55" t="str">
        <f>IF(I508&gt;0,IF(A508&lt;&gt;A507,IF(OR((L508-L507)/(A508-A507)&lt;-Machine_traitement!$B$18,G507="RUPTURE",IF(L508&lt;L507,L508&lt;Machine_traitement!$B$19)),"RUPTURE","NON RUPTURE"),IF(OR((L509-L507)/(A509-A507)&lt;-Machine_traitement!$B$18,G507="RUPTURE",IF(L509&lt;L507,L509&lt;Machine_traitement!$B$19)),"RUPTURE","NON RUPTURE")),"NON RUPTURE")</f>
        <v>NON RUPTURE</v>
      </c>
      <c r="H508" s="56">
        <f>D508/Resultats!$K$2</f>
        <v>324.75396254166066</v>
      </c>
      <c r="I508" s="69">
        <f>A508-Machine_traitement!$B$26</f>
        <v>1.972660000000019</v>
      </c>
      <c r="J508" s="50">
        <f>(B508-$B$2)/Resultats!$J$2</f>
        <v>0.19819661249999998</v>
      </c>
      <c r="K508" s="50">
        <f>IF(AND(TRUE,Machine_donnees!J508-(Machine_traitement!$B$10*Machine_donnees!L508+Machine_traitement!$B$11)&gt;0.0003),Machine_donnees!J508-(Machine_traitement!$B$10*Machine_donnees!L508+Machine_traitement!$B$11),0)</f>
        <v>0.13165858080672538</v>
      </c>
      <c r="L508" s="51">
        <f ca="1">AVERAGE(OFFSET(H508,0,0,Machine_traitement!$B$4,1))</f>
        <v>322.66537764231833</v>
      </c>
    </row>
    <row r="509" spans="1:12" ht="12.75">
      <c r="A509" s="65">
        <f>IF(TRUE,Machine_donnees_brutes!A513)</f>
        <v>727.03223000000003</v>
      </c>
      <c r="B509" s="65">
        <f>IF(TRUE,Machine_donnees_brutes!B513)</f>
        <v>4.4580221</v>
      </c>
      <c r="C509" s="65">
        <f>IF(TRUE,Machine_donnees_brutes!D513)</f>
        <v>355.5625</v>
      </c>
      <c r="D509" s="65">
        <f>IF(TRUE,Machine_donnees_brutes!C513)</f>
        <v>368.58386000000002</v>
      </c>
      <c r="F509" s="54" t="str">
        <f>IF(OR(H509&gt;Machine_traitement!$B$24,F508="OUI"),"OUI","NON")</f>
        <v>OUI</v>
      </c>
      <c r="G509" s="55" t="str">
        <f>IF(I509&gt;0,IF(A509&lt;&gt;A508,IF(OR((L509-L508)/(A509-A508)&lt;-Machine_traitement!$B$18,G508="RUPTURE",IF(L509&lt;L508,L509&lt;Machine_traitement!$B$19)),"RUPTURE","NON RUPTURE"),IF(OR((L510-L508)/(A510-A508)&lt;-Machine_traitement!$B$18,G508="RUPTURE",IF(L510&lt;L508,L510&lt;Machine_traitement!$B$19)),"RUPTURE","NON RUPTURE")),"NON RUPTURE")</f>
        <v>NON RUPTURE</v>
      </c>
      <c r="H509" s="56">
        <f>D509/Resultats!$K$2</f>
        <v>320.57679274297601</v>
      </c>
      <c r="I509" s="69">
        <f>A509-Machine_traitement!$B$26</f>
        <v>1.9765700000000379</v>
      </c>
      <c r="J509" s="50">
        <f>(B509-$B$2)/Resultats!$J$2</f>
        <v>0.19840225</v>
      </c>
      <c r="K509" s="50">
        <f>IF(AND(TRUE,Machine_donnees!J509-(Machine_traitement!$B$10*Machine_donnees!L509+Machine_traitement!$B$11)&gt;0.0003),Machine_donnees!J509-(Machine_traitement!$B$10*Machine_donnees!L509+Machine_traitement!$B$11),0)</f>
        <v>0.13205891521957969</v>
      </c>
      <c r="L509" s="51">
        <f ca="1">AVERAGE(OFFSET(H509,0,0,Machine_traitement!$B$4,1))</f>
        <v>320.25278813323382</v>
      </c>
    </row>
    <row r="510" spans="1:12" ht="12.75">
      <c r="A510" s="65">
        <f>IF(TRUE,Machine_donnees_brutes!A514)</f>
        <v>727.03612999999996</v>
      </c>
      <c r="B510" s="65">
        <f>IF(TRUE,Machine_donnees_brutes!B514)</f>
        <v>4.4604835999999999</v>
      </c>
      <c r="C510" s="65">
        <f>IF(TRUE,Machine_donnees_brutes!D514)</f>
        <v>355.22894000000002</v>
      </c>
      <c r="D510" s="65">
        <f>IF(TRUE,Machine_donnees_brutes!C514)</f>
        <v>367.83881000000002</v>
      </c>
      <c r="F510" s="54" t="str">
        <f>IF(OR(H510&gt;Machine_traitement!$B$24,F509="OUI"),"OUI","NON")</f>
        <v>OUI</v>
      </c>
      <c r="G510" s="55" t="str">
        <f>IF(I510&gt;0,IF(A510&lt;&gt;A509,IF(OR((L510-L509)/(A510-A509)&lt;-Machine_traitement!$B$18,G509="RUPTURE",IF(L510&lt;L509,L510&lt;Machine_traitement!$B$19)),"RUPTURE","NON RUPTURE"),IF(OR((L511-L509)/(A511-A509)&lt;-Machine_traitement!$B$18,G509="RUPTURE",IF(L511&lt;L509,L511&lt;Machine_traitement!$B$19)),"RUPTURE","NON RUPTURE")),"NON RUPTURE")</f>
        <v>NON RUPTURE</v>
      </c>
      <c r="H510" s="56">
        <f>D510/Resultats!$K$2</f>
        <v>319.92878352349157</v>
      </c>
      <c r="I510" s="69">
        <f>A510-Machine_traitement!$B$26</f>
        <v>1.9804699999999684</v>
      </c>
      <c r="J510" s="50">
        <f>(B510-$B$2)/Resultats!$J$2</f>
        <v>0.19870993749999999</v>
      </c>
      <c r="K510" s="50">
        <f>IF(AND(TRUE,Machine_donnees!J510-(Machine_traitement!$B$10*Machine_donnees!L510+Machine_traitement!$B$11)&gt;0.0003),Machine_donnees!J510-(Machine_traitement!$B$10*Machine_donnees!L510+Machine_traitement!$B$11),0)</f>
        <v>0.13240360901648104</v>
      </c>
      <c r="L510" s="51">
        <f ca="1">AVERAGE(OFFSET(H510,0,0,Machine_traitement!$B$4,1))</f>
        <v>319.79422408943151</v>
      </c>
    </row>
    <row r="511" spans="1:12" ht="12.75">
      <c r="A511" s="65">
        <f>IF(TRUE,Machine_donnees_brutes!A515)</f>
        <v>727.04003999999998</v>
      </c>
      <c r="B511" s="65">
        <f>IF(TRUE,Machine_donnees_brutes!B515)</f>
        <v>4.4652405000000002</v>
      </c>
      <c r="C511" s="65">
        <f>IF(TRUE,Machine_donnees_brutes!D515)</f>
        <v>354.28534000000002</v>
      </c>
      <c r="D511" s="65">
        <f>IF(TRUE,Machine_donnees_brutes!C515)</f>
        <v>367.52938999999998</v>
      </c>
      <c r="F511" s="54" t="str">
        <f>IF(OR(H511&gt;Machine_traitement!$B$24,F510="OUI"),"OUI","NON")</f>
        <v>OUI</v>
      </c>
      <c r="G511" s="55" t="str">
        <f>IF(I511&gt;0,IF(A511&lt;&gt;A510,IF(OR((L511-L510)/(A511-A510)&lt;-Machine_traitement!$B$18,G510="RUPTURE",IF(L511&lt;L510,L511&lt;Machine_traitement!$B$19)),"RUPTURE","NON RUPTURE"),IF(OR((L512-L510)/(A512-A510)&lt;-Machine_traitement!$B$18,G510="RUPTURE",IF(L512&lt;L510,L512&lt;Machine_traitement!$B$19)),"RUPTURE","NON RUPTURE")),"NON RUPTURE")</f>
        <v>NON RUPTURE</v>
      </c>
      <c r="H511" s="56">
        <f>D511/Resultats!$K$2</f>
        <v>319.65966465537144</v>
      </c>
      <c r="I511" s="69">
        <f>A511-Machine_traitement!$B$26</f>
        <v>1.9843799999999874</v>
      </c>
      <c r="J511" s="50">
        <f>(B511-$B$2)/Resultats!$J$2</f>
        <v>0.19930455000000003</v>
      </c>
      <c r="K511" s="50">
        <f>IF(AND(TRUE,Machine_donnees!J511-(Machine_traitement!$B$10*Machine_donnees!L511+Machine_traitement!$B$11)&gt;0.0003),Machine_donnees!J511-(Machine_traitement!$B$10*Machine_donnees!L511+Machine_traitement!$B$11),0)</f>
        <v>0.13312238547396502</v>
      </c>
      <c r="L511" s="51">
        <f ca="1">AVERAGE(OFFSET(H511,0,0,Machine_traitement!$B$4,1))</f>
        <v>318.2556446798219</v>
      </c>
    </row>
    <row r="512" spans="1:12" ht="12.75">
      <c r="A512" s="65">
        <f>IF(TRUE,Machine_donnees_brutes!A516)</f>
        <v>727.04395</v>
      </c>
      <c r="B512" s="65">
        <f>IF(TRUE,Machine_donnees_brutes!B516)</f>
        <v>4.4678329999999997</v>
      </c>
      <c r="C512" s="65">
        <f>IF(TRUE,Machine_donnees_brutes!D516)</f>
        <v>353.29111</v>
      </c>
      <c r="D512" s="65">
        <f>IF(TRUE,Machine_donnees_brutes!C516)</f>
        <v>364.30083999999999</v>
      </c>
      <c r="F512" s="54" t="str">
        <f>IF(OR(H512&gt;Machine_traitement!$B$24,F511="OUI"),"OUI","NON")</f>
        <v>OUI</v>
      </c>
      <c r="G512" s="55" t="str">
        <f>IF(I512&gt;0,IF(A512&lt;&gt;A511,IF(OR((L512-L511)/(A512-A511)&lt;-Machine_traitement!$B$18,G511="RUPTURE",IF(L512&lt;L511,L512&lt;Machine_traitement!$B$19)),"RUPTURE","NON RUPTURE"),IF(OR((L513-L511)/(A513-A511)&lt;-Machine_traitement!$B$18,G511="RUPTURE",IF(L513&lt;L511,L513&lt;Machine_traitement!$B$19)),"RUPTURE","NON RUPTURE")),"NON RUPTURE")</f>
        <v>NON RUPTURE</v>
      </c>
      <c r="H512" s="56">
        <f>D512/Resultats!$K$2</f>
        <v>316.85162470427235</v>
      </c>
      <c r="I512" s="69">
        <f>A512-Machine_traitement!$B$26</f>
        <v>1.9882900000000063</v>
      </c>
      <c r="J512" s="50">
        <f>(B512-$B$2)/Resultats!$J$2</f>
        <v>0.19962861249999997</v>
      </c>
      <c r="K512" s="50">
        <f>IF(AND(TRUE,Machine_donnees!J512-(Machine_traitement!$B$10*Machine_donnees!L512+Machine_traitement!$B$11)&gt;0.0003),Machine_donnees!J512-(Machine_traitement!$B$10*Machine_donnees!L512+Machine_traitement!$B$11),0)</f>
        <v>0.13342495177494743</v>
      </c>
      <c r="L512" s="51">
        <f ca="1">AVERAGE(OFFSET(H512,0,0,Machine_traitement!$B$4,1))</f>
        <v>318.52201512953576</v>
      </c>
    </row>
    <row r="513" spans="1:12" ht="12.75">
      <c r="A513" s="65">
        <f>IF(TRUE,Machine_donnees_brutes!A517)</f>
        <v>727.04785000000004</v>
      </c>
      <c r="B513" s="65">
        <f>IF(TRUE,Machine_donnees_brutes!B517)</f>
        <v>4.4715109000000002</v>
      </c>
      <c r="C513" s="65">
        <f>IF(TRUE,Machine_donnees_brutes!D517)</f>
        <v>353.27524</v>
      </c>
      <c r="D513" s="65">
        <f>IF(TRUE,Machine_donnees_brutes!C517)</f>
        <v>368.14191</v>
      </c>
      <c r="F513" s="54" t="str">
        <f>IF(OR(H513&gt;Machine_traitement!$B$24,F512="OUI"),"OUI","NON")</f>
        <v>OUI</v>
      </c>
      <c r="G513" s="55" t="str">
        <f>IF(I513&gt;0,IF(A513&lt;&gt;A512,IF(OR((L513-L512)/(A513-A512)&lt;-Machine_traitement!$B$18,G512="RUPTURE",IF(L513&lt;L512,L513&lt;Machine_traitement!$B$19)),"RUPTURE","NON RUPTURE"),IF(OR((L514-L512)/(A514-A512)&lt;-Machine_traitement!$B$18,G512="RUPTURE",IF(L514&lt;L512,L514&lt;Machine_traitement!$B$19)),"RUPTURE","NON RUPTURE")),"NON RUPTURE")</f>
        <v>NON RUPTURE</v>
      </c>
      <c r="H513" s="56">
        <f>D513/Resultats!$K$2</f>
        <v>320.19240555479917</v>
      </c>
      <c r="I513" s="69">
        <f>A513-Machine_traitement!$B$26</f>
        <v>1.9921900000000505</v>
      </c>
      <c r="J513" s="50">
        <f>(B513-$B$2)/Resultats!$J$2</f>
        <v>0.20008835000000003</v>
      </c>
      <c r="K513" s="50">
        <f>IF(AND(TRUE,Machine_donnees!J513-(Machine_traitement!$B$10*Machine_donnees!L513+Machine_traitement!$B$11)&gt;0.0003),Machine_donnees!J513-(Machine_traitement!$B$10*Machine_donnees!L513+Machine_traitement!$B$11),0)</f>
        <v>0.13396308765205722</v>
      </c>
      <c r="L513" s="51">
        <f ca="1">AVERAGE(OFFSET(H513,0,0,Machine_traitement!$B$4,1))</f>
        <v>317.55054054695847</v>
      </c>
    </row>
    <row r="514" spans="1:12" ht="12.75">
      <c r="A514" s="65">
        <f>IF(TRUE,Machine_donnees_brutes!A518)</f>
        <v>727.05175999999994</v>
      </c>
      <c r="B514" s="65">
        <f>IF(TRUE,Machine_donnees_brutes!B518)</f>
        <v>4.4739126999999996</v>
      </c>
      <c r="C514" s="65">
        <f>IF(TRUE,Machine_donnees_brutes!D518)</f>
        <v>354.63864000000001</v>
      </c>
      <c r="D514" s="65">
        <f>IF(TRUE,Machine_donnees_brutes!C518)</f>
        <v>362.06693000000001</v>
      </c>
      <c r="F514" s="54" t="str">
        <f>IF(OR(H514&gt;Machine_traitement!$B$24,F513="OUI"),"OUI","NON")</f>
        <v>OUI</v>
      </c>
      <c r="G514" s="55" t="str">
        <f>IF(I514&gt;0,IF(A514&lt;&gt;A513,IF(OR((L514-L513)/(A514-A513)&lt;-Machine_traitement!$B$18,G513="RUPTURE",IF(L514&lt;L513,L514&lt;Machine_traitement!$B$19)),"RUPTURE","NON RUPTURE"),IF(OR((L515-L513)/(A515-A513)&lt;-Machine_traitement!$B$18,G513="RUPTURE",IF(L515&lt;L513,L515&lt;Machine_traitement!$B$19)),"RUPTURE","NON RUPTURE")),"NON RUPTURE")</f>
        <v>NON RUPTURE</v>
      </c>
      <c r="H514" s="56">
        <f>D514/Resultats!$K$2</f>
        <v>314.90867553911772</v>
      </c>
      <c r="I514" s="69">
        <f>A514-Machine_traitement!$B$26</f>
        <v>1.9960999999999558</v>
      </c>
      <c r="J514" s="50">
        <f>(B514-$B$2)/Resultats!$J$2</f>
        <v>0.20038857499999996</v>
      </c>
      <c r="K514" s="50">
        <f>IF(AND(TRUE,Machine_donnees!J514-(Machine_traitement!$B$10*Machine_donnees!L514+Machine_traitement!$B$11)&gt;0.0003),Machine_donnees!J514-(Machine_traitement!$B$10*Machine_donnees!L514+Machine_traitement!$B$11),0)</f>
        <v>0.13440117897998519</v>
      </c>
      <c r="L514" s="51">
        <f ca="1">AVERAGE(OFFSET(H514,0,0,Machine_traitement!$B$4,1))</f>
        <v>315.84216802302399</v>
      </c>
    </row>
    <row r="515" spans="1:12" ht="12.75">
      <c r="A515" s="65">
        <f>IF(TRUE,Machine_donnees_brutes!A519)</f>
        <v>727.05565999999999</v>
      </c>
      <c r="B515" s="65">
        <f>IF(TRUE,Machine_donnees_brutes!B519)</f>
        <v>4.4768276</v>
      </c>
      <c r="C515" s="65">
        <f>IF(TRUE,Machine_donnees_brutes!D519)</f>
        <v>355.42554000000001</v>
      </c>
      <c r="D515" s="65">
        <f>IF(TRUE,Machine_donnees_brutes!C519)</f>
        <v>364.21350000000001</v>
      </c>
      <c r="F515" s="54" t="str">
        <f>IF(OR(H515&gt;Machine_traitement!$B$24,F514="OUI"),"OUI","NON")</f>
        <v>OUI</v>
      </c>
      <c r="G515" s="55" t="str">
        <f>IF(I515&gt;0,IF(A515&lt;&gt;A514,IF(OR((L515-L514)/(A515-A514)&lt;-Machine_traitement!$B$18,G514="RUPTURE",IF(L515&lt;L514,L515&lt;Machine_traitement!$B$19)),"RUPTURE","NON RUPTURE"),IF(OR((L516-L514)/(A516-A514)&lt;-Machine_traitement!$B$18,G514="RUPTURE",IF(L516&lt;L514,L516&lt;Machine_traitement!$B$19)),"RUPTURE","NON RUPTURE")),"NON RUPTURE")</f>
        <v>NON RUPTURE</v>
      </c>
      <c r="H515" s="56">
        <f>D515/Resultats!$K$2</f>
        <v>316.77566050693019</v>
      </c>
      <c r="I515" s="69">
        <f>A515-Machine_traitement!$B$26</f>
        <v>2</v>
      </c>
      <c r="J515" s="50">
        <f>(B515-$B$2)/Resultats!$J$2</f>
        <v>0.20075293750000001</v>
      </c>
      <c r="K515" s="50">
        <f>IF(AND(TRUE,Machine_donnees!J515-(Machine_traitement!$B$10*Machine_donnees!L515+Machine_traitement!$B$11)&gt;0.0003),Machine_donnees!J515-(Machine_traitement!$B$10*Machine_donnees!L515+Machine_traitement!$B$11),0)</f>
        <v>0.13489275762258732</v>
      </c>
      <c r="L515" s="51">
        <f ca="1">AVERAGE(OFFSET(H515,0,0,Machine_traitement!$B$4,1))</f>
        <v>314.26576741898543</v>
      </c>
    </row>
    <row r="516" spans="1:12" ht="12.75">
      <c r="A516" s="65">
        <f>IF(TRUE,Machine_donnees_brutes!A520)</f>
        <v>727.05957000000001</v>
      </c>
      <c r="B516" s="65">
        <f>IF(TRUE,Machine_donnees_brutes!B520)</f>
        <v>4.4810534000000004</v>
      </c>
      <c r="C516" s="65">
        <f>IF(TRUE,Machine_donnees_brutes!D520)</f>
        <v>354.95031999999998</v>
      </c>
      <c r="D516" s="65">
        <f>IF(TRUE,Machine_donnees_brutes!C520)</f>
        <v>358.44198999999998</v>
      </c>
      <c r="F516" s="54" t="str">
        <f>IF(OR(H516&gt;Machine_traitement!$B$24,F515="OUI"),"OUI","NON")</f>
        <v>OUI</v>
      </c>
      <c r="G516" s="55" t="str">
        <f>IF(I516&gt;0,IF(A516&lt;&gt;A515,IF(OR((L516-L515)/(A516-A515)&lt;-Machine_traitement!$B$18,G515="RUPTURE",IF(L516&lt;L515,L516&lt;Machine_traitement!$B$19)),"RUPTURE","NON RUPTURE"),IF(OR((L517-L515)/(A517-A515)&lt;-Machine_traitement!$B$18,G515="RUPTURE",IF(L517&lt;L515,L517&lt;Machine_traitement!$B$19)),"RUPTURE","NON RUPTURE")),"NON RUPTURE")</f>
        <v>NON RUPTURE</v>
      </c>
      <c r="H516" s="56">
        <f>D516/Resultats!$K$2</f>
        <v>311.75587433104062</v>
      </c>
      <c r="I516" s="69">
        <f>A516-Machine_traitement!$B$26</f>
        <v>2.003910000000019</v>
      </c>
      <c r="J516" s="50">
        <f>(B516-$B$2)/Resultats!$J$2</f>
        <v>0.20128116250000006</v>
      </c>
      <c r="K516" s="50">
        <f>IF(AND(TRUE,Machine_donnees!J516-(Machine_traitement!$B$10*Machine_donnees!L516+Machine_traitement!$B$11)&gt;0.0003),Machine_donnees!J516-(Machine_traitement!$B$10*Machine_donnees!L516+Machine_traitement!$B$11),0)</f>
        <v>0.13557458716387888</v>
      </c>
      <c r="L516" s="51">
        <f ca="1">AVERAGE(OFFSET(H516,0,0,Machine_traitement!$B$4,1))</f>
        <v>312.36237460481686</v>
      </c>
    </row>
    <row r="517" spans="1:12" ht="12.75">
      <c r="A517" s="65">
        <f>IF(TRUE,Machine_donnees_brutes!A521)</f>
        <v>727.06348000000003</v>
      </c>
      <c r="B517" s="65">
        <f>IF(TRUE,Machine_donnees_brutes!B521)</f>
        <v>4.4831871999999997</v>
      </c>
      <c r="C517" s="65">
        <f>IF(TRUE,Machine_donnees_brutes!D521)</f>
        <v>354.01265999999998</v>
      </c>
      <c r="D517" s="65">
        <f>IF(TRUE,Machine_donnees_brutes!C521)</f>
        <v>359.83663999999999</v>
      </c>
      <c r="F517" s="54" t="str">
        <f>IF(OR(H517&gt;Machine_traitement!$B$24,F516="OUI"),"OUI","NON")</f>
        <v>OUI</v>
      </c>
      <c r="G517" s="55" t="str">
        <f>IF(I517&gt;0,IF(A517&lt;&gt;A516,IF(OR((L517-L516)/(A517-A516)&lt;-Machine_traitement!$B$18,G516="RUPTURE",IF(L517&lt;L516,L517&lt;Machine_traitement!$B$19)),"RUPTURE","NON RUPTURE"),IF(OR((L518-L516)/(A518-A516)&lt;-Machine_traitement!$B$18,G516="RUPTURE",IF(L518&lt;L516,L518&lt;Machine_traitement!$B$19)),"RUPTURE","NON RUPTURE")),"NON RUPTURE")</f>
        <v>NON RUPTURE</v>
      </c>
      <c r="H517" s="56">
        <f>D517/Resultats!$K$2</f>
        <v>312.96887487859306</v>
      </c>
      <c r="I517" s="69">
        <f>A517-Machine_traitement!$B$26</f>
        <v>2.0078200000000379</v>
      </c>
      <c r="J517" s="50">
        <f>(B517-$B$2)/Resultats!$J$2</f>
        <v>0.20154788749999997</v>
      </c>
      <c r="K517" s="50">
        <f>IF(AND(TRUE,Machine_donnees!J517-(Machine_traitement!$B$10*Machine_donnees!L517+Machine_traitement!$B$11)&gt;0.0003),Machine_donnees!J517-(Machine_traitement!$B$10*Machine_donnees!L517+Machine_traitement!$B$11),0)</f>
        <v>0.13587135076119006</v>
      </c>
      <c r="L517" s="51">
        <f ca="1">AVERAGE(OFFSET(H517,0,0,Machine_traitement!$B$4,1))</f>
        <v>311.99015090759292</v>
      </c>
    </row>
    <row r="518" spans="1:12" ht="12.75">
      <c r="A518" s="65">
        <f>IF(TRUE,Machine_donnees_brutes!A522)</f>
        <v>727.06737999999996</v>
      </c>
      <c r="B518" s="65">
        <f>IF(TRUE,Machine_donnees_brutes!B522)</f>
        <v>4.4857860000000001</v>
      </c>
      <c r="C518" s="65">
        <f>IF(TRUE,Machine_donnees_brutes!D522)</f>
        <v>353.16977000000003</v>
      </c>
      <c r="D518" s="65">
        <f>IF(TRUE,Machine_donnees_brutes!C522)</f>
        <v>357.58605999999997</v>
      </c>
      <c r="F518" s="54" t="str">
        <f>IF(OR(H518&gt;Machine_traitement!$B$24,F517="OUI"),"OUI","NON")</f>
        <v>OUI</v>
      </c>
      <c r="G518" s="55" t="str">
        <f>IF(I518&gt;0,IF(A518&lt;&gt;A517,IF(OR((L518-L517)/(A518-A517)&lt;-Machine_traitement!$B$18,G517="RUPTURE",IF(L518&lt;L517,L518&lt;Machine_traitement!$B$19)),"RUPTURE","NON RUPTURE"),IF(OR((L519-L517)/(A519-A517)&lt;-Machine_traitement!$B$18,G517="RUPTURE",IF(L519&lt;L517,L519&lt;Machine_traitement!$B$19)),"RUPTURE","NON RUPTURE")),"NON RUPTURE")</f>
        <v>NON RUPTURE</v>
      </c>
      <c r="H518" s="56">
        <f>D518/Resultats!$K$2</f>
        <v>311.01142693659284</v>
      </c>
      <c r="I518" s="69">
        <f>A518-Machine_traitement!$B$26</f>
        <v>2.0117199999999684</v>
      </c>
      <c r="J518" s="50">
        <f>(B518-$B$2)/Resultats!$J$2</f>
        <v>0.20187273750000001</v>
      </c>
      <c r="K518" s="50">
        <f>IF(AND(TRUE,Machine_donnees!J518-(Machine_traitement!$B$10*Machine_donnees!L518+Machine_traitement!$B$11)&gt;0.0003),Machine_donnees!J518-(Machine_traitement!$B$10*Machine_donnees!L518+Machine_traitement!$B$11),0)</f>
        <v>0.13633840128323205</v>
      </c>
      <c r="L518" s="51">
        <f ca="1">AVERAGE(OFFSET(H518,0,0,Machine_traitement!$B$4,1))</f>
        <v>310.22807115689091</v>
      </c>
    </row>
    <row r="519" spans="1:12" ht="12.75">
      <c r="A519" s="65">
        <f>IF(TRUE,Machine_donnees_brutes!A523)</f>
        <v>727.07128999999998</v>
      </c>
      <c r="B519" s="65">
        <f>IF(TRUE,Machine_donnees_brutes!B523)</f>
        <v>4.4894933999999997</v>
      </c>
      <c r="C519" s="65">
        <f>IF(TRUE,Machine_donnees_brutes!D523)</f>
        <v>353.5369</v>
      </c>
      <c r="D519" s="65">
        <f>IF(TRUE,Machine_donnees_brutes!C523)</f>
        <v>355.78473000000002</v>
      </c>
      <c r="F519" s="54" t="str">
        <f>IF(OR(H519&gt;Machine_traitement!$B$24,F518="OUI"),"OUI","NON")</f>
        <v>OUI</v>
      </c>
      <c r="G519" s="55" t="str">
        <f>IF(I519&gt;0,IF(A519&lt;&gt;A518,IF(OR((L519-L518)/(A519-A518)&lt;-Machine_traitement!$B$18,G518="RUPTURE",IF(L519&lt;L518,L519&lt;Machine_traitement!$B$19)),"RUPTURE","NON RUPTURE"),IF(OR((L520-L518)/(A520-A518)&lt;-Machine_traitement!$B$18,G518="RUPTURE",IF(L520&lt;L518,L520&lt;Machine_traitement!$B$19)),"RUPTURE","NON RUPTURE")),"NON RUPTURE")</f>
        <v>NON RUPTURE</v>
      </c>
      <c r="H519" s="56">
        <f>D519/Resultats!$K$2</f>
        <v>309.44471537718903</v>
      </c>
      <c r="I519" s="69">
        <f>A519-Machine_traitement!$B$26</f>
        <v>2.0156299999999874</v>
      </c>
      <c r="J519" s="50">
        <f>(B519-$B$2)/Resultats!$J$2</f>
        <v>0.20233616249999997</v>
      </c>
      <c r="K519" s="50">
        <f>IF(AND(TRUE,Machine_donnees!J519-(Machine_traitement!$B$10*Machine_donnees!L519+Machine_traitement!$B$11)&gt;0.0003),Machine_donnees!J519-(Machine_traitement!$B$10*Machine_donnees!L519+Machine_traitement!$B$11),0)</f>
        <v>0.13680918634144718</v>
      </c>
      <c r="L519" s="51">
        <f ca="1">AVERAGE(OFFSET(H519,0,0,Machine_traitement!$B$4,1))</f>
        <v>310.13686889294206</v>
      </c>
    </row>
    <row r="520" spans="1:12" ht="12.75">
      <c r="A520" s="65">
        <f>IF(TRUE,Machine_donnees_brutes!A524)</f>
        <v>727.0752</v>
      </c>
      <c r="B520" s="65">
        <f>IF(TRUE,Machine_donnees_brutes!B524)</f>
        <v>4.4922351999999997</v>
      </c>
      <c r="C520" s="65">
        <f>IF(TRUE,Machine_donnees_brutes!D524)</f>
        <v>354.95584000000002</v>
      </c>
      <c r="D520" s="65">
        <f>IF(TRUE,Machine_donnees_brutes!C524)</f>
        <v>357.37634000000003</v>
      </c>
      <c r="F520" s="54" t="str">
        <f>IF(OR(H520&gt;Machine_traitement!$B$24,F519="OUI"),"OUI","NON")</f>
        <v>OUI</v>
      </c>
      <c r="G520" s="55" t="str">
        <f>IF(I520&gt;0,IF(A520&lt;&gt;A519,IF(OR((L520-L519)/(A520-A519)&lt;-Machine_traitement!$B$18,G519="RUPTURE",IF(L520&lt;L519,L520&lt;Machine_traitement!$B$19)),"RUPTURE","NON RUPTURE"),IF(OR((L521-L519)/(A521-A519)&lt;-Machine_traitement!$B$18,G519="RUPTURE",IF(L521&lt;L519,L521&lt;Machine_traitement!$B$19)),"RUPTURE","NON RUPTURE")),"NON RUPTURE")</f>
        <v>NON RUPTURE</v>
      </c>
      <c r="H520" s="56">
        <f>D520/Resultats!$K$2</f>
        <v>310.8290224086951</v>
      </c>
      <c r="I520" s="69">
        <f>A520-Machine_traitement!$B$26</f>
        <v>2.0195400000000063</v>
      </c>
      <c r="J520" s="50">
        <f>(B520-$B$2)/Resultats!$J$2</f>
        <v>0.20267888749999996</v>
      </c>
      <c r="K520" s="50">
        <f>IF(AND(TRUE,Machine_donnees!J520-(Machine_traitement!$B$10*Machine_donnees!L520+Machine_traitement!$B$11)&gt;0.0003),Machine_donnees!J520-(Machine_traitement!$B$10*Machine_donnees!L520+Machine_traitement!$B$11),0)</f>
        <v>0.13727144209806536</v>
      </c>
      <c r="L520" s="51">
        <f ca="1">AVERAGE(OFFSET(H520,0,0,Machine_traitement!$B$4,1))</f>
        <v>308.65570185643242</v>
      </c>
    </row>
    <row r="521" spans="1:12" ht="12.75">
      <c r="A521" s="65">
        <f>IF(TRUE,Machine_donnees_brutes!A525)</f>
        <v>727.07910000000004</v>
      </c>
      <c r="B521" s="65">
        <f>IF(TRUE,Machine_donnees_brutes!B525)</f>
        <v>4.4952154000000002</v>
      </c>
      <c r="C521" s="65">
        <f>IF(TRUE,Machine_donnees_brutes!D525)</f>
        <v>355.4794</v>
      </c>
      <c r="D521" s="65">
        <f>IF(TRUE,Machine_donnees_brutes!C525)</f>
        <v>352.37878000000001</v>
      </c>
      <c r="F521" s="54" t="str">
        <f>IF(OR(H521&gt;Machine_traitement!$B$24,F520="OUI"),"OUI","NON")</f>
        <v>OUI</v>
      </c>
      <c r="G521" s="55" t="str">
        <f>IF(I521&gt;0,IF(A521&lt;&gt;A520,IF(OR((L521-L520)/(A521-A520)&lt;-Machine_traitement!$B$18,G520="RUPTURE",IF(L521&lt;L520,L521&lt;Machine_traitement!$B$19)),"RUPTURE","NON RUPTURE"),IF(OR((L522-L520)/(A522-A520)&lt;-Machine_traitement!$B$18,G520="RUPTURE",IF(L522&lt;L520,L522&lt;Machine_traitement!$B$19)),"RUPTURE","NON RUPTURE")),"NON RUPTURE")</f>
        <v>NON RUPTURE</v>
      </c>
      <c r="H521" s="56">
        <f>D521/Resultats!$K$2</f>
        <v>306.48238130416979</v>
      </c>
      <c r="I521" s="69">
        <f>A521-Machine_traitement!$B$26</f>
        <v>2.0234400000000505</v>
      </c>
      <c r="J521" s="50">
        <f>(B521-$B$2)/Resultats!$J$2</f>
        <v>0.20305141250000003</v>
      </c>
      <c r="K521" s="50">
        <f>IF(AND(TRUE,Machine_donnees!J521-(Machine_traitement!$B$10*Machine_donnees!L521+Machine_traitement!$B$11)&gt;0.0003),Machine_donnees!J521-(Machine_traitement!$B$10*Machine_donnees!L521+Machine_traitement!$B$11),0)</f>
        <v>0.13770565057661172</v>
      </c>
      <c r="L521" s="51">
        <f ca="1">AVERAGE(OFFSET(H521,0,0,Machine_traitement!$B$4,1))</f>
        <v>307.89135017235594</v>
      </c>
    </row>
    <row r="522" spans="1:12" ht="12.75">
      <c r="A522" s="65">
        <f>IF(TRUE,Machine_donnees_brutes!A526)</f>
        <v>727.08300999999994</v>
      </c>
      <c r="B522" s="65">
        <f>IF(TRUE,Machine_donnees_brutes!B526)</f>
        <v>4.4979630000000004</v>
      </c>
      <c r="C522" s="65">
        <f>IF(TRUE,Machine_donnees_brutes!D526)</f>
        <v>354.91451999999998</v>
      </c>
      <c r="D522" s="65">
        <f>IF(TRUE,Machine_donnees_brutes!C526)</f>
        <v>355.61871000000002</v>
      </c>
      <c r="F522" s="54" t="str">
        <f>IF(OR(H522&gt;Machine_traitement!$B$24,F521="OUI"),"OUI","NON")</f>
        <v>OUI</v>
      </c>
      <c r="G522" s="55" t="str">
        <f>IF(I522&gt;0,IF(A522&lt;&gt;A521,IF(OR((L522-L521)/(A522-A521)&lt;-Machine_traitement!$B$18,G521="RUPTURE",IF(L522&lt;L521,L522&lt;Machine_traitement!$B$19)),"RUPTURE","NON RUPTURE"),IF(OR((L523-L521)/(A523-A521)&lt;-Machine_traitement!$B$18,G521="RUPTURE",IF(L523&lt;L521,L523&lt;Machine_traitement!$B$19)),"RUPTURE","NON RUPTURE")),"NON RUPTURE")</f>
        <v>NON RUPTURE</v>
      </c>
      <c r="H522" s="56">
        <f>D522/Resultats!$K$2</f>
        <v>309.30031904054204</v>
      </c>
      <c r="I522" s="69">
        <f>A522-Machine_traitement!$B$26</f>
        <v>2.0273499999999558</v>
      </c>
      <c r="J522" s="50">
        <f>(B522-$B$2)/Resultats!$J$2</f>
        <v>0.20339486250000005</v>
      </c>
      <c r="K522" s="50">
        <f>IF(AND(TRUE,Machine_donnees!J522-(Machine_traitement!$B$10*Machine_donnees!L522+Machine_traitement!$B$11)&gt;0.0003),Machine_donnees!J522-(Machine_traitement!$B$10*Machine_donnees!L522+Machine_traitement!$B$11),0)</f>
        <v>0.13813757288425108</v>
      </c>
      <c r="L522" s="51">
        <f ca="1">AVERAGE(OFFSET(H522,0,0,Machine_traitement!$B$4,1))</f>
        <v>306.79504433922295</v>
      </c>
    </row>
    <row r="523" spans="1:12" ht="12.75">
      <c r="A523" s="65">
        <f>IF(TRUE,Machine_donnees_brutes!A527)</f>
        <v>727.08690999999999</v>
      </c>
      <c r="B523" s="65">
        <f>IF(TRUE,Machine_donnees_brutes!B527)</f>
        <v>4.5005025999999999</v>
      </c>
      <c r="C523" s="65">
        <f>IF(TRUE,Machine_donnees_brutes!D527)</f>
        <v>353.94324</v>
      </c>
      <c r="D523" s="65">
        <f>IF(TRUE,Machine_donnees_brutes!C527)</f>
        <v>349.85782</v>
      </c>
      <c r="F523" s="54" t="str">
        <f>IF(OR(H523&gt;Machine_traitement!$B$24,F522="OUI"),"OUI","NON")</f>
        <v>OUI</v>
      </c>
      <c r="G523" s="55" t="str">
        <f>IF(I523&gt;0,IF(A523&lt;&gt;A522,IF(OR((L523-L522)/(A523-A522)&lt;-Machine_traitement!$B$18,G522="RUPTURE",IF(L523&lt;L522,L523&lt;Machine_traitement!$B$19)),"RUPTURE","NON RUPTURE"),IF(OR((L524-L522)/(A524-A522)&lt;-Machine_traitement!$B$18,G522="RUPTURE",IF(L524&lt;L522,L524&lt;Machine_traitement!$B$19)),"RUPTURE","NON RUPTURE")),"NON RUPTURE")</f>
        <v>NON RUPTURE</v>
      </c>
      <c r="H523" s="56">
        <f>D523/Resultats!$K$2</f>
        <v>304.28976963790382</v>
      </c>
      <c r="I523" s="69">
        <f>A523-Machine_traitement!$B$26</f>
        <v>2.03125</v>
      </c>
      <c r="J523" s="50">
        <f>(B523-$B$2)/Resultats!$J$2</f>
        <v>0.20371231249999999</v>
      </c>
      <c r="K523" s="50">
        <f>IF(AND(TRUE,Machine_donnees!J523-(Machine_traitement!$B$10*Machine_donnees!L523+Machine_traitement!$B$11)&gt;0.0003),Machine_donnees!J523-(Machine_traitement!$B$10*Machine_donnees!L523+Machine_traitement!$B$11),0)</f>
        <v>0.13854489617188248</v>
      </c>
      <c r="L523" s="51">
        <f ca="1">AVERAGE(OFFSET(H523,0,0,Machine_traitement!$B$4,1))</f>
        <v>305.68137824299231</v>
      </c>
    </row>
    <row r="524" spans="1:12" ht="12.75">
      <c r="A524" s="65">
        <f>IF(TRUE,Machine_donnees_brutes!A528)</f>
        <v>727.09082000000001</v>
      </c>
      <c r="B524" s="65">
        <f>IF(TRUE,Machine_donnees_brutes!B528)</f>
        <v>4.5043230000000003</v>
      </c>
      <c r="C524" s="65">
        <f>IF(TRUE,Machine_donnees_brutes!D528)</f>
        <v>353.24245999999999</v>
      </c>
      <c r="D524" s="65">
        <f>IF(TRUE,Machine_donnees_brutes!C528)</f>
        <v>353.05783000000002</v>
      </c>
      <c r="F524" s="54" t="str">
        <f>IF(OR(H524&gt;Machine_traitement!$B$24,F523="OUI"),"OUI","NON")</f>
        <v>OUI</v>
      </c>
      <c r="G524" s="55" t="str">
        <f>IF(I524&gt;0,IF(A524&lt;&gt;A523,IF(OR((L524-L523)/(A524-A523)&lt;-Machine_traitement!$B$18,G523="RUPTURE",IF(L524&lt;L523,L524&lt;Machine_traitement!$B$19)),"RUPTURE","NON RUPTURE"),IF(OR((L525-L523)/(A525-A523)&lt;-Machine_traitement!$B$18,G523="RUPTURE",IF(L525&lt;L523,L525&lt;Machine_traitement!$B$19)),"RUPTURE","NON RUPTURE")),"NON RUPTURE")</f>
        <v>NON RUPTURE</v>
      </c>
      <c r="H524" s="56">
        <f>D524/Resultats!$K$2</f>
        <v>307.0729868480808</v>
      </c>
      <c r="I524" s="69">
        <f>A524-Machine_traitement!$B$26</f>
        <v>2.035160000000019</v>
      </c>
      <c r="J524" s="50">
        <f>(B524-$B$2)/Resultats!$J$2</f>
        <v>0.20418986250000004</v>
      </c>
      <c r="K524" s="50">
        <f>IF(AND(TRUE,Machine_donnees!J524-(Machine_traitement!$B$10*Machine_donnees!L524+Machine_traitement!$B$11)&gt;0.0003),Machine_donnees!J524-(Machine_traitement!$B$10*Machine_donnees!L524+Machine_traitement!$B$11),0)</f>
        <v>0.13905407175103857</v>
      </c>
      <c r="L524" s="51">
        <f ca="1">AVERAGE(OFFSET(H524,0,0,Machine_traitement!$B$4,1))</f>
        <v>305.28948943812122</v>
      </c>
    </row>
    <row r="525" spans="1:12" ht="12.75">
      <c r="A525" s="65">
        <f>IF(TRUE,Machine_donnees_brutes!A529)</f>
        <v>727.09473000000003</v>
      </c>
      <c r="B525" s="65">
        <f>IF(TRUE,Machine_donnees_brutes!B529)</f>
        <v>4.5091866999999999</v>
      </c>
      <c r="C525" s="65">
        <f>IF(TRUE,Machine_donnees_brutes!D529)</f>
        <v>353.87160999999998</v>
      </c>
      <c r="D525" s="65">
        <f>IF(TRUE,Machine_donnees_brutes!C529)</f>
        <v>348.95666999999997</v>
      </c>
      <c r="F525" s="54" t="str">
        <f>IF(OR(H525&gt;Machine_traitement!$B$24,F524="OUI"),"OUI","NON")</f>
        <v>OUI</v>
      </c>
      <c r="G525" s="55" t="str">
        <f>IF(I525&gt;0,IF(A525&lt;&gt;A524,IF(OR((L525-L524)/(A525-A524)&lt;-Machine_traitement!$B$18,G524="RUPTURE",IF(L525&lt;L524,L525&lt;Machine_traitement!$B$19)),"RUPTURE","NON RUPTURE"),IF(OR((L526-L524)/(A526-A524)&lt;-Machine_traitement!$B$18,G524="RUPTURE",IF(L526&lt;L524,L526&lt;Machine_traitement!$B$19)),"RUPTURE","NON RUPTURE")),"NON RUPTURE")</f>
        <v>NON RUPTURE</v>
      </c>
      <c r="H525" s="56">
        <f>D525/Resultats!$K$2</f>
        <v>303.50599202816164</v>
      </c>
      <c r="I525" s="69">
        <f>A525-Machine_traitement!$B$26</f>
        <v>2.0390700000000379</v>
      </c>
      <c r="J525" s="50">
        <f>(B525-$B$2)/Resultats!$J$2</f>
        <v>0.20479782499999999</v>
      </c>
      <c r="K525" s="50">
        <f>IF(AND(TRUE,Machine_donnees!J525-(Machine_traitement!$B$10*Machine_donnees!L525+Machine_traitement!$B$11)&gt;0.0003),Machine_donnees!J525-(Machine_traitement!$B$10*Machine_donnees!L525+Machine_traitement!$B$11),0)</f>
        <v>0.13986966882105961</v>
      </c>
      <c r="L525" s="51">
        <f ca="1">AVERAGE(OFFSET(H525,0,0,Machine_traitement!$B$4,1))</f>
        <v>302.71658276994469</v>
      </c>
    </row>
    <row r="526" spans="1:12" ht="12.75">
      <c r="A526" s="65">
        <f>IF(TRUE,Machine_donnees_brutes!A530)</f>
        <v>727.09862999999996</v>
      </c>
      <c r="B526" s="65">
        <f>IF(TRUE,Machine_donnees_brutes!B530)</f>
        <v>4.5111179000000003</v>
      </c>
      <c r="C526" s="65">
        <f>IF(TRUE,Machine_donnees_brutes!D530)</f>
        <v>354.72055</v>
      </c>
      <c r="D526" s="65">
        <f>IF(TRUE,Machine_donnees_brutes!C530)</f>
        <v>347.14141999999998</v>
      </c>
      <c r="F526" s="54" t="str">
        <f>IF(OR(H526&gt;Machine_traitement!$B$24,F525="OUI"),"OUI","NON")</f>
        <v>OUI</v>
      </c>
      <c r="G526" s="55" t="str">
        <f>IF(I526&gt;0,IF(A526&lt;&gt;A525,IF(OR((L526-L525)/(A526-A525)&lt;-Machine_traitement!$B$18,G525="RUPTURE",IF(L526&lt;L525,L526&lt;Machine_traitement!$B$19)),"RUPTURE","NON RUPTURE"),IF(OR((L527-L525)/(A527-A525)&lt;-Machine_traitement!$B$18,G525="RUPTURE",IF(L527&lt;L525,L527&lt;Machine_traitement!$B$19)),"RUPTURE","NON RUPTURE")),"NON RUPTURE")</f>
        <v>NON RUPTURE</v>
      </c>
      <c r="H526" s="56">
        <f>D526/Resultats!$K$2</f>
        <v>301.92717351172774</v>
      </c>
      <c r="I526" s="69">
        <f>A526-Machine_traitement!$B$26</f>
        <v>2.0429699999999684</v>
      </c>
      <c r="J526" s="50">
        <f>(B526-$B$2)/Resultats!$J$2</f>
        <v>0.20503922500000005</v>
      </c>
      <c r="K526" s="50">
        <f>IF(AND(TRUE,Machine_donnees!J526-(Machine_traitement!$B$10*Machine_donnees!L526+Machine_traitement!$B$11)&gt;0.0003),Machine_donnees!J526-(Machine_traitement!$B$10*Machine_donnees!L526+Machine_traitement!$B$11),0)</f>
        <v>0.14021028256021684</v>
      </c>
      <c r="L526" s="51">
        <f ca="1">AVERAGE(OFFSET(H526,0,0,Machine_traitement!$B$4,1))</f>
        <v>301.48717433845752</v>
      </c>
    </row>
    <row r="527" spans="1:12" ht="12.75">
      <c r="A527" s="65">
        <f>IF(TRUE,Machine_donnees_brutes!A531)</f>
        <v>727.10253999999998</v>
      </c>
      <c r="B527" s="65">
        <f>IF(TRUE,Machine_donnees_brutes!B531)</f>
        <v>4.5143722999999998</v>
      </c>
      <c r="C527" s="65">
        <f>IF(TRUE,Machine_donnees_brutes!D531)</f>
        <v>355.15969999999999</v>
      </c>
      <c r="D527" s="65">
        <f>IF(TRUE,Machine_donnees_brutes!C531)</f>
        <v>346.12963999999999</v>
      </c>
      <c r="F527" s="54" t="str">
        <f>IF(OR(H527&gt;Machine_traitement!$B$24,F526="OUI"),"OUI","NON")</f>
        <v>OUI</v>
      </c>
      <c r="G527" s="55" t="str">
        <f>IF(I527&gt;0,IF(A527&lt;&gt;A526,IF(OR((L527-L526)/(A527-A526)&lt;-Machine_traitement!$B$18,G526="RUPTURE",IF(L527&lt;L526,L527&lt;Machine_traitement!$B$19)),"RUPTURE","NON RUPTURE"),IF(OR((L528-L526)/(A528-A526)&lt;-Machine_traitement!$B$18,G526="RUPTURE",IF(L528&lt;L526,L528&lt;Machine_traitement!$B$19)),"RUPTURE","NON RUPTURE")),"NON RUPTURE")</f>
        <v>NON RUPTURE</v>
      </c>
      <c r="H527" s="56">
        <f>D527/Resultats!$K$2</f>
        <v>301.04717516518735</v>
      </c>
      <c r="I527" s="69">
        <f>A527-Machine_traitement!$B$26</f>
        <v>2.0468799999999874</v>
      </c>
      <c r="J527" s="50">
        <f>(B527-$B$2)/Resultats!$J$2</f>
        <v>0.20544602499999998</v>
      </c>
      <c r="K527" s="50">
        <f>IF(AND(TRUE,Machine_donnees!J527-(Machine_traitement!$B$10*Machine_donnees!L527+Machine_traitement!$B$11)&gt;0.0003),Machine_donnees!J527-(Machine_traitement!$B$10*Machine_donnees!L527+Machine_traitement!$B$11),0)</f>
        <v>0.14078311307810684</v>
      </c>
      <c r="L527" s="51">
        <f ca="1">AVERAGE(OFFSET(H527,0,0,Machine_traitement!$B$4,1))</f>
        <v>299.4298048620899</v>
      </c>
    </row>
    <row r="528" spans="1:12" ht="12.75">
      <c r="A528" s="65">
        <f>IF(TRUE,Machine_donnees_brutes!A532)</f>
        <v>727.10645</v>
      </c>
      <c r="B528" s="65">
        <f>IF(TRUE,Machine_donnees_brutes!B532)</f>
        <v>4.5187235000000001</v>
      </c>
      <c r="C528" s="65">
        <f>IF(TRUE,Machine_donnees_brutes!D532)</f>
        <v>354.50598000000002</v>
      </c>
      <c r="D528" s="65">
        <f>IF(TRUE,Machine_donnees_brutes!C532)</f>
        <v>342.41048999999998</v>
      </c>
      <c r="F528" s="54" t="str">
        <f>IF(OR(H528&gt;Machine_traitement!$B$24,F527="OUI"),"OUI","NON")</f>
        <v>OUI</v>
      </c>
      <c r="G528" s="55" t="str">
        <f>IF(I528&gt;0,IF(A528&lt;&gt;A527,IF(OR((L528-L527)/(A528-A527)&lt;-Machine_traitement!$B$18,G527="RUPTURE",IF(L528&lt;L527,L528&lt;Machine_traitement!$B$19)),"RUPTURE","NON RUPTURE"),IF(OR((L529-L527)/(A529-A527)&lt;-Machine_traitement!$B$18,G527="RUPTURE",IF(L529&lt;L527,L529&lt;Machine_traitement!$B$19)),"RUPTURE","NON RUPTURE")),"NON RUPTURE")</f>
        <v>NON RUPTURE</v>
      </c>
      <c r="H528" s="56">
        <f>D528/Resultats!$K$2</f>
        <v>297.81243455899249</v>
      </c>
      <c r="I528" s="69">
        <f>A528-Machine_traitement!$B$26</f>
        <v>2.0507900000000063</v>
      </c>
      <c r="J528" s="50">
        <f>(B528-$B$2)/Resultats!$J$2</f>
        <v>0.20598992500000002</v>
      </c>
      <c r="K528" s="50">
        <f>IF(AND(TRUE,Machine_donnees!J528-(Machine_traitement!$B$10*Machine_donnees!L528+Machine_traitement!$B$11)&gt;0.0003),Machine_donnees!J528-(Machine_traitement!$B$10*Machine_donnees!L528+Machine_traitement!$B$11),0)</f>
        <v>0.14134057647358178</v>
      </c>
      <c r="L528" s="51">
        <f ca="1">AVERAGE(OFFSET(H528,0,0,Machine_traitement!$B$4,1))</f>
        <v>299.26173385803224</v>
      </c>
    </row>
    <row r="529" spans="1:12" ht="12.75">
      <c r="A529" s="65">
        <f>IF(TRUE,Machine_donnees_brutes!A533)</f>
        <v>727.11035000000004</v>
      </c>
      <c r="B529" s="65">
        <f>IF(TRUE,Machine_donnees_brutes!B533)</f>
        <v>4.5208931000000003</v>
      </c>
      <c r="C529" s="65">
        <f>IF(TRUE,Machine_donnees_brutes!D533)</f>
        <v>353.49142000000001</v>
      </c>
      <c r="D529" s="65">
        <f>IF(TRUE,Machine_donnees_brutes!C533)</f>
        <v>345.74315999999999</v>
      </c>
      <c r="F529" s="54" t="str">
        <f>IF(OR(H529&gt;Machine_traitement!$B$24,F528="OUI"),"OUI","NON")</f>
        <v>OUI</v>
      </c>
      <c r="G529" s="55" t="str">
        <f>IF(I529&gt;0,IF(A529&lt;&gt;A528,IF(OR((L529-L528)/(A529-A528)&lt;-Machine_traitement!$B$18,G528="RUPTURE",IF(L529&lt;L528,L529&lt;Machine_traitement!$B$19)),"RUPTURE","NON RUPTURE"),IF(OR((L530-L528)/(A530-A528)&lt;-Machine_traitement!$B$18,G528="RUPTURE",IF(L530&lt;L528,L530&lt;Machine_traitement!$B$19)),"RUPTURE","NON RUPTURE")),"NON RUPTURE")</f>
        <v>NON RUPTURE</v>
      </c>
      <c r="H529" s="56">
        <f>D529/Resultats!$K$2</f>
        <v>300.711033157072</v>
      </c>
      <c r="I529" s="69">
        <f>A529-Machine_traitement!$B$26</f>
        <v>2.0546900000000505</v>
      </c>
      <c r="J529" s="50">
        <f>(B529-$B$2)/Resultats!$J$2</f>
        <v>0.20626112500000005</v>
      </c>
      <c r="K529" s="50">
        <f>IF(AND(TRUE,Machine_donnees!J529-(Machine_traitement!$B$10*Machine_donnees!L529+Machine_traitement!$B$11)&gt;0.0003),Machine_donnees!J529-(Machine_traitement!$B$10*Machine_donnees!L529+Machine_traitement!$B$11),0)</f>
        <v>0.14169955390637537</v>
      </c>
      <c r="L529" s="51">
        <f ca="1">AVERAGE(OFFSET(H529,0,0,Machine_traitement!$B$4,1))</f>
        <v>298.17403857623526</v>
      </c>
    </row>
    <row r="530" spans="1:12" ht="12.75">
      <c r="A530" s="65">
        <f>IF(TRUE,Machine_donnees_brutes!A534)</f>
        <v>727.11425999999994</v>
      </c>
      <c r="B530" s="65">
        <f>IF(TRUE,Machine_donnees_brutes!B534)</f>
        <v>4.5254706999999996</v>
      </c>
      <c r="C530" s="65">
        <f>IF(TRUE,Machine_donnees_brutes!D534)</f>
        <v>352.72043000000002</v>
      </c>
      <c r="D530" s="65">
        <f>IF(TRUE,Machine_donnees_brutes!C534)</f>
        <v>339.90933000000001</v>
      </c>
      <c r="F530" s="54" t="str">
        <f>IF(OR(H530&gt;Machine_traitement!$B$24,F529="OUI"),"OUI","NON")</f>
        <v>OUI</v>
      </c>
      <c r="G530" s="55" t="str">
        <f>IF(I530&gt;0,IF(A530&lt;&gt;A529,IF(OR((L530-L529)/(A530-A529)&lt;-Machine_traitement!$B$18,G529="RUPTURE",IF(L530&lt;L529,L530&lt;Machine_traitement!$B$19)),"RUPTURE","NON RUPTURE"),IF(OR((L531-L529)/(A531-A529)&lt;-Machine_traitement!$B$18,G529="RUPTURE",IF(L531&lt;L529,L531&lt;Machine_traitement!$B$19)),"RUPTURE","NON RUPTURE")),"NON RUPTURE")</f>
        <v>NON RUPTURE</v>
      </c>
      <c r="H530" s="56">
        <f>D530/Resultats!$K$2</f>
        <v>295.63704399539859</v>
      </c>
      <c r="I530" s="69">
        <f>A530-Machine_traitement!$B$26</f>
        <v>2.0585999999999558</v>
      </c>
      <c r="J530" s="50">
        <f>(B530-$B$2)/Resultats!$J$2</f>
        <v>0.20683332499999996</v>
      </c>
      <c r="K530" s="50">
        <f>IF(AND(TRUE,Machine_donnees!J530-(Machine_traitement!$B$10*Machine_donnees!L530+Machine_traitement!$B$11)&gt;0.0003),Machine_donnees!J530-(Machine_traitement!$B$10*Machine_donnees!L530+Machine_traitement!$B$11),0)</f>
        <v>0.14240151792341194</v>
      </c>
      <c r="L530" s="51">
        <f ca="1">AVERAGE(OFFSET(H530,0,0,Machine_traitement!$B$4,1))</f>
        <v>296.56606595063136</v>
      </c>
    </row>
    <row r="531" spans="1:12" ht="12.75">
      <c r="A531" s="65">
        <f>IF(TRUE,Machine_donnees_brutes!A535)</f>
        <v>727.11815999999999</v>
      </c>
      <c r="B531" s="65">
        <f>IF(TRUE,Machine_donnees_brutes!B535)</f>
        <v>4.5277238000000004</v>
      </c>
      <c r="C531" s="65">
        <f>IF(TRUE,Machine_donnees_brutes!D535)</f>
        <v>353.28793000000002</v>
      </c>
      <c r="D531" s="65">
        <f>IF(TRUE,Machine_donnees_brutes!C535)</f>
        <v>342.04561999999999</v>
      </c>
      <c r="F531" s="54" t="str">
        <f>IF(OR(H531&gt;Machine_traitement!$B$24,F530="OUI"),"OUI","NON")</f>
        <v>OUI</v>
      </c>
      <c r="G531" s="55" t="str">
        <f>IF(I531&gt;0,IF(A531&lt;&gt;A530,IF(OR((L531-L530)/(A531-A530)&lt;-Machine_traitement!$B$18,G530="RUPTURE",IF(L531&lt;L530,L531&lt;Machine_traitement!$B$19)),"RUPTURE","NON RUPTURE"),IF(OR((L532-L530)/(A532-A530)&lt;-Machine_traitement!$B$18,G530="RUPTURE",IF(L532&lt;L530,L532&lt;Machine_traitement!$B$19)),"RUPTURE","NON RUPTURE")),"NON RUPTURE")</f>
        <v>NON RUPTURE</v>
      </c>
      <c r="H531" s="56">
        <f>D531/Resultats!$K$2</f>
        <v>297.49508790586412</v>
      </c>
      <c r="I531" s="69">
        <f>A531-Machine_traitement!$B$26</f>
        <v>2.0625</v>
      </c>
      <c r="J531" s="50">
        <f>(B531-$B$2)/Resultats!$J$2</f>
        <v>0.20711496250000006</v>
      </c>
      <c r="K531" s="50">
        <f>IF(AND(TRUE,Machine_donnees!J531-(Machine_traitement!$B$10*Machine_donnees!L531+Machine_traitement!$B$11)&gt;0.0003),Machine_donnees!J531-(Machine_traitement!$B$10*Machine_donnees!L531+Machine_traitement!$B$11),0)</f>
        <v>0.14283560324374814</v>
      </c>
      <c r="L531" s="51">
        <f ca="1">AVERAGE(OFFSET(H531,0,0,Machine_traitement!$B$4,1))</f>
        <v>294.67700666030294</v>
      </c>
    </row>
    <row r="532" spans="1:12" ht="12.75">
      <c r="A532" s="65">
        <f>IF(TRUE,Machine_donnees_brutes!A536)</f>
        <v>727.12207000000001</v>
      </c>
      <c r="B532" s="65">
        <f>IF(TRUE,Machine_donnees_brutes!B536)</f>
        <v>4.5302391000000002</v>
      </c>
      <c r="C532" s="65">
        <f>IF(TRUE,Machine_donnees_brutes!D536)</f>
        <v>354.62844999999999</v>
      </c>
      <c r="D532" s="65">
        <f>IF(TRUE,Machine_donnees_brutes!C536)</f>
        <v>335.56542999999999</v>
      </c>
      <c r="F532" s="54" t="str">
        <f>IF(OR(H532&gt;Machine_traitement!$B$24,F531="OUI"),"OUI","NON")</f>
        <v>OUI</v>
      </c>
      <c r="G532" s="55" t="str">
        <f>IF(I532&gt;0,IF(A532&lt;&gt;A531,IF(OR((L532-L531)/(A532-A531)&lt;-Machine_traitement!$B$18,G531="RUPTURE",IF(L532&lt;L531,L532&lt;Machine_traitement!$B$19)),"RUPTURE","NON RUPTURE"),IF(OR((L533-L531)/(A533-A531)&lt;-Machine_traitement!$B$18,G531="RUPTURE",IF(L533&lt;L531,L533&lt;Machine_traitement!$B$19)),"RUPTURE","NON RUPTURE")),"NON RUPTURE")</f>
        <v>NON RUPTURE</v>
      </c>
      <c r="H532" s="56">
        <f>D532/Resultats!$K$2</f>
        <v>291.85892541474175</v>
      </c>
      <c r="I532" s="69">
        <f>A532-Machine_traitement!$B$26</f>
        <v>2.066410000000019</v>
      </c>
      <c r="J532" s="50">
        <f>(B532-$B$2)/Resultats!$J$2</f>
        <v>0.20742937500000003</v>
      </c>
      <c r="K532" s="50">
        <f>IF(AND(TRUE,Machine_donnees!J532-(Machine_traitement!$B$10*Machine_donnees!L532+Machine_traitement!$B$11)&gt;0.0003),Machine_donnees!J532-(Machine_traitement!$B$10*Machine_donnees!L532+Machine_traitement!$B$11),0)</f>
        <v>0.14332120939231058</v>
      </c>
      <c r="L532" s="51">
        <f ca="1">AVERAGE(OFFSET(H532,0,0,Machine_traitement!$B$4,1))</f>
        <v>292.55565817825072</v>
      </c>
    </row>
    <row r="533" spans="1:12" ht="12.75">
      <c r="A533" s="65">
        <f>IF(TRUE,Machine_donnees_brutes!A537)</f>
        <v>727.12598000000003</v>
      </c>
      <c r="B533" s="65">
        <f>IF(TRUE,Machine_donnees_brutes!B537)</f>
        <v>4.5336723000000001</v>
      </c>
      <c r="C533" s="65">
        <f>IF(TRUE,Machine_donnees_brutes!D537)</f>
        <v>354.91552999999999</v>
      </c>
      <c r="D533" s="65">
        <f>IF(TRUE,Machine_donnees_brutes!C537)</f>
        <v>337.16757000000001</v>
      </c>
      <c r="F533" s="54" t="str">
        <f>IF(OR(H533&gt;Machine_traitement!$B$24,F532="OUI"),"OUI","NON")</f>
        <v>OUI</v>
      </c>
      <c r="G533" s="55" t="str">
        <f>IF(I533&gt;0,IF(A533&lt;&gt;A532,IF(OR((L533-L532)/(A533-A532)&lt;-Machine_traitement!$B$18,G532="RUPTURE",IF(L533&lt;L532,L533&lt;Machine_traitement!$B$19)),"RUPTURE","NON RUPTURE"),IF(OR((L534-L532)/(A534-A532)&lt;-Machine_traitement!$B$18,G532="RUPTURE",IF(L534&lt;L532,L534&lt;Machine_traitement!$B$19)),"RUPTURE","NON RUPTURE")),"NON RUPTURE")</f>
        <v>NON RUPTURE</v>
      </c>
      <c r="H533" s="56">
        <f>D533/Resultats!$K$2</f>
        <v>293.25239094175976</v>
      </c>
      <c r="I533" s="69">
        <f>A533-Machine_traitement!$B$26</f>
        <v>2.0703200000000379</v>
      </c>
      <c r="J533" s="50">
        <f>(B533-$B$2)/Resultats!$J$2</f>
        <v>0.20785852500000002</v>
      </c>
      <c r="K533" s="50">
        <f>IF(AND(TRUE,Machine_donnees!J533-(Machine_traitement!$B$10*Machine_donnees!L533+Machine_traitement!$B$11)&gt;0.0003),Machine_donnees!J533-(Machine_traitement!$B$10*Machine_donnees!L533+Machine_traitement!$B$11),0)</f>
        <v>0.14377846778171682</v>
      </c>
      <c r="L533" s="51">
        <f ca="1">AVERAGE(OFFSET(H533,0,0,Machine_traitement!$B$4,1))</f>
        <v>292.20735267918246</v>
      </c>
    </row>
    <row r="534" spans="1:12" ht="12.75">
      <c r="A534" s="65">
        <f>IF(TRUE,Machine_donnees_brutes!A538)</f>
        <v>727.12987999999996</v>
      </c>
      <c r="B534" s="65">
        <f>IF(TRUE,Machine_donnees_brutes!B538)</f>
        <v>4.5361462000000001</v>
      </c>
      <c r="C534" s="65">
        <f>IF(TRUE,Machine_donnees_brutes!D538)</f>
        <v>354.26510999999999</v>
      </c>
      <c r="D534" s="65">
        <f>IF(TRUE,Machine_donnees_brutes!C538)</f>
        <v>334.7645</v>
      </c>
      <c r="F534" s="54" t="str">
        <f>IF(OR(H534&gt;Machine_traitement!$B$24,F533="OUI"),"OUI","NON")</f>
        <v>OUI</v>
      </c>
      <c r="G534" s="55" t="str">
        <f>IF(I534&gt;0,IF(A534&lt;&gt;A533,IF(OR((L534-L533)/(A534-A533)&lt;-Machine_traitement!$B$18,G533="RUPTURE",IF(L534&lt;L533,L534&lt;Machine_traitement!$B$19)),"RUPTURE","NON RUPTURE"),IF(OR((L535-L533)/(A535-A533)&lt;-Machine_traitement!$B$18,G533="RUPTURE",IF(L535&lt;L533,L535&lt;Machine_traitement!$B$19)),"RUPTURE","NON RUPTURE")),"NON RUPTURE")</f>
        <v>NON RUPTURE</v>
      </c>
      <c r="H534" s="56">
        <f>D534/Resultats!$K$2</f>
        <v>291.16231441660517</v>
      </c>
      <c r="I534" s="69">
        <f>A534-Machine_traitement!$B$26</f>
        <v>2.0742199999999684</v>
      </c>
      <c r="J534" s="50">
        <f>(B534-$B$2)/Resultats!$J$2</f>
        <v>0.20816776250000002</v>
      </c>
      <c r="K534" s="50">
        <f>IF(AND(TRUE,Machine_donnees!J534-(Machine_traitement!$B$10*Machine_donnees!L534+Machine_traitement!$B$11)&gt;0.0003),Machine_donnees!J534-(Machine_traitement!$B$10*Machine_donnees!L534+Machine_traitement!$B$11),0)</f>
        <v>0.14428823387907241</v>
      </c>
      <c r="L534" s="51">
        <f ca="1">AVERAGE(OFFSET(H534,0,0,Machine_traitement!$B$4,1))</f>
        <v>289.72249977032493</v>
      </c>
    </row>
    <row r="535" spans="1:12" ht="12.75">
      <c r="A535" s="65">
        <f>IF(TRUE,Machine_donnees_brutes!A539)</f>
        <v>727.13378999999998</v>
      </c>
      <c r="B535" s="65">
        <f>IF(TRUE,Machine_donnees_brutes!B539)</f>
        <v>4.5392093999999998</v>
      </c>
      <c r="C535" s="65">
        <f>IF(TRUE,Machine_donnees_brutes!D539)</f>
        <v>353.3519</v>
      </c>
      <c r="D535" s="65">
        <f>IF(TRUE,Machine_donnees_brutes!C539)</f>
        <v>331.45364000000001</v>
      </c>
      <c r="F535" s="54" t="str">
        <f>IF(OR(H535&gt;Machine_traitement!$B$24,F534="OUI"),"OUI","NON")</f>
        <v>OUI</v>
      </c>
      <c r="G535" s="55" t="str">
        <f>IF(I535&gt;0,IF(A535&lt;&gt;A534,IF(OR((L535-L534)/(A535-A534)&lt;-Machine_traitement!$B$18,G534="RUPTURE",IF(L535&lt;L534,L535&lt;Machine_traitement!$B$19)),"RUPTURE","NON RUPTURE"),IF(OR((L536-L534)/(A536-A534)&lt;-Machine_traitement!$B$18,G534="RUPTURE",IF(L536&lt;L534,L536&lt;Machine_traitement!$B$19)),"RUPTURE","NON RUPTURE")),"NON RUPTURE")</f>
        <v>NON RUPTURE</v>
      </c>
      <c r="H535" s="56">
        <f>D535/Resultats!$K$2</f>
        <v>288.28268512404469</v>
      </c>
      <c r="I535" s="69">
        <f>A535-Machine_traitement!$B$26</f>
        <v>2.0781299999999874</v>
      </c>
      <c r="J535" s="50">
        <f>(B535-$B$2)/Resultats!$J$2</f>
        <v>0.20855066249999998</v>
      </c>
      <c r="K535" s="50">
        <f>IF(AND(TRUE,Machine_donnees!J535-(Machine_traitement!$B$10*Machine_donnees!L535+Machine_traitement!$B$11)&gt;0.0003),Machine_donnees!J535-(Machine_traitement!$B$10*Machine_donnees!L535+Machine_traitement!$B$11),0)</f>
        <v>0.14478563311010262</v>
      </c>
      <c r="L535" s="51">
        <f ca="1">AVERAGE(OFFSET(H535,0,0,Machine_traitement!$B$4,1))</f>
        <v>288.30368095326196</v>
      </c>
    </row>
    <row r="536" spans="1:12" ht="12.75">
      <c r="A536" s="65">
        <f>IF(TRUE,Machine_donnees_brutes!A540)</f>
        <v>727.1377</v>
      </c>
      <c r="B536" s="65">
        <f>IF(TRUE,Machine_donnees_brutes!B540)</f>
        <v>4.5436439999999996</v>
      </c>
      <c r="C536" s="65">
        <f>IF(TRUE,Machine_donnees_brutes!D540)</f>
        <v>352.82015999999999</v>
      </c>
      <c r="D536" s="65">
        <f>IF(TRUE,Machine_donnees_brutes!C540)</f>
        <v>331.50191999999998</v>
      </c>
      <c r="F536" s="54" t="str">
        <f>IF(OR(H536&gt;Machine_traitement!$B$24,F535="OUI"),"OUI","NON")</f>
        <v>OUI</v>
      </c>
      <c r="G536" s="55" t="str">
        <f>IF(I536&gt;0,IF(A536&lt;&gt;A535,IF(OR((L536-L535)/(A536-A535)&lt;-Machine_traitement!$B$18,G535="RUPTURE",IF(L536&lt;L535,L536&lt;Machine_traitement!$B$19)),"RUPTURE","NON RUPTURE"),IF(OR((L537-L535)/(A537-A535)&lt;-Machine_traitement!$B$18,G535="RUPTURE",IF(L537&lt;L535,L537&lt;Machine_traitement!$B$19)),"RUPTURE","NON RUPTURE")),"NON RUPTURE")</f>
        <v>NON RUPTURE</v>
      </c>
      <c r="H536" s="56">
        <f>D536/Resultats!$K$2</f>
        <v>288.32467678247929</v>
      </c>
      <c r="I536" s="69">
        <f>A536-Machine_traitement!$B$26</f>
        <v>2.0820400000000063</v>
      </c>
      <c r="J536" s="50">
        <f>(B536-$B$2)/Resultats!$J$2</f>
        <v>0.20910498749999995</v>
      </c>
      <c r="K536" s="50">
        <f>IF(AND(TRUE,Machine_donnees!J536-(Machine_traitement!$B$10*Machine_donnees!L536+Machine_traitement!$B$11)&gt;0.0003),Machine_donnees!J536-(Machine_traitement!$B$10*Machine_donnees!L536+Machine_traitement!$B$11),0)</f>
        <v>0.14554231478981766</v>
      </c>
      <c r="L536" s="51">
        <f ca="1">AVERAGE(OFFSET(H536,0,0,Machine_traitement!$B$4,1))</f>
        <v>285.79617533636946</v>
      </c>
    </row>
    <row r="537" spans="1:12" ht="12.75">
      <c r="A537" s="65">
        <f>IF(TRUE,Machine_donnees_brutes!A541)</f>
        <v>727.14160000000004</v>
      </c>
      <c r="B537" s="65">
        <f>IF(TRUE,Machine_donnees_brutes!B541)</f>
        <v>4.5458316999999999</v>
      </c>
      <c r="C537" s="65">
        <f>IF(TRUE,Machine_donnees_brutes!D541)</f>
        <v>353.66498000000001</v>
      </c>
      <c r="D537" s="65">
        <f>IF(TRUE,Machine_donnees_brutes!C541)</f>
        <v>325.68761999999998</v>
      </c>
      <c r="F537" s="54" t="str">
        <f>IF(OR(H537&gt;Machine_traitement!$B$24,F536="OUI"),"OUI","NON")</f>
        <v>OUI</v>
      </c>
      <c r="G537" s="55" t="str">
        <f>IF(I537&gt;0,IF(A537&lt;&gt;A536,IF(OR((L537-L536)/(A537-A536)&lt;-Machine_traitement!$B$18,G536="RUPTURE",IF(L537&lt;L536,L537&lt;Machine_traitement!$B$19)),"RUPTURE","NON RUPTURE"),IF(OR((L538-L536)/(A538-A536)&lt;-Machine_traitement!$B$18,G536="RUPTURE",IF(L538&lt;L536,L538&lt;Machine_traitement!$B$19)),"RUPTURE","NON RUPTURE")),"NON RUPTURE")</f>
        <v>NON RUPTURE</v>
      </c>
      <c r="H537" s="56">
        <f>D537/Resultats!$K$2</f>
        <v>283.26767389025963</v>
      </c>
      <c r="I537" s="69">
        <f>A537-Machine_traitement!$B$26</f>
        <v>2.0859400000000505</v>
      </c>
      <c r="J537" s="50">
        <f>(B537-$B$2)/Resultats!$J$2</f>
        <v>0.20937844999999999</v>
      </c>
      <c r="K537" s="50">
        <f>IF(AND(TRUE,Machine_donnees!J537-(Machine_traitement!$B$10*Machine_donnees!L537+Machine_traitement!$B$11)&gt;0.0003),Machine_donnees!J537-(Machine_traitement!$B$10*Machine_donnees!L537+Machine_traitement!$B$11),0)</f>
        <v>0.1459098135094799</v>
      </c>
      <c r="L537" s="51">
        <f ca="1">AVERAGE(OFFSET(H537,0,0,Machine_traitement!$B$4,1))</f>
        <v>284.6309242098622</v>
      </c>
    </row>
    <row r="538" spans="1:12" ht="12.75">
      <c r="A538" s="65">
        <f>IF(TRUE,Machine_donnees_brutes!A542)</f>
        <v>727.14550999999994</v>
      </c>
      <c r="B538" s="65">
        <f>IF(TRUE,Machine_donnees_brutes!B542)</f>
        <v>4.5501288999999998</v>
      </c>
      <c r="C538" s="65">
        <f>IF(TRUE,Machine_donnees_brutes!D542)</f>
        <v>354.77802000000003</v>
      </c>
      <c r="D538" s="65">
        <f>IF(TRUE,Machine_donnees_brutes!C542)</f>
        <v>328.82242000000002</v>
      </c>
      <c r="F538" s="54" t="str">
        <f>IF(OR(H538&gt;Machine_traitement!$B$24,F537="OUI"),"OUI","NON")</f>
        <v>OUI</v>
      </c>
      <c r="G538" s="55" t="str">
        <f>IF(I538&gt;0,IF(A538&lt;&gt;A537,IF(OR((L538-L537)/(A538-A537)&lt;-Machine_traitement!$B$18,G537="RUPTURE",IF(L538&lt;L537,L538&lt;Machine_traitement!$B$19)),"RUPTURE","NON RUPTURE"),IF(OR((L539-L537)/(A539-A537)&lt;-Machine_traitement!$B$18,G537="RUPTURE",IF(L539&lt;L537,L539&lt;Machine_traitement!$B$19)),"RUPTURE","NON RUPTURE")),"NON RUPTURE")</f>
        <v>NON RUPTURE</v>
      </c>
      <c r="H538" s="56">
        <f>D538/Resultats!$K$2</f>
        <v>285.99417452946477</v>
      </c>
      <c r="I538" s="69">
        <f>A538-Machine_traitement!$B$26</f>
        <v>2.0898499999999558</v>
      </c>
      <c r="J538" s="50">
        <f>(B538-$B$2)/Resultats!$J$2</f>
        <v>0.20991559999999998</v>
      </c>
      <c r="K538" s="50">
        <f>IF(AND(TRUE,Machine_donnees!J538-(Machine_traitement!$B$10*Machine_donnees!L538+Machine_traitement!$B$11)&gt;0.0003),Machine_donnees!J538-(Machine_traitement!$B$10*Machine_donnees!L538+Machine_traitement!$B$11),0)</f>
        <v>0.14657378869724447</v>
      </c>
      <c r="L538" s="51">
        <f ca="1">AVERAGE(OFFSET(H538,0,0,Machine_traitement!$B$4,1))</f>
        <v>283.05936812814099</v>
      </c>
    </row>
    <row r="539" spans="1:12" ht="12.75">
      <c r="A539" s="65">
        <f>IF(TRUE,Machine_donnees_brutes!A543)</f>
        <v>727.14940999999999</v>
      </c>
      <c r="B539" s="65">
        <f>IF(TRUE,Machine_donnees_brutes!B543)</f>
        <v>4.5532408000000002</v>
      </c>
      <c r="C539" s="65">
        <f>IF(TRUE,Machine_donnees_brutes!D543)</f>
        <v>354.76934999999997</v>
      </c>
      <c r="D539" s="65">
        <f>IF(TRUE,Machine_donnees_brutes!C543)</f>
        <v>322.07382000000001</v>
      </c>
      <c r="F539" s="54" t="str">
        <f>IF(OR(H539&gt;Machine_traitement!$B$24,F538="OUI"),"OUI","NON")</f>
        <v>OUI</v>
      </c>
      <c r="G539" s="55" t="str">
        <f>IF(I539&gt;0,IF(A539&lt;&gt;A538,IF(OR((L539-L538)/(A539-A538)&lt;-Machine_traitement!$B$18,G538="RUPTURE",IF(L539&lt;L538,L539&lt;Machine_traitement!$B$19)),"RUPTURE","NON RUPTURE"),IF(OR((L540-L538)/(A540-A538)&lt;-Machine_traitement!$B$18,G538="RUPTURE",IF(L540&lt;L538,L540&lt;Machine_traitement!$B$19)),"RUPTURE","NON RUPTURE")),"NON RUPTURE")</f>
        <v>NON RUPTURE</v>
      </c>
      <c r="H539" s="56">
        <f>D539/Resultats!$K$2</f>
        <v>280.12456172681721</v>
      </c>
      <c r="I539" s="69">
        <f>A539-Machine_traitement!$B$26</f>
        <v>2.09375</v>
      </c>
      <c r="J539" s="50">
        <f>(B539-$B$2)/Resultats!$J$2</f>
        <v>0.21030458750000003</v>
      </c>
      <c r="K539" s="50">
        <f>IF(AND(TRUE,Machine_donnees!J539-(Machine_traitement!$B$10*Machine_donnees!L539+Machine_traitement!$B$11)&gt;0.0003),Machine_donnees!J539-(Machine_traitement!$B$10*Machine_donnees!L539+Machine_traitement!$B$11),0)</f>
        <v>0.14719415197355013</v>
      </c>
      <c r="L539" s="51">
        <f ca="1">AVERAGE(OFFSET(H539,0,0,Machine_traitement!$B$4,1))</f>
        <v>280.19227197141402</v>
      </c>
    </row>
    <row r="540" spans="1:12" ht="12.75">
      <c r="A540" s="65">
        <f>IF(TRUE,Machine_donnees_brutes!A544)</f>
        <v>727.15332000000001</v>
      </c>
      <c r="B540" s="65">
        <f>IF(TRUE,Machine_donnees_brutes!B544)</f>
        <v>4.5552611000000001</v>
      </c>
      <c r="C540" s="65">
        <f>IF(TRUE,Machine_donnees_brutes!D544)</f>
        <v>353.95269999999999</v>
      </c>
      <c r="D540" s="65">
        <f>IF(TRUE,Machine_donnees_brutes!C544)</f>
        <v>322.22951999999998</v>
      </c>
      <c r="F540" s="54" t="str">
        <f>IF(OR(H540&gt;Machine_traitement!$B$24,F539="OUI"),"OUI","NON")</f>
        <v>OUI</v>
      </c>
      <c r="G540" s="55" t="str">
        <f>IF(I540&gt;0,IF(A540&lt;&gt;A539,IF(OR((L540-L539)/(A540-A539)&lt;-Machine_traitement!$B$18,G539="RUPTURE",IF(L540&lt;L539,L540&lt;Machine_traitement!$B$19)),"RUPTURE","NON RUPTURE"),IF(OR((L541-L539)/(A541-A539)&lt;-Machine_traitement!$B$18,G539="RUPTURE",IF(L541&lt;L539,L541&lt;Machine_traitement!$B$19)),"RUPTURE","NON RUPTURE")),"NON RUPTURE")</f>
        <v>NON RUPTURE</v>
      </c>
      <c r="H540" s="56">
        <f>D540/Resultats!$K$2</f>
        <v>280.25998221601083</v>
      </c>
      <c r="I540" s="69">
        <f>A540-Machine_traitement!$B$26</f>
        <v>2.097660000000019</v>
      </c>
      <c r="J540" s="50">
        <f>(B540-$B$2)/Resultats!$J$2</f>
        <v>0.21055712500000001</v>
      </c>
      <c r="K540" s="50">
        <f>IF(AND(TRUE,Machine_donnees!J540-(Machine_traitement!$B$10*Machine_donnees!L540+Machine_traitement!$B$11)&gt;0.0003),Machine_donnees!J540-(Machine_traitement!$B$10*Machine_donnees!L540+Machine_traitement!$B$11),0)</f>
        <v>0.14764937183198079</v>
      </c>
      <c r="L540" s="51">
        <f ca="1">AVERAGE(OFFSET(H540,0,0,Machine_traitement!$B$4,1))</f>
        <v>277.68073070217815</v>
      </c>
    </row>
    <row r="541" spans="1:12" ht="12.75">
      <c r="A541" s="65">
        <f>IF(TRUE,Machine_donnees_brutes!A545)</f>
        <v>727.15723000000003</v>
      </c>
      <c r="B541" s="65">
        <f>IF(TRUE,Machine_donnees_brutes!B545)</f>
        <v>4.5594511000000004</v>
      </c>
      <c r="C541" s="65">
        <f>IF(TRUE,Machine_donnees_brutes!D545)</f>
        <v>352.94763</v>
      </c>
      <c r="D541" s="65">
        <f>IF(TRUE,Machine_donnees_brutes!C545)</f>
        <v>316.29852</v>
      </c>
      <c r="F541" s="54" t="str">
        <f>IF(OR(H541&gt;Machine_traitement!$B$24,F540="OUI"),"OUI","NON")</f>
        <v>OUI</v>
      </c>
      <c r="G541" s="55" t="str">
        <f>IF(I541&gt;0,IF(A541&lt;&gt;A540,IF(OR((L541-L540)/(A541-A540)&lt;-Machine_traitement!$B$18,G540="RUPTURE",IF(L541&lt;L540,L541&lt;Machine_traitement!$B$19)),"RUPTURE","NON RUPTURE"),IF(OR((L542-L540)/(A542-A540)&lt;-Machine_traitement!$B$18,G540="RUPTURE",IF(L542&lt;L540,L542&lt;Machine_traitement!$B$19)),"RUPTURE","NON RUPTURE")),"NON RUPTURE")</f>
        <v>NON RUPTURE</v>
      </c>
      <c r="H541" s="56">
        <f>D541/Resultats!$K$2</f>
        <v>275.10147918834548</v>
      </c>
      <c r="I541" s="69">
        <f>A541-Machine_traitement!$B$26</f>
        <v>2.1015700000000379</v>
      </c>
      <c r="J541" s="50">
        <f>(B541-$B$2)/Resultats!$J$2</f>
        <v>0.21108087500000006</v>
      </c>
      <c r="K541" s="50">
        <f>IF(AND(TRUE,Machine_donnees!J541-(Machine_traitement!$B$10*Machine_donnees!L541+Machine_traitement!$B$11)&gt;0.0003),Machine_donnees!J541-(Machine_traitement!$B$10*Machine_donnees!L541+Machine_traitement!$B$11),0)</f>
        <v>0.14848199510472487</v>
      </c>
      <c r="L541" s="51">
        <f ca="1">AVERAGE(OFFSET(H541,0,0,Machine_traitement!$B$4,1))</f>
        <v>273.85332323826765</v>
      </c>
    </row>
    <row r="542" spans="1:12" ht="12.75">
      <c r="A542" s="65">
        <f>IF(TRUE,Machine_donnees_brutes!A546)</f>
        <v>727.16112999999996</v>
      </c>
      <c r="B542" s="65">
        <f>IF(TRUE,Machine_donnees_brutes!B546)</f>
        <v>4.5614661999999999</v>
      </c>
      <c r="C542" s="65">
        <f>IF(TRUE,Machine_donnees_brutes!D546)</f>
        <v>352.52132999999998</v>
      </c>
      <c r="D542" s="65">
        <f>IF(TRUE,Machine_donnees_brutes!C546)</f>
        <v>313.42838</v>
      </c>
      <c r="F542" s="54" t="str">
        <f>IF(OR(H542&gt;Machine_traitement!$B$24,F541="OUI"),"OUI","NON")</f>
        <v>OUI</v>
      </c>
      <c r="G542" s="55" t="str">
        <f>IF(I542&gt;0,IF(A542&lt;&gt;A541,IF(OR((L542-L541)/(A542-A541)&lt;-Machine_traitement!$B$18,G541="RUPTURE",IF(L542&lt;L541,L542&lt;Machine_traitement!$B$19)),"RUPTURE","NON RUPTURE"),IF(OR((L543-L541)/(A543-A541)&lt;-Machine_traitement!$B$18,G541="RUPTURE",IF(L543&lt;L541,L543&lt;Machine_traitement!$B$19)),"RUPTURE","NON RUPTURE")),"NON RUPTURE")</f>
        <v>NON RUPTURE</v>
      </c>
      <c r="H542" s="56">
        <f>D542/Resultats!$K$2</f>
        <v>272.60516728818976</v>
      </c>
      <c r="I542" s="69">
        <f>A542-Machine_traitement!$B$26</f>
        <v>2.1054699999999684</v>
      </c>
      <c r="J542" s="50">
        <f>(B542-$B$2)/Resultats!$J$2</f>
        <v>0.21133276249999999</v>
      </c>
      <c r="K542" s="50">
        <f>IF(AND(TRUE,Machine_donnees!J542-(Machine_traitement!$B$10*Machine_donnees!L542+Machine_traitement!$B$11)&gt;0.0003),Machine_donnees!J542-(Machine_traitement!$B$10*Machine_donnees!L542+Machine_traitement!$B$11),0)</f>
        <v>0.14895633134494329</v>
      </c>
      <c r="L542" s="51">
        <f ca="1">AVERAGE(OFFSET(H542,0,0,Machine_traitement!$B$4,1))</f>
        <v>271.09684657362862</v>
      </c>
    </row>
    <row r="543" spans="1:12" ht="12.75">
      <c r="A543" s="65">
        <f>IF(TRUE,Machine_donnees_brutes!A547)</f>
        <v>727.16503999999998</v>
      </c>
      <c r="B543" s="65">
        <f>IF(TRUE,Machine_donnees_brutes!B547)</f>
        <v>4.5654177999999996</v>
      </c>
      <c r="C543" s="65">
        <f>IF(TRUE,Machine_donnees_brutes!D547)</f>
        <v>353.45015999999998</v>
      </c>
      <c r="D543" s="65">
        <f>IF(TRUE,Machine_donnees_brutes!C547)</f>
        <v>309.95999</v>
      </c>
      <c r="F543" s="54" t="str">
        <f>IF(OR(H543&gt;Machine_traitement!$B$24,F542="OUI"),"OUI","NON")</f>
        <v>OUI</v>
      </c>
      <c r="G543" s="55" t="str">
        <f>IF(I543&gt;0,IF(A543&lt;&gt;A542,IF(OR((L543-L542)/(A543-A542)&lt;-Machine_traitement!$B$18,G542="RUPTURE",IF(L543&lt;L542,L543&lt;Machine_traitement!$B$19)),"RUPTURE","NON RUPTURE"),IF(OR((L544-L542)/(A544-A542)&lt;-Machine_traitement!$B$18,G542="RUPTURE",IF(L544&lt;L542,L544&lt;Machine_traitement!$B$19)),"RUPTURE","NON RUPTURE")),"NON RUPTURE")</f>
        <v>NON RUPTURE</v>
      </c>
      <c r="H543" s="56">
        <f>D543/Resultats!$K$2</f>
        <v>269.58852585906749</v>
      </c>
      <c r="I543" s="69">
        <f>A543-Machine_traitement!$B$26</f>
        <v>2.1093799999999874</v>
      </c>
      <c r="J543" s="50">
        <f>(B543-$B$2)/Resultats!$J$2</f>
        <v>0.21182671249999996</v>
      </c>
      <c r="K543" s="50">
        <f>IF(AND(TRUE,Machine_donnees!J543-(Machine_traitement!$B$10*Machine_donnees!L543+Machine_traitement!$B$11)&gt;0.0003),Machine_donnees!J543-(Machine_traitement!$B$10*Machine_donnees!L543+Machine_traitement!$B$11),0)</f>
        <v>0.14998831381342417</v>
      </c>
      <c r="L543" s="51">
        <f ca="1">AVERAGE(OFFSET(H543,0,0,Machine_traitement!$B$4,1))</f>
        <v>264.42980974200037</v>
      </c>
    </row>
    <row r="544" spans="1:12" ht="12.75">
      <c r="A544" s="65">
        <f>IF(TRUE,Machine_donnees_brutes!A548)</f>
        <v>727.16895</v>
      </c>
      <c r="B544" s="65">
        <f>IF(TRUE,Machine_donnees_brutes!B548)</f>
        <v>4.5684155999999998</v>
      </c>
      <c r="C544" s="65">
        <f>IF(TRUE,Machine_donnees_brutes!D548)</f>
        <v>354.57177999999999</v>
      </c>
      <c r="D544" s="65">
        <f>IF(TRUE,Machine_donnees_brutes!C548)</f>
        <v>298.09750000000003</v>
      </c>
      <c r="F544" s="54" t="str">
        <f>IF(OR(H544&gt;Machine_traitement!$B$24,F543="OUI"),"OUI","NON")</f>
        <v>OUI</v>
      </c>
      <c r="G544" s="55" t="str">
        <f>IF(I544&gt;0,IF(A544&lt;&gt;A543,IF(OR((L544-L543)/(A544-A543)&lt;-Machine_traitement!$B$18,G543="RUPTURE",IF(L544&lt;L543,L544&lt;Machine_traitement!$B$19)),"RUPTURE","NON RUPTURE"),IF(OR((L545-L543)/(A545-A543)&lt;-Machine_traitement!$B$18,G543="RUPTURE",IF(L545&lt;L543,L545&lt;Machine_traitement!$B$19)),"RUPTURE","NON RUPTURE")),"NON RUPTURE")</f>
        <v>NON RUPTURE</v>
      </c>
      <c r="H544" s="56">
        <f>D544/Resultats!$K$2</f>
        <v>259.27109362493326</v>
      </c>
      <c r="I544" s="69">
        <f>A544-Machine_traitement!$B$26</f>
        <v>2.1132900000000063</v>
      </c>
      <c r="J544" s="50">
        <f>(B544-$B$2)/Resultats!$J$2</f>
        <v>0.21220143749999998</v>
      </c>
      <c r="K544" s="50">
        <f>IF(AND(TRUE,Machine_donnees!J544-(Machine_traitement!$B$10*Machine_donnees!L544+Machine_traitement!$B$11)&gt;0.0003),Machine_donnees!J544-(Machine_traitement!$B$10*Machine_donnees!L544+Machine_traitement!$B$11),0)</f>
        <v>0.15162394361788992</v>
      </c>
      <c r="L544" s="51">
        <f ca="1">AVERAGE(OFFSET(H544,0,0,Machine_traitement!$B$4,1))</f>
        <v>248.80529028449493</v>
      </c>
    </row>
    <row r="545" spans="1:12" ht="12.75">
      <c r="A545" s="65">
        <f>IF(TRUE,Machine_donnees_brutes!A549)</f>
        <v>727.17285000000004</v>
      </c>
      <c r="B545" s="65">
        <f>IF(TRUE,Machine_donnees_brutes!B549)</f>
        <v>4.5713305000000002</v>
      </c>
      <c r="C545" s="65">
        <f>IF(TRUE,Machine_donnees_brutes!D549)</f>
        <v>354.45434999999998</v>
      </c>
      <c r="D545" s="65">
        <f>IF(TRUE,Machine_donnees_brutes!C549)</f>
        <v>274.03134</v>
      </c>
      <c r="F545" s="54" t="str">
        <f>IF(OR(H545&gt;Machine_traitement!$B$24,F544="OUI"),"OUI","NON")</f>
        <v>OUI</v>
      </c>
      <c r="G545" s="55" t="str">
        <f>IF(I545&gt;0,IF(A545&lt;&gt;A544,IF(OR((L545-L544)/(A545-A544)&lt;-Machine_traitement!$B$18,G544="RUPTURE",IF(L545&lt;L544,L545&lt;Machine_traitement!$B$19)),"RUPTURE","NON RUPTURE"),IF(OR((L546-L544)/(A546-A544)&lt;-Machine_traitement!$B$18,G544="RUPTURE",IF(L546&lt;L544,L546&lt;Machine_traitement!$B$19)),"RUPTURE","NON RUPTURE")),"NON RUPTURE")</f>
        <v>RUPTURE</v>
      </c>
      <c r="H545" s="56">
        <f>D545/Resultats!$K$2</f>
        <v>238.3394869440566</v>
      </c>
      <c r="I545" s="69">
        <f>A545-Machine_traitement!$B$26</f>
        <v>2.1171900000000505</v>
      </c>
      <c r="J545" s="50">
        <f>(B545-$B$2)/Resultats!$J$2</f>
        <v>0.21256580000000003</v>
      </c>
      <c r="K545" s="50">
        <f>IF(AND(TRUE,Machine_donnees!J545-(Machine_traitement!$B$10*Machine_donnees!L545+Machine_traitement!$B$11)&gt;0.0003),Machine_donnees!J545-(Machine_traitement!$B$10*Machine_donnees!L545+Machine_traitement!$B$11),0)</f>
        <v>0.15544415350950586</v>
      </c>
      <c r="L545" s="51">
        <f ca="1">AVERAGE(OFFSET(H545,0,0,Machine_traitement!$B$4,1))</f>
        <v>205.98210916785882</v>
      </c>
    </row>
    <row r="546" spans="1:12" ht="12.75">
      <c r="A546" s="65">
        <f>IF(TRUE,Machine_donnees_brutes!A550)</f>
        <v>727.17675999999994</v>
      </c>
      <c r="B546" s="65">
        <f>IF(TRUE,Machine_donnees_brutes!B550)</f>
        <v>4.5761703999999996</v>
      </c>
      <c r="C546" s="65">
        <f>IF(TRUE,Machine_donnees_brutes!D550)</f>
        <v>353.67428999999998</v>
      </c>
      <c r="D546" s="65">
        <f>IF(TRUE,Machine_donnees_brutes!C550)</f>
        <v>199.62540999999999</v>
      </c>
      <c r="F546" s="54" t="str">
        <f>IF(OR(H546&gt;Machine_traitement!$B$24,F545="OUI"),"OUI","NON")</f>
        <v>OUI</v>
      </c>
      <c r="G546" s="55" t="str">
        <f>IF(I546&gt;0,IF(A546&lt;&gt;A545,IF(OR((L546-L545)/(A546-A545)&lt;-Machine_traitement!$B$18,G545="RUPTURE",IF(L546&lt;L545,L546&lt;Machine_traitement!$B$19)),"RUPTURE","NON RUPTURE"),IF(OR((L547-L545)/(A547-A545)&lt;-Machine_traitement!$B$18,G545="RUPTURE",IF(L547&lt;L545,L547&lt;Machine_traitement!$B$19)),"RUPTURE","NON RUPTURE")),"NON RUPTURE")</f>
        <v>RUPTURE</v>
      </c>
      <c r="H546" s="56">
        <f>D546/Resultats!$K$2</f>
        <v>173.62473139166104</v>
      </c>
      <c r="I546" s="69">
        <f>A546-Machine_traitement!$B$26</f>
        <v>2.1210999999999558</v>
      </c>
      <c r="J546" s="50">
        <f>(B546-$B$2)/Resultats!$J$2</f>
        <v>0.21317078749999996</v>
      </c>
      <c r="K546" s="50">
        <f>IF(AND(TRUE,Machine_donnees!J546-(Machine_traitement!$B$10*Machine_donnees!L546+Machine_traitement!$B$11)&gt;0.0003),Machine_donnees!J546-(Machine_traitement!$B$10*Machine_donnees!L546+Machine_traitement!$B$11),0)</f>
        <v>0.15950063806345075</v>
      </c>
      <c r="L546" s="51">
        <f ca="1">AVERAGE(OFFSET(H546,0,0,Machine_traitement!$B$4,1))</f>
        <v>163.21283532110215</v>
      </c>
    </row>
    <row r="547" spans="1:12" ht="12.75">
      <c r="A547" s="65">
        <f>IF(TRUE,Machine_donnees_brutes!A551)</f>
        <v>727.18065999999999</v>
      </c>
      <c r="B547" s="65">
        <f>IF(TRUE,Machine_donnees_brutes!B551)</f>
        <v>4.5777082</v>
      </c>
      <c r="C547" s="65">
        <f>IF(TRUE,Machine_donnees_brutes!D551)</f>
        <v>352.73401000000001</v>
      </c>
      <c r="D547" s="65">
        <f>IF(TRUE,Machine_donnees_brutes!C551)</f>
        <v>175.68321</v>
      </c>
      <c r="F547" s="54" t="str">
        <f>IF(OR(H547&gt;Machine_traitement!$B$24,F546="OUI"),"OUI","NON")</f>
        <v>OUI</v>
      </c>
      <c r="G547" s="55" t="str">
        <f>IF(I547&gt;0,IF(A547&lt;&gt;A546,IF(OR((L547-L546)/(A547-A546)&lt;-Machine_traitement!$B$18,G546="RUPTURE",IF(L547&lt;L546,L547&lt;Machine_traitement!$B$19)),"RUPTURE","NON RUPTURE"),IF(OR((L548-L546)/(A548-A546)&lt;-Machine_traitement!$B$18,G546="RUPTURE",IF(L548&lt;L546,L548&lt;Machine_traitement!$B$19)),"RUPTURE","NON RUPTURE")),"NON RUPTURE")</f>
        <v>RUPTURE</v>
      </c>
      <c r="H547" s="56">
        <f>D547/Resultats!$K$2</f>
        <v>152.80093925054322</v>
      </c>
      <c r="I547" s="69">
        <f>A547-Machine_traitement!$B$26</f>
        <v>2.125</v>
      </c>
      <c r="J547" s="50">
        <f>(B547-$B$2)/Resultats!$J$2</f>
        <v>0.2133630125</v>
      </c>
      <c r="K547" s="50">
        <f>IF(AND(TRUE,Machine_donnees!J547-(Machine_traitement!$B$10*Machine_donnees!L547+Machine_traitement!$B$11)&gt;0.0003),Machine_donnees!J547-(Machine_traitement!$B$10*Machine_donnees!L547+Machine_traitement!$B$11),0)</f>
        <v>0.16170424393167712</v>
      </c>
      <c r="L547" s="51">
        <f ca="1">AVERAGE(OFFSET(H547,0,0,Machine_traitement!$B$4,1))</f>
        <v>138.28878126027811</v>
      </c>
    </row>
    <row r="548" spans="1:12" ht="12.75">
      <c r="A548" s="65">
        <f>IF(TRUE,Machine_donnees_brutes!A552)</f>
        <v>727.18457000000001</v>
      </c>
      <c r="B548" s="65">
        <f>IF(TRUE,Machine_donnees_brutes!B552)</f>
        <v>4.5823812000000004</v>
      </c>
      <c r="C548" s="65">
        <f>IF(TRUE,Machine_donnees_brutes!D552)</f>
        <v>352.51611000000003</v>
      </c>
      <c r="D548" s="65">
        <f>IF(TRUE,Machine_donnees_brutes!C552)</f>
        <v>142.31244000000001</v>
      </c>
      <c r="F548" s="54" t="str">
        <f>IF(OR(H548&gt;Machine_traitement!$B$24,F547="OUI"),"OUI","NON")</f>
        <v>OUI</v>
      </c>
      <c r="G548" s="55" t="str">
        <f>IF(I548&gt;0,IF(A548&lt;&gt;A547,IF(OR((L548-L547)/(A548-A547)&lt;-Machine_traitement!$B$18,G547="RUPTURE",IF(L548&lt;L547,L548&lt;Machine_traitement!$B$19)),"RUPTURE","NON RUPTURE"),IF(OR((L549-L547)/(A549-A547)&lt;-Machine_traitement!$B$18,G547="RUPTURE",IF(L549&lt;L547,L549&lt;Machine_traitement!$B$19)),"RUPTURE","NON RUPTURE")),"NON RUPTURE")</f>
        <v>RUPTURE</v>
      </c>
      <c r="H548" s="56">
        <f>D548/Resultats!$K$2</f>
        <v>123.77662327001299</v>
      </c>
      <c r="I548" s="69">
        <f>A548-Machine_traitement!$B$26</f>
        <v>2.128910000000019</v>
      </c>
      <c r="J548" s="50">
        <f>(B548-$B$2)/Resultats!$J$2</f>
        <v>0.21394713750000005</v>
      </c>
      <c r="K548" s="50">
        <f>IF(AND(TRUE,Machine_donnees!J548-(Machine_traitement!$B$10*Machine_donnees!L548+Machine_traitement!$B$11)&gt;0.0003),Machine_donnees!J548-(Machine_traitement!$B$10*Machine_donnees!L548+Machine_traitement!$B$11),0)</f>
        <v>0.16521350551943737</v>
      </c>
      <c r="L548" s="51">
        <f ca="1">AVERAGE(OFFSET(H548,0,0,Machine_traitement!$B$4,1))</f>
        <v>102.04191046602651</v>
      </c>
    </row>
    <row r="549" spans="1:12" ht="12.75">
      <c r="A549" s="65">
        <f>IF(TRUE,Machine_donnees_brutes!A553)</f>
        <v>727.18848000000003</v>
      </c>
      <c r="B549" s="65">
        <f>IF(TRUE,Machine_donnees_brutes!B553)</f>
        <v>4.5852183999999996</v>
      </c>
      <c r="C549" s="65">
        <f>IF(TRUE,Machine_donnees_brutes!D553)</f>
        <v>353.75680999999997</v>
      </c>
      <c r="D549" s="65">
        <f>IF(TRUE,Machine_donnees_brutes!C553)</f>
        <v>92.333374000000006</v>
      </c>
      <c r="F549" s="54" t="str">
        <f>IF(OR(H549&gt;Machine_traitement!$B$24,F548="OUI"),"OUI","NON")</f>
        <v>OUI</v>
      </c>
      <c r="G549" s="55" t="str">
        <f>IF(I549&gt;0,IF(A549&lt;&gt;A548,IF(OR((L549-L548)/(A549-A548)&lt;-Machine_traitement!$B$18,G548="RUPTURE",IF(L549&lt;L548,L549&lt;Machine_traitement!$B$19)),"RUPTURE","NON RUPTURE"),IF(OR((L550-L548)/(A550-A548)&lt;-Machine_traitement!$B$18,G548="RUPTURE",IF(L550&lt;L548,L550&lt;Machine_traitement!$B$19)),"RUPTURE","NON RUPTURE")),"NON RUPTURE")</f>
        <v>RUPTURE</v>
      </c>
      <c r="H549" s="56">
        <f>D549/Resultats!$K$2</f>
        <v>80.307197662040025</v>
      </c>
      <c r="I549" s="69">
        <f>A549-Machine_traitement!$B$26</f>
        <v>2.1328200000000379</v>
      </c>
      <c r="J549" s="50">
        <f>(B549-$B$2)/Resultats!$J$2</f>
        <v>0.21430178749999995</v>
      </c>
      <c r="K549" s="50">
        <f>IF(AND(TRUE,Machine_donnees!J549-(Machine_traitement!$B$10*Machine_donnees!L549+Machine_traitement!$B$11)&gt;0.0003),Machine_donnees!J549-(Machine_traitement!$B$10*Machine_donnees!L549+Machine_traitement!$B$11),0)</f>
        <v>0.16820876342372898</v>
      </c>
      <c r="L549" s="51">
        <f ca="1">AVERAGE(OFFSET(H549,0,0,Machine_traitement!$B$4,1))</f>
        <v>69.320780818391569</v>
      </c>
    </row>
    <row r="550" spans="1:12" ht="12.75">
      <c r="A550" s="65">
        <f>IF(TRUE,Machine_donnees_brutes!A554)</f>
        <v>727.19237999999996</v>
      </c>
      <c r="B550" s="65">
        <f>IF(TRUE,Machine_donnees_brutes!B554)</f>
        <v>4.5889797000000003</v>
      </c>
      <c r="C550" s="65">
        <f>IF(TRUE,Machine_donnees_brutes!D554)</f>
        <v>354.71579000000003</v>
      </c>
      <c r="D550" s="65">
        <f>IF(TRUE,Machine_donnees_brutes!C554)</f>
        <v>67.070060999999995</v>
      </c>
      <c r="F550" s="54" t="str">
        <f>IF(OR(H550&gt;Machine_traitement!$B$24,F549="OUI"),"OUI","NON")</f>
        <v>OUI</v>
      </c>
      <c r="G550" s="55" t="str">
        <f>IF(I550&gt;0,IF(A550&lt;&gt;A549,IF(OR((L550-L549)/(A550-A549)&lt;-Machine_traitement!$B$18,G549="RUPTURE",IF(L550&lt;L549,L550&lt;Machine_traitement!$B$19)),"RUPTURE","NON RUPTURE"),IF(OR((L551-L549)/(A551-A549)&lt;-Machine_traitement!$B$18,G549="RUPTURE",IF(L551&lt;L549,L551&lt;Machine_traitement!$B$19)),"RUPTURE","NON RUPTURE")),"NON RUPTURE")</f>
        <v>RUPTURE</v>
      </c>
      <c r="H550" s="56">
        <f>D550/Resultats!$K$2</f>
        <v>58.334363974743098</v>
      </c>
      <c r="I550" s="69">
        <f>A550-Machine_traitement!$B$26</f>
        <v>2.1367199999999684</v>
      </c>
      <c r="J550" s="50">
        <f>(B550-$B$2)/Resultats!$J$2</f>
        <v>0.21477195000000005</v>
      </c>
      <c r="K550" s="50">
        <f>IF(AND(TRUE,Machine_donnees!J550-(Machine_traitement!$B$10*Machine_donnees!L550+Machine_traitement!$B$11)&gt;0.0003),Machine_donnees!J550-(Machine_traitement!$B$10*Machine_donnees!L550+Machine_traitement!$B$11),0)</f>
        <v>0.16979504063922749</v>
      </c>
      <c r="L550" s="51">
        <f ca="1">AVERAGE(OFFSET(H550,0,0,Machine_traitement!$B$4,1))</f>
        <v>55.490429766233703</v>
      </c>
    </row>
    <row r="551" spans="1:12" ht="12.75">
      <c r="A551" s="65">
        <f>IF(TRUE,Machine_donnees_brutes!A555)</f>
        <v>727.19628999999998</v>
      </c>
      <c r="B551" s="65">
        <f>IF(TRUE,Machine_donnees_brutes!B555)</f>
        <v>4.5920133999999999</v>
      </c>
      <c r="C551" s="65">
        <f>IF(TRUE,Machine_donnees_brutes!D555)</f>
        <v>354.483</v>
      </c>
      <c r="D551" s="65">
        <f>IF(TRUE,Machine_donnees_brutes!C555)</f>
        <v>60.530422000000002</v>
      </c>
      <c r="F551" s="54" t="str">
        <f>IF(OR(H551&gt;Machine_traitement!$B$24,F550="OUI"),"OUI","NON")</f>
        <v>OUI</v>
      </c>
      <c r="G551" s="55" t="str">
        <f>IF(I551&gt;0,IF(A551&lt;&gt;A550,IF(OR((L551-L550)/(A551-A550)&lt;-Machine_traitement!$B$18,G550="RUPTURE",IF(L551&lt;L550,L551&lt;Machine_traitement!$B$19)),"RUPTURE","NON RUPTURE"),IF(OR((L552-L550)/(A552-A550)&lt;-Machine_traitement!$B$18,G550="RUPTURE",IF(L552&lt;L550,L552&lt;Machine_traitement!$B$19)),"RUPTURE","NON RUPTURE")),"NON RUPTURE")</f>
        <v>RUPTURE</v>
      </c>
      <c r="H551" s="56">
        <f>D551/Resultats!$K$2</f>
        <v>52.6464955577243</v>
      </c>
      <c r="I551" s="69">
        <f>A551-Machine_traitement!$B$26</f>
        <v>2.1406299999999874</v>
      </c>
      <c r="J551" s="50">
        <f>(B551-$B$2)/Resultats!$J$2</f>
        <v>0.21515116249999999</v>
      </c>
      <c r="K551" s="50">
        <f>IF(AND(TRUE,Machine_donnees!J551-(Machine_traitement!$B$10*Machine_donnees!L551+Machine_traitement!$B$11)&gt;0.0003),Machine_donnees!J551-(Machine_traitement!$B$10*Machine_donnees!L551+Machine_traitement!$B$11),0)</f>
        <v>0.17043804447614253</v>
      </c>
      <c r="L551" s="51">
        <f ca="1">AVERAGE(OFFSET(H551,0,0,Machine_traitement!$B$4,1))</f>
        <v>52.221655738445094</v>
      </c>
    </row>
    <row r="552" spans="1:12" ht="12.75">
      <c r="A552" s="65">
        <f>IF(TRUE,Machine_donnees_brutes!A556)</f>
        <v>727.2002</v>
      </c>
      <c r="B552" s="65">
        <f>IF(TRUE,Machine_donnees_brutes!B556)</f>
        <v>4.5938848999999999</v>
      </c>
      <c r="C552" s="65">
        <f>IF(TRUE,Machine_donnees_brutes!D556)</f>
        <v>353.61977999999999</v>
      </c>
      <c r="D552" s="65">
        <f>IF(TRUE,Machine_donnees_brutes!C556)</f>
        <v>59.553500999999997</v>
      </c>
      <c r="F552" s="54" t="str">
        <f>IF(OR(H552&gt;Machine_traitement!$B$24,F551="OUI"),"OUI","NON")</f>
        <v>OUI</v>
      </c>
      <c r="G552" s="55" t="str">
        <f>IF(I552&gt;0,IF(A552&lt;&gt;A551,IF(OR((L552-L551)/(A552-A551)&lt;-Machine_traitement!$B$18,G551="RUPTURE",IF(L552&lt;L551,L552&lt;Machine_traitement!$B$19)),"RUPTURE","NON RUPTURE"),IF(OR((L553-L551)/(A553-A551)&lt;-Machine_traitement!$B$18,G551="RUPTURE",IF(L553&lt;L551,L553&lt;Machine_traitement!$B$19)),"RUPTURE","NON RUPTURE")),"NON RUPTURE")</f>
        <v>RUPTURE</v>
      </c>
      <c r="H552" s="56">
        <f>D552/Resultats!$K$2</f>
        <v>51.796815919165894</v>
      </c>
      <c r="I552" s="69">
        <f>A552-Machine_traitement!$B$26</f>
        <v>2.1445400000000063</v>
      </c>
      <c r="J552" s="50">
        <f>(B552-$B$2)/Resultats!$J$2</f>
        <v>0.2153851</v>
      </c>
      <c r="K552" s="50">
        <f>IF(AND(TRUE,Machine_donnees!J552-(Machine_traitement!$B$10*Machine_donnees!L552+Machine_traitement!$B$11)&gt;0.0003),Machine_donnees!J552-(Machine_traitement!$B$10*Machine_donnees!L552+Machine_traitement!$B$11),0)</f>
        <v>0.17103287958103475</v>
      </c>
      <c r="L552" s="51">
        <f ca="1">AVERAGE(OFFSET(H552,0,0,Machine_traitement!$B$4,1))</f>
        <v>47.749588037668246</v>
      </c>
    </row>
    <row r="553" spans="1:12" ht="12.75">
      <c r="A553" s="65">
        <f>IF(TRUE,Machine_donnees_brutes!A557)</f>
        <v>727.20410000000004</v>
      </c>
      <c r="B553" s="65">
        <f>IF(TRUE,Machine_donnees_brutes!B557)</f>
        <v>4.5988083</v>
      </c>
      <c r="C553" s="65">
        <f>IF(TRUE,Machine_donnees_brutes!D557)</f>
        <v>352.63416000000001</v>
      </c>
      <c r="D553" s="65">
        <f>IF(TRUE,Machine_donnees_brutes!C557)</f>
        <v>50.246882999999997</v>
      </c>
      <c r="F553" s="54" t="str">
        <f>IF(OR(H553&gt;Machine_traitement!$B$24,F552="OUI"),"OUI","NON")</f>
        <v>OUI</v>
      </c>
      <c r="G553" s="55" t="str">
        <f>IF(I553&gt;0,IF(A553&lt;&gt;A552,IF(OR((L553-L552)/(A553-A552)&lt;-Machine_traitement!$B$18,G552="RUPTURE",IF(L553&lt;L552,L553&lt;Machine_traitement!$B$19)),"RUPTURE","NON RUPTURE"),IF(OR((L554-L552)/(A554-A552)&lt;-Machine_traitement!$B$18,G552="RUPTURE",IF(L554&lt;L552,L554&lt;Machine_traitement!$B$19)),"RUPTURE","NON RUPTURE")),"NON RUPTURE")</f>
        <v>RUPTURE</v>
      </c>
      <c r="H553" s="56">
        <f>D553/Resultats!$K$2</f>
        <v>43.702360156170599</v>
      </c>
      <c r="I553" s="69">
        <f>A553-Machine_traitement!$B$26</f>
        <v>2.1484400000000505</v>
      </c>
      <c r="J553" s="50">
        <f>(B553-$B$2)/Resultats!$J$2</f>
        <v>0.216000525</v>
      </c>
      <c r="K553" s="50">
        <f>IF(AND(TRUE,Machine_donnees!J553-(Machine_traitement!$B$10*Machine_donnees!L553+Machine_traitement!$B$11)&gt;0.0003),Machine_donnees!J553-(Machine_traitement!$B$10*Machine_donnees!L553+Machine_traitement!$B$11),0)</f>
        <v>0.1719941317894039</v>
      </c>
      <c r="L553" s="51">
        <f ca="1">AVERAGE(OFFSET(H553,0,0,Machine_traitement!$B$4,1))</f>
        <v>43.464265365439964</v>
      </c>
    </row>
    <row r="554" spans="1:12" ht="12.75">
      <c r="A554" s="65">
        <f>IF(TRUE,Machine_donnees_brutes!A558)</f>
        <v>727.20800999999994</v>
      </c>
      <c r="B554" s="65">
        <f>IF(TRUE,Machine_donnees_brutes!B558)</f>
        <v>4.6007872000000001</v>
      </c>
      <c r="C554" s="65">
        <f>IF(TRUE,Machine_donnees_brutes!D558)</f>
        <v>352.76724000000002</v>
      </c>
      <c r="D554" s="65">
        <f>IF(TRUE,Machine_donnees_brutes!C558)</f>
        <v>49.699382999999997</v>
      </c>
      <c r="F554" s="54" t="str">
        <f>IF(OR(H554&gt;Machine_traitement!$B$24,F553="OUI"),"OUI","NON")</f>
        <v>OUI</v>
      </c>
      <c r="G554" s="55" t="str">
        <f>IF(I554&gt;0,IF(A554&lt;&gt;A553,IF(OR((L554-L553)/(A554-A553)&lt;-Machine_traitement!$B$18,G553="RUPTURE",IF(L554&lt;L553,L554&lt;Machine_traitement!$B$19)),"RUPTURE","NON RUPTURE"),IF(OR((L555-L553)/(A555-A553)&lt;-Machine_traitement!$B$18,G553="RUPTURE",IF(L555&lt;L553,L555&lt;Machine_traitement!$B$19)),"RUPTURE","NON RUPTURE")),"NON RUPTURE")</f>
        <v>RUPTURE</v>
      </c>
      <c r="H554" s="56">
        <f>D554/Resultats!$K$2</f>
        <v>43.226170574709329</v>
      </c>
      <c r="I554" s="69">
        <f>A554-Machine_traitement!$B$26</f>
        <v>2.1523499999999558</v>
      </c>
      <c r="J554" s="50">
        <f>(B554-$B$2)/Resultats!$J$2</f>
        <v>0.21624788750000001</v>
      </c>
      <c r="K554" s="50">
        <f>IF(AND(TRUE,Machine_donnees!J554-(Machine_traitement!$B$10*Machine_donnees!L554+Machine_traitement!$B$11)&gt;0.0003),Machine_donnees!J554-(Machine_traitement!$B$10*Machine_donnees!L554+Machine_traitement!$B$11),0)</f>
        <v>0.17277704307163677</v>
      </c>
      <c r="L554" s="51">
        <f ca="1">AVERAGE(OFFSET(H554,0,0,Machine_traitement!$B$4,1))</f>
        <v>36.828005166569312</v>
      </c>
    </row>
    <row r="555" spans="1:12" ht="12.75">
      <c r="A555" s="65">
        <f>IF(TRUE,Machine_donnees_brutes!A559)</f>
        <v>727.21190999999999</v>
      </c>
      <c r="B555" s="65">
        <f>IF(TRUE,Machine_donnees_brutes!B559)</f>
        <v>4.6041068999999997</v>
      </c>
      <c r="C555" s="65">
        <f>IF(TRUE,Machine_donnees_brutes!D559)</f>
        <v>354.07584000000003</v>
      </c>
      <c r="D555" s="65">
        <f>IF(TRUE,Machine_donnees_brutes!C559)</f>
        <v>34.986773999999997</v>
      </c>
      <c r="F555" s="54" t="str">
        <f>IF(OR(H555&gt;Machine_traitement!$B$24,F554="OUI"),"OUI","NON")</f>
        <v>OUI</v>
      </c>
      <c r="G555" s="55" t="str">
        <f>IF(I555&gt;0,IF(A555&lt;&gt;A554,IF(OR((L555-L554)/(A555-A554)&lt;-Machine_traitement!$B$18,G554="RUPTURE",IF(L555&lt;L554,L555&lt;Machine_traitement!$B$19)),"RUPTURE","NON RUPTURE"),IF(OR((L556-L554)/(A556-A554)&lt;-Machine_traitement!$B$18,G554="RUPTURE",IF(L556&lt;L554,L556&lt;Machine_traitement!$B$19)),"RUPTURE","NON RUPTURE")),"NON RUPTURE")</f>
        <v>RUPTURE</v>
      </c>
      <c r="H555" s="56">
        <f>D555/Resultats!$K$2</f>
        <v>30.429839758429303</v>
      </c>
      <c r="I555" s="69">
        <f>A555-Machine_traitement!$B$26</f>
        <v>2.15625</v>
      </c>
      <c r="J555" s="50">
        <f>(B555-$B$2)/Resultats!$J$2</f>
        <v>0.21666284999999996</v>
      </c>
      <c r="K555" s="50">
        <f>IF(AND(TRUE,Machine_donnees!J555-(Machine_traitement!$B$10*Machine_donnees!L555+Machine_traitement!$B$11)&gt;0.0003),Machine_donnees!J555-(Machine_traitement!$B$10*Machine_donnees!L555+Machine_traitement!$B$11),0)</f>
        <v>0.17387030024738143</v>
      </c>
      <c r="L555" s="51">
        <f ca="1">AVERAGE(OFFSET(H555,0,0,Machine_traitement!$B$4,1))</f>
        <v>28.422907238826848</v>
      </c>
    </row>
    <row r="556" spans="1:12" ht="12.75">
      <c r="A556" s="65">
        <f>IF(TRUE,Machine_donnees_brutes!A560)</f>
        <v>727.21582000000001</v>
      </c>
      <c r="B556" s="65">
        <f>IF(TRUE,Machine_donnees_brutes!B560)</f>
        <v>4.6073380000000004</v>
      </c>
      <c r="C556" s="65">
        <f>IF(TRUE,Machine_donnees_brutes!D560)</f>
        <v>354.73061999999999</v>
      </c>
      <c r="D556" s="65">
        <f>IF(TRUE,Machine_donnees_brutes!C560)</f>
        <v>30.371824</v>
      </c>
      <c r="F556" s="54" t="str">
        <f>IF(OR(H556&gt;Machine_traitement!$B$24,F555="OUI"),"OUI","NON")</f>
        <v>OUI</v>
      </c>
      <c r="G556" s="55" t="str">
        <f>IF(I556&gt;0,IF(A556&lt;&gt;A555,IF(OR((L556-L555)/(A556-A555)&lt;-Machine_traitement!$B$18,G555="RUPTURE",IF(L556&lt;L555,L556&lt;Machine_traitement!$B$19)),"RUPTURE","NON RUPTURE"),IF(OR((L557-L555)/(A557-A555)&lt;-Machine_traitement!$B$18,G555="RUPTURE",IF(L557&lt;L555,L557&lt;Machine_traitement!$B$19)),"RUPTURE","NON RUPTURE")),"NON RUPTURE")</f>
        <v>RUPTURE</v>
      </c>
      <c r="H556" s="56">
        <f>D556/Resultats!$K$2</f>
        <v>26.415974719224394</v>
      </c>
      <c r="I556" s="69">
        <f>A556-Machine_traitement!$B$26</f>
        <v>2.160160000000019</v>
      </c>
      <c r="J556" s="50">
        <f>(B556-$B$2)/Resultats!$J$2</f>
        <v>0.21706673750000005</v>
      </c>
      <c r="K556" s="50">
        <f>IF(AND(TRUE,Machine_donnees!J556-(Machine_traitement!$B$10*Machine_donnees!L556+Machine_traitement!$B$11)&gt;0.0003),Machine_donnees!J556-(Machine_traitement!$B$10*Machine_donnees!L556+Machine_traitement!$B$11),0)</f>
        <v>0.17543187925345644</v>
      </c>
      <c r="L556" s="51">
        <f ca="1">AVERAGE(OFFSET(H556,0,0,Machine_traitement!$B$4,1))</f>
        <v>14.077356806793345</v>
      </c>
    </row>
    <row r="557" spans="1:12" ht="12.75">
      <c r="A557" s="65">
        <f>IF(TRUE,Machine_donnees_brutes!A561)</f>
        <v>727.21973000000003</v>
      </c>
      <c r="B557" s="65">
        <f>IF(TRUE,Machine_donnees_brutes!B561)</f>
        <v>4.6084046000000001</v>
      </c>
      <c r="C557" s="65">
        <f>IF(TRUE,Machine_donnees_brutes!D561)</f>
        <v>354.21478000000002</v>
      </c>
      <c r="D557" s="65">
        <f>IF(TRUE,Machine_donnees_brutes!C561)</f>
        <v>1.9991188</v>
      </c>
      <c r="F557" s="54" t="str">
        <f>IF(OR(H557&gt;Machine_traitement!$B$24,F556="OUI"),"OUI","NON")</f>
        <v>OUI</v>
      </c>
      <c r="G557" s="55" t="str">
        <f>IF(I557&gt;0,IF(A557&lt;&gt;A556,IF(OR((L557-L556)/(A557-A556)&lt;-Machine_traitement!$B$18,G556="RUPTURE",IF(L557&lt;L556,L557&lt;Machine_traitement!$B$19)),"RUPTURE","NON RUPTURE"),IF(OR((L558-L556)/(A558-A556)&lt;-Machine_traitement!$B$18,G556="RUPTURE",IF(L558&lt;L556,L558&lt;Machine_traitement!$B$19)),"RUPTURE","NON RUPTURE")),"NON RUPTURE")</f>
        <v>RUPTURE</v>
      </c>
      <c r="H557" s="56">
        <f>D557/Resultats!$K$2</f>
        <v>1.7387388943622948</v>
      </c>
      <c r="I557" s="69">
        <f>A557-Machine_traitement!$B$26</f>
        <v>2.1640700000000379</v>
      </c>
      <c r="J557" s="50">
        <f>(B557-$B$2)/Resultats!$J$2</f>
        <v>0.21720006250000001</v>
      </c>
      <c r="K557" s="50">
        <f>IF(AND(TRUE,Machine_donnees!J557-(Machine_traitement!$B$10*Machine_donnees!L557+Machine_traitement!$B$11)&gt;0.0003),Machine_donnees!J557-(Machine_traitement!$B$10*Machine_donnees!L557+Machine_traitement!$B$11),0)</f>
        <v>0.17649760968037243</v>
      </c>
      <c r="L557" s="51">
        <f ca="1">AVERAGE(OFFSET(H557,0,0,Machine_traitement!$B$4,1))</f>
        <v>2.5234419644225277</v>
      </c>
    </row>
    <row r="558" spans="1:12" ht="12.75">
      <c r="A558" s="65">
        <f>IF(TRUE,Machine_donnees_brutes!A562)</f>
        <v>727.22362999999996</v>
      </c>
      <c r="B558" s="65">
        <f>IF(TRUE,Machine_donnees_brutes!B562)</f>
        <v>4.6142219999999998</v>
      </c>
      <c r="C558" s="65">
        <f>IF(TRUE,Machine_donnees_brutes!D562)</f>
        <v>353.18700999999999</v>
      </c>
      <c r="D558" s="65">
        <f>IF(TRUE,Machine_donnees_brutes!C562)</f>
        <v>3.8035469000000002</v>
      </c>
      <c r="F558" s="54" t="str">
        <f>IF(OR(H558&gt;Machine_traitement!$B$24,F557="OUI"),"OUI","NON")</f>
        <v>OUI</v>
      </c>
      <c r="G558" s="55" t="str">
        <f>IF(I558&gt;0,IF(A558&lt;&gt;A557,IF(OR((L558-L557)/(A558-A557)&lt;-Machine_traitement!$B$18,G557="RUPTURE",IF(L558&lt;L557,L558&lt;Machine_traitement!$B$19)),"RUPTURE","NON RUPTURE"),IF(OR((L559-L557)/(A559-A557)&lt;-Machine_traitement!$B$18,G557="RUPTURE",IF(L559&lt;L557,L559&lt;Machine_traitement!$B$19)),"RUPTURE","NON RUPTURE")),"NON RUPTURE")</f>
        <v>RUPTURE</v>
      </c>
      <c r="H558" s="56">
        <f>D558/Resultats!$K$2</f>
        <v>3.3081450344827603</v>
      </c>
      <c r="I558" s="69">
        <f>A558-Machine_traitement!$B$26</f>
        <v>2.1679699999999684</v>
      </c>
      <c r="J558" s="50">
        <f>(B558-$B$2)/Resultats!$J$2</f>
        <v>0.21792723749999998</v>
      </c>
      <c r="K558" s="50">
        <f>IF(AND(TRUE,Machine_donnees!J558-(Machine_traitement!$B$10*Machine_donnees!L558+Machine_traitement!$B$11)&gt;0.0003),Machine_donnees!J558-(Machine_traitement!$B$10*Machine_donnees!L558+Machine_traitement!$B$11),0)</f>
        <v>0.17714710715168791</v>
      </c>
      <c r="L558" s="51">
        <f ca="1">AVERAGE(OFFSET(H558,0,0,Machine_traitement!$B$4,1))</f>
        <v>3.4859841436919092</v>
      </c>
    </row>
    <row r="559" spans="1:12" ht="12.75">
      <c r="A559" s="65">
        <f>IF(TRUE,Machine_donnees_brutes!A563)</f>
        <v>727.22753999999998</v>
      </c>
      <c r="B559" s="65">
        <f>IF(TRUE,Machine_donnees_brutes!B563)</f>
        <v>4.6177206000000002</v>
      </c>
      <c r="C559" s="65">
        <f>IF(TRUE,Machine_donnees_brutes!D563)</f>
        <v>352.29845999999998</v>
      </c>
      <c r="D559" s="65">
        <f>IF(TRUE,Machine_donnees_brutes!C563)</f>
        <v>4.2124886999999998</v>
      </c>
      <c r="F559" s="54" t="str">
        <f>IF(OR(H559&gt;Machine_traitement!$B$24,F558="OUI"),"OUI","NON")</f>
        <v>OUI</v>
      </c>
      <c r="G559" s="55" t="str">
        <f>IF(I559&gt;0,IF(A559&lt;&gt;A558,IF(OR((L559-L558)/(A559-A558)&lt;-Machine_traitement!$B$18,G558="RUPTURE",IF(L559&lt;L558,L559&lt;Machine_traitement!$B$19)),"RUPTURE","NON RUPTURE"),IF(OR((L560-L558)/(A560-A558)&lt;-Machine_traitement!$B$18,G558="RUPTURE",IF(L560&lt;L558,L560&lt;Machine_traitement!$B$19)),"RUPTURE","NON RUPTURE")),"NON RUPTURE")</f>
        <v>RUPTURE</v>
      </c>
      <c r="H559" s="56">
        <f>D559/Resultats!$K$2</f>
        <v>3.6638232529010581</v>
      </c>
      <c r="I559" s="69">
        <f>A559-Machine_traitement!$B$26</f>
        <v>2.1718799999999874</v>
      </c>
      <c r="J559" s="50">
        <f>(B559-$B$2)/Resultats!$J$2</f>
        <v>0.21836456250000003</v>
      </c>
      <c r="K559" s="50">
        <f>IF(AND(TRUE,Machine_donnees!J559-(Machine_traitement!$B$10*Machine_donnees!L559+Machine_traitement!$B$11)&gt;0.0003),Machine_donnees!J559-(Machine_traitement!$B$10*Machine_donnees!L559+Machine_traitement!$B$11),0)</f>
        <v>0.17772056478947668</v>
      </c>
      <c r="L559" s="51">
        <f ca="1">AVERAGE(OFFSET(H559,0,0,Machine_traitement!$B$4,1))</f>
        <v>1.7990946652804114</v>
      </c>
    </row>
    <row r="560" spans="1:12" ht="12.75">
      <c r="A560" s="65">
        <f>IF(TRUE,Machine_donnees_brutes!A564)</f>
        <v>727.23145</v>
      </c>
      <c r="B560" s="65">
        <f>IF(TRUE,Machine_donnees_brutes!B564)</f>
        <v>4.6200036999999998</v>
      </c>
      <c r="C560" s="65">
        <f>IF(TRUE,Machine_donnees_brutes!D564)</f>
        <v>352.66840000000002</v>
      </c>
      <c r="D560" s="65">
        <f>IF(TRUE,Machine_donnees_brutes!C564)</f>
        <v>-0.075462743999999998</v>
      </c>
      <c r="F560" s="54" t="str">
        <f>IF(OR(H560&gt;Machine_traitement!$B$24,F559="OUI"),"OUI","NON")</f>
        <v>OUI</v>
      </c>
      <c r="G560" s="55" t="str">
        <f>IF(I560&gt;0,IF(A560&lt;&gt;A559,IF(OR((L560-L559)/(A560-A559)&lt;-Machine_traitement!$B$18,G559="RUPTURE",IF(L560&lt;L559,L560&lt;Machine_traitement!$B$19)),"RUPTURE","NON RUPTURE"),IF(OR((L561-L559)/(A561-A559)&lt;-Machine_traitement!$B$18,G559="RUPTURE",IF(L561&lt;L559,L561&lt;Machine_traitement!$B$19)),"RUPTURE","NON RUPTURE")),"NON RUPTURE")</f>
        <v>RUPTURE</v>
      </c>
      <c r="H560" s="56">
        <f>D560/Resultats!$K$2</f>
        <v>-0.065633922340235559</v>
      </c>
      <c r="I560" s="69">
        <f>A560-Machine_traitement!$B$26</f>
        <v>2.1757900000000063</v>
      </c>
      <c r="J560" s="50">
        <f>(B560-$B$2)/Resultats!$J$2</f>
        <v>0.21864994999999998</v>
      </c>
      <c r="K560" s="50">
        <f>IF(AND(TRUE,Machine_donnees!J560-(Machine_traitement!$B$10*Machine_donnees!L560+Machine_traitement!$B$11)&gt;0.0003),Machine_donnees!J560-(Machine_traitement!$B$10*Machine_donnees!L560+Machine_traitement!$B$11),0)</f>
        <v>0.17796677897974558</v>
      </c>
      <c r="L560" s="51">
        <f ca="1">AVERAGE(OFFSET(H560,0,0,Machine_traitement!$B$4,1))</f>
        <v>2.284511278763246</v>
      </c>
    </row>
    <row r="561" spans="1:12" ht="12.75">
      <c r="A561" s="65">
        <f>IF(TRUE,Machine_donnees_brutes!A565)</f>
        <v>727.23535000000004</v>
      </c>
      <c r="B561" s="65">
        <f>IF(TRUE,Machine_donnees_brutes!B565)</f>
        <v>4.6226796999999999</v>
      </c>
      <c r="C561" s="65">
        <f>IF(TRUE,Machine_donnees_brutes!D565)</f>
        <v>354.09359999999998</v>
      </c>
      <c r="D561" s="65">
        <f>IF(TRUE,Machine_donnees_brutes!C565)</f>
        <v>5.3287063000000003</v>
      </c>
      <c r="F561" s="54" t="str">
        <f>IF(OR(H561&gt;Machine_traitement!$B$24,F560="OUI"),"OUI","NON")</f>
        <v>OUI</v>
      </c>
      <c r="G561" s="55" t="str">
        <f>IF(I561&gt;0,IF(A561&lt;&gt;A560,IF(OR((L561-L560)/(A561-A560)&lt;-Machine_traitement!$B$18,G560="RUPTURE",IF(L561&lt;L560,L561&lt;Machine_traitement!$B$19)),"RUPTURE","NON RUPTURE"),IF(OR((L562-L560)/(A562-A560)&lt;-Machine_traitement!$B$18,G560="RUPTURE",IF(L562&lt;L560,L562&lt;Machine_traitement!$B$19)),"RUPTURE","NON RUPTURE")),"NON RUPTURE")</f>
        <v>RUPTURE</v>
      </c>
      <c r="H561" s="56">
        <f>D561/Resultats!$K$2</f>
        <v>4.6346564798667274</v>
      </c>
      <c r="I561" s="69">
        <f>A561-Machine_traitement!$B$26</f>
        <v>2.1796900000000505</v>
      </c>
      <c r="J561" s="50">
        <f>(B561-$B$2)/Resultats!$J$2</f>
        <v>0.21898445</v>
      </c>
      <c r="K561" s="50">
        <f>IF(AND(TRUE,Machine_donnees!J561-(Machine_traitement!$B$10*Machine_donnees!L561+Machine_traitement!$B$11)&gt;0.0003),Machine_donnees!J561-(Machine_traitement!$B$10*Machine_donnees!L561+Machine_traitement!$B$11),0)</f>
        <v>0.17840934799884423</v>
      </c>
      <c r="L561" s="51">
        <f ca="1">AVERAGE(OFFSET(H561,0,0,Machine_traitement!$B$4,1))</f>
        <v>0.94537252246720915</v>
      </c>
    </row>
    <row r="562" spans="1:12" ht="12.75">
      <c r="A562" s="65">
        <f>IF(TRUE,Machine_donnees_brutes!A566)</f>
        <v>727.23925999999994</v>
      </c>
      <c r="B562" s="65">
        <f>IF(TRUE,Machine_donnees_brutes!B566)</f>
        <v>4.6267328000000001</v>
      </c>
      <c r="C562" s="65">
        <f>IF(TRUE,Machine_donnees_brutes!D566)</f>
        <v>354.49408</v>
      </c>
      <c r="D562" s="65">
        <f>IF(TRUE,Machine_donnees_brutes!C566)</f>
        <v>-3.1548181</v>
      </c>
      <c r="F562" s="54" t="str">
        <f>IF(OR(H562&gt;Machine_traitement!$B$24,F561="OUI"),"OUI","NON")</f>
        <v>OUI</v>
      </c>
      <c r="G562" s="55" t="str">
        <f>IF(I562&gt;0,IF(A562&lt;&gt;A561,IF(OR((L562-L561)/(A562-A561)&lt;-Machine_traitement!$B$18,G561="RUPTURE",IF(L562&lt;L561,L562&lt;Machine_traitement!$B$19)),"RUPTURE","NON RUPTURE"),IF(OR((L563-L561)/(A563-A561)&lt;-Machine_traitement!$B$18,G561="RUPTURE",IF(L563&lt;L561,L563&lt;Machine_traitement!$B$19)),"RUPTURE","NON RUPTURE")),"NON RUPTURE")</f>
        <v>RUPTURE</v>
      </c>
      <c r="H562" s="56">
        <f>D562/Resultats!$K$2</f>
        <v>-2.743911434932309</v>
      </c>
      <c r="I562" s="69">
        <f>A562-Machine_traitement!$B$26</f>
        <v>2.1835999999999558</v>
      </c>
      <c r="J562" s="50">
        <f>(B562-$B$2)/Resultats!$J$2</f>
        <v>0.21949108750000002</v>
      </c>
      <c r="K562" s="50">
        <f>IF(AND(TRUE,Machine_donnees!J562-(Machine_traitement!$B$10*Machine_donnees!L562+Machine_traitement!$B$11)&gt;0.0003),Machine_donnees!J562-(Machine_traitement!$B$10*Machine_donnees!L562+Machine_traitement!$B$11),0)</f>
        <v>0.17895794181742741</v>
      </c>
      <c r="L562" s="51">
        <f ca="1">AVERAGE(OFFSET(H562,0,0,Machine_traitement!$B$4,1))</f>
        <v>0.42547021600731649</v>
      </c>
    </row>
    <row r="563" spans="1:12" ht="12.75">
      <c r="A563" s="65">
        <f>IF(TRUE,Machine_donnees_brutes!A567)</f>
        <v>727.24315999999999</v>
      </c>
      <c r="B563" s="65">
        <f>IF(TRUE,Machine_donnees_brutes!B567)</f>
        <v>4.6286163</v>
      </c>
      <c r="C563" s="65">
        <f>IF(TRUE,Machine_donnees_brutes!D567)</f>
        <v>353.91757000000001</v>
      </c>
      <c r="D563" s="65">
        <f>IF(TRUE,Machine_donnees_brutes!C567)</f>
        <v>4.1331886999999998</v>
      </c>
      <c r="F563" s="54" t="str">
        <f>IF(OR(H563&gt;Machine_traitement!$B$24,F562="OUI"),"OUI","NON")</f>
        <v>OUI</v>
      </c>
      <c r="G563" s="55" t="str">
        <f>IF(I563&gt;0,IF(A563&lt;&gt;A562,IF(OR((L563-L562)/(A563-A562)&lt;-Machine_traitement!$B$18,G562="RUPTURE",IF(L563&lt;L562,L563&lt;Machine_traitement!$B$19)),"RUPTURE","NON RUPTURE"),IF(OR((L564-L562)/(A564-A562)&lt;-Machine_traitement!$B$18,G562="RUPTURE",IF(L564&lt;L562,L564&lt;Machine_traitement!$B$19)),"RUPTURE","NON RUPTURE")),"NON RUPTURE")</f>
        <v>RUPTURE</v>
      </c>
      <c r="H563" s="56">
        <f>D563/Resultats!$K$2</f>
        <v>3.594851866946942</v>
      </c>
      <c r="I563" s="69">
        <f>A563-Machine_traitement!$B$26</f>
        <v>2.1875</v>
      </c>
      <c r="J563" s="50">
        <f>(B563-$B$2)/Resultats!$J$2</f>
        <v>0.21972652500000001</v>
      </c>
      <c r="K563" s="50">
        <f>IF(AND(TRUE,Machine_donnees!J563-(Machine_traitement!$B$10*Machine_donnees!L563+Machine_traitement!$B$11)&gt;0.0003),Machine_donnees!J563-(Machine_traitement!$B$10*Machine_donnees!L563+Machine_traitement!$B$11),0)</f>
        <v>0.1791785367205318</v>
      </c>
      <c r="L563" s="51">
        <f ca="1">AVERAGE(OFFSET(H563,0,0,Machine_traitement!$B$4,1))</f>
        <v>0.60939246229719313</v>
      </c>
    </row>
    <row r="564" spans="1:12" ht="12.75">
      <c r="A564" s="65">
        <f>IF(TRUE,Machine_donnees_brutes!A568)</f>
        <v>727.24707000000001</v>
      </c>
      <c r="B564" s="65">
        <f>IF(TRUE,Machine_donnees_brutes!B568)</f>
        <v>4.6328011</v>
      </c>
      <c r="C564" s="65">
        <f>IF(TRUE,Machine_donnees_brutes!D568)</f>
        <v>352.96163999999999</v>
      </c>
      <c r="D564" s="65">
        <f>IF(TRUE,Machine_donnees_brutes!C568)</f>
        <v>-2.7318880999999999</v>
      </c>
      <c r="F564" s="54" t="str">
        <f>IF(OR(H564&gt;Machine_traitement!$B$24,F563="OUI"),"OUI","NON")</f>
        <v>OUI</v>
      </c>
      <c r="G564" s="55" t="str">
        <f>IF(I564&gt;0,IF(A564&lt;&gt;A563,IF(OR((L564-L563)/(A564-A563)&lt;-Machine_traitement!$B$18,G563="RUPTURE",IF(L564&lt;L563,L564&lt;Machine_traitement!$B$19)),"RUPTURE","NON RUPTURE"),IF(OR((L565-L563)/(A565-A563)&lt;-Machine_traitement!$B$18,G563="RUPTURE",IF(L565&lt;L563,L565&lt;Machine_traitement!$B$19)),"RUPTURE","NON RUPTURE")),"NON RUPTURE")</f>
        <v>RUPTURE</v>
      </c>
      <c r="H564" s="56">
        <f>D564/Resultats!$K$2</f>
        <v>-2.3760669423525558</v>
      </c>
      <c r="I564" s="69">
        <f>A564-Machine_traitement!$B$26</f>
        <v>2.191410000000019</v>
      </c>
      <c r="J564" s="50">
        <f>(B564-$B$2)/Resultats!$J$2</f>
        <v>0.220249625</v>
      </c>
      <c r="K564" s="50">
        <f>IF(AND(TRUE,Machine_donnees!J564-(Machine_traitement!$B$10*Machine_donnees!L564+Machine_traitement!$B$11)&gt;0.0003),Machine_donnees!J564-(Machine_traitement!$B$10*Machine_donnees!L564+Machine_traitement!$B$11),0)</f>
        <v>0.17981222791787399</v>
      </c>
      <c r="L564" s="51">
        <f ca="1">AVERAGE(OFFSET(H564,0,0,Machine_traitement!$B$4,1))</f>
        <v>-0.76099990085482583</v>
      </c>
    </row>
    <row r="565" spans="1:12" ht="12.75">
      <c r="A565" s="65">
        <f>IF(TRUE,Machine_donnees_brutes!A569)</f>
        <v>727.25098000000003</v>
      </c>
      <c r="B565" s="65">
        <f>IF(TRUE,Machine_donnees_brutes!B569)</f>
        <v>4.6357812999999997</v>
      </c>
      <c r="C565" s="65">
        <f>IF(TRUE,Machine_donnees_brutes!D569)</f>
        <v>352.28845000000001</v>
      </c>
      <c r="D565" s="65">
        <f>IF(TRUE,Machine_donnees_brutes!C569)</f>
        <v>0.98196554000000003</v>
      </c>
      <c r="F565" s="54" t="str">
        <f>IF(OR(H565&gt;Machine_traitement!$B$24,F564="OUI"),"OUI","NON")</f>
        <v>OUI</v>
      </c>
      <c r="G565" s="55" t="str">
        <f>IF(I565&gt;0,IF(A565&lt;&gt;A564,IF(OR((L565-L564)/(A565-A564)&lt;-Machine_traitement!$B$18,G564="RUPTURE",IF(L565&lt;L564,L565&lt;Machine_traitement!$B$19)),"RUPTURE","NON RUPTURE"),IF(OR((L566-L564)/(A566-A564)&lt;-Machine_traitement!$B$18,G564="RUPTURE",IF(L566&lt;L564,L566&lt;Machine_traitement!$B$19)),"RUPTURE","NON RUPTURE")),"NON RUPTURE")</f>
        <v>RUPTURE</v>
      </c>
      <c r="H565" s="56">
        <f>D565/Resultats!$K$2</f>
        <v>0.85406714064290412</v>
      </c>
      <c r="I565" s="69">
        <f>A565-Machine_traitement!$B$26</f>
        <v>2.1953200000000379</v>
      </c>
      <c r="J565" s="50">
        <f>(B565-$B$2)/Resultats!$J$2</f>
        <v>0.22062214999999996</v>
      </c>
      <c r="K565" s="50">
        <f>IF(AND(TRUE,Machine_donnees!J565-(Machine_traitement!$B$10*Machine_donnees!L565+Machine_traitement!$B$11)&gt;0.0003),Machine_donnees!J565-(Machine_traitement!$B$10*Machine_donnees!L565+Machine_traitement!$B$11),0)</f>
        <v>0.18014888309580179</v>
      </c>
      <c r="L565" s="51">
        <f ca="1">AVERAGE(OFFSET(H565,0,0,Machine_traitement!$B$4,1))</f>
        <v>-0.3165185007378879</v>
      </c>
    </row>
    <row r="566" spans="1:12" ht="12.75">
      <c r="A566" s="65">
        <f>IF(TRUE,Machine_donnees_brutes!A570)</f>
        <v>727.25487999999996</v>
      </c>
      <c r="B566" s="65">
        <f>IF(TRUE,Machine_donnees_brutes!B570)</f>
        <v>4.6387434000000001</v>
      </c>
      <c r="C566" s="65">
        <f>IF(TRUE,Machine_donnees_brutes!D570)</f>
        <v>352.99252000000001</v>
      </c>
      <c r="D566" s="65">
        <f>IF(TRUE,Machine_donnees_brutes!C570)</f>
        <v>-1.7098012</v>
      </c>
      <c r="F566" s="54" t="str">
        <f>IF(OR(H566&gt;Machine_traitement!$B$24,F565="OUI"),"OUI","NON")</f>
        <v>OUI</v>
      </c>
      <c r="G566" s="55" t="str">
        <f>IF(I566&gt;0,IF(A566&lt;&gt;A565,IF(OR((L566-L565)/(A566-A565)&lt;-Machine_traitement!$B$18,G565="RUPTURE",IF(L566&lt;L565,L566&lt;Machine_traitement!$B$19)),"RUPTURE","NON RUPTURE"),IF(OR((L567-L565)/(A567-A565)&lt;-Machine_traitement!$B$18,G565="RUPTURE",IF(L567&lt;L565,L567&lt;Machine_traitement!$B$19)),"RUPTURE","NON RUPTURE")),"NON RUPTURE")</f>
        <v>RUPTURE</v>
      </c>
      <c r="H566" s="56">
        <f>D566/Resultats!$K$2</f>
        <v>-1.4871041421186799</v>
      </c>
      <c r="I566" s="69">
        <f>A566-Machine_traitement!$B$26</f>
        <v>2.1992199999999684</v>
      </c>
      <c r="J566" s="50">
        <f>(B566-$B$2)/Resultats!$J$2</f>
        <v>0.22099241250000001</v>
      </c>
      <c r="K566" s="50">
        <f>IF(AND(TRUE,Machine_donnees!J566-(Machine_traitement!$B$10*Machine_donnees!L566+Machine_traitement!$B$11)&gt;0.0003),Machine_donnees!J566-(Machine_traitement!$B$10*Machine_donnees!L566+Machine_traitement!$B$11),0)</f>
        <v>0.18069502182486155</v>
      </c>
      <c r="L566" s="51">
        <f ca="1">AVERAGE(OFFSET(H566,0,0,Machine_traitement!$B$4,1))</f>
        <v>-2.4958912442815997</v>
      </c>
    </row>
    <row r="567" spans="1:12" ht="12.75">
      <c r="A567" s="65">
        <f>IF(TRUE,Machine_donnees_brutes!A571)</f>
        <v>727.25878999999998</v>
      </c>
      <c r="B567" s="65">
        <f>IF(TRUE,Machine_donnees_brutes!B571)</f>
        <v>4.6432852999999996</v>
      </c>
      <c r="C567" s="65">
        <f>IF(TRUE,Machine_donnees_brutes!D571)</f>
        <v>354.35852</v>
      </c>
      <c r="D567" s="65">
        <f>IF(TRUE,Machine_donnees_brutes!C571)</f>
        <v>-4.0295114999999999</v>
      </c>
      <c r="F567" s="54" t="str">
        <f>IF(OR(H567&gt;Machine_traitement!$B$24,F566="OUI"),"OUI","NON")</f>
        <v>OUI</v>
      </c>
      <c r="G567" s="55" t="str">
        <f>IF(I567&gt;0,IF(A567&lt;&gt;A566,IF(OR((L567-L566)/(A567-A566)&lt;-Machine_traitement!$B$18,G566="RUPTURE",IF(L567&lt;L566,L567&lt;Machine_traitement!$B$19)),"RUPTURE","NON RUPTURE"),IF(OR((L568-L566)/(A568-A566)&lt;-Machine_traitement!$B$18,G566="RUPTURE",IF(L568&lt;L566,L568&lt;Machine_traitement!$B$19)),"RUPTURE","NON RUPTURE")),"NON RUPTURE")</f>
        <v>RUPTURE</v>
      </c>
      <c r="H567" s="56">
        <f>D567/Resultats!$K$2</f>
        <v>-3.5046783464445195</v>
      </c>
      <c r="I567" s="69">
        <f>A567-Machine_traitement!$B$26</f>
        <v>2.2031299999999874</v>
      </c>
      <c r="J567" s="50">
        <f>(B567-$B$2)/Resultats!$J$2</f>
        <v>0.22156014999999996</v>
      </c>
      <c r="K567" s="50">
        <f>IF(AND(TRUE,Machine_donnees!J567-(Machine_traitement!$B$10*Machine_donnees!L567+Machine_traitement!$B$11)&gt;0.0003),Machine_donnees!J567-(Machine_traitement!$B$10*Machine_donnees!L567+Machine_traitement!$B$11),0)</f>
        <v>0.18116048992270251</v>
      </c>
      <c r="L567" s="51">
        <f ca="1">AVERAGE(OFFSET(H567,0,0,Machine_traitement!$B$4,1))</f>
        <v>-1.2286185221211761</v>
      </c>
    </row>
    <row r="568" spans="1:12" ht="12.75">
      <c r="A568" s="65">
        <f>IF(TRUE,Machine_donnees_brutes!A572)</f>
        <v>727.2627</v>
      </c>
      <c r="B568" s="65">
        <f>IF(TRUE,Machine_donnees_brutes!B572)</f>
        <v>4.6459494000000001</v>
      </c>
      <c r="C568" s="65">
        <f>IF(TRUE,Machine_donnees_brutes!D572)</f>
        <v>354.64794999999998</v>
      </c>
      <c r="D568" s="65">
        <f>IF(TRUE,Machine_donnees_brutes!C572)</f>
        <v>1.2042979</v>
      </c>
      <c r="F568" s="54" t="str">
        <f>IF(OR(H568&gt;Machine_traitement!$B$24,F567="OUI"),"OUI","NON")</f>
        <v>OUI</v>
      </c>
      <c r="G568" s="55" t="str">
        <f>IF(I568&gt;0,IF(A568&lt;&gt;A567,IF(OR((L568-L567)/(A568-A567)&lt;-Machine_traitement!$B$18,G567="RUPTURE",IF(L568&lt;L567,L568&lt;Machine_traitement!$B$19)),"RUPTURE","NON RUPTURE"),IF(OR((L569-L567)/(A569-A567)&lt;-Machine_traitement!$B$18,G567="RUPTURE",IF(L569&lt;L567,L569&lt;Machine_traitement!$B$19)),"RUPTURE","NON RUPTURE")),"NON RUPTURE")</f>
        <v>RUPTURE</v>
      </c>
      <c r="H568" s="56">
        <f>D568/Resultats!$K$2</f>
        <v>1.0474413022021671</v>
      </c>
      <c r="I568" s="69">
        <f>A568-Machine_traitement!$B$26</f>
        <v>2.2070400000000063</v>
      </c>
      <c r="J568" s="50">
        <f>(B568-$B$2)/Resultats!$J$2</f>
        <v>0.22189316250000002</v>
      </c>
      <c r="K568" s="50">
        <f>IF(AND(TRUE,Machine_donnees!J568-(Machine_traitement!$B$10*Machine_donnees!L568+Machine_traitement!$B$11)&gt;0.0003),Machine_donnees!J568-(Machine_traitement!$B$10*Machine_donnees!L568+Machine_traitement!$B$11),0)</f>
        <v>0.18155541850533932</v>
      </c>
      <c r="L568" s="51">
        <f ca="1">AVERAGE(OFFSET(H568,0,0,Machine_traitement!$B$4,1))</f>
        <v>-1.995852523025961</v>
      </c>
    </row>
    <row r="569" spans="1:12" ht="12.75">
      <c r="A569" s="65">
        <f>IF(TRUE,Machine_donnees_brutes!A573)</f>
        <v>727.26660000000004</v>
      </c>
      <c r="B569" s="65">
        <f>IF(TRUE,Machine_donnees_brutes!B573)</f>
        <v>4.6482086000000002</v>
      </c>
      <c r="C569" s="65">
        <f>IF(TRUE,Machine_donnees_brutes!D573)</f>
        <v>353.95584000000002</v>
      </c>
      <c r="D569" s="65">
        <f>IF(TRUE,Machine_donnees_brutes!C573)</f>
        <v>-5.7937694000000004</v>
      </c>
      <c r="F569" s="54" t="str">
        <f>IF(OR(H569&gt;Machine_traitement!$B$24,F568="OUI"),"OUI","NON")</f>
        <v>OUI</v>
      </c>
      <c r="G569" s="55" t="str">
        <f>IF(I569&gt;0,IF(A569&lt;&gt;A568,IF(OR((L569-L568)/(A569-A568)&lt;-Machine_traitement!$B$18,G568="RUPTURE",IF(L569&lt;L568,L569&lt;Machine_traitement!$B$19)),"RUPTURE","NON RUPTURE"),IF(OR((L570-L568)/(A570-A568)&lt;-Machine_traitement!$B$18,G568="RUPTURE",IF(L570&lt;L568,L570&lt;Machine_traitement!$B$19)),"RUPTURE","NON RUPTURE")),"NON RUPTURE")</f>
        <v>RUPTURE</v>
      </c>
      <c r="H569" s="56">
        <f>D569/Resultats!$K$2</f>
        <v>-5.0391463482540892</v>
      </c>
      <c r="I569" s="69">
        <f>A569-Machine_traitement!$B$26</f>
        <v>2.2109400000000505</v>
      </c>
      <c r="J569" s="50">
        <f>(B569-$B$2)/Resultats!$J$2</f>
        <v>0.22217556250000003</v>
      </c>
      <c r="K569" s="50">
        <f>IF(AND(TRUE,Machine_donnees!J569-(Machine_traitement!$B$10*Machine_donnees!L569+Machine_traitement!$B$11)&gt;0.0003),Machine_donnees!J569-(Machine_traitement!$B$10*Machine_donnees!L569+Machine_traitement!$B$11),0)</f>
        <v>0.18176179718979299</v>
      </c>
      <c r="L569" s="51">
        <f ca="1">AVERAGE(OFFSET(H569,0,0,Machine_traitement!$B$4,1))</f>
        <v>-1.0538333319401658</v>
      </c>
    </row>
    <row r="570" spans="1:12" ht="12.75">
      <c r="A570" s="65">
        <f>IF(TRUE,Machine_donnees_brutes!A574)</f>
        <v>727.27050999999994</v>
      </c>
      <c r="B570" s="65">
        <f>IF(TRUE,Machine_donnees_brutes!B574)</f>
        <v>4.6504377999999997</v>
      </c>
      <c r="C570" s="65">
        <f>IF(TRUE,Machine_donnees_brutes!D574)</f>
        <v>353.00711000000001</v>
      </c>
      <c r="D570" s="65">
        <f>IF(TRUE,Machine_donnees_brutes!C574)</f>
        <v>3.3704751000000002</v>
      </c>
      <c r="F570" s="54" t="str">
        <f>IF(OR(H570&gt;Machine_traitement!$B$24,F569="OUI"),"OUI","NON")</f>
        <v>OUI</v>
      </c>
      <c r="G570" s="55" t="str">
        <f>IF(I570&gt;0,IF(A570&lt;&gt;A569,IF(OR((L570-L569)/(A570-A569)&lt;-Machine_traitement!$B$18,G569="RUPTURE",IF(L570&lt;L569,L570&lt;Machine_traitement!$B$19)),"RUPTURE","NON RUPTURE"),IF(OR((L571-L569)/(A571-A569)&lt;-Machine_traitement!$B$18,G569="RUPTURE",IF(L571&lt;L569,L571&lt;Machine_traitement!$B$19)),"RUPTURE","NON RUPTURE")),"NON RUPTURE")</f>
        <v>RUPTURE</v>
      </c>
      <c r="H570" s="56">
        <f>D570/Resultats!$K$2</f>
        <v>2.9314796843737576</v>
      </c>
      <c r="I570" s="69">
        <f>A570-Machine_traitement!$B$26</f>
        <v>2.2148499999999558</v>
      </c>
      <c r="J570" s="50">
        <f>(B570-$B$2)/Resultats!$J$2</f>
        <v>0.22245421249999997</v>
      </c>
      <c r="K570" s="50">
        <f>IF(AND(TRUE,Machine_donnees!J570-(Machine_traitement!$B$10*Machine_donnees!L570+Machine_traitement!$B$11)&gt;0.0003),Machine_donnees!J570-(Machine_traitement!$B$10*Machine_donnees!L570+Machine_traitement!$B$11),0)</f>
        <v>0.18203340139750046</v>
      </c>
      <c r="L570" s="51">
        <f ca="1">AVERAGE(OFFSET(H570,0,0,Machine_traitement!$B$4,1))</f>
        <v>-0.9665252985520485</v>
      </c>
    </row>
    <row r="571" spans="1:12" ht="12.75">
      <c r="A571" s="65">
        <f>IF(TRUE,Machine_donnees_brutes!A575)</f>
        <v>727.27440999999999</v>
      </c>
      <c r="B571" s="65">
        <f>IF(TRUE,Machine_donnees_brutes!B575)</f>
        <v>4.6543064000000003</v>
      </c>
      <c r="C571" s="65">
        <f>IF(TRUE,Machine_donnees_brutes!D575)</f>
        <v>352.53017999999997</v>
      </c>
      <c r="D571" s="65">
        <f>IF(TRUE,Machine_donnees_brutes!C575)</f>
        <v>-5.5930042000000002</v>
      </c>
      <c r="F571" s="54" t="str">
        <f>IF(OR(H571&gt;Machine_traitement!$B$24,F570="OUI"),"OUI","NON")</f>
        <v>OUI</v>
      </c>
      <c r="G571" s="55" t="str">
        <f>IF(I571&gt;0,IF(A571&lt;&gt;A570,IF(OR((L571-L570)/(A571-A570)&lt;-Machine_traitement!$B$18,G570="RUPTURE",IF(L571&lt;L570,L571&lt;Machine_traitement!$B$19)),"RUPTURE","NON RUPTURE"),IF(OR((L572-L570)/(A572-A570)&lt;-Machine_traitement!$B$18,G570="RUPTURE",IF(L572&lt;L570,L572&lt;Machine_traitement!$B$19)),"RUPTURE","NON RUPTURE")),"NON RUPTURE")</f>
        <v>RUPTURE</v>
      </c>
      <c r="H571" s="56">
        <f>D571/Resultats!$K$2</f>
        <v>-4.8645302814778546</v>
      </c>
      <c r="I571" s="69">
        <f>A571-Machine_traitement!$B$26</f>
        <v>2.21875</v>
      </c>
      <c r="J571" s="50">
        <f>(B571-$B$2)/Resultats!$J$2</f>
        <v>0.22293778750000004</v>
      </c>
      <c r="K571" s="50">
        <f>IF(AND(TRUE,Machine_donnees!J571-(Machine_traitement!$B$10*Machine_donnees!L571+Machine_traitement!$B$11)&gt;0.0003),Machine_donnees!J571-(Machine_traitement!$B$10*Machine_donnees!L571+Machine_traitement!$B$11),0)</f>
        <v>0.18260920520943558</v>
      </c>
      <c r="L571" s="51">
        <f ca="1">AVERAGE(OFFSET(H571,0,0,Machine_traitement!$B$4,1))</f>
        <v>-2.109379907019163</v>
      </c>
    </row>
    <row r="572" spans="1:12" ht="12.75">
      <c r="A572" s="65">
        <f>IF(TRUE,Machine_donnees_brutes!A576)</f>
        <v>727.27832000000001</v>
      </c>
      <c r="B572" s="65">
        <f>IF(TRUE,Machine_donnees_brutes!B576)</f>
        <v>4.6574235000000002</v>
      </c>
      <c r="C572" s="65">
        <f>IF(TRUE,Machine_donnees_brutes!D576)</f>
        <v>353.85318000000001</v>
      </c>
      <c r="D572" s="65">
        <f>IF(TRUE,Machine_donnees_brutes!C576)</f>
        <v>0.74247598999999997</v>
      </c>
      <c r="F572" s="54" t="str">
        <f>IF(OR(H572&gt;Machine_traitement!$B$24,F571="OUI"),"OUI","NON")</f>
        <v>OUI</v>
      </c>
      <c r="G572" s="55" t="str">
        <f>IF(I572&gt;0,IF(A572&lt;&gt;A571,IF(OR((L572-L571)/(A572-A571)&lt;-Machine_traitement!$B$18,G571="RUPTURE",IF(L572&lt;L571,L572&lt;Machine_traitement!$B$19)),"RUPTURE","NON RUPTURE"),IF(OR((L573-L571)/(A573-A571)&lt;-Machine_traitement!$B$18,G571="RUPTURE",IF(L573&lt;L571,L573&lt;Machine_traitement!$B$19)),"RUPTURE","NON RUPTURE")),"NON RUPTURE")</f>
        <v>RUPTURE</v>
      </c>
      <c r="H572" s="56">
        <f>D572/Resultats!$K$2</f>
        <v>0.64577046743952893</v>
      </c>
      <c r="I572" s="69">
        <f>A572-Machine_traitement!$B$26</f>
        <v>2.222660000000019</v>
      </c>
      <c r="J572" s="50">
        <f>(B572-$B$2)/Resultats!$J$2</f>
        <v>0.22332742500000002</v>
      </c>
      <c r="K572" s="50">
        <f>IF(AND(TRUE,Machine_donnees!J572-(Machine_traitement!$B$10*Machine_donnees!L572+Machine_traitement!$B$11)&gt;0.0003),Machine_donnees!J572-(Machine_traitement!$B$10*Machine_donnees!L572+Machine_traitement!$B$11),0)</f>
        <v>0.1829448899521926</v>
      </c>
      <c r="L572" s="51">
        <f ca="1">AVERAGE(OFFSET(H572,0,0,Machine_traitement!$B$4,1))</f>
        <v>-1.440823563714837</v>
      </c>
    </row>
    <row r="573" spans="1:12" ht="12.75">
      <c r="A573" s="65">
        <f>IF(TRUE,Machine_donnees_brutes!A577)</f>
        <v>727.28223000000003</v>
      </c>
      <c r="B573" s="65">
        <f>IF(TRUE,Machine_donnees_brutes!B577)</f>
        <v>4.6619891999999998</v>
      </c>
      <c r="C573" s="65">
        <f>IF(TRUE,Machine_donnees_brutes!D577)</f>
        <v>355.04169000000002</v>
      </c>
      <c r="D573" s="65">
        <f>IF(TRUE,Machine_donnees_brutes!C577)</f>
        <v>-4.0556559999999999</v>
      </c>
      <c r="F573" s="54" t="str">
        <f>IF(OR(H573&gt;Machine_traitement!$B$24,F572="OUI"),"OUI","NON")</f>
        <v>OUI</v>
      </c>
      <c r="G573" s="55" t="str">
        <f>IF(I573&gt;0,IF(A573&lt;&gt;A572,IF(OR((L573-L572)/(A573-A572)&lt;-Machine_traitement!$B$18,G572="RUPTURE",IF(L573&lt;L572,L573&lt;Machine_traitement!$B$19)),"RUPTURE","NON RUPTURE"),IF(OR((L574-L572)/(A574-A572)&lt;-Machine_traitement!$B$18,G572="RUPTURE",IF(L574&lt;L572,L574&lt;Machine_traitement!$B$19)),"RUPTURE","NON RUPTURE")),"NON RUPTURE")</f>
        <v>RUPTURE</v>
      </c>
      <c r="H573" s="56">
        <f>D573/Resultats!$K$2</f>
        <v>-3.527417594869203</v>
      </c>
      <c r="I573" s="69">
        <f>A573-Machine_traitement!$B$26</f>
        <v>2.2265700000000379</v>
      </c>
      <c r="J573" s="50">
        <f>(B573-$B$2)/Resultats!$J$2</f>
        <v>0.22389813749999998</v>
      </c>
      <c r="K573" s="50">
        <f>IF(AND(TRUE,Machine_donnees!J573-(Machine_traitement!$B$10*Machine_donnees!L573+Machine_traitement!$B$11)&gt;0.0003),Machine_donnees!J573-(Machine_traitement!$B$10*Machine_donnees!L573+Machine_traitement!$B$11),0)</f>
        <v>0.18360538916087488</v>
      </c>
      <c r="L573" s="51">
        <f ca="1">AVERAGE(OFFSET(H573,0,0,Machine_traitement!$B$4,1))</f>
        <v>-2.5534168156903405</v>
      </c>
    </row>
    <row r="574" spans="1:12" ht="12.75">
      <c r="A574" s="65">
        <f>IF(TRUE,Machine_donnees_brutes!A578)</f>
        <v>727.28612999999996</v>
      </c>
      <c r="B574" s="65">
        <f>IF(TRUE,Machine_donnees_brutes!B578)</f>
        <v>4.663837</v>
      </c>
      <c r="C574" s="65">
        <f>IF(TRUE,Machine_donnees_brutes!D578)</f>
        <v>354.97885000000002</v>
      </c>
      <c r="D574" s="65">
        <f>IF(TRUE,Machine_donnees_brutes!C578)</f>
        <v>-1.8159369999999999</v>
      </c>
      <c r="F574" s="54" t="str">
        <f>IF(OR(H574&gt;Machine_traitement!$B$24,F573="OUI"),"OUI","NON")</f>
        <v>OUI</v>
      </c>
      <c r="G574" s="55" t="str">
        <f>IF(I574&gt;0,IF(A574&lt;&gt;A573,IF(OR((L574-L573)/(A574-A573)&lt;-Machine_traitement!$B$18,G573="RUPTURE",IF(L574&lt;L573,L574&lt;Machine_traitement!$B$19)),"RUPTURE","NON RUPTURE"),IF(OR((L575-L573)/(A575-A573)&lt;-Machine_traitement!$B$18,G573="RUPTURE",IF(L575&lt;L573,L575&lt;Machine_traitement!$B$19)),"RUPTURE","NON RUPTURE")),"NON RUPTURE")</f>
        <v>RUPTURE</v>
      </c>
      <c r="H574" s="56">
        <f>D574/Resultats!$K$2</f>
        <v>-1.5794160365114782</v>
      </c>
      <c r="I574" s="69">
        <f>A574-Machine_traitement!$B$26</f>
        <v>2.2304699999999684</v>
      </c>
      <c r="J574" s="50">
        <f>(B574-$B$2)/Resultats!$J$2</f>
        <v>0.22412911250000001</v>
      </c>
      <c r="K574" s="50">
        <f>IF(AND(TRUE,Machine_donnees!J574-(Machine_traitement!$B$10*Machine_donnees!L574+Machine_traitement!$B$11)&gt;0.0003),Machine_donnees!J574-(Machine_traitement!$B$10*Machine_donnees!L574+Machine_traitement!$B$11),0)</f>
        <v>0.18367835759761272</v>
      </c>
      <c r="L574" s="51">
        <f ca="1">AVERAGE(OFFSET(H574,0,0,Machine_traitement!$B$4,1))</f>
        <v>-0.59547628492227922</v>
      </c>
    </row>
    <row r="575" spans="1:12" ht="12.75">
      <c r="A575" s="65">
        <f>IF(TRUE,Machine_donnees_brutes!A579)</f>
        <v>727.29003999999998</v>
      </c>
      <c r="B575" s="65">
        <f>IF(TRUE,Machine_donnees_brutes!B579)</f>
        <v>4.6671924999999996</v>
      </c>
      <c r="C575" s="65">
        <f>IF(TRUE,Machine_donnees_brutes!D579)</f>
        <v>354.20441</v>
      </c>
      <c r="D575" s="65">
        <f>IF(TRUE,Machine_donnees_brutes!C579)</f>
        <v>0.44663670999999999</v>
      </c>
      <c r="F575" s="54" t="str">
        <f>IF(OR(H575&gt;Machine_traitement!$B$24,F574="OUI"),"OUI","NON")</f>
        <v>OUI</v>
      </c>
      <c r="G575" s="55" t="str">
        <f>IF(I575&gt;0,IF(A575&lt;&gt;A574,IF(OR((L575-L574)/(A575-A574)&lt;-Machine_traitement!$B$18,G574="RUPTURE",IF(L575&lt;L574,L575&lt;Machine_traitement!$B$19)),"RUPTURE","NON RUPTURE"),IF(OR((L576-L574)/(A576-A574)&lt;-Machine_traitement!$B$18,G574="RUPTURE",IF(L576&lt;L574,L576&lt;Machine_traitement!$B$19)),"RUPTURE","NON RUPTURE")),"NON RUPTURE")</f>
        <v>RUPTURE</v>
      </c>
      <c r="H575" s="56">
        <f>D575/Resultats!$K$2</f>
        <v>0.38846346666691989</v>
      </c>
      <c r="I575" s="69">
        <f>A575-Machine_traitement!$B$26</f>
        <v>2.2343799999999874</v>
      </c>
      <c r="J575" s="50">
        <f>(B575-$B$2)/Resultats!$J$2</f>
        <v>0.22454854999999996</v>
      </c>
      <c r="K575" s="50">
        <f>IF(AND(TRUE,Machine_donnees!J575-(Machine_traitement!$B$10*Machine_donnees!L575+Machine_traitement!$B$11)&gt;0.0003),Machine_donnees!J575-(Machine_traitement!$B$10*Machine_donnees!L575+Machine_traitement!$B$11),0)</f>
        <v>0.18421325202410649</v>
      </c>
      <c r="L575" s="51">
        <f ca="1">AVERAGE(OFFSET(H575,0,0,Machine_traitement!$B$4,1))</f>
        <v>-2.026162398669721</v>
      </c>
    </row>
    <row r="576" spans="1:12" ht="12.75">
      <c r="A576" s="65">
        <f>IF(TRUE,Machine_donnees_brutes!A580)</f>
        <v>727.29395</v>
      </c>
      <c r="B576" s="65">
        <f>IF(TRUE,Machine_donnees_brutes!B580)</f>
        <v>4.6700358</v>
      </c>
      <c r="C576" s="65">
        <f>IF(TRUE,Machine_donnees_brutes!D580)</f>
        <v>353.29541</v>
      </c>
      <c r="D576" s="65">
        <f>IF(TRUE,Machine_donnees_brutes!C580)</f>
        <v>-5.1058059</v>
      </c>
      <c r="F576" s="54" t="str">
        <f>IF(OR(H576&gt;Machine_traitement!$B$24,F575="OUI"),"OUI","NON")</f>
        <v>OUI</v>
      </c>
      <c r="G576" s="55" t="str">
        <f>IF(I576&gt;0,IF(A576&lt;&gt;A575,IF(OR((L576-L575)/(A576-A575)&lt;-Machine_traitement!$B$18,G575="RUPTURE",IF(L576&lt;L575,L576&lt;Machine_traitement!$B$19)),"RUPTURE","NON RUPTURE"),IF(OR((L577-L575)/(A577-A575)&lt;-Machine_traitement!$B$18,G575="RUPTURE",IF(L577&lt;L575,L577&lt;Machine_traitement!$B$19)),"RUPTURE","NON RUPTURE")),"NON RUPTURE")</f>
        <v>RUPTURE</v>
      </c>
      <c r="H576" s="56">
        <f>D576/Resultats!$K$2</f>
        <v>-4.4407882640063621</v>
      </c>
      <c r="I576" s="69">
        <f>A576-Machine_traitement!$B$26</f>
        <v>2.2382900000000063</v>
      </c>
      <c r="J576" s="50">
        <f>(B576-$B$2)/Resultats!$J$2</f>
        <v>0.2249039625</v>
      </c>
      <c r="K576" s="50">
        <f>IF(AND(TRUE,Machine_donnees!J576-(Machine_traitement!$B$10*Machine_donnees!L576+Machine_traitement!$B$11)&gt;0.0003),Machine_donnees!J576-(Machine_traitement!$B$10*Machine_donnees!L576+Machine_traitement!$B$11),0)</f>
        <v>0.18451313874252762</v>
      </c>
      <c r="L576" s="51">
        <f ca="1">AVERAGE(OFFSET(H576,0,0,Machine_traitement!$B$4,1))</f>
        <v>-1.3381139023834447</v>
      </c>
    </row>
    <row r="577" spans="1:12" ht="12.75">
      <c r="A577" s="65">
        <f>IF(TRUE,Machine_donnees_brutes!A581)</f>
        <v>727.29785000000004</v>
      </c>
      <c r="B577" s="65">
        <f>IF(TRUE,Machine_donnees_brutes!B581)</f>
        <v>4.6730700000000001</v>
      </c>
      <c r="C577" s="65">
        <f>IF(TRUE,Machine_donnees_brutes!D581)</f>
        <v>352.96532999999999</v>
      </c>
      <c r="D577" s="65">
        <f>IF(TRUE,Machine_donnees_brutes!C581)</f>
        <v>2.0288072000000001</v>
      </c>
      <c r="F577" s="54" t="str">
        <f>IF(OR(H577&gt;Machine_traitement!$B$24,F576="OUI"),"OUI","NON")</f>
        <v>OUI</v>
      </c>
      <c r="G577" s="55" t="str">
        <f>IF(I577&gt;0,IF(A577&lt;&gt;A576,IF(OR((L577-L576)/(A577-A576)&lt;-Machine_traitement!$B$18,G576="RUPTURE",IF(L577&lt;L576,L577&lt;Machine_traitement!$B$19)),"RUPTURE","NON RUPTURE"),IF(OR((L578-L576)/(A578-A576)&lt;-Machine_traitement!$B$18,G576="RUPTURE",IF(L578&lt;L576,L578&lt;Machine_traitement!$B$19)),"RUPTURE","NON RUPTURE")),"NON RUPTURE")</f>
        <v>RUPTURE</v>
      </c>
      <c r="H577" s="56">
        <f>D577/Resultats!$K$2</f>
        <v>1.7645604592394726</v>
      </c>
      <c r="I577" s="69">
        <f>A577-Machine_traitement!$B$26</f>
        <v>2.2421900000000505</v>
      </c>
      <c r="J577" s="50">
        <f>(B577-$B$2)/Resultats!$J$2</f>
        <v>0.22528323750000001</v>
      </c>
      <c r="K577" s="50">
        <f>IF(AND(TRUE,Machine_donnees!J577-(Machine_traitement!$B$10*Machine_donnees!L577+Machine_traitement!$B$11)&gt;0.0003),Machine_donnees!J577-(Machine_traitement!$B$10*Machine_donnees!L577+Machine_traitement!$B$11),0)</f>
        <v>0.18497543722415835</v>
      </c>
      <c r="L577" s="51">
        <f ca="1">AVERAGE(OFFSET(H577,0,0,Machine_traitement!$B$4,1))</f>
        <v>-2.3669005320914076</v>
      </c>
    </row>
    <row r="578" spans="1:12" ht="12.75">
      <c r="A578" s="65">
        <f>IF(TRUE,Machine_donnees_brutes!A582)</f>
        <v>727.30175999999994</v>
      </c>
      <c r="B578" s="65">
        <f>IF(TRUE,Machine_donnees_brutes!B582)</f>
        <v>4.6766519999999998</v>
      </c>
      <c r="C578" s="65">
        <f>IF(TRUE,Machine_donnees_brutes!D582)</f>
        <v>353.99709999999999</v>
      </c>
      <c r="D578" s="65">
        <f>IF(TRUE,Machine_donnees_brutes!C582)</f>
        <v>-7.4715052000000002</v>
      </c>
      <c r="F578" s="54" t="str">
        <f>IF(OR(H578&gt;Machine_traitement!$B$24,F577="OUI"),"OUI","NON")</f>
        <v>OUI</v>
      </c>
      <c r="G578" s="55" t="str">
        <f>IF(I578&gt;0,IF(A578&lt;&gt;A577,IF(OR((L578-L577)/(A578-A577)&lt;-Machine_traitement!$B$18,G577="RUPTURE",IF(L578&lt;L577,L578&lt;Machine_traitement!$B$19)),"RUPTURE","NON RUPTURE"),IF(OR((L579-L577)/(A579-A577)&lt;-Machine_traitement!$B$18,G577="RUPTURE",IF(L579&lt;L577,L579&lt;Machine_traitement!$B$19)),"RUPTURE","NON RUPTURE")),"NON RUPTURE")</f>
        <v>RUPTURE</v>
      </c>
      <c r="H578" s="56">
        <f>D578/Resultats!$K$2</f>
        <v>-6.4983615234222878</v>
      </c>
      <c r="I578" s="69">
        <f>A578-Machine_traitement!$B$26</f>
        <v>2.2460999999999558</v>
      </c>
      <c r="J578" s="50">
        <f>(B578-$B$2)/Resultats!$J$2</f>
        <v>0.22573098749999998</v>
      </c>
      <c r="K578" s="50">
        <f>IF(AND(TRUE,Machine_donnees!J578-(Machine_traitement!$B$10*Machine_donnees!L578+Machine_traitement!$B$11)&gt;0.0003),Machine_donnees!J578-(Machine_traitement!$B$10*Machine_donnees!L578+Machine_traitement!$B$11),0)</f>
        <v>0.18541249262299375</v>
      </c>
      <c r="L578" s="51">
        <f ca="1">AVERAGE(OFFSET(H578,0,0,Machine_traitement!$B$4,1))</f>
        <v>-2.2343782327120936</v>
      </c>
    </row>
    <row r="579" spans="1:12" ht="12.75">
      <c r="A579" s="65">
        <f>IF(TRUE,Machine_donnees_brutes!A583)</f>
        <v>727.30565999999999</v>
      </c>
      <c r="B579" s="65">
        <f>IF(TRUE,Machine_donnees_brutes!B583)</f>
        <v>4.6789168999999999</v>
      </c>
      <c r="C579" s="65">
        <f>IF(TRUE,Machine_donnees_brutes!D583)</f>
        <v>355.04541</v>
      </c>
      <c r="D579" s="65">
        <f>IF(TRUE,Machine_donnees_brutes!C583)</f>
        <v>2.3335428</v>
      </c>
      <c r="F579" s="54" t="str">
        <f>IF(OR(H579&gt;Machine_traitement!$B$24,F578="OUI"),"OUI","NON")</f>
        <v>OUI</v>
      </c>
      <c r="G579" s="55" t="str">
        <f>IF(I579&gt;0,IF(A579&lt;&gt;A578,IF(OR((L579-L578)/(A579-A578)&lt;-Machine_traitement!$B$18,G578="RUPTURE",IF(L579&lt;L578,L579&lt;Machine_traitement!$B$19)),"RUPTURE","NON RUPTURE"),IF(OR((L580-L578)/(A580-A578)&lt;-Machine_traitement!$B$18,G578="RUPTURE",IF(L580&lt;L578,L580&lt;Machine_traitement!$B$19)),"RUPTURE","NON RUPTURE")),"NON RUPTURE")</f>
        <v>RUPTURE</v>
      </c>
      <c r="H579" s="56">
        <f>D579/Resultats!$K$2</f>
        <v>2.0296050579981006</v>
      </c>
      <c r="I579" s="69">
        <f>A579-Machine_traitement!$B$26</f>
        <v>2.25</v>
      </c>
      <c r="J579" s="50">
        <f>(B579-$B$2)/Resultats!$J$2</f>
        <v>0.2260141</v>
      </c>
      <c r="K579" s="50">
        <f>IF(AND(TRUE,Machine_donnees!J579-(Machine_traitement!$B$10*Machine_donnees!L579+Machine_traitement!$B$11)&gt;0.0003),Machine_donnees!J579-(Machine_traitement!$B$10*Machine_donnees!L579+Machine_traitement!$B$11),0)</f>
        <v>0.18558640587788589</v>
      </c>
      <c r="L579" s="51">
        <f ca="1">AVERAGE(OFFSET(H579,0,0,Machine_traitement!$B$4,1))</f>
        <v>-0.88123426507057601</v>
      </c>
    </row>
    <row r="580" spans="1:12" ht="12.75">
      <c r="A580" s="65">
        <f>IF(TRUE,Machine_donnees_brutes!A584)</f>
        <v>727.30957000000001</v>
      </c>
      <c r="B580" s="65">
        <f>IF(TRUE,Machine_donnees_brutes!B584)</f>
        <v>4.6826124</v>
      </c>
      <c r="C580" s="65">
        <f>IF(TRUE,Machine_donnees_brutes!D584)</f>
        <v>354.94439999999997</v>
      </c>
      <c r="D580" s="65">
        <f>IF(TRUE,Machine_donnees_brutes!C584)</f>
        <v>-4.3599448000000001</v>
      </c>
      <c r="F580" s="54" t="str">
        <f>IF(OR(H580&gt;Machine_traitement!$B$24,F579="OUI"),"OUI","NON")</f>
        <v>OUI</v>
      </c>
      <c r="G580" s="55" t="str">
        <f>IF(I580&gt;0,IF(A580&lt;&gt;A579,IF(OR((L580-L579)/(A580-A579)&lt;-Machine_traitement!$B$18,G579="RUPTURE",IF(L580&lt;L579,L580&lt;Machine_traitement!$B$19)),"RUPTURE","NON RUPTURE"),IF(OR((L581-L579)/(A581-A579)&lt;-Machine_traitement!$B$18,G579="RUPTURE",IF(L581&lt;L579,L581&lt;Machine_traitement!$B$19)),"RUPTURE","NON RUPTURE")),"NON RUPTURE")</f>
        <v>RUPTURE</v>
      </c>
      <c r="H580" s="56">
        <f>D580/Resultats!$K$2</f>
        <v>-3.7920735881392527</v>
      </c>
      <c r="I580" s="69">
        <f>A580-Machine_traitement!$B$26</f>
        <v>2.253910000000019</v>
      </c>
      <c r="J580" s="50">
        <f>(B580-$B$2)/Resultats!$J$2</f>
        <v>0.22647603750000001</v>
      </c>
      <c r="K580" s="50">
        <f>IF(AND(TRUE,Machine_donnees!J580-(Machine_traitement!$B$10*Machine_donnees!L580+Machine_traitement!$B$11)&gt;0.0003),Machine_donnees!J580-(Machine_traitement!$B$10*Machine_donnees!L580+Machine_traitement!$B$11),0)</f>
        <v>0.18613043542453506</v>
      </c>
      <c r="L580" s="51">
        <f ca="1">AVERAGE(OFFSET(H580,0,0,Machine_traitement!$B$4,1))</f>
        <v>-1.8984790052234233</v>
      </c>
    </row>
    <row r="581" spans="1:12" ht="12.75">
      <c r="A581" s="65">
        <f>IF(TRUE,Machine_donnees_brutes!A585)</f>
        <v>727.31348000000003</v>
      </c>
      <c r="B581" s="65">
        <f>IF(TRUE,Machine_donnees_brutes!B585)</f>
        <v>4.6852469000000001</v>
      </c>
      <c r="C581" s="65">
        <f>IF(TRUE,Machine_donnees_brutes!D585)</f>
        <v>354.14233000000002</v>
      </c>
      <c r="D581" s="65">
        <f>IF(TRUE,Machine_donnees_brutes!C585)</f>
        <v>-0.0056158750999999998</v>
      </c>
      <c r="F581" s="54" t="str">
        <f>IF(OR(H581&gt;Machine_traitement!$B$24,F580="OUI"),"OUI","NON")</f>
        <v>OUI</v>
      </c>
      <c r="G581" s="55" t="str">
        <f>IF(I581&gt;0,IF(A581&lt;&gt;A580,IF(OR((L581-L580)/(A581-A580)&lt;-Machine_traitement!$B$18,G580="RUPTURE",IF(L581&lt;L580,L581&lt;Machine_traitement!$B$19)),"RUPTURE","NON RUPTURE"),IF(OR((L582-L580)/(A582-A580)&lt;-Machine_traitement!$B$18,G580="RUPTURE",IF(L582&lt;L580,L582&lt;Machine_traitement!$B$19)),"RUPTURE","NON RUPTURE")),"NON RUPTURE")</f>
        <v>RUPTURE</v>
      </c>
      <c r="H581" s="56">
        <f>D581/Resultats!$K$2</f>
        <v>-0.0048844223075940963</v>
      </c>
      <c r="I581" s="69">
        <f>A581-Machine_traitement!$B$26</f>
        <v>2.2578200000000379</v>
      </c>
      <c r="J581" s="50">
        <f>(B581-$B$2)/Resultats!$J$2</f>
        <v>0.22680535000000002</v>
      </c>
      <c r="K581" s="50">
        <f>IF(AND(TRUE,Machine_donnees!J581-(Machine_traitement!$B$10*Machine_donnees!L581+Machine_traitement!$B$11)&gt;0.0003),Machine_donnees!J581-(Machine_traitement!$B$10*Machine_donnees!L581+Machine_traitement!$B$11),0)</f>
        <v>0.18637275818502125</v>
      </c>
      <c r="L581" s="51">
        <f ca="1">AVERAGE(OFFSET(H581,0,0,Machine_traitement!$B$4,1))</f>
        <v>-0.82054443568032898</v>
      </c>
    </row>
    <row r="582" spans="1:12" ht="12.75">
      <c r="A582" s="65">
        <f>IF(TRUE,Machine_donnees_brutes!A586)</f>
        <v>727.31737999999996</v>
      </c>
      <c r="B582" s="65">
        <f>IF(TRUE,Machine_donnees_brutes!B586)</f>
        <v>4.6890077999999997</v>
      </c>
      <c r="C582" s="65">
        <f>IF(TRUE,Machine_donnees_brutes!D586)</f>
        <v>353.24349999999998</v>
      </c>
      <c r="D582" s="65">
        <f>IF(TRUE,Machine_donnees_brutes!C586)</f>
        <v>-1.8812296</v>
      </c>
      <c r="F582" s="54" t="str">
        <f>IF(OR(H582&gt;Machine_traitement!$B$24,F581="OUI"),"OUI","NON")</f>
        <v>OUI</v>
      </c>
      <c r="G582" s="55" t="str">
        <f>IF(I582&gt;0,IF(A582&lt;&gt;A581,IF(OR((L582-L581)/(A582-A581)&lt;-Machine_traitement!$B$18,G581="RUPTURE",IF(L582&lt;L581,L582&lt;Machine_traitement!$B$19)),"RUPTURE","NON RUPTURE"),IF(OR((L583-L581)/(A583-A581)&lt;-Machine_traitement!$B$18,G581="RUPTURE",IF(L583&lt;L581,L583&lt;Machine_traitement!$B$19)),"RUPTURE","NON RUPTURE")),"NON RUPTURE")</f>
        <v>RUPTURE</v>
      </c>
      <c r="H582" s="56">
        <f>D582/Resultats!$K$2</f>
        <v>-1.6362044490530638</v>
      </c>
      <c r="I582" s="69">
        <f>A582-Machine_traitement!$B$26</f>
        <v>2.2617199999999684</v>
      </c>
      <c r="J582" s="50">
        <f>(B582-$B$2)/Resultats!$J$2</f>
        <v>0.22727546249999997</v>
      </c>
      <c r="K582" s="50">
        <f>IF(AND(TRUE,Machine_donnees!J582-(Machine_traitement!$B$10*Machine_donnees!L582+Machine_traitement!$B$11)&gt;0.0003),Machine_donnees!J582-(Machine_traitement!$B$10*Machine_donnees!L582+Machine_traitement!$B$11),0)</f>
        <v>0.18699743287000817</v>
      </c>
      <c r="L582" s="51">
        <f ca="1">AVERAGE(OFFSET(H582,0,0,Machine_traitement!$B$4,1))</f>
        <v>-2.7358039050473257</v>
      </c>
    </row>
    <row r="583" spans="1:12" ht="12.75">
      <c r="A583" s="65">
        <f>IF(TRUE,Machine_donnees_brutes!A587)</f>
        <v>727.32128999999998</v>
      </c>
      <c r="B583" s="65">
        <f>IF(TRUE,Machine_donnees_brutes!B587)</f>
        <v>4.6909571000000003</v>
      </c>
      <c r="C583" s="65">
        <f>IF(TRUE,Machine_donnees_brutes!D587)</f>
        <v>353.1268</v>
      </c>
      <c r="D583" s="65">
        <f>IF(TRUE,Machine_donnees_brutes!C587)</f>
        <v>-4.4097632999999998</v>
      </c>
      <c r="F583" s="54" t="str">
        <f>IF(OR(H583&gt;Machine_traitement!$B$24,F582="OUI"),"OUI","NON")</f>
        <v>OUI</v>
      </c>
      <c r="G583" s="55" t="str">
        <f>IF(I583&gt;0,IF(A583&lt;&gt;A582,IF(OR((L583-L582)/(A583-A582)&lt;-Machine_traitement!$B$18,G582="RUPTURE",IF(L583&lt;L582,L583&lt;Machine_traitement!$B$19)),"RUPTURE","NON RUPTURE"),IF(OR((L584-L582)/(A584-A582)&lt;-Machine_traitement!$B$18,G582="RUPTURE",IF(L584&lt;L582,L584&lt;Machine_traitement!$B$19)),"RUPTURE","NON RUPTURE")),"NON RUPTURE")</f>
        <v>RUPTURE</v>
      </c>
      <c r="H583" s="56">
        <f>D583/Resultats!$K$2</f>
        <v>-3.8354033610415872</v>
      </c>
      <c r="I583" s="69">
        <f>A583-Machine_traitement!$B$26</f>
        <v>2.2656299999999874</v>
      </c>
      <c r="J583" s="50">
        <f>(B583-$B$2)/Resultats!$J$2</f>
        <v>0.22751912500000004</v>
      </c>
      <c r="K583" s="50">
        <f>IF(AND(TRUE,Machine_donnees!J583-(Machine_traitement!$B$10*Machine_donnees!L583+Machine_traitement!$B$11)&gt;0.0003),Machine_donnees!J583-(Machine_traitement!$B$10*Machine_donnees!L583+Machine_traitement!$B$11),0)</f>
        <v>0.18711746086855263</v>
      </c>
      <c r="L583" s="51">
        <f ca="1">AVERAGE(OFFSET(H583,0,0,Machine_traitement!$B$4,1))</f>
        <v>-1.2037852571917873</v>
      </c>
    </row>
    <row r="584" spans="1:12" ht="12.75">
      <c r="A584" s="65">
        <f>IF(TRUE,Machine_donnees_brutes!A588)</f>
        <v>727.3252</v>
      </c>
      <c r="B584" s="65">
        <f>IF(TRUE,Machine_donnees_brutes!B588)</f>
        <v>4.6944141000000004</v>
      </c>
      <c r="C584" s="65">
        <f>IF(TRUE,Machine_donnees_brutes!D588)</f>
        <v>354.36565999999999</v>
      </c>
      <c r="D584" s="65">
        <f>IF(TRUE,Machine_donnees_brutes!C588)</f>
        <v>1.6416539000000001</v>
      </c>
      <c r="F584" s="54" t="str">
        <f>IF(OR(H584&gt;Machine_traitement!$B$24,F583="OUI"),"OUI","NON")</f>
        <v>OUI</v>
      </c>
      <c r="G584" s="55" t="str">
        <f>IF(I584&gt;0,IF(A584&lt;&gt;A583,IF(OR((L584-L583)/(A584-A583)&lt;-Machine_traitement!$B$18,G583="RUPTURE",IF(L584&lt;L583,L584&lt;Machine_traitement!$B$19)),"RUPTURE","NON RUPTURE"),IF(OR((L585-L583)/(A585-A583)&lt;-Machine_traitement!$B$18,G583="RUPTURE",IF(L585&lt;L583,L585&lt;Machine_traitement!$B$19)),"RUPTURE","NON RUPTURE")),"NON RUPTURE")</f>
        <v>RUPTURE</v>
      </c>
      <c r="H584" s="56">
        <f>D584/Resultats!$K$2</f>
        <v>1.4278328466580124</v>
      </c>
      <c r="I584" s="69">
        <f>A584-Machine_traitement!$B$26</f>
        <v>2.2695400000000063</v>
      </c>
      <c r="J584" s="50">
        <f>(B584-$B$2)/Resultats!$J$2</f>
        <v>0.22795125000000005</v>
      </c>
      <c r="K584" s="50">
        <f>IF(AND(TRUE,Machine_donnees!J584-(Machine_traitement!$B$10*Machine_donnees!L584+Machine_traitement!$B$11)&gt;0.0003),Machine_donnees!J584-(Machine_traitement!$B$10*Machine_donnees!L584+Machine_traitement!$B$11),0)</f>
        <v>0.18763025508262057</v>
      </c>
      <c r="L584" s="51">
        <f ca="1">AVERAGE(OFFSET(H584,0,0,Machine_traitement!$B$4,1))</f>
        <v>-2.2033989475846445</v>
      </c>
    </row>
    <row r="585" spans="1:12" ht="12.75">
      <c r="A585" s="65">
        <f>IF(TRUE,Machine_donnees_brutes!A589)</f>
        <v>727.32910000000004</v>
      </c>
      <c r="B585" s="65">
        <f>IF(TRUE,Machine_donnees_brutes!B589)</f>
        <v>4.6975430999999999</v>
      </c>
      <c r="C585" s="65">
        <f>IF(TRUE,Machine_donnees_brutes!D589)</f>
        <v>355.26535000000001</v>
      </c>
      <c r="D585" s="65">
        <f>IF(TRUE,Machine_donnees_brutes!C589)</f>
        <v>-6.7083792999999998</v>
      </c>
      <c r="F585" s="54" t="str">
        <f>IF(OR(H585&gt;Machine_traitement!$B$24,F584="OUI"),"OUI","NON")</f>
        <v>OUI</v>
      </c>
      <c r="G585" s="55" t="str">
        <f>IF(I585&gt;0,IF(A585&lt;&gt;A584,IF(OR((L585-L584)/(A585-A584)&lt;-Machine_traitement!$B$18,G584="RUPTURE",IF(L585&lt;L584,L585&lt;Machine_traitement!$B$19)),"RUPTURE","NON RUPTURE"),IF(OR((L586-L584)/(A586-A584)&lt;-Machine_traitement!$B$18,G584="RUPTURE",IF(L586&lt;L584,L586&lt;Machine_traitement!$B$19)),"RUPTURE","NON RUPTURE")),"NON RUPTURE")</f>
        <v>RUPTURE</v>
      </c>
      <c r="H585" s="56">
        <f>D585/Resultats!$K$2</f>
        <v>-5.8346307418273016</v>
      </c>
      <c r="I585" s="69">
        <f>A585-Machine_traitement!$B$26</f>
        <v>2.2734400000000505</v>
      </c>
      <c r="J585" s="50">
        <f>(B585-$B$2)/Resultats!$J$2</f>
        <v>0.22834237499999999</v>
      </c>
      <c r="K585" s="50">
        <f>IF(AND(TRUE,Machine_donnees!J585-(Machine_traitement!$B$10*Machine_donnees!L585+Machine_traitement!$B$11)&gt;0.0003),Machine_donnees!J585-(Machine_traitement!$B$10*Machine_donnees!L585+Machine_traitement!$B$11),0)</f>
        <v>0.18796038030828044</v>
      </c>
      <c r="L585" s="51">
        <f ca="1">AVERAGE(OFFSET(H585,0,0,Machine_traitement!$B$4,1))</f>
        <v>-1.4475193937082813</v>
      </c>
    </row>
    <row r="586" spans="1:12" ht="12.75">
      <c r="A586" s="65">
        <f>IF(TRUE,Machine_donnees_brutes!A590)</f>
        <v>727.33300999999994</v>
      </c>
      <c r="B586" s="65">
        <f>IF(TRUE,Machine_donnees_brutes!B590)</f>
        <v>4.7000051000000003</v>
      </c>
      <c r="C586" s="65">
        <f>IF(TRUE,Machine_donnees_brutes!D590)</f>
        <v>354.90784000000002</v>
      </c>
      <c r="D586" s="65">
        <f>IF(TRUE,Machine_donnees_brutes!C590)</f>
        <v>3.3798021999999999</v>
      </c>
      <c r="F586" s="54" t="str">
        <f>IF(OR(H586&gt;Machine_traitement!$B$24,F585="OUI"),"OUI","NON")</f>
        <v>OUI</v>
      </c>
      <c r="G586" s="55" t="str">
        <f>IF(I586&gt;0,IF(A586&lt;&gt;A585,IF(OR((L586-L585)/(A586-A585)&lt;-Machine_traitement!$B$18,G585="RUPTURE",IF(L586&lt;L585,L586&lt;Machine_traitement!$B$19)),"RUPTURE","NON RUPTURE"),IF(OR((L587-L585)/(A587-A585)&lt;-Machine_traitement!$B$18,G585="RUPTURE",IF(L587&lt;L585,L587&lt;Machine_traitement!$B$19)),"RUPTURE","NON RUPTURE")),"NON RUPTURE")</f>
        <v>RUPTURE</v>
      </c>
      <c r="H586" s="56">
        <f>D586/Resultats!$K$2</f>
        <v>2.9395919544107389</v>
      </c>
      <c r="I586" s="69">
        <f>A586-Machine_traitement!$B$26</f>
        <v>2.2773499999999558</v>
      </c>
      <c r="J586" s="50">
        <f>(B586-$B$2)/Resultats!$J$2</f>
        <v>0.22865012500000004</v>
      </c>
      <c r="K586" s="50">
        <f>IF(AND(TRUE,Machine_donnees!J586-(Machine_traitement!$B$10*Machine_donnees!L586+Machine_traitement!$B$11)&gt;0.0003),Machine_donnees!J586-(Machine_traitement!$B$10*Machine_donnees!L586+Machine_traitement!$B$11),0)</f>
        <v>0.18825943158771274</v>
      </c>
      <c r="L586" s="51">
        <f ca="1">AVERAGE(OFFSET(H586,0,0,Machine_traitement!$B$4,1))</f>
        <v>-1.3397290765610754</v>
      </c>
    </row>
    <row r="587" spans="1:12" ht="12.75">
      <c r="A587" s="65">
        <f>IF(TRUE,Machine_donnees_brutes!A591)</f>
        <v>727.33690999999999</v>
      </c>
      <c r="B587" s="65">
        <f>IF(TRUE,Machine_donnees_brutes!B591)</f>
        <v>4.7022161000000002</v>
      </c>
      <c r="C587" s="65">
        <f>IF(TRUE,Machine_donnees_brutes!D591)</f>
        <v>353.96996999999999</v>
      </c>
      <c r="D587" s="65">
        <f>IF(TRUE,Machine_donnees_brutes!C591)</f>
        <v>-6.460515</v>
      </c>
      <c r="F587" s="54" t="str">
        <f>IF(OR(H587&gt;Machine_traitement!$B$24,F586="OUI"),"OUI","NON")</f>
        <v>OUI</v>
      </c>
      <c r="G587" s="55" t="str">
        <f>IF(I587&gt;0,IF(A587&lt;&gt;A586,IF(OR((L587-L586)/(A587-A586)&lt;-Machine_traitement!$B$18,G586="RUPTURE",IF(L587&lt;L586,L587&lt;Machine_traitement!$B$19)),"RUPTURE","NON RUPTURE"),IF(OR((L588-L586)/(A588-A586)&lt;-Machine_traitement!$B$18,G586="RUPTURE",IF(L588&lt;L586,L588&lt;Machine_traitement!$B$19)),"RUPTURE","NON RUPTURE")),"NON RUPTURE")</f>
        <v>RUPTURE</v>
      </c>
      <c r="H587" s="56">
        <f>D587/Resultats!$K$2</f>
        <v>-5.6190501075328898</v>
      </c>
      <c r="I587" s="69">
        <f>A587-Machine_traitement!$B$26</f>
        <v>2.28125</v>
      </c>
      <c r="J587" s="50">
        <f>(B587-$B$2)/Resultats!$J$2</f>
        <v>0.22892650000000003</v>
      </c>
      <c r="K587" s="50">
        <f>IF(AND(TRUE,Machine_donnees!J587-(Machine_traitement!$B$10*Machine_donnees!L587+Machine_traitement!$B$11)&gt;0.0003),Machine_donnees!J587-(Machine_traitement!$B$10*Machine_donnees!L587+Machine_traitement!$B$11),0)</f>
        <v>0.18862884793224666</v>
      </c>
      <c r="L587" s="51">
        <f ca="1">AVERAGE(OFFSET(H587,0,0,Machine_traitement!$B$4,1))</f>
        <v>-2.4926521940509736</v>
      </c>
    </row>
    <row r="588" spans="1:12" ht="12.75">
      <c r="A588" s="65">
        <f>IF(TRUE,Machine_donnees_brutes!A592)</f>
        <v>727.34082000000001</v>
      </c>
      <c r="B588" s="65">
        <f>IF(TRUE,Machine_donnees_brutes!B592)</f>
        <v>4.7066869999999996</v>
      </c>
      <c r="C588" s="65">
        <f>IF(TRUE,Machine_donnees_brutes!D592)</f>
        <v>353.00616000000002</v>
      </c>
      <c r="D588" s="65">
        <f>IF(TRUE,Machine_donnees_brutes!C592)</f>
        <v>0.72865051000000003</v>
      </c>
      <c r="F588" s="54" t="str">
        <f>IF(OR(H588&gt;Machine_traitement!$B$24,F587="OUI"),"OUI","NON")</f>
        <v>OUI</v>
      </c>
      <c r="G588" s="55" t="str">
        <f>IF(I588&gt;0,IF(A588&lt;&gt;A587,IF(OR((L588-L587)/(A588-A587)&lt;-Machine_traitement!$B$18,G587="RUPTURE",IF(L588&lt;L587,L588&lt;Machine_traitement!$B$19)),"RUPTURE","NON RUPTURE"),IF(OR((L589-L587)/(A589-A587)&lt;-Machine_traitement!$B$18,G587="RUPTURE",IF(L589&lt;L587,L589&lt;Machine_traitement!$B$19)),"RUPTURE","NON RUPTURE")),"NON RUPTURE")</f>
        <v>RUPTURE</v>
      </c>
      <c r="H588" s="56">
        <f>D588/Resultats!$K$2</f>
        <v>0.63374571943094238</v>
      </c>
      <c r="I588" s="69">
        <f>A588-Machine_traitement!$B$26</f>
        <v>2.285160000000019</v>
      </c>
      <c r="J588" s="50">
        <f>(B588-$B$2)/Resultats!$J$2</f>
        <v>0.22948536249999996</v>
      </c>
      <c r="K588" s="50">
        <f>IF(AND(TRUE,Machine_donnees!J588-(Machine_traitement!$B$10*Machine_donnees!L588+Machine_traitement!$B$11)&gt;0.0003),Machine_donnees!J588-(Machine_traitement!$B$10*Machine_donnees!L588+Machine_traitement!$B$11),0)</f>
        <v>0.18906064111178617</v>
      </c>
      <c r="L588" s="51">
        <f ca="1">AVERAGE(OFFSET(H588,0,0,Machine_traitement!$B$4,1))</f>
        <v>-0.91807093862703304</v>
      </c>
    </row>
    <row r="589" spans="1:12" ht="12.75">
      <c r="A589" s="65">
        <f>IF(TRUE,Machine_donnees_brutes!A593)</f>
        <v>727.34473000000003</v>
      </c>
      <c r="B589" s="65">
        <f>IF(TRUE,Machine_donnees_brutes!B593)</f>
        <v>4.7087726999999999</v>
      </c>
      <c r="C589" s="65">
        <f>IF(TRUE,Machine_donnees_brutes!D593)</f>
        <v>352.98385999999999</v>
      </c>
      <c r="D589" s="65">
        <f>IF(TRUE,Machine_donnees_brutes!C593)</f>
        <v>-2.8397586000000001</v>
      </c>
      <c r="F589" s="54" t="str">
        <f>IF(OR(H589&gt;Machine_traitement!$B$24,F588="OUI"),"OUI","NON")</f>
        <v>OUI</v>
      </c>
      <c r="G589" s="55" t="str">
        <f>IF(I589&gt;0,IF(A589&lt;&gt;A588,IF(OR((L589-L588)/(A589-A588)&lt;-Machine_traitement!$B$18,G588="RUPTURE",IF(L589&lt;L588,L589&lt;Machine_traitement!$B$19)),"RUPTURE","NON RUPTURE"),IF(OR((L590-L588)/(A590-A588)&lt;-Machine_traitement!$B$18,G588="RUPTURE",IF(L590&lt;L588,L590&lt;Machine_traitement!$B$19)),"RUPTURE","NON RUPTURE")),"NON RUPTURE")</f>
        <v>RUPTURE</v>
      </c>
      <c r="H589" s="56">
        <f>D589/Resultats!$K$2</f>
        <v>-2.4698875966850085</v>
      </c>
      <c r="I589" s="69">
        <f>A589-Machine_traitement!$B$26</f>
        <v>2.2890700000000379</v>
      </c>
      <c r="J589" s="50">
        <f>(B589-$B$2)/Resultats!$J$2</f>
        <v>0.22974607499999999</v>
      </c>
      <c r="K589" s="50">
        <f>IF(AND(TRUE,Machine_donnees!J589-(Machine_traitement!$B$10*Machine_donnees!L589+Machine_traitement!$B$11)&gt;0.0003),Machine_donnees!J589-(Machine_traitement!$B$10*Machine_donnees!L589+Machine_traitement!$B$11),0)</f>
        <v>0.18943406423531431</v>
      </c>
      <c r="L589" s="51">
        <f ca="1">AVERAGE(OFFSET(H589,0,0,Machine_traitement!$B$4,1))</f>
        <v>-2.3147262008998331</v>
      </c>
    </row>
    <row r="590" spans="1:12" ht="12.75">
      <c r="A590" s="65">
        <f>IF(TRUE,Machine_donnees_brutes!A594)</f>
        <v>727.34862999999996</v>
      </c>
      <c r="B590" s="65">
        <f>IF(TRUE,Machine_donnees_brutes!B594)</f>
        <v>4.7118606999999999</v>
      </c>
      <c r="C590" s="65">
        <f>IF(TRUE,Machine_donnees_brutes!D594)</f>
        <v>354.19817999999998</v>
      </c>
      <c r="D590" s="65">
        <f>IF(TRUE,Machine_donnees_brutes!C594)</f>
        <v>-2.4829642999999999</v>
      </c>
      <c r="F590" s="54" t="str">
        <f>IF(OR(H590&gt;Machine_traitement!$B$24,F589="OUI"),"OUI","NON")</f>
        <v>OUI</v>
      </c>
      <c r="G590" s="55" t="str">
        <f>IF(I590&gt;0,IF(A590&lt;&gt;A589,IF(OR((L590-L589)/(A590-A589)&lt;-Machine_traitement!$B$18,G589="RUPTURE",IF(L590&lt;L589,L590&lt;Machine_traitement!$B$19)),"RUPTURE","NON RUPTURE"),IF(OR((L591-L589)/(A591-A589)&lt;-Machine_traitement!$B$18,G589="RUPTURE",IF(L591&lt;L589,L591&lt;Machine_traitement!$B$19)),"RUPTURE","NON RUPTURE")),"NON RUPTURE")</f>
        <v>RUPTURE</v>
      </c>
      <c r="H590" s="56">
        <f>D590/Resultats!$K$2</f>
        <v>-2.1595648051146581</v>
      </c>
      <c r="I590" s="69">
        <f>A590-Machine_traitement!$B$26</f>
        <v>2.2929699999999684</v>
      </c>
      <c r="J590" s="50">
        <f>(B590-$B$2)/Resultats!$J$2</f>
        <v>0.23013207499999999</v>
      </c>
      <c r="K590" s="50">
        <f>IF(AND(TRUE,Machine_donnees!J590-(Machine_traitement!$B$10*Machine_donnees!L590+Machine_traitement!$B$11)&gt;0.0003),Machine_donnees!J590-(Machine_traitement!$B$10*Machine_donnees!L590+Machine_traitement!$B$11),0)</f>
        <v>0.18970152237684787</v>
      </c>
      <c r="L590" s="51">
        <f ca="1">AVERAGE(OFFSET(H590,0,0,Machine_traitement!$B$4,1))</f>
        <v>-0.84581310961983602</v>
      </c>
    </row>
    <row r="591" spans="1:12" ht="12.75">
      <c r="A591" s="65">
        <f>IF(TRUE,Machine_donnees_brutes!A595)</f>
        <v>727.35253999999998</v>
      </c>
      <c r="B591" s="65">
        <f>IF(TRUE,Machine_donnees_brutes!B595)</f>
        <v>4.7151446000000004</v>
      </c>
      <c r="C591" s="65">
        <f>IF(TRUE,Machine_donnees_brutes!D595)</f>
        <v>354.84863000000001</v>
      </c>
      <c r="D591" s="65">
        <f>IF(TRUE,Machine_donnees_brutes!C595)</f>
        <v>0.53801339999999998</v>
      </c>
      <c r="F591" s="54" t="str">
        <f>IF(OR(H591&gt;Machine_traitement!$B$24,F590="OUI"),"OUI","NON")</f>
        <v>OUI</v>
      </c>
      <c r="G591" s="55" t="str">
        <f>IF(I591&gt;0,IF(A591&lt;&gt;A590,IF(OR((L591-L590)/(A591-A590)&lt;-Machine_traitement!$B$18,G590="RUPTURE",IF(L591&lt;L590,L591&lt;Machine_traitement!$B$19)),"RUPTURE","NON RUPTURE"),IF(OR((L592-L590)/(A592-A590)&lt;-Machine_traitement!$B$18,G590="RUPTURE",IF(L592&lt;L590,L592&lt;Machine_traitement!$B$19)),"RUPTURE","NON RUPTURE")),"NON RUPTURE")</f>
        <v>RUPTURE</v>
      </c>
      <c r="H591" s="56">
        <f>D591/Resultats!$K$2</f>
        <v>0.46793858587498605</v>
      </c>
      <c r="I591" s="69">
        <f>A591-Machine_traitement!$B$26</f>
        <v>2.2968799999999874</v>
      </c>
      <c r="J591" s="50">
        <f>(B591-$B$2)/Resultats!$J$2</f>
        <v>0.23054256250000005</v>
      </c>
      <c r="K591" s="50">
        <f>IF(AND(TRUE,Machine_donnees!J591-(Machine_traitement!$B$10*Machine_donnees!L591+Machine_traitement!$B$11)&gt;0.0003),Machine_donnees!J591-(Machine_traitement!$B$10*Machine_donnees!L591+Machine_traitement!$B$11),0)</f>
        <v>0.19022752057542453</v>
      </c>
      <c r="L591" s="51">
        <f ca="1">AVERAGE(OFFSET(H591,0,0,Machine_traitement!$B$4,1))</f>
        <v>-2.2771655408802594</v>
      </c>
    </row>
    <row r="592" spans="1:12" ht="12.75">
      <c r="A592" s="65">
        <f>IF(TRUE,Machine_donnees_brutes!A596)</f>
        <v>727.35645</v>
      </c>
      <c r="B592" s="65">
        <f>IF(TRUE,Machine_donnees_brutes!B596)</f>
        <v>4.7184286000000002</v>
      </c>
      <c r="C592" s="65">
        <f>IF(TRUE,Machine_donnees_brutes!D596)</f>
        <v>354.36144999999999</v>
      </c>
      <c r="D592" s="65">
        <f>IF(TRUE,Machine_donnees_brutes!C596)</f>
        <v>-5.7743653999999998</v>
      </c>
      <c r="F592" s="54" t="str">
        <f>IF(OR(H592&gt;Machine_traitement!$B$24,F591="OUI"),"OUI","NON")</f>
        <v>OUI</v>
      </c>
      <c r="G592" s="55" t="str">
        <f>IF(I592&gt;0,IF(A592&lt;&gt;A591,IF(OR((L592-L591)/(A592-A591)&lt;-Machine_traitement!$B$18,G591="RUPTURE",IF(L592&lt;L591,L592&lt;Machine_traitement!$B$19)),"RUPTURE","NON RUPTURE"),IF(OR((L593-L591)/(A593-A591)&lt;-Machine_traitement!$B$18,G591="RUPTURE",IF(L593&lt;L591,L593&lt;Machine_traitement!$B$19)),"RUPTURE","NON RUPTURE")),"NON RUPTURE")</f>
        <v>RUPTURE</v>
      </c>
      <c r="H592" s="56">
        <f>D592/Resultats!$K$2</f>
        <v>-5.0222696676355048</v>
      </c>
      <c r="I592" s="69">
        <f>A592-Machine_traitement!$B$26</f>
        <v>2.3007900000000063</v>
      </c>
      <c r="J592" s="50">
        <f>(B592-$B$2)/Resultats!$J$2</f>
        <v>0.23095306250000003</v>
      </c>
      <c r="K592" s="50">
        <f>IF(AND(TRUE,Machine_donnees!J592-(Machine_traitement!$B$10*Machine_donnees!L592+Machine_traitement!$B$11)&gt;0.0003),Machine_donnees!J592-(Machine_traitement!$B$10*Machine_donnees!L592+Machine_traitement!$B$11),0)</f>
        <v>0.19057755364375026</v>
      </c>
      <c r="L592" s="51">
        <f ca="1">AVERAGE(OFFSET(H592,0,0,Machine_traitement!$B$4,1))</f>
        <v>-1.5278887143238289</v>
      </c>
    </row>
    <row r="593" spans="1:12" ht="12.75">
      <c r="A593" s="65">
        <f>IF(TRUE,Machine_donnees_brutes!A597)</f>
        <v>727.36035000000004</v>
      </c>
      <c r="B593" s="65">
        <f>IF(TRUE,Machine_donnees_brutes!B597)</f>
        <v>4.7223749000000002</v>
      </c>
      <c r="C593" s="65">
        <f>IF(TRUE,Machine_donnees_brutes!D597)</f>
        <v>353.375</v>
      </c>
      <c r="D593" s="65">
        <f>IF(TRUE,Machine_donnees_brutes!C597)</f>
        <v>2.2609786999999999</v>
      </c>
      <c r="F593" s="54" t="str">
        <f>IF(OR(H593&gt;Machine_traitement!$B$24,F592="OUI"),"OUI","NON")</f>
        <v>OUI</v>
      </c>
      <c r="G593" s="55" t="str">
        <f>IF(I593&gt;0,IF(A593&lt;&gt;A592,IF(OR((L593-L592)/(A593-A592)&lt;-Machine_traitement!$B$18,G592="RUPTURE",IF(L593&lt;L592,L593&lt;Machine_traitement!$B$19)),"RUPTURE","NON RUPTURE"),IF(OR((L594-L592)/(A594-A592)&lt;-Machine_traitement!$B$18,G592="RUPTURE",IF(L594&lt;L592,L594&lt;Machine_traitement!$B$19)),"RUPTURE","NON RUPTURE")),"NON RUPTURE")</f>
        <v>RUPTURE</v>
      </c>
      <c r="H593" s="56">
        <f>D593/Resultats!$K$2</f>
        <v>1.9664922389878472</v>
      </c>
      <c r="I593" s="69">
        <f>A593-Machine_traitement!$B$26</f>
        <v>2.3046900000000505</v>
      </c>
      <c r="J593" s="50">
        <f>(B593-$B$2)/Resultats!$J$2</f>
        <v>0.23144635000000002</v>
      </c>
      <c r="K593" s="50">
        <f>IF(AND(TRUE,Machine_donnees!J593-(Machine_traitement!$B$10*Machine_donnees!L593+Machine_traitement!$B$11)&gt;0.0003),Machine_donnees!J593-(Machine_traitement!$B$10*Machine_donnees!L593+Machine_traitement!$B$11),0)</f>
        <v>0.19112573210486644</v>
      </c>
      <c r="L593" s="51">
        <f ca="1">AVERAGE(OFFSET(H593,0,0,Machine_traitement!$B$4,1))</f>
        <v>-2.2080708239989266</v>
      </c>
    </row>
    <row r="594" spans="1:12" ht="12.75">
      <c r="A594" s="65">
        <f>IF(TRUE,Machine_donnees_brutes!A598)</f>
        <v>727.36425999999994</v>
      </c>
      <c r="B594" s="65">
        <f>IF(TRUE,Machine_donnees_brutes!B598)</f>
        <v>4.7261772000000004</v>
      </c>
      <c r="C594" s="65">
        <f>IF(TRUE,Machine_donnees_brutes!D598)</f>
        <v>352.54858000000002</v>
      </c>
      <c r="D594" s="65">
        <f>IF(TRUE,Machine_donnees_brutes!C598)</f>
        <v>-7.3384470999999998</v>
      </c>
      <c r="F594" s="54" t="str">
        <f>IF(OR(H594&gt;Machine_traitement!$B$24,F593="OUI"),"OUI","NON")</f>
        <v>OUI</v>
      </c>
      <c r="G594" s="55" t="str">
        <f>IF(I594&gt;0,IF(A594&lt;&gt;A593,IF(OR((L594-L593)/(A594-A593)&lt;-Machine_traitement!$B$18,G593="RUPTURE",IF(L594&lt;L593,L594&lt;Machine_traitement!$B$19)),"RUPTURE","NON RUPTURE"),IF(OR((L595-L593)/(A595-A593)&lt;-Machine_traitement!$B$18,G593="RUPTURE",IF(L595&lt;L593,L595&lt;Machine_traitement!$B$19)),"RUPTURE","NON RUPTURE")),"NON RUPTURE")</f>
        <v>RUPTURE</v>
      </c>
      <c r="H594" s="56">
        <f>D594/Resultats!$K$2</f>
        <v>-6.3826338869857002</v>
      </c>
      <c r="I594" s="69">
        <f>A594-Machine_traitement!$B$26</f>
        <v>2.3085999999999558</v>
      </c>
      <c r="J594" s="50">
        <f>(B594-$B$2)/Resultats!$J$2</f>
        <v>0.23192163750000006</v>
      </c>
      <c r="K594" s="50">
        <f>IF(AND(TRUE,Machine_donnees!J594-(Machine_traitement!$B$10*Machine_donnees!L594+Machine_traitement!$B$11)&gt;0.0003),Machine_donnees!J594-(Machine_traitement!$B$10*Machine_donnees!L594+Machine_traitement!$B$11),0)</f>
        <v>0.19158823604847985</v>
      </c>
      <c r="L594" s="51">
        <f ca="1">AVERAGE(OFFSET(H594,0,0,Machine_traitement!$B$4,1))</f>
        <v>-2.0496632068724416</v>
      </c>
    </row>
    <row r="595" spans="1:12" ht="12.75">
      <c r="A595" s="65">
        <f>IF(TRUE,Machine_donnees_brutes!A599)</f>
        <v>727.36815999999999</v>
      </c>
      <c r="B595" s="65">
        <f>IF(TRUE,Machine_donnees_brutes!B599)</f>
        <v>4.7277927000000002</v>
      </c>
      <c r="C595" s="65">
        <f>IF(TRUE,Machine_donnees_brutes!D599)</f>
        <v>352.94610999999998</v>
      </c>
      <c r="D595" s="65">
        <f>IF(TRUE,Machine_donnees_brutes!C599)</f>
        <v>2.6252377</v>
      </c>
      <c r="F595" s="54" t="str">
        <f>IF(OR(H595&gt;Machine_traitement!$B$24,F594="OUI"),"OUI","NON")</f>
        <v>OUI</v>
      </c>
      <c r="G595" s="55" t="str">
        <f>IF(I595&gt;0,IF(A595&lt;&gt;A594,IF(OR((L595-L594)/(A595-A594)&lt;-Machine_traitement!$B$18,G594="RUPTURE",IF(L595&lt;L594,L595&lt;Machine_traitement!$B$19)),"RUPTURE","NON RUPTURE"),IF(OR((L596-L594)/(A596-A594)&lt;-Machine_traitement!$B$18,G594="RUPTURE",IF(L596&lt;L594,L596&lt;Machine_traitement!$B$19)),"RUPTURE","NON RUPTURE")),"NON RUPTURE")</f>
        <v>RUPTURE</v>
      </c>
      <c r="H595" s="56">
        <f>D595/Resultats!$K$2</f>
        <v>2.283307473240817</v>
      </c>
      <c r="I595" s="69">
        <f>A595-Machine_traitement!$B$26</f>
        <v>2.3125</v>
      </c>
      <c r="J595" s="50">
        <f>(B595-$B$2)/Resultats!$J$2</f>
        <v>0.23212357500000003</v>
      </c>
      <c r="K595" s="50">
        <f>IF(AND(TRUE,Machine_donnees!J595-(Machine_traitement!$B$10*Machine_donnees!L595+Machine_traitement!$B$11)&gt;0.0003),Machine_donnees!J595-(Machine_traitement!$B$10*Machine_donnees!L595+Machine_traitement!$B$11),0)</f>
        <v>0.19170731602261532</v>
      </c>
      <c r="L595" s="51">
        <f ca="1">AVERAGE(OFFSET(H595,0,0,Machine_traitement!$B$4,1))</f>
        <v>-1.0229330203542633</v>
      </c>
    </row>
    <row r="596" spans="1:12" ht="12.75">
      <c r="A596" s="65">
        <f>IF(TRUE,Machine_donnees_brutes!A600)</f>
        <v>727.37207000000001</v>
      </c>
      <c r="B596" s="65">
        <f>IF(TRUE,Machine_donnees_brutes!B600)</f>
        <v>4.7320546999999999</v>
      </c>
      <c r="C596" s="65">
        <f>IF(TRUE,Machine_donnees_brutes!D600)</f>
        <v>354.34228999999999</v>
      </c>
      <c r="D596" s="65">
        <f>IF(TRUE,Machine_donnees_brutes!C600)</f>
        <v>-4.9774766000000001</v>
      </c>
      <c r="F596" s="54" t="str">
        <f>IF(OR(H596&gt;Machine_traitement!$B$24,F595="OUI"),"OUI","NON")</f>
        <v>OUI</v>
      </c>
      <c r="G596" s="55" t="str">
        <f>IF(I596&gt;0,IF(A596&lt;&gt;A595,IF(OR((L596-L595)/(A596-A595)&lt;-Machine_traitement!$B$18,G595="RUPTURE",IF(L596&lt;L595,L596&lt;Machine_traitement!$B$19)),"RUPTURE","NON RUPTURE"),IF(OR((L597-L595)/(A597-A595)&lt;-Machine_traitement!$B$18,G595="RUPTURE",IF(L597&lt;L595,L597&lt;Machine_traitement!$B$19)),"RUPTURE","NON RUPTURE")),"NON RUPTURE")</f>
        <v>RUPTURE</v>
      </c>
      <c r="H596" s="56">
        <f>D596/Resultats!$K$2</f>
        <v>-4.3291735139493435</v>
      </c>
      <c r="I596" s="69">
        <f>A596-Machine_traitement!$B$26</f>
        <v>2.316410000000019</v>
      </c>
      <c r="J596" s="50">
        <f>(B596-$B$2)/Resultats!$J$2</f>
        <v>0.232656325</v>
      </c>
      <c r="K596" s="50">
        <f>IF(AND(TRUE,Machine_donnees!J596-(Machine_traitement!$B$10*Machine_donnees!L596+Machine_traitement!$B$11)&gt;0.0003),Machine_donnees!J596-(Machine_traitement!$B$10*Machine_donnees!L596+Machine_traitement!$B$11),0)</f>
        <v>0.19235355387910005</v>
      </c>
      <c r="L596" s="51">
        <f ca="1">AVERAGE(OFFSET(H596,0,0,Machine_traitement!$B$4,1))</f>
        <v>-2.4292193756419782</v>
      </c>
    </row>
    <row r="597" spans="1:12" ht="12.75">
      <c r="A597" s="65">
        <f>IF(TRUE,Machine_donnees_brutes!A601)</f>
        <v>727.37598000000003</v>
      </c>
      <c r="B597" s="65">
        <f>IF(TRUE,Machine_donnees_brutes!B601)</f>
        <v>4.7343969000000001</v>
      </c>
      <c r="C597" s="65">
        <f>IF(TRUE,Machine_donnees_brutes!D601)</f>
        <v>354.89037999999999</v>
      </c>
      <c r="D597" s="65">
        <f>IF(TRUE,Machine_donnees_brutes!C601)</f>
        <v>-0.60852384999999998</v>
      </c>
      <c r="F597" s="54" t="str">
        <f>IF(OR(H597&gt;Machine_traitement!$B$24,F596="OUI"),"OUI","NON")</f>
        <v>OUI</v>
      </c>
      <c r="G597" s="55" t="str">
        <f>IF(I597&gt;0,IF(A597&lt;&gt;A596,IF(OR((L597-L596)/(A597-A596)&lt;-Machine_traitement!$B$18,G596="RUPTURE",IF(L597&lt;L596,L597&lt;Machine_traitement!$B$19)),"RUPTURE","NON RUPTURE"),IF(OR((L598-L596)/(A598-A596)&lt;-Machine_traitement!$B$18,G596="RUPTURE",IF(L598&lt;L596,L598&lt;Machine_traitement!$B$19)),"RUPTURE","NON RUPTURE")),"NON RUPTURE")</f>
        <v>RUPTURE</v>
      </c>
      <c r="H597" s="56">
        <f>D597/Resultats!$K$2</f>
        <v>-0.52926523733461306</v>
      </c>
      <c r="I597" s="69">
        <f>A597-Machine_traitement!$B$26</f>
        <v>2.3203200000000379</v>
      </c>
      <c r="J597" s="50">
        <f>(B597-$B$2)/Resultats!$J$2</f>
        <v>0.23294910000000002</v>
      </c>
      <c r="K597" s="50">
        <f>IF(AND(TRUE,Machine_donnees!J597-(Machine_traitement!$B$10*Machine_donnees!L597+Machine_traitement!$B$11)&gt;0.0003),Machine_donnees!J597-(Machine_traitement!$B$10*Machine_donnees!L597+Machine_traitement!$B$11),0)</f>
        <v>0.19254211941444738</v>
      </c>
      <c r="L597" s="51">
        <f ca="1">AVERAGE(OFFSET(H597,0,0,Machine_traitement!$B$4,1))</f>
        <v>-1.1379063420524731</v>
      </c>
    </row>
    <row r="598" spans="1:12" ht="12.75">
      <c r="A598" s="65">
        <f>IF(TRUE,Machine_donnees_brutes!A602)</f>
        <v>727.37987999999996</v>
      </c>
      <c r="B598" s="65">
        <f>IF(TRUE,Machine_donnees_brutes!B602)</f>
        <v>4.7377228999999996</v>
      </c>
      <c r="C598" s="65">
        <f>IF(TRUE,Machine_donnees_brutes!D602)</f>
        <v>354.31792999999999</v>
      </c>
      <c r="D598" s="65">
        <f>IF(TRUE,Machine_donnees_brutes!C602)</f>
        <v>-2.0080966999999998</v>
      </c>
      <c r="F598" s="54" t="str">
        <f>IF(OR(H598&gt;Machine_traitement!$B$24,F597="OUI"),"OUI","NON")</f>
        <v>OUI</v>
      </c>
      <c r="G598" s="55" t="str">
        <f>IF(I598&gt;0,IF(A598&lt;&gt;A597,IF(OR((L598-L597)/(A598-A597)&lt;-Machine_traitement!$B$18,G597="RUPTURE",IF(L598&lt;L597,L598&lt;Machine_traitement!$B$19)),"RUPTURE","NON RUPTURE"),IF(OR((L599-L597)/(A599-A597)&lt;-Machine_traitement!$B$18,G597="RUPTURE",IF(L599&lt;L597,L599&lt;Machine_traitement!$B$19)),"RUPTURE","NON RUPTURE")),"NON RUPTURE")</f>
        <v>RUPTURE</v>
      </c>
      <c r="H598" s="56">
        <f>D598/Resultats!$K$2</f>
        <v>-1.7465474467703332</v>
      </c>
      <c r="I598" s="69">
        <f>A598-Machine_traitement!$B$26</f>
        <v>2.3242199999999684</v>
      </c>
      <c r="J598" s="50">
        <f>(B598-$B$2)/Resultats!$J$2</f>
        <v>0.23336484999999996</v>
      </c>
      <c r="K598" s="50">
        <f>IF(AND(TRUE,Machine_donnees!J598-(Machine_traitement!$B$10*Machine_donnees!L598+Machine_traitement!$B$11)&gt;0.0003),Machine_donnees!J598-(Machine_traitement!$B$10*Machine_donnees!L598+Machine_traitement!$B$11),0)</f>
        <v>0.19307615534664763</v>
      </c>
      <c r="L598" s="51">
        <f ca="1">AVERAGE(OFFSET(H598,0,0,Machine_traitement!$B$4,1))</f>
        <v>-2.6036481194390211</v>
      </c>
    </row>
    <row r="599" spans="1:12" ht="12.75">
      <c r="A599" s="65">
        <f>IF(TRUE,Machine_donnees_brutes!A603)</f>
        <v>727.38378999999998</v>
      </c>
      <c r="B599" s="65">
        <f>IF(TRUE,Machine_donnees_brutes!B603)</f>
        <v>4.7404823</v>
      </c>
      <c r="C599" s="65">
        <f>IF(TRUE,Machine_donnees_brutes!D603)</f>
        <v>353.36507999999998</v>
      </c>
      <c r="D599" s="65">
        <f>IF(TRUE,Machine_donnees_brutes!C603)</f>
        <v>-3.9790033999999999</v>
      </c>
      <c r="F599" s="54" t="str">
        <f>IF(OR(H599&gt;Machine_traitement!$B$24,F598="OUI"),"OUI","NON")</f>
        <v>OUI</v>
      </c>
      <c r="G599" s="55" t="str">
        <f>IF(I599&gt;0,IF(A599&lt;&gt;A598,IF(OR((L599-L598)/(A599-A598)&lt;-Machine_traitement!$B$18,G598="RUPTURE",IF(L599&lt;L598,L599&lt;Machine_traitement!$B$19)),"RUPTURE","NON RUPTURE"),IF(OR((L600-L598)/(A600-A598)&lt;-Machine_traitement!$B$18,G598="RUPTURE",IF(L600&lt;L598,L600&lt;Machine_traitement!$B$19)),"RUPTURE","NON RUPTURE")),"NON RUPTURE")</f>
        <v>RUPTURE</v>
      </c>
      <c r="H599" s="56">
        <f>D599/Resultats!$K$2</f>
        <v>-3.4607487921077085</v>
      </c>
      <c r="I599" s="69">
        <f>A599-Machine_traitement!$B$26</f>
        <v>2.3281299999999874</v>
      </c>
      <c r="J599" s="50">
        <f>(B599-$B$2)/Resultats!$J$2</f>
        <v>0.23370977500000001</v>
      </c>
      <c r="K599" s="50">
        <f>IF(AND(TRUE,Machine_donnees!J599-(Machine_traitement!$B$10*Machine_donnees!L599+Machine_traitement!$B$11)&gt;0.0003),Machine_donnees!J599-(Machine_traitement!$B$10*Machine_donnees!L599+Machine_traitement!$B$11),0)</f>
        <v>0.19328329534715236</v>
      </c>
      <c r="L599" s="51">
        <f ca="1">AVERAGE(OFFSET(H599,0,0,Machine_traitement!$B$4,1))</f>
        <v>-0.89628337791190726</v>
      </c>
    </row>
    <row r="600" spans="1:12" ht="12.75">
      <c r="A600" s="65">
        <f>IF(TRUE,Machine_donnees_brutes!A604)</f>
        <v>727.3877</v>
      </c>
      <c r="B600" s="65">
        <f>IF(TRUE,Machine_donnees_brutes!B604)</f>
        <v>4.7440648000000003</v>
      </c>
      <c r="C600" s="65">
        <f>IF(TRUE,Machine_donnees_brutes!D604)</f>
        <v>352.66849000000002</v>
      </c>
      <c r="D600" s="65">
        <f>IF(TRUE,Machine_donnees_brutes!C604)</f>
        <v>1.9179959</v>
      </c>
      <c r="F600" s="54" t="str">
        <f>IF(OR(H600&gt;Machine_traitement!$B$24,F599="OUI"),"OUI","NON")</f>
        <v>OUI</v>
      </c>
      <c r="G600" s="55" t="str">
        <f>IF(I600&gt;0,IF(A600&lt;&gt;A599,IF(OR((L600-L599)/(A600-A599)&lt;-Machine_traitement!$B$18,G599="RUPTURE",IF(L600&lt;L599,L600&lt;Machine_traitement!$B$19)),"RUPTURE","NON RUPTURE"),IF(OR((L601-L599)/(A601-A599)&lt;-Machine_traitement!$B$18,G599="RUPTURE",IF(L601&lt;L599,L601&lt;Machine_traitement!$B$19)),"RUPTURE","NON RUPTURE")),"NON RUPTURE")</f>
        <v>RUPTURE</v>
      </c>
      <c r="H600" s="56">
        <f>D600/Resultats!$K$2</f>
        <v>1.6681820362838939</v>
      </c>
      <c r="I600" s="69">
        <f>A600-Machine_traitement!$B$26</f>
        <v>2.3320400000000063</v>
      </c>
      <c r="J600" s="50">
        <f>(B600-$B$2)/Resultats!$J$2</f>
        <v>0.23415758750000004</v>
      </c>
      <c r="K600" s="50">
        <f>IF(AND(TRUE,Machine_donnees!J600-(Machine_traitement!$B$10*Machine_donnees!L600+Machine_traitement!$B$11)&gt;0.0003),Machine_donnees!J600-(Machine_traitement!$B$10*Machine_donnees!L600+Machine_traitement!$B$11),0)</f>
        <v>0.19381737289186299</v>
      </c>
      <c r="L600" s="51">
        <f ca="1">AVERAGE(OFFSET(H600,0,0,Machine_traitement!$B$4,1))</f>
        <v>-1.9652378817013023</v>
      </c>
    </row>
    <row r="601" spans="1:12" ht="12.75">
      <c r="A601" s="65">
        <f>IF(TRUE,Machine_donnees_brutes!A605)</f>
        <v>727.39160000000004</v>
      </c>
      <c r="B601" s="65">
        <f>IF(TRUE,Machine_donnees_brutes!B605)</f>
        <v>4.7462996999999998</v>
      </c>
      <c r="C601" s="65">
        <f>IF(TRUE,Machine_donnees_brutes!D605)</f>
        <v>353.38344999999998</v>
      </c>
      <c r="D601" s="65">
        <f>IF(TRUE,Machine_donnees_brutes!C605)</f>
        <v>-6.4370688999999999</v>
      </c>
      <c r="F601" s="54" t="str">
        <f>IF(OR(H601&gt;Machine_traitement!$B$24,F600="OUI"),"OUI","NON")</f>
        <v>OUI</v>
      </c>
      <c r="G601" s="55" t="str">
        <f>IF(I601&gt;0,IF(A601&lt;&gt;A600,IF(OR((L601-L600)/(A601-A600)&lt;-Machine_traitement!$B$18,G600="RUPTURE",IF(L601&lt;L600,L601&lt;Machine_traitement!$B$19)),"RUPTURE","NON RUPTURE"),IF(OR((L602-L600)/(A602-A600)&lt;-Machine_traitement!$B$18,G600="RUPTURE",IF(L602&lt;L600,L602&lt;Machine_traitement!$B$19)),"RUPTURE","NON RUPTURE")),"NON RUPTURE")</f>
        <v>RUPTURE</v>
      </c>
      <c r="H601" s="56">
        <f>D601/Resultats!$K$2</f>
        <v>-5.5986577996864986</v>
      </c>
      <c r="I601" s="69">
        <f>A601-Machine_traitement!$B$26</f>
        <v>2.3359400000000505</v>
      </c>
      <c r="J601" s="50">
        <f>(B601-$B$2)/Resultats!$J$2</f>
        <v>0.23443694999999998</v>
      </c>
      <c r="K601" s="50">
        <f>IF(AND(TRUE,Machine_donnees!J601-(Machine_traitement!$B$10*Machine_donnees!L601+Machine_traitement!$B$11)&gt;0.0003),Machine_donnees!J601-(Machine_traitement!$B$10*Machine_donnees!L601+Machine_traitement!$B$11),0)</f>
        <v>0.19405852331514015</v>
      </c>
      <c r="L601" s="51">
        <f ca="1">AVERAGE(OFFSET(H601,0,0,Machine_traitement!$B$4,1))</f>
        <v>-1.4917324004370525</v>
      </c>
    </row>
    <row r="602" spans="1:12" ht="12.75">
      <c r="A602" s="65">
        <f>IF(TRUE,Machine_donnees_brutes!A606)</f>
        <v>727.39550999999994</v>
      </c>
      <c r="B602" s="65">
        <f>IF(TRUE,Machine_donnees_brutes!B606)</f>
        <v>4.7496676000000004</v>
      </c>
      <c r="C602" s="65">
        <f>IF(TRUE,Machine_donnees_brutes!D606)</f>
        <v>354.75186000000002</v>
      </c>
      <c r="D602" s="65">
        <f>IF(TRUE,Machine_donnees_brutes!C606)</f>
        <v>3.0068237999999998</v>
      </c>
      <c r="F602" s="54" t="str">
        <f>IF(OR(H602&gt;Machine_traitement!$B$24,F601="OUI"),"OUI","NON")</f>
        <v>OUI</v>
      </c>
      <c r="G602" s="55" t="str">
        <f>IF(I602&gt;0,IF(A602&lt;&gt;A601,IF(OR((L602-L601)/(A602-A601)&lt;-Machine_traitement!$B$18,G601="RUPTURE",IF(L602&lt;L601,L602&lt;Machine_traitement!$B$19)),"RUPTURE","NON RUPTURE"),IF(OR((L603-L601)/(A603-A601)&lt;-Machine_traitement!$B$18,G601="RUPTURE",IF(L603&lt;L601,L603&lt;Machine_traitement!$B$19)),"RUPTURE","NON RUPTURE")),"NON RUPTURE")</f>
        <v>RUPTURE</v>
      </c>
      <c r="H602" s="56">
        <f>D602/Resultats!$K$2</f>
        <v>2.6151929988123936</v>
      </c>
      <c r="I602" s="69">
        <f>A602-Machine_traitement!$B$26</f>
        <v>2.3398499999999558</v>
      </c>
      <c r="J602" s="50">
        <f>(B602-$B$2)/Resultats!$J$2</f>
        <v>0.23485793750000006</v>
      </c>
      <c r="K602" s="50">
        <f>IF(AND(TRUE,Machine_donnees!J602-(Machine_traitement!$B$10*Machine_donnees!L602+Machine_traitement!$B$11)&gt;0.0003),Machine_donnees!J602-(Machine_traitement!$B$10*Machine_donnees!L602+Machine_traitement!$B$11),0)</f>
        <v>0.19449019340339269</v>
      </c>
      <c r="L602" s="51">
        <f ca="1">AVERAGE(OFFSET(H602,0,0,Machine_traitement!$B$4,1))</f>
        <v>-1.624105841648573</v>
      </c>
    </row>
    <row r="603" spans="1:12" ht="12.75">
      <c r="A603" s="65">
        <f>IF(TRUE,Machine_donnees_brutes!A607)</f>
        <v>727.39940999999999</v>
      </c>
      <c r="B603" s="65">
        <f>IF(TRUE,Machine_donnees_brutes!B607)</f>
        <v>4.7518729999999998</v>
      </c>
      <c r="C603" s="65">
        <f>IF(TRUE,Machine_donnees_brutes!D607)</f>
        <v>354.94308000000001</v>
      </c>
      <c r="D603" s="65">
        <f>IF(TRUE,Machine_donnees_brutes!C607)</f>
        <v>-6.7414622</v>
      </c>
      <c r="F603" s="54" t="str">
        <f>IF(OR(H603&gt;Machine_traitement!$B$24,F602="OUI"),"OUI","NON")</f>
        <v>OUI</v>
      </c>
      <c r="G603" s="55" t="str">
        <f>IF(I603&gt;0,IF(A603&lt;&gt;A602,IF(OR((L603-L602)/(A603-A602)&lt;-Machine_traitement!$B$18,G602="RUPTURE",IF(L603&lt;L602,L603&lt;Machine_traitement!$B$19)),"RUPTURE","NON RUPTURE"),IF(OR((L604-L602)/(A604-A602)&lt;-Machine_traitement!$B$18,G602="RUPTURE",IF(L604&lt;L602,L604&lt;Machine_traitement!$B$19)),"RUPTURE","NON RUPTURE")),"NON RUPTURE")</f>
        <v>RUPTURE</v>
      </c>
      <c r="H603" s="56">
        <f>D603/Resultats!$K$2</f>
        <v>-5.8634046821095396</v>
      </c>
      <c r="I603" s="69">
        <f>A603-Machine_traitement!$B$26</f>
        <v>2.34375</v>
      </c>
      <c r="J603" s="50">
        <f>(B603-$B$2)/Resultats!$J$2</f>
        <v>0.23513361249999998</v>
      </c>
      <c r="K603" s="50">
        <f>IF(AND(TRUE,Machine_donnees!J603-(Machine_traitement!$B$10*Machine_donnees!L603+Machine_traitement!$B$11)&gt;0.0003),Machine_donnees!J603-(Machine_traitement!$B$10*Machine_donnees!L603+Machine_traitement!$B$11),0)</f>
        <v>0.19483197512531719</v>
      </c>
      <c r="L603" s="51">
        <f ca="1">AVERAGE(OFFSET(H603,0,0,Machine_traitement!$B$4,1))</f>
        <v>-2.4432682076926264</v>
      </c>
    </row>
    <row r="604" spans="1:12" ht="12.75">
      <c r="A604" s="65">
        <f>IF(TRUE,Machine_donnees_brutes!A608)</f>
        <v>727.40332000000001</v>
      </c>
      <c r="B604" s="65">
        <f>IF(TRUE,Machine_donnees_brutes!B608)</f>
        <v>4.7553539000000002</v>
      </c>
      <c r="C604" s="65">
        <f>IF(TRUE,Machine_donnees_brutes!D608)</f>
        <v>354.21557999999999</v>
      </c>
      <c r="D604" s="65">
        <f>IF(TRUE,Machine_donnees_brutes!C608)</f>
        <v>1.1231564000000001</v>
      </c>
      <c r="F604" s="54" t="str">
        <f>IF(OR(H604&gt;Machine_traitement!$B$24,F603="OUI"),"OUI","NON")</f>
        <v>OUI</v>
      </c>
      <c r="G604" s="55" t="str">
        <f>IF(I604&gt;0,IF(A604&lt;&gt;A603,IF(OR((L604-L603)/(A604-A603)&lt;-Machine_traitement!$B$18,G603="RUPTURE",IF(L604&lt;L603,L604&lt;Machine_traitement!$B$19)),"RUPTURE","NON RUPTURE"),IF(OR((L605-L603)/(A605-A603)&lt;-Machine_traitement!$B$18,G603="RUPTURE",IF(L605&lt;L603,L605&lt;Machine_traitement!$B$19)),"RUPTURE","NON RUPTURE")),"NON RUPTURE")</f>
        <v>RUPTURE</v>
      </c>
      <c r="H604" s="56">
        <f>D604/Resultats!$K$2</f>
        <v>0.97686826672428639</v>
      </c>
      <c r="I604" s="69">
        <f>A604-Machine_traitement!$B$26</f>
        <v>2.347660000000019</v>
      </c>
      <c r="J604" s="50">
        <f>(B604-$B$2)/Resultats!$J$2</f>
        <v>0.23556872500000003</v>
      </c>
      <c r="K604" s="50">
        <f>IF(AND(TRUE,Machine_donnees!J604-(Machine_traitement!$B$10*Machine_donnees!L604+Machine_traitement!$B$11)&gt;0.0003),Machine_donnees!J604-(Machine_traitement!$B$10*Machine_donnees!L604+Machine_traitement!$B$11),0)</f>
        <v>0.19515589487552298</v>
      </c>
      <c r="L604" s="51">
        <f ca="1">AVERAGE(OFFSET(H604,0,0,Machine_traitement!$B$4,1))</f>
        <v>-1.0654216989465486</v>
      </c>
    </row>
    <row r="605" spans="1:12" ht="12.75">
      <c r="A605" s="65">
        <f>IF(TRUE,Machine_donnees_brutes!A609)</f>
        <v>727.40723000000003</v>
      </c>
      <c r="B605" s="65">
        <f>IF(TRUE,Machine_donnees_brutes!B609)</f>
        <v>4.7584590999999996</v>
      </c>
      <c r="C605" s="65">
        <f>IF(TRUE,Machine_donnees_brutes!D609)</f>
        <v>354.21274</v>
      </c>
      <c r="D605" s="65">
        <f>IF(TRUE,Machine_donnees_brutes!C609)</f>
        <v>-3.5730982</v>
      </c>
      <c r="F605" s="54" t="str">
        <f>IF(OR(H605&gt;Machine_traitement!$B$24,F604="OUI"),"OUI","NON")</f>
        <v>OUI</v>
      </c>
      <c r="G605" s="55" t="str">
        <f>IF(I605&gt;0,IF(A605&lt;&gt;A604,IF(OR((L605-L604)/(A605-A604)&lt;-Machine_traitement!$B$18,G604="RUPTURE",IF(L605&lt;L604,L605&lt;Machine_traitement!$B$19)),"RUPTURE","NON RUPTURE"),IF(OR((L606-L604)/(A606-A604)&lt;-Machine_traitement!$B$18,G604="RUPTURE",IF(L606&lt;L604,L606&lt;Machine_traitement!$B$19)),"RUPTURE","NON RUPTURE")),"NON RUPTURE")</f>
        <v>RUPTURE</v>
      </c>
      <c r="H605" s="56">
        <f>D605/Resultats!$K$2</f>
        <v>-3.1077116646173835</v>
      </c>
      <c r="I605" s="69">
        <f>A605-Machine_traitement!$B$26</f>
        <v>2.3515700000000379</v>
      </c>
      <c r="J605" s="50">
        <f>(B605-$B$2)/Resultats!$J$2</f>
        <v>0.23595687499999996</v>
      </c>
      <c r="K605" s="50">
        <f>IF(AND(TRUE,Machine_donnees!J605-(Machine_traitement!$B$10*Machine_donnees!L605+Machine_traitement!$B$11)&gt;0.0003),Machine_donnees!J605-(Machine_traitement!$B$10*Machine_donnees!L605+Machine_traitement!$B$11),0)</f>
        <v>0.19563815124595929</v>
      </c>
      <c r="L605" s="51">
        <f ca="1">AVERAGE(OFFSET(H605,0,0,Machine_traitement!$B$4,1))</f>
        <v>-2.2315420997500701</v>
      </c>
    </row>
    <row r="606" spans="1:12" ht="12.75">
      <c r="A606" s="65">
        <f>IF(TRUE,Machine_donnees_brutes!A610)</f>
        <v>727.41112999999996</v>
      </c>
      <c r="B606" s="65">
        <f>IF(TRUE,Machine_donnees_brutes!B610)</f>
        <v>4.7627506000000004</v>
      </c>
      <c r="C606" s="65">
        <f>IF(TRUE,Machine_donnees_brutes!D610)</f>
        <v>355.55515000000003</v>
      </c>
      <c r="D606" s="65">
        <f>IF(TRUE,Machine_donnees_brutes!C610)</f>
        <v>-1.5583425</v>
      </c>
      <c r="F606" s="54" t="str">
        <f>IF(OR(H606&gt;Machine_traitement!$B$24,F605="OUI"),"OUI","NON")</f>
        <v>OUI</v>
      </c>
      <c r="G606" s="55" t="str">
        <f>IF(I606&gt;0,IF(A606&lt;&gt;A605,IF(OR((L606-L605)/(A606-A605)&lt;-Machine_traitement!$B$18,G605="RUPTURE",IF(L606&lt;L605,L606&lt;Machine_traitement!$B$19)),"RUPTURE","NON RUPTURE"),IF(OR((L607-L605)/(A607-A605)&lt;-Machine_traitement!$B$18,G605="RUPTURE",IF(L607&lt;L605,L607&lt;Machine_traitement!$B$19)),"RUPTURE","NON RUPTURE")),"NON RUPTURE")</f>
        <v>RUPTURE</v>
      </c>
      <c r="H606" s="56">
        <f>D606/Resultats!$K$2</f>
        <v>-1.3553725348827566</v>
      </c>
      <c r="I606" s="69">
        <f>A606-Machine_traitement!$B$26</f>
        <v>2.3554699999999684</v>
      </c>
      <c r="J606" s="50">
        <f>(B606-$B$2)/Resultats!$J$2</f>
        <v>0.23649331250000005</v>
      </c>
      <c r="K606" s="50">
        <f>IF(AND(TRUE,Machine_donnees!J606-(Machine_traitement!$B$10*Machine_donnees!L606+Machine_traitement!$B$11)&gt;0.0003),Machine_donnees!J606-(Machine_traitement!$B$10*Machine_donnees!L606+Machine_traitement!$B$11),0)</f>
        <v>0.19603856085929022</v>
      </c>
      <c r="L606" s="51">
        <f ca="1">AVERAGE(OFFSET(H606,0,0,Machine_traitement!$B$4,1))</f>
        <v>-0.54595064629692802</v>
      </c>
    </row>
    <row r="607" spans="1:12" ht="12.75">
      <c r="A607" s="65">
        <f>IF(TRUE,Machine_donnees_brutes!A611)</f>
        <v>727.41503999999998</v>
      </c>
      <c r="B607" s="65">
        <f>IF(TRUE,Machine_donnees_brutes!B611)</f>
        <v>4.7657847000000002</v>
      </c>
      <c r="C607" s="65">
        <f>IF(TRUE,Machine_donnees_brutes!D611)</f>
        <v>356.24112000000002</v>
      </c>
      <c r="D607" s="65">
        <f>IF(TRUE,Machine_donnees_brutes!C611)</f>
        <v>0.30292662999999997</v>
      </c>
      <c r="F607" s="54" t="str">
        <f>IF(OR(H607&gt;Machine_traitement!$B$24,F606="OUI"),"OUI","NON")</f>
        <v>OUI</v>
      </c>
      <c r="G607" s="55" t="str">
        <f>IF(I607&gt;0,IF(A607&lt;&gt;A606,IF(OR((L607-L606)/(A607-A606)&lt;-Machine_traitement!$B$18,G606="RUPTURE",IF(L607&lt;L606,L607&lt;Machine_traitement!$B$19)),"RUPTURE","NON RUPTURE"),IF(OR((L608-L606)/(A608-A606)&lt;-Machine_traitement!$B$18,G606="RUPTURE",IF(L608&lt;L606,L608&lt;Machine_traitement!$B$19)),"RUPTURE","NON RUPTURE")),"NON RUPTURE")</f>
        <v>RUPTURE</v>
      </c>
      <c r="H607" s="56">
        <f>D607/Resultats!$K$2</f>
        <v>0.26347124228890045</v>
      </c>
      <c r="I607" s="69">
        <f>A607-Machine_traitement!$B$26</f>
        <v>2.3593799999999874</v>
      </c>
      <c r="J607" s="50">
        <f>(B607-$B$2)/Resultats!$J$2</f>
        <v>0.23687257500000003</v>
      </c>
      <c r="K607" s="50">
        <f>IF(AND(TRUE,Machine_donnees!J607-(Machine_traitement!$B$10*Machine_donnees!L607+Machine_traitement!$B$11)&gt;0.0003),Machine_donnees!J607-(Machine_traitement!$B$10*Machine_donnees!L607+Machine_traitement!$B$11),0)</f>
        <v>0.19657526277096746</v>
      </c>
      <c r="L607" s="51">
        <f ca="1">AVERAGE(OFFSET(H607,0,0,Machine_traitement!$B$4,1))</f>
        <v>-2.4968633102959861</v>
      </c>
    </row>
    <row r="608" spans="1:12" ht="12.75">
      <c r="A608" s="65">
        <f>IF(TRUE,Machine_donnees_brutes!A612)</f>
        <v>727.41895</v>
      </c>
      <c r="B608" s="65">
        <f>IF(TRUE,Machine_donnees_brutes!B612)</f>
        <v>4.7681389000000003</v>
      </c>
      <c r="C608" s="65">
        <f>IF(TRUE,Machine_donnees_brutes!D612)</f>
        <v>355.82706000000002</v>
      </c>
      <c r="D608" s="65">
        <f>IF(TRUE,Machine_donnees_brutes!C612)</f>
        <v>-6.0444746</v>
      </c>
      <c r="F608" s="54" t="str">
        <f>IF(OR(H608&gt;Machine_traitement!$B$24,F607="OUI"),"OUI","NON")</f>
        <v>OUI</v>
      </c>
      <c r="G608" s="55" t="str">
        <f>IF(I608&gt;0,IF(A608&lt;&gt;A607,IF(OR((L608-L607)/(A608-A607)&lt;-Machine_traitement!$B$18,G607="RUPTURE",IF(L608&lt;L607,L608&lt;Machine_traitement!$B$19)),"RUPTURE","NON RUPTURE"),IF(OR((L609-L607)/(A609-A607)&lt;-Machine_traitement!$B$18,G607="RUPTURE",IF(L609&lt;L607,L609&lt;Machine_traitement!$B$19)),"RUPTURE","NON RUPTURE")),"NON RUPTURE")</f>
        <v>RUPTURE</v>
      </c>
      <c r="H608" s="56">
        <f>D608/Resultats!$K$2</f>
        <v>-5.2571978628808722</v>
      </c>
      <c r="I608" s="69">
        <f>A608-Machine_traitement!$B$26</f>
        <v>2.3632900000000063</v>
      </c>
      <c r="J608" s="50">
        <f>(B608-$B$2)/Resultats!$J$2</f>
        <v>0.23716685000000004</v>
      </c>
      <c r="K608" s="50">
        <f>IF(AND(TRUE,Machine_donnees!J608-(Machine_traitement!$B$10*Machine_donnees!L608+Machine_traitement!$B$11)&gt;0.0003),Machine_donnees!J608-(Machine_traitement!$B$10*Machine_donnees!L608+Machine_traitement!$B$11),0)</f>
        <v>0.19680256000341972</v>
      </c>
      <c r="L608" s="51">
        <f ca="1">AVERAGE(OFFSET(H608,0,0,Machine_traitement!$B$4,1))</f>
        <v>-1.6669073702727331</v>
      </c>
    </row>
    <row r="609" spans="1:12" ht="12.75">
      <c r="A609" s="65">
        <f>IF(TRUE,Machine_donnees_brutes!A613)</f>
        <v>727.42285000000004</v>
      </c>
      <c r="B609" s="65">
        <f>IF(TRUE,Machine_donnees_brutes!B613)</f>
        <v>4.7709346000000004</v>
      </c>
      <c r="C609" s="65">
        <f>IF(TRUE,Machine_donnees_brutes!D613)</f>
        <v>354.88123000000002</v>
      </c>
      <c r="D609" s="65">
        <f>IF(TRUE,Machine_donnees_brutes!C613)</f>
        <v>2.2114139000000002</v>
      </c>
      <c r="F609" s="54" t="str">
        <f>IF(OR(H609&gt;Machine_traitement!$B$24,F608="OUI"),"OUI","NON")</f>
        <v>OUI</v>
      </c>
      <c r="G609" s="55" t="str">
        <f>IF(I609&gt;0,IF(A609&lt;&gt;A608,IF(OR((L609-L608)/(A609-A608)&lt;-Machine_traitement!$B$18,G608="RUPTURE",IF(L609&lt;L608,L609&lt;Machine_traitement!$B$19)),"RUPTURE","NON RUPTURE"),IF(OR((L610-L608)/(A610-A608)&lt;-Machine_traitement!$B$18,G608="RUPTURE",IF(L610&lt;L608,L610&lt;Machine_traitement!$B$19)),"RUPTURE","NON RUPTURE")),"NON RUPTURE")</f>
        <v>RUPTURE</v>
      </c>
      <c r="H609" s="56">
        <f>D609/Resultats!$K$2</f>
        <v>1.9233831223354063</v>
      </c>
      <c r="I609" s="69">
        <f>A609-Machine_traitement!$B$26</f>
        <v>2.3671900000000505</v>
      </c>
      <c r="J609" s="50">
        <f>(B609-$B$2)/Resultats!$J$2</f>
        <v>0.23751631250000005</v>
      </c>
      <c r="K609" s="50">
        <f>IF(AND(TRUE,Machine_donnees!J609-(Machine_traitement!$B$10*Machine_donnees!L609+Machine_traitement!$B$11)&gt;0.0003),Machine_donnees!J609-(Machine_traitement!$B$10*Machine_donnees!L609+Machine_traitement!$B$11),0)</f>
        <v>0.19718905589693059</v>
      </c>
      <c r="L609" s="51">
        <f ca="1">AVERAGE(OFFSET(H609,0,0,Machine_traitement!$B$4,1))</f>
        <v>-2.125807182089456</v>
      </c>
    </row>
    <row r="610" spans="1:12" ht="12.75">
      <c r="A610" s="65">
        <f>IF(TRUE,Machine_donnees_brutes!A614)</f>
        <v>727.42675999999994</v>
      </c>
      <c r="B610" s="65">
        <f>IF(TRUE,Machine_donnees_brutes!B614)</f>
        <v>4.7754345000000002</v>
      </c>
      <c r="C610" s="65">
        <f>IF(TRUE,Machine_donnees_brutes!D614)</f>
        <v>354.02166999999997</v>
      </c>
      <c r="D610" s="65">
        <f>IF(TRUE,Machine_donnees_brutes!C614)</f>
        <v>-7.0997167000000001</v>
      </c>
      <c r="F610" s="54" t="str">
        <f>IF(OR(H610&gt;Machine_traitement!$B$24,F609="OUI"),"OUI","NON")</f>
        <v>OUI</v>
      </c>
      <c r="G610" s="55" t="str">
        <f>IF(I610&gt;0,IF(A610&lt;&gt;A609,IF(OR((L610-L609)/(A610-A609)&lt;-Machine_traitement!$B$18,G609="RUPTURE",IF(L610&lt;L609,L610&lt;Machine_traitement!$B$19)),"RUPTURE","NON RUPTURE"),IF(OR((L611-L609)/(A611-A609)&lt;-Machine_traitement!$B$18,G609="RUPTURE",IF(L611&lt;L609,L611&lt;Machine_traitement!$B$19)),"RUPTURE","NON RUPTURE")),"NON RUPTURE")</f>
        <v>RUPTURE</v>
      </c>
      <c r="H610" s="56">
        <f>D610/Resultats!$K$2</f>
        <v>-6.174997486514318</v>
      </c>
      <c r="I610" s="69">
        <f>A610-Machine_traitement!$B$26</f>
        <v>2.3710999999999558</v>
      </c>
      <c r="J610" s="50">
        <f>(B610-$B$2)/Resultats!$J$2</f>
        <v>0.23807880000000004</v>
      </c>
      <c r="K610" s="50">
        <f>IF(AND(TRUE,Machine_donnees!J610-(Machine_traitement!$B$10*Machine_donnees!L610+Machine_traitement!$B$11)&gt;0.0003),Machine_donnees!J610-(Machine_traitement!$B$10*Machine_donnees!L610+Machine_traitement!$B$11),0)</f>
        <v>0.19771093089260033</v>
      </c>
      <c r="L610" s="51">
        <f ca="1">AVERAGE(OFFSET(H610,0,0,Machine_traitement!$B$4,1))</f>
        <v>-1.6225567686731177</v>
      </c>
    </row>
    <row r="611" spans="1:12" ht="12.75">
      <c r="A611" s="65">
        <f>IF(TRUE,Machine_donnees_brutes!A615)</f>
        <v>727.43065999999999</v>
      </c>
      <c r="B611" s="65">
        <f>IF(TRUE,Machine_donnees_brutes!B615)</f>
        <v>4.7777357</v>
      </c>
      <c r="C611" s="65">
        <f>IF(TRUE,Machine_donnees_brutes!D615)</f>
        <v>354.32083</v>
      </c>
      <c r="D611" s="65">
        <f>IF(TRUE,Machine_donnees_brutes!C615)</f>
        <v>3.3686403999999999</v>
      </c>
      <c r="F611" s="54" t="str">
        <f>IF(OR(H611&gt;Machine_traitement!$B$24,F610="OUI"),"OUI","NON")</f>
        <v>OUI</v>
      </c>
      <c r="G611" s="55" t="str">
        <f>IF(I611&gt;0,IF(A611&lt;&gt;A610,IF(OR((L611-L610)/(A611-A610)&lt;-Machine_traitement!$B$18,G610="RUPTURE",IF(L611&lt;L610,L611&lt;Machine_traitement!$B$19)),"RUPTURE","NON RUPTURE"),IF(OR((L612-L610)/(A612-A610)&lt;-Machine_traitement!$B$18,G610="RUPTURE",IF(L612&lt;L610,L612&lt;Machine_traitement!$B$19)),"RUPTURE","NON RUPTURE")),"NON RUPTURE")</f>
        <v>RUPTURE</v>
      </c>
      <c r="H611" s="56">
        <f>D611/Resultats!$K$2</f>
        <v>2.9298839491680826</v>
      </c>
      <c r="I611" s="69">
        <f>A611-Machine_traitement!$B$26</f>
        <v>2.375</v>
      </c>
      <c r="J611" s="50">
        <f>(B611-$B$2)/Resultats!$J$2</f>
        <v>0.23836645000000001</v>
      </c>
      <c r="K611" s="50">
        <f>IF(AND(TRUE,Machine_donnees!J611-(Machine_traitement!$B$10*Machine_donnees!L611+Machine_traitement!$B$11)&gt;0.0003),Machine_donnees!J611-(Machine_traitement!$B$10*Machine_donnees!L611+Machine_traitement!$B$11),0)</f>
        <v>0.19794288318178815</v>
      </c>
      <c r="L611" s="51">
        <f ca="1">AVERAGE(OFFSET(H611,0,0,Machine_traitement!$B$4,1))</f>
        <v>-0.93237780889691035</v>
      </c>
    </row>
    <row r="612" spans="1:12" ht="12.75">
      <c r="A612" s="65">
        <f>IF(TRUE,Machine_donnees_brutes!A616)</f>
        <v>727.43457000000001</v>
      </c>
      <c r="B612" s="65">
        <f>IF(TRUE,Machine_donnees_brutes!B616)</f>
        <v>4.7816872999999998</v>
      </c>
      <c r="C612" s="65">
        <f>IF(TRUE,Machine_donnees_brutes!D616)</f>
        <v>355.59670999999997</v>
      </c>
      <c r="D612" s="65">
        <f>IF(TRUE,Machine_donnees_brutes!C616)</f>
        <v>-5.5126472</v>
      </c>
      <c r="F612" s="54" t="str">
        <f>IF(OR(H612&gt;Machine_traitement!$B$24,F611="OUI"),"OUI","NON")</f>
        <v>OUI</v>
      </c>
      <c r="G612" s="55" t="str">
        <f>IF(I612&gt;0,IF(A612&lt;&gt;A611,IF(OR((L612-L611)/(A612-A611)&lt;-Machine_traitement!$B$18,G611="RUPTURE",IF(L612&lt;L611,L612&lt;Machine_traitement!$B$19)),"RUPTURE","NON RUPTURE"),IF(OR((L613-L611)/(A613-A611)&lt;-Machine_traitement!$B$18,G611="RUPTURE",IF(L613&lt;L611,L613&lt;Machine_traitement!$B$19)),"RUPTURE","NON RUPTURE")),"NON RUPTURE")</f>
        <v>RUPTURE</v>
      </c>
      <c r="H612" s="56">
        <f>D612/Resultats!$K$2</f>
        <v>-4.7946395669619033</v>
      </c>
      <c r="I612" s="69">
        <f>A612-Machine_traitement!$B$26</f>
        <v>2.378910000000019</v>
      </c>
      <c r="J612" s="50">
        <f>(B612-$B$2)/Resultats!$J$2</f>
        <v>0.23886039999999997</v>
      </c>
      <c r="K612" s="50">
        <f>IF(AND(TRUE,Machine_donnees!J612-(Machine_traitement!$B$10*Machine_donnees!L612+Machine_traitement!$B$11)&gt;0.0003),Machine_donnees!J612-(Machine_traitement!$B$10*Machine_donnees!L612+Machine_traitement!$B$11),0)</f>
        <v>0.19857979181509441</v>
      </c>
      <c r="L612" s="51">
        <f ca="1">AVERAGE(OFFSET(H612,0,0,Machine_traitement!$B$4,1))</f>
        <v>-2.7038517058966467</v>
      </c>
    </row>
    <row r="613" spans="1:12" ht="12.75">
      <c r="A613" s="65">
        <f>IF(TRUE,Machine_donnees_brutes!A617)</f>
        <v>727.43848000000003</v>
      </c>
      <c r="B613" s="65">
        <f>IF(TRUE,Machine_donnees_brutes!B617)</f>
        <v>4.7845067999999999</v>
      </c>
      <c r="C613" s="65">
        <f>IF(TRUE,Machine_donnees_brutes!D617)</f>
        <v>356.03714000000002</v>
      </c>
      <c r="D613" s="65">
        <f>IF(TRUE,Machine_donnees_brutes!C617)</f>
        <v>-0.70487147999999999</v>
      </c>
      <c r="F613" s="54" t="str">
        <f>IF(OR(H613&gt;Machine_traitement!$B$24,F612="OUI"),"OUI","NON")</f>
        <v>OUI</v>
      </c>
      <c r="G613" s="55" t="str">
        <f>IF(I613&gt;0,IF(A613&lt;&gt;A612,IF(OR((L613-L612)/(A613-A612)&lt;-Machine_traitement!$B$18,G612="RUPTURE",IF(L613&lt;L612,L613&lt;Machine_traitement!$B$19)),"RUPTURE","NON RUPTURE"),IF(OR((L614-L612)/(A614-A612)&lt;-Machine_traitement!$B$18,G612="RUPTURE",IF(L614&lt;L612,L614&lt;Machine_traitement!$B$19)),"RUPTURE","NON RUPTURE")),"NON RUPTURE")</f>
        <v>RUPTURE</v>
      </c>
      <c r="H613" s="56">
        <f>D613/Resultats!$K$2</f>
        <v>-0.61306384483138987</v>
      </c>
      <c r="I613" s="69">
        <f>A613-Machine_traitement!$B$26</f>
        <v>2.3828200000000379</v>
      </c>
      <c r="J613" s="50">
        <f>(B613-$B$2)/Resultats!$J$2</f>
        <v>0.2392128375</v>
      </c>
      <c r="K613" s="50">
        <f>IF(AND(TRUE,Machine_donnees!J613-(Machine_traitement!$B$10*Machine_donnees!L613+Machine_traitement!$B$11)&gt;0.0003),Machine_donnees!J613-(Machine_traitement!$B$10*Machine_donnees!L613+Machine_traitement!$B$11),0)</f>
        <v>0.19882096498968158</v>
      </c>
      <c r="L613" s="51">
        <f ca="1">AVERAGE(OFFSET(H613,0,0,Machine_traitement!$B$4,1))</f>
        <v>-1.3251182668753265</v>
      </c>
    </row>
    <row r="614" spans="1:12" ht="12.75">
      <c r="A614" s="65">
        <f>IF(TRUE,Machine_donnees_brutes!A618)</f>
        <v>727.44237999999996</v>
      </c>
      <c r="B614" s="65">
        <f>IF(TRUE,Machine_donnees_brutes!B618)</f>
        <v>4.7868490000000001</v>
      </c>
      <c r="C614" s="65">
        <f>IF(TRUE,Machine_donnees_brutes!D618)</f>
        <v>355.38164999999998</v>
      </c>
      <c r="D614" s="65">
        <f>IF(TRUE,Machine_donnees_brutes!C618)</f>
        <v>-2.3422437</v>
      </c>
      <c r="F614" s="54" t="str">
        <f>IF(OR(H614&gt;Machine_traitement!$B$24,F613="OUI"),"OUI","NON")</f>
        <v>OUI</v>
      </c>
      <c r="G614" s="55" t="str">
        <f>IF(I614&gt;0,IF(A614&lt;&gt;A613,IF(OR((L614-L613)/(A614-A613)&lt;-Machine_traitement!$B$18,G613="RUPTURE",IF(L614&lt;L613,L614&lt;Machine_traitement!$B$19)),"RUPTURE","NON RUPTURE"),IF(OR((L615-L613)/(A615-A613)&lt;-Machine_traitement!$B$18,G613="RUPTURE",IF(L615&lt;L613,L615&lt;Machine_traitement!$B$19)),"RUPTURE","NON RUPTURE")),"NON RUPTURE")</f>
        <v>RUPTURE</v>
      </c>
      <c r="H614" s="56">
        <f>D614/Resultats!$K$2</f>
        <v>-2.037172688919263</v>
      </c>
      <c r="I614" s="69">
        <f>A614-Machine_traitement!$B$26</f>
        <v>2.3867199999999684</v>
      </c>
      <c r="J614" s="50">
        <f>(B614-$B$2)/Resultats!$J$2</f>
        <v>0.23950561250000002</v>
      </c>
      <c r="K614" s="50">
        <f>IF(AND(TRUE,Machine_donnees!J614-(Machine_traitement!$B$10*Machine_donnees!L614+Machine_traitement!$B$11)&gt;0.0003),Machine_donnees!J614-(Machine_traitement!$B$10*Machine_donnees!L614+Machine_traitement!$B$11),0)</f>
        <v>0.1992253791305863</v>
      </c>
      <c r="L614" s="51">
        <f ca="1">AVERAGE(OFFSET(H614,0,0,Machine_traitement!$B$4,1))</f>
        <v>-2.7084962372872914</v>
      </c>
    </row>
    <row r="615" spans="1:12" ht="12.75">
      <c r="A615" s="65">
        <f>IF(TRUE,Machine_donnees_brutes!A619)</f>
        <v>727.44628999999998</v>
      </c>
      <c r="B615" s="65">
        <f>IF(TRUE,Machine_donnees_brutes!B619)</f>
        <v>4.7911644000000004</v>
      </c>
      <c r="C615" s="65">
        <f>IF(TRUE,Machine_donnees_brutes!D619)</f>
        <v>354.30649</v>
      </c>
      <c r="D615" s="65">
        <f>IF(TRUE,Machine_donnees_brutes!C619)</f>
        <v>-3.8859550999999999</v>
      </c>
      <c r="F615" s="54" t="str">
        <f>IF(OR(H615&gt;Machine_traitement!$B$24,F614="OUI"),"OUI","NON")</f>
        <v>OUI</v>
      </c>
      <c r="G615" s="55" t="str">
        <f>IF(I615&gt;0,IF(A615&lt;&gt;A614,IF(OR((L615-L614)/(A615-A614)&lt;-Machine_traitement!$B$18,G614="RUPTURE",IF(L615&lt;L614,L615&lt;Machine_traitement!$B$19)),"RUPTURE","NON RUPTURE"),IF(OR((L616-L614)/(A616-A614)&lt;-Machine_traitement!$B$18,G614="RUPTURE",IF(L616&lt;L614,L616&lt;Machine_traitement!$B$19)),"RUPTURE","NON RUPTURE")),"NON RUPTURE")</f>
        <v>RUPTURE</v>
      </c>
      <c r="H615" s="56">
        <f>D615/Resultats!$K$2</f>
        <v>-3.3798197856553198</v>
      </c>
      <c r="I615" s="69">
        <f>A615-Machine_traitement!$B$26</f>
        <v>2.3906299999999874</v>
      </c>
      <c r="J615" s="50">
        <f>(B615-$B$2)/Resultats!$J$2</f>
        <v>0.24004503750000006</v>
      </c>
      <c r="K615" s="50">
        <f>IF(AND(TRUE,Machine_donnees!J615-(Machine_traitement!$B$10*Machine_donnees!L615+Machine_traitement!$B$11)&gt;0.0003),Machine_donnees!J615-(Machine_traitement!$B$10*Machine_donnees!L615+Machine_traitement!$B$11),0)</f>
        <v>0.19960792452482462</v>
      </c>
      <c r="L615" s="51">
        <f ca="1">AVERAGE(OFFSET(H615,0,0,Machine_traitement!$B$4,1))</f>
        <v>-0.76452041609258348</v>
      </c>
    </row>
    <row r="616" spans="1:12" ht="12.75">
      <c r="A616" s="65">
        <f>IF(TRUE,Machine_donnees_brutes!A620)</f>
        <v>727.4502</v>
      </c>
      <c r="B616" s="65">
        <f>IF(TRUE,Machine_donnees_brutes!B620)</f>
        <v>4.7933760000000003</v>
      </c>
      <c r="C616" s="65">
        <f>IF(TRUE,Machine_donnees_brutes!D620)</f>
        <v>353.50704999999999</v>
      </c>
      <c r="D616" s="65">
        <f>IF(TRUE,Machine_donnees_brutes!C620)</f>
        <v>2.1279371</v>
      </c>
      <c r="F616" s="54" t="str">
        <f>IF(OR(H616&gt;Machine_traitement!$B$24,F615="OUI"),"OUI","NON")</f>
        <v>OUI</v>
      </c>
      <c r="G616" s="55" t="str">
        <f>IF(I616&gt;0,IF(A616&lt;&gt;A615,IF(OR((L616-L615)/(A616-A615)&lt;-Machine_traitement!$B$18,G615="RUPTURE",IF(L616&lt;L615,L616&lt;Machine_traitement!$B$19)),"RUPTURE","NON RUPTURE"),IF(OR((L617-L615)/(A617-A615)&lt;-Machine_traitement!$B$18,G615="RUPTURE",IF(L617&lt;L615,L617&lt;Machine_traitement!$B$19)),"RUPTURE","NON RUPTURE")),"NON RUPTURE")</f>
        <v>RUPTURE</v>
      </c>
      <c r="H616" s="56">
        <f>D616/Resultats!$K$2</f>
        <v>1.8507789534701529</v>
      </c>
      <c r="I616" s="69">
        <f>A616-Machine_traitement!$B$26</f>
        <v>2.3945400000000063</v>
      </c>
      <c r="J616" s="50">
        <f>(B616-$B$2)/Resultats!$J$2</f>
        <v>0.24032148750000004</v>
      </c>
      <c r="K616" s="50">
        <f>IF(AND(TRUE,Machine_donnees!J616-(Machine_traitement!$B$10*Machine_donnees!L616+Machine_traitement!$B$11)&gt;0.0003),Machine_donnees!J616-(Machine_traitement!$B$10*Machine_donnees!L616+Machine_traitement!$B$11),0)</f>
        <v>0.19999030908647136</v>
      </c>
      <c r="L616" s="51">
        <f ca="1">AVERAGE(OFFSET(H616,0,0,Machine_traitement!$B$4,1))</f>
        <v>-2.0772100131263986</v>
      </c>
    </row>
    <row r="617" spans="1:12" ht="12.75">
      <c r="A617" s="65">
        <f>IF(TRUE,Machine_donnees_brutes!A621)</f>
        <v>727.45410000000004</v>
      </c>
      <c r="B617" s="65">
        <f>IF(TRUE,Machine_donnees_brutes!B621)</f>
        <v>4.7972678999999996</v>
      </c>
      <c r="C617" s="65">
        <f>IF(TRUE,Machine_donnees_brutes!D621)</f>
        <v>354.07778999999999</v>
      </c>
      <c r="D617" s="65">
        <f>IF(TRUE,Machine_donnees_brutes!C621)</f>
        <v>-6.9044904999999996</v>
      </c>
      <c r="F617" s="54" t="str">
        <f>IF(OR(H617&gt;Machine_traitement!$B$24,F616="OUI"),"OUI","NON")</f>
        <v>OUI</v>
      </c>
      <c r="G617" s="55" t="str">
        <f>IF(I617&gt;0,IF(A617&lt;&gt;A616,IF(OR((L617-L616)/(A617-A616)&lt;-Machine_traitement!$B$18,G616="RUPTURE",IF(L617&lt;L616,L617&lt;Machine_traitement!$B$19)),"RUPTURE","NON RUPTURE"),IF(OR((L618-L616)/(A618-A616)&lt;-Machine_traitement!$B$18,G616="RUPTURE",IF(L618&lt;L616,L618&lt;Machine_traitement!$B$19)),"RUPTURE","NON RUPTURE")),"NON RUPTURE")</f>
        <v>RUPTURE</v>
      </c>
      <c r="H617" s="56">
        <f>D617/Resultats!$K$2</f>
        <v>-6.0051989797229499</v>
      </c>
      <c r="I617" s="69">
        <f>A617-Machine_traitement!$B$26</f>
        <v>2.3984400000000505</v>
      </c>
      <c r="J617" s="50">
        <f>(B617-$B$2)/Resultats!$J$2</f>
        <v>0.24080797499999995</v>
      </c>
      <c r="K617" s="50">
        <f>IF(AND(TRUE,Machine_donnees!J617-(Machine_traitement!$B$10*Machine_donnees!L617+Machine_traitement!$B$11)&gt;0.0003),Machine_donnees!J617-(Machine_traitement!$B$10*Machine_donnees!L617+Machine_traitement!$B$11),0)</f>
        <v>0.20045680889055459</v>
      </c>
      <c r="L617" s="51">
        <f ca="1">AVERAGE(OFFSET(H617,0,0,Machine_traitement!$B$4,1))</f>
        <v>-1.8295322006103783</v>
      </c>
    </row>
    <row r="618" spans="1:12" ht="12.75">
      <c r="A618" s="65">
        <f>IF(TRUE,Machine_donnees_brutes!A622)</f>
        <v>727.45800999999994</v>
      </c>
      <c r="B618" s="65">
        <f>IF(TRUE,Machine_donnees_brutes!B622)</f>
        <v>4.7983884999999997</v>
      </c>
      <c r="C618" s="65">
        <f>IF(TRUE,Machine_donnees_brutes!D622)</f>
        <v>355.35579999999999</v>
      </c>
      <c r="D618" s="65">
        <f>IF(TRUE,Machine_donnees_brutes!C622)</f>
        <v>2.6974733</v>
      </c>
      <c r="F618" s="54" t="str">
        <f>IF(OR(H618&gt;Machine_traitement!$B$24,F617="OUI"),"OUI","NON")</f>
        <v>OUI</v>
      </c>
      <c r="G618" s="55" t="str">
        <f>IF(I618&gt;0,IF(A618&lt;&gt;A617,IF(OR((L618-L617)/(A618-A617)&lt;-Machine_traitement!$B$18,G617="RUPTURE",IF(L618&lt;L617,L618&lt;Machine_traitement!$B$19)),"RUPTURE","NON RUPTURE"),IF(OR((L619-L617)/(A619-A617)&lt;-Machine_traitement!$B$18,G617="RUPTURE",IF(L619&lt;L617,L619&lt;Machine_traitement!$B$19)),"RUPTURE","NON RUPTURE")),"NON RUPTURE")</f>
        <v>RUPTURE</v>
      </c>
      <c r="H618" s="56">
        <f>D618/Resultats!$K$2</f>
        <v>2.3461345785021934</v>
      </c>
      <c r="I618" s="69">
        <f>A618-Machine_traitement!$B$26</f>
        <v>2.4023499999999558</v>
      </c>
      <c r="J618" s="50">
        <f>(B618-$B$2)/Resultats!$J$2</f>
        <v>0.24094804999999997</v>
      </c>
      <c r="K618" s="50">
        <f>IF(AND(TRUE,Machine_donnees!J618-(Machine_traitement!$B$10*Machine_donnees!L618+Machine_traitement!$B$11)&gt;0.0003),Machine_donnees!J618-(Machine_traitement!$B$10*Machine_donnees!L618+Machine_traitement!$B$11),0)</f>
        <v>0.20060648658714519</v>
      </c>
      <c r="L618" s="51">
        <f ca="1">AVERAGE(OFFSET(H618,0,0,Machine_traitement!$B$4,1))</f>
        <v>-1.9485241492436078</v>
      </c>
    </row>
    <row r="619" spans="1:12" ht="12.75">
      <c r="A619" s="65">
        <f>IF(TRUE,Machine_donnees_brutes!A623)</f>
        <v>727.46190999999999</v>
      </c>
      <c r="B619" s="65">
        <f>IF(TRUE,Machine_donnees_brutes!B623)</f>
        <v>4.8022388999999999</v>
      </c>
      <c r="C619" s="65">
        <f>IF(TRUE,Machine_donnees_brutes!D623)</f>
        <v>355.64316000000002</v>
      </c>
      <c r="D619" s="65">
        <f>IF(TRUE,Machine_donnees_brutes!C623)</f>
        <v>-7.1781129999999997</v>
      </c>
      <c r="F619" s="54" t="str">
        <f>IF(OR(H619&gt;Machine_traitement!$B$24,F618="OUI"),"OUI","NON")</f>
        <v>OUI</v>
      </c>
      <c r="G619" s="55" t="str">
        <f>IF(I619&gt;0,IF(A619&lt;&gt;A618,IF(OR((L619-L618)/(A619-A618)&lt;-Machine_traitement!$B$18,G618="RUPTURE",IF(L619&lt;L618,L619&lt;Machine_traitement!$B$19)),"RUPTURE","NON RUPTURE"),IF(OR((L620-L618)/(A620-A618)&lt;-Machine_traitement!$B$18,G618="RUPTURE",IF(L620&lt;L618,L620&lt;Machine_traitement!$B$19)),"RUPTURE","NON RUPTURE")),"NON RUPTURE")</f>
        <v>RUPTURE</v>
      </c>
      <c r="H619" s="56">
        <f>D619/Resultats!$K$2</f>
        <v>-6.2431828769894091</v>
      </c>
      <c r="I619" s="69">
        <f>A619-Machine_traitement!$B$26</f>
        <v>2.40625</v>
      </c>
      <c r="J619" s="50">
        <f>(B619-$B$2)/Resultats!$J$2</f>
        <v>0.24142934999999999</v>
      </c>
      <c r="K619" s="50">
        <f>IF(AND(TRUE,Machine_donnees!J619-(Machine_traitement!$B$10*Machine_donnees!L619+Machine_traitement!$B$11)&gt;0.0003),Machine_donnees!J619-(Machine_traitement!$B$10*Machine_donnees!L619+Machine_traitement!$B$11),0)</f>
        <v>0.20112185990505921</v>
      </c>
      <c r="L619" s="51">
        <f ca="1">AVERAGE(OFFSET(H619,0,0,Machine_traitement!$B$4,1))</f>
        <v>-2.3707441430473777</v>
      </c>
    </row>
    <row r="620" spans="1:12" ht="12.75">
      <c r="A620" s="65">
        <f>IF(TRUE,Machine_donnees_brutes!A624)</f>
        <v>727.46582000000001</v>
      </c>
      <c r="B620" s="65">
        <f>IF(TRUE,Machine_donnees_brutes!B624)</f>
        <v>4.8047009000000003</v>
      </c>
      <c r="C620" s="65">
        <f>IF(TRUE,Machine_donnees_brutes!D624)</f>
        <v>354.93579</v>
      </c>
      <c r="D620" s="65">
        <f>IF(TRUE,Machine_donnees_brutes!C624)</f>
        <v>1.7265766</v>
      </c>
      <c r="F620" s="54" t="str">
        <f>IF(OR(H620&gt;Machine_traitement!$B$24,F619="OUI"),"OUI","NON")</f>
        <v>OUI</v>
      </c>
      <c r="G620" s="55" t="str">
        <f>IF(I620&gt;0,IF(A620&lt;&gt;A619,IF(OR((L620-L619)/(A620-A619)&lt;-Machine_traitement!$B$18,G619="RUPTURE",IF(L620&lt;L619,L620&lt;Machine_traitement!$B$19)),"RUPTURE","NON RUPTURE"),IF(OR((L621-L619)/(A621-A619)&lt;-Machine_traitement!$B$18,G619="RUPTURE",IF(L621&lt;L619,L621&lt;Machine_traitement!$B$19)),"RUPTURE","NON RUPTURE")),"NON RUPTURE")</f>
        <v>RUPTURE</v>
      </c>
      <c r="H620" s="56">
        <f>D620/Resultats!$K$2</f>
        <v>1.5016945908946533</v>
      </c>
      <c r="I620" s="69">
        <f>A620-Machine_traitement!$B$26</f>
        <v>2.410160000000019</v>
      </c>
      <c r="J620" s="50">
        <f>(B620-$B$2)/Resultats!$J$2</f>
        <v>0.24173710000000004</v>
      </c>
      <c r="K620" s="50">
        <f>IF(AND(TRUE,Machine_donnees!J620-(Machine_traitement!$B$10*Machine_donnees!L620+Machine_traitement!$B$11)&gt;0.0003),Machine_donnees!J620-(Machine_traitement!$B$10*Machine_donnees!L620+Machine_traitement!$B$11),0)</f>
        <v>0.20129482075668698</v>
      </c>
      <c r="L620" s="51">
        <f ca="1">AVERAGE(OFFSET(H620,0,0,Machine_traitement!$B$4,1))</f>
        <v>-0.70050253246412253</v>
      </c>
    </row>
    <row r="621" spans="1:12" ht="12.75">
      <c r="A621" s="65">
        <f>IF(TRUE,Machine_donnees_brutes!A625)</f>
        <v>727.46973000000003</v>
      </c>
      <c r="B621" s="65">
        <f>IF(TRUE,Machine_donnees_brutes!B625)</f>
        <v>4.8089981000000002</v>
      </c>
      <c r="C621" s="65">
        <f>IF(TRUE,Machine_donnees_brutes!D625)</f>
        <v>353.96964000000003</v>
      </c>
      <c r="D621" s="65">
        <f>IF(TRUE,Machine_donnees_brutes!C625)</f>
        <v>-3.3373851999999999</v>
      </c>
      <c r="F621" s="54" t="str">
        <f>IF(OR(H621&gt;Machine_traitement!$B$24,F620="OUI"),"OUI","NON")</f>
        <v>OUI</v>
      </c>
      <c r="G621" s="55" t="str">
        <f>IF(I621&gt;0,IF(A621&lt;&gt;A620,IF(OR((L621-L620)/(A621-A620)&lt;-Machine_traitement!$B$18,G620="RUPTURE",IF(L621&lt;L620,L621&lt;Machine_traitement!$B$19)),"RUPTURE","NON RUPTURE"),IF(OR((L622-L620)/(A622-A620)&lt;-Machine_traitement!$B$18,G620="RUPTURE",IF(L622&lt;L620,L622&lt;Machine_traitement!$B$19)),"RUPTURE","NON RUPTURE")),"NON RUPTURE")</f>
        <v>RUPTURE</v>
      </c>
      <c r="H621" s="56">
        <f>D621/Resultats!$K$2</f>
        <v>-2.9026996558228984</v>
      </c>
      <c r="I621" s="69">
        <f>A621-Machine_traitement!$B$26</f>
        <v>2.4140700000000379</v>
      </c>
      <c r="J621" s="50">
        <f>(B621-$B$2)/Resultats!$J$2</f>
        <v>0.24227425000000002</v>
      </c>
      <c r="K621" s="50">
        <f>IF(AND(TRUE,Machine_donnees!J621-(Machine_traitement!$B$10*Machine_donnees!L621+Machine_traitement!$B$11)&gt;0.0003),Machine_donnees!J621-(Machine_traitement!$B$10*Machine_donnees!L621+Machine_traitement!$B$11),0)</f>
        <v>0.20195501718696435</v>
      </c>
      <c r="L621" s="51">
        <f ca="1">AVERAGE(OFFSET(H621,0,0,Machine_traitement!$B$4,1))</f>
        <v>-2.2252340881190467</v>
      </c>
    </row>
    <row r="622" spans="1:12" ht="12.75">
      <c r="A622" s="65">
        <f>IF(TRUE,Machine_donnees_brutes!A626)</f>
        <v>727.47362999999996</v>
      </c>
      <c r="B622" s="65">
        <f>IF(TRUE,Machine_donnees_brutes!B626)</f>
        <v>4.8117757000000001</v>
      </c>
      <c r="C622" s="65">
        <f>IF(TRUE,Machine_donnees_brutes!D626)</f>
        <v>353.50653</v>
      </c>
      <c r="D622" s="65">
        <f>IF(TRUE,Machine_donnees_brutes!C626)</f>
        <v>-1.7795502000000001</v>
      </c>
      <c r="F622" s="54" t="str">
        <f>IF(OR(H622&gt;Machine_traitement!$B$24,F621="OUI"),"OUI","NON")</f>
        <v>OUI</v>
      </c>
      <c r="G622" s="55" t="str">
        <f>IF(I622&gt;0,IF(A622&lt;&gt;A621,IF(OR((L622-L621)/(A622-A621)&lt;-Machine_traitement!$B$18,G621="RUPTURE",IF(L622&lt;L621,L622&lt;Machine_traitement!$B$19)),"RUPTURE","NON RUPTURE"),IF(OR((L623-L621)/(A623-A621)&lt;-Machine_traitement!$B$18,G621="RUPTURE",IF(L623&lt;L621,L623&lt;Machine_traitement!$B$19)),"RUPTURE","NON RUPTURE")),"NON RUPTURE")</f>
        <v>RUPTURE</v>
      </c>
      <c r="H622" s="56">
        <f>D622/Resultats!$K$2</f>
        <v>-1.5477685204151952</v>
      </c>
      <c r="I622" s="69">
        <f>A622-Machine_traitement!$B$26</f>
        <v>2.4179699999999684</v>
      </c>
      <c r="J622" s="50">
        <f>(B622-$B$2)/Resultats!$J$2</f>
        <v>0.24262145000000002</v>
      </c>
      <c r="K622" s="50">
        <f>IF(AND(TRUE,Machine_donnees!J622-(Machine_traitement!$B$10*Machine_donnees!L622+Machine_traitement!$B$11)&gt;0.0003),Machine_donnees!J622-(Machine_traitement!$B$10*Machine_donnees!L622+Machine_traitement!$B$11),0)</f>
        <v>0.20219847338882915</v>
      </c>
      <c r="L622" s="51">
        <f ca="1">AVERAGE(OFFSET(H622,0,0,Machine_traitement!$B$4,1))</f>
        <v>-0.93969136767097416</v>
      </c>
    </row>
    <row r="623" spans="1:12" ht="12.75">
      <c r="A623" s="65">
        <f>IF(TRUE,Machine_donnees_brutes!A627)</f>
        <v>727.47753999999998</v>
      </c>
      <c r="B623" s="65">
        <f>IF(TRUE,Machine_donnees_brutes!B627)</f>
        <v>4.8141898999999997</v>
      </c>
      <c r="C623" s="65">
        <f>IF(TRUE,Machine_donnees_brutes!D627)</f>
        <v>354.29275999999999</v>
      </c>
      <c r="D623" s="65">
        <f>IF(TRUE,Machine_donnees_brutes!C627)</f>
        <v>-0.38127415999999997</v>
      </c>
      <c r="F623" s="54" t="str">
        <f>IF(OR(H623&gt;Machine_traitement!$B$24,F622="OUI"),"OUI","NON")</f>
        <v>OUI</v>
      </c>
      <c r="G623" s="55" t="str">
        <f>IF(I623&gt;0,IF(A623&lt;&gt;A622,IF(OR((L623-L622)/(A623-A622)&lt;-Machine_traitement!$B$18,G622="RUPTURE",IF(L623&lt;L622,L623&lt;Machine_traitement!$B$19)),"RUPTURE","NON RUPTURE"),IF(OR((L624-L622)/(A624-A622)&lt;-Machine_traitement!$B$18,G622="RUPTURE",IF(L624&lt;L622,L624&lt;Machine_traitement!$B$19)),"RUPTURE","NON RUPTURE")),"NON RUPTURE")</f>
        <v>RUPTURE</v>
      </c>
      <c r="H623" s="56">
        <f>D623/Resultats!$K$2</f>
        <v>-0.33161421492675303</v>
      </c>
      <c r="I623" s="69">
        <f>A623-Machine_traitement!$B$26</f>
        <v>2.4218799999999874</v>
      </c>
      <c r="J623" s="50">
        <f>(B623-$B$2)/Resultats!$J$2</f>
        <v>0.24292322499999997</v>
      </c>
      <c r="K623" s="50">
        <f>IF(AND(TRUE,Machine_donnees!J623-(Machine_traitement!$B$10*Machine_donnees!L623+Machine_traitement!$B$11)&gt;0.0003),Machine_donnees!J623-(Machine_traitement!$B$10*Machine_donnees!L623+Machine_traitement!$B$11),0)</f>
        <v>0.20265415615876359</v>
      </c>
      <c r="L623" s="51">
        <f ca="1">AVERAGE(OFFSET(H623,0,0,Machine_traitement!$B$4,1))</f>
        <v>-2.8468416437945123</v>
      </c>
    </row>
    <row r="624" spans="1:12" ht="12.75">
      <c r="A624" s="65">
        <f>IF(TRUE,Machine_donnees_brutes!A628)</f>
        <v>727.48145</v>
      </c>
      <c r="B624" s="65">
        <f>IF(TRUE,Machine_donnees_brutes!B628)</f>
        <v>4.8174801</v>
      </c>
      <c r="C624" s="65">
        <f>IF(TRUE,Machine_donnees_brutes!D628)</f>
        <v>355.48253999999997</v>
      </c>
      <c r="D624" s="65">
        <f>IF(TRUE,Machine_donnees_brutes!C628)</f>
        <v>-6.1650505000000004</v>
      </c>
      <c r="F624" s="54" t="str">
        <f>IF(OR(H624&gt;Machine_traitement!$B$24,F623="OUI"),"OUI","NON")</f>
        <v>OUI</v>
      </c>
      <c r="G624" s="55" t="str">
        <f>IF(I624&gt;0,IF(A624&lt;&gt;A623,IF(OR((L624-L623)/(A624-A623)&lt;-Machine_traitement!$B$18,G623="RUPTURE",IF(L624&lt;L623,L624&lt;Machine_traitement!$B$19)),"RUPTURE","NON RUPTURE"),IF(OR((L625-L623)/(A625-A623)&lt;-Machine_traitement!$B$18,G623="RUPTURE",IF(L625&lt;L623,L625&lt;Machine_traitement!$B$19)),"RUPTURE","NON RUPTURE")),"NON RUPTURE")</f>
        <v>RUPTURE</v>
      </c>
      <c r="H624" s="56">
        <f>D624/Resultats!$K$2</f>
        <v>-5.3620690726622717</v>
      </c>
      <c r="I624" s="69">
        <f>A624-Machine_traitement!$B$26</f>
        <v>2.4257900000000063</v>
      </c>
      <c r="J624" s="50">
        <f>(B624-$B$2)/Resultats!$J$2</f>
        <v>0.24333450000000001</v>
      </c>
      <c r="K624" s="50">
        <f>IF(AND(TRUE,Machine_donnees!J624-(Machine_traitement!$B$10*Machine_donnees!L624+Machine_traitement!$B$11)&gt;0.0003),Machine_donnees!J624-(Machine_traitement!$B$10*Machine_donnees!L624+Machine_traitement!$B$11),0)</f>
        <v>0.20294958275241576</v>
      </c>
      <c r="L624" s="51">
        <f ca="1">AVERAGE(OFFSET(H624,0,0,Machine_traitement!$B$4,1))</f>
        <v>-1.4113045019798403</v>
      </c>
    </row>
    <row r="625" spans="1:12" ht="12.75">
      <c r="A625" s="65">
        <f>IF(TRUE,Machine_donnees_brutes!A629)</f>
        <v>727.48535000000004</v>
      </c>
      <c r="B625" s="65">
        <f>IF(TRUE,Machine_donnees_brutes!B629)</f>
        <v>4.8220691999999996</v>
      </c>
      <c r="C625" s="65">
        <f>IF(TRUE,Machine_donnees_brutes!D629)</f>
        <v>355.53588999999999</v>
      </c>
      <c r="D625" s="65">
        <f>IF(TRUE,Machine_donnees_brutes!C629)</f>
        <v>2.9197497000000001</v>
      </c>
      <c r="F625" s="54" t="str">
        <f>IF(OR(H625&gt;Machine_traitement!$B$24,F624="OUI"),"OUI","NON")</f>
        <v>OUI</v>
      </c>
      <c r="G625" s="55" t="str">
        <f>IF(I625&gt;0,IF(A625&lt;&gt;A624,IF(OR((L625-L624)/(A625-A624)&lt;-Machine_traitement!$B$18,G624="RUPTURE",IF(L625&lt;L624,L625&lt;Machine_traitement!$B$19)),"RUPTURE","NON RUPTURE"),IF(OR((L626-L624)/(A626-A624)&lt;-Machine_traitement!$B$18,G624="RUPTURE",IF(L626&lt;L624,L626&lt;Machine_traitement!$B$19)),"RUPTURE","NON RUPTURE")),"NON RUPTURE")</f>
        <v>RUPTURE</v>
      </c>
      <c r="H625" s="56">
        <f>D625/Resultats!$K$2</f>
        <v>2.5394600687025912</v>
      </c>
      <c r="I625" s="69">
        <f>A625-Machine_traitement!$B$26</f>
        <v>2.4296900000000505</v>
      </c>
      <c r="J625" s="50">
        <f>(B625-$B$2)/Resultats!$J$2</f>
        <v>0.24390813749999996</v>
      </c>
      <c r="K625" s="50">
        <f>IF(AND(TRUE,Machine_donnees!J625-(Machine_traitement!$B$10*Machine_donnees!L625+Machine_traitement!$B$11)&gt;0.0003),Machine_donnees!J625-(Machine_traitement!$B$10*Machine_donnees!L625+Machine_traitement!$B$11),0)</f>
        <v>0.20354336393018793</v>
      </c>
      <c r="L625" s="51">
        <f ca="1">AVERAGE(OFFSET(H625,0,0,Machine_traitement!$B$4,1))</f>
        <v>-1.66091516583263</v>
      </c>
    </row>
    <row r="626" spans="1:12" ht="12.75">
      <c r="A626" s="65">
        <f>IF(TRUE,Machine_donnees_brutes!A630)</f>
        <v>727.48925999999994</v>
      </c>
      <c r="B626" s="65">
        <f>IF(TRUE,Machine_donnees_brutes!B630)</f>
        <v>4.8258780999999997</v>
      </c>
      <c r="C626" s="65">
        <f>IF(TRUE,Machine_donnees_brutes!D630)</f>
        <v>354.77170000000001</v>
      </c>
      <c r="D626" s="65">
        <f>IF(TRUE,Machine_donnees_brutes!C630)</f>
        <v>-6.7390312999999997</v>
      </c>
      <c r="F626" s="54" t="str">
        <f>IF(OR(H626&gt;Machine_traitement!$B$24,F625="OUI"),"OUI","NON")</f>
        <v>OUI</v>
      </c>
      <c r="G626" s="55" t="str">
        <f>IF(I626&gt;0,IF(A626&lt;&gt;A625,IF(OR((L626-L625)/(A626-A625)&lt;-Machine_traitement!$B$18,G625="RUPTURE",IF(L626&lt;L625,L626&lt;Machine_traitement!$B$19)),"RUPTURE","NON RUPTURE"),IF(OR((L627-L625)/(A627-A625)&lt;-Machine_traitement!$B$18,G625="RUPTURE",IF(L627&lt;L625,L627&lt;Machine_traitement!$B$19)),"RUPTURE","NON RUPTURE")),"NON RUPTURE")</f>
        <v>RUPTURE</v>
      </c>
      <c r="H626" s="56">
        <f>D626/Resultats!$K$2</f>
        <v>-5.8612904003678512</v>
      </c>
      <c r="I626" s="69">
        <f>A626-Machine_traitement!$B$26</f>
        <v>2.4335999999999558</v>
      </c>
      <c r="J626" s="50">
        <f>(B626-$B$2)/Resultats!$J$2</f>
        <v>0.24438424999999997</v>
      </c>
      <c r="K626" s="50">
        <f>IF(AND(TRUE,Machine_donnees!J626-(Machine_traitement!$B$10*Machine_donnees!L626+Machine_traitement!$B$11)&gt;0.0003),Machine_donnees!J626-(Machine_traitement!$B$10*Machine_donnees!L626+Machine_traitement!$B$11),0)</f>
        <v>0.20401325338024129</v>
      </c>
      <c r="L626" s="51">
        <f ca="1">AVERAGE(OFFSET(H626,0,0,Machine_traitement!$B$4,1))</f>
        <v>-1.5838021556892501</v>
      </c>
    </row>
    <row r="627" spans="1:12" ht="12.75">
      <c r="A627" s="65">
        <f>IF(TRUE,Machine_donnees_brutes!A631)</f>
        <v>727.49315999999999</v>
      </c>
      <c r="B627" s="65">
        <f>IF(TRUE,Machine_donnees_brutes!B631)</f>
        <v>4.8275290000000002</v>
      </c>
      <c r="C627" s="65">
        <f>IF(TRUE,Machine_donnees_brutes!D631)</f>
        <v>353.84845000000001</v>
      </c>
      <c r="D627" s="65">
        <f>IF(TRUE,Machine_donnees_brutes!C631)</f>
        <v>3.0970713999999999</v>
      </c>
      <c r="F627" s="54" t="str">
        <f>IF(OR(H627&gt;Machine_traitement!$B$24,F626="OUI"),"OUI","NON")</f>
        <v>OUI</v>
      </c>
      <c r="G627" s="55" t="str">
        <f>IF(I627&gt;0,IF(A627&lt;&gt;A626,IF(OR((L627-L626)/(A627-A626)&lt;-Machine_traitement!$B$18,G626="RUPTURE",IF(L627&lt;L626,L627&lt;Machine_traitement!$B$19)),"RUPTURE","NON RUPTURE"),IF(OR((L628-L626)/(A628-A626)&lt;-Machine_traitement!$B$18,G626="RUPTURE",IF(L628&lt;L626,L628&lt;Machine_traitement!$B$19)),"RUPTURE","NON RUPTURE")),"NON RUPTURE")</f>
        <v>RUPTURE</v>
      </c>
      <c r="H627" s="56">
        <f>D627/Resultats!$K$2</f>
        <v>2.693686088989351</v>
      </c>
      <c r="I627" s="69">
        <f>A627-Machine_traitement!$B$26</f>
        <v>2.4375</v>
      </c>
      <c r="J627" s="50">
        <f>(B627-$B$2)/Resultats!$J$2</f>
        <v>0.24459061250000003</v>
      </c>
      <c r="K627" s="50">
        <f>IF(AND(TRUE,Machine_donnees!J627-(Machine_traitement!$B$10*Machine_donnees!L627+Machine_traitement!$B$11)&gt;0.0003),Machine_donnees!J627-(Machine_traitement!$B$10*Machine_donnees!L627+Machine_traitement!$B$11),0)</f>
        <v>0.20418134089277873</v>
      </c>
      <c r="L627" s="51">
        <f ca="1">AVERAGE(OFFSET(H627,0,0,Machine_traitement!$B$4,1))</f>
        <v>-1.1095171151156598</v>
      </c>
    </row>
    <row r="628" spans="1:12" ht="12.75">
      <c r="A628" s="65">
        <f>IF(TRUE,Machine_donnees_brutes!A632)</f>
        <v>727.49707000000001</v>
      </c>
      <c r="B628" s="65">
        <f>IF(TRUE,Machine_donnees_brutes!B632)</f>
        <v>4.8310161000000003</v>
      </c>
      <c r="C628" s="65">
        <f>IF(TRUE,Machine_donnees_brutes!D632)</f>
        <v>353.46843999999999</v>
      </c>
      <c r="D628" s="65">
        <f>IF(TRUE,Machine_donnees_brutes!C632)</f>
        <v>-5.6484107999999997</v>
      </c>
      <c r="F628" s="54" t="str">
        <f>IF(OR(H628&gt;Machine_traitement!$B$24,F627="OUI"),"OUI","NON")</f>
        <v>OUI</v>
      </c>
      <c r="G628" s="55" t="str">
        <f>IF(I628&gt;0,IF(A628&lt;&gt;A627,IF(OR((L628-L627)/(A628-A627)&lt;-Machine_traitement!$B$18,G627="RUPTURE",IF(L628&lt;L627,L628&lt;Machine_traitement!$B$19)),"RUPTURE","NON RUPTURE"),IF(OR((L629-L627)/(A629-A627)&lt;-Machine_traitement!$B$18,G627="RUPTURE",IF(L629&lt;L627,L629&lt;Machine_traitement!$B$19)),"RUPTURE","NON RUPTURE")),"NON RUPTURE")</f>
        <v>RUPTURE</v>
      </c>
      <c r="H628" s="56">
        <f>D628/Resultats!$K$2</f>
        <v>-4.9127203192206705</v>
      </c>
      <c r="I628" s="69">
        <f>A628-Machine_traitement!$B$26</f>
        <v>2.441410000000019</v>
      </c>
      <c r="J628" s="50">
        <f>(B628-$B$2)/Resultats!$J$2</f>
        <v>0.24502650000000004</v>
      </c>
      <c r="K628" s="50">
        <f>IF(AND(TRUE,Machine_donnees!J628-(Machine_traitement!$B$10*Machine_donnees!L628+Machine_traitement!$B$11)&gt;0.0003),Machine_donnees!J628-(Machine_traitement!$B$10*Machine_donnees!L628+Machine_traitement!$B$11),0)</f>
        <v>0.20474480383340488</v>
      </c>
      <c r="L628" s="51">
        <f ca="1">AVERAGE(OFFSET(H628,0,0,Machine_traitement!$B$4,1))</f>
        <v>-2.6903699656267408</v>
      </c>
    </row>
    <row r="629" spans="1:12" ht="12.75">
      <c r="A629" s="65">
        <f>IF(TRUE,Machine_donnees_brutes!A633)</f>
        <v>727.50098000000003</v>
      </c>
      <c r="B629" s="65">
        <f>IF(TRUE,Machine_donnees_brutes!B633)</f>
        <v>4.8332157000000002</v>
      </c>
      <c r="C629" s="65">
        <f>IF(TRUE,Machine_donnees_brutes!D633)</f>
        <v>354.42385999999999</v>
      </c>
      <c r="D629" s="65">
        <f>IF(TRUE,Machine_donnees_brutes!C633)</f>
        <v>-0.53810656000000001</v>
      </c>
      <c r="F629" s="54" t="str">
        <f>IF(OR(H629&gt;Machine_traitement!$B$24,F628="OUI"),"OUI","NON")</f>
        <v>OUI</v>
      </c>
      <c r="G629" s="55" t="str">
        <f>IF(I629&gt;0,IF(A629&lt;&gt;A628,IF(OR((L629-L628)/(A629-A628)&lt;-Machine_traitement!$B$18,G628="RUPTURE",IF(L629&lt;L628,L629&lt;Machine_traitement!$B$19)),"RUPTURE","NON RUPTURE"),IF(OR((L630-L628)/(A630-A628)&lt;-Machine_traitement!$B$18,G628="RUPTURE",IF(L630&lt;L628,L630&lt;Machine_traitement!$B$19)),"RUPTURE","NON RUPTURE")),"NON RUPTURE")</f>
        <v>RUPTURE</v>
      </c>
      <c r="H629" s="56">
        <f>D629/Resultats!$K$2</f>
        <v>-0.46801961203281062</v>
      </c>
      <c r="I629" s="69">
        <f>A629-Machine_traitement!$B$26</f>
        <v>2.4453200000000379</v>
      </c>
      <c r="J629" s="50">
        <f>(B629-$B$2)/Resultats!$J$2</f>
        <v>0.24530145000000003</v>
      </c>
      <c r="K629" s="50">
        <f>IF(AND(TRUE,Machine_donnees!J629-(Machine_traitement!$B$10*Machine_donnees!L629+Machine_traitement!$B$11)&gt;0.0003),Machine_donnees!J629-(Machine_traitement!$B$10*Machine_donnees!L629+Machine_traitement!$B$11),0)</f>
        <v>0.20489656007913173</v>
      </c>
      <c r="L629" s="51">
        <f ca="1">AVERAGE(OFFSET(H629,0,0,Machine_traitement!$B$4,1))</f>
        <v>-1.1638128426256831</v>
      </c>
    </row>
    <row r="630" spans="1:12" ht="12.75">
      <c r="A630" s="65">
        <f>IF(TRUE,Machine_donnees_brutes!A634)</f>
        <v>727.50487999999996</v>
      </c>
      <c r="B630" s="65">
        <f>IF(TRUE,Machine_donnees_brutes!B634)</f>
        <v>4.8371791999999996</v>
      </c>
      <c r="C630" s="65">
        <f>IF(TRUE,Machine_donnees_brutes!D634)</f>
        <v>355.40048000000002</v>
      </c>
      <c r="D630" s="65">
        <f>IF(TRUE,Machine_donnees_brutes!C634)</f>
        <v>-2.1380861000000002</v>
      </c>
      <c r="F630" s="54" t="str">
        <f>IF(OR(H630&gt;Machine_traitement!$B$24,F629="OUI"),"OUI","NON")</f>
        <v>OUI</v>
      </c>
      <c r="G630" s="55" t="str">
        <f>IF(I630&gt;0,IF(A630&lt;&gt;A629,IF(OR((L630-L629)/(A630-A629)&lt;-Machine_traitement!$B$18,G629="RUPTURE",IF(L630&lt;L629,L630&lt;Machine_traitement!$B$19)),"RUPTURE","NON RUPTURE"),IF(OR((L631-L629)/(A631-A629)&lt;-Machine_traitement!$B$18,G629="RUPTURE",IF(L631&lt;L629,L631&lt;Machine_traitement!$B$19)),"RUPTURE","NON RUPTURE")),"NON RUPTURE")</f>
        <v>RUPTURE</v>
      </c>
      <c r="H630" s="56">
        <f>D630/Resultats!$K$2</f>
        <v>-1.8596060732185558</v>
      </c>
      <c r="I630" s="69">
        <f>A630-Machine_traitement!$B$26</f>
        <v>2.4492199999999684</v>
      </c>
      <c r="J630" s="50">
        <f>(B630-$B$2)/Resultats!$J$2</f>
        <v>0.24579688749999995</v>
      </c>
      <c r="K630" s="50">
        <f>IF(AND(TRUE,Machine_donnees!J630-(Machine_traitement!$B$10*Machine_donnees!L630+Machine_traitement!$B$11)&gt;0.0003),Machine_donnees!J630-(Machine_traitement!$B$10*Machine_donnees!L630+Machine_traitement!$B$11),0)</f>
        <v>0.20549786954027566</v>
      </c>
      <c r="L630" s="51">
        <f ca="1">AVERAGE(OFFSET(H630,0,0,Machine_traitement!$B$4,1))</f>
        <v>-2.4757267246569161</v>
      </c>
    </row>
    <row r="631" spans="1:12" ht="12.75">
      <c r="A631" s="65">
        <f>IF(TRUE,Machine_donnees_brutes!A635)</f>
        <v>727.50878999999998</v>
      </c>
      <c r="B631" s="65">
        <f>IF(TRUE,Machine_donnees_brutes!B635)</f>
        <v>4.8410472999999996</v>
      </c>
      <c r="C631" s="65">
        <f>IF(TRUE,Machine_donnees_brutes!D635)</f>
        <v>355.21361999999999</v>
      </c>
      <c r="D631" s="65">
        <f>IF(TRUE,Machine_donnees_brutes!C635)</f>
        <v>-3.5548582</v>
      </c>
      <c r="F631" s="54" t="str">
        <f>IF(OR(H631&gt;Machine_traitement!$B$24,F630="OUI"),"OUI","NON")</f>
        <v>OUI</v>
      </c>
      <c r="G631" s="55" t="str">
        <f>IF(I631&gt;0,IF(A631&lt;&gt;A630,IF(OR((L631-L630)/(A631-A630)&lt;-Machine_traitement!$B$18,G630="RUPTURE",IF(L631&lt;L630,L631&lt;Machine_traitement!$B$19)),"RUPTURE","NON RUPTURE"),IF(OR((L632-L630)/(A632-A630)&lt;-Machine_traitement!$B$18,G630="RUPTURE",IF(L632&lt;L630,L632&lt;Machine_traitement!$B$19)),"RUPTURE","NON RUPTURE")),"NON RUPTURE")</f>
        <v>RUPTURE</v>
      </c>
      <c r="H631" s="56">
        <f>D631/Resultats!$K$2</f>
        <v>-3.0918473760952763</v>
      </c>
      <c r="I631" s="69">
        <f>A631-Machine_traitement!$B$26</f>
        <v>2.4531299999999874</v>
      </c>
      <c r="J631" s="50">
        <f>(B631-$B$2)/Resultats!$J$2</f>
        <v>0.24628039999999996</v>
      </c>
      <c r="K631" s="50">
        <f>IF(AND(TRUE,Machine_donnees!J631-(Machine_traitement!$B$10*Machine_donnees!L631+Machine_traitement!$B$11)&gt;0.0003),Machine_donnees!J631-(Machine_traitement!$B$10*Machine_donnees!L631+Machine_traitement!$B$11),0)</f>
        <v>0.205824199205871</v>
      </c>
      <c r="L631" s="51">
        <f ca="1">AVERAGE(OFFSET(H631,0,0,Machine_traitement!$B$4,1))</f>
        <v>-0.52799344150723093</v>
      </c>
    </row>
    <row r="632" spans="1:12" ht="12.75">
      <c r="A632" s="65">
        <f>IF(TRUE,Machine_donnees_brutes!A636)</f>
        <v>727.5127</v>
      </c>
      <c r="B632" s="65">
        <f>IF(TRUE,Machine_donnees_brutes!B636)</f>
        <v>4.8438549000000002</v>
      </c>
      <c r="C632" s="65">
        <f>IF(TRUE,Machine_donnees_brutes!D636)</f>
        <v>354.31369000000001</v>
      </c>
      <c r="D632" s="65">
        <f>IF(TRUE,Machine_donnees_brutes!C636)</f>
        <v>2.340735</v>
      </c>
      <c r="F632" s="54" t="str">
        <f>IF(OR(H632&gt;Machine_traitement!$B$24,F631="OUI"),"OUI","NON")</f>
        <v>OUI</v>
      </c>
      <c r="G632" s="55" t="str">
        <f>IF(I632&gt;0,IF(A632&lt;&gt;A631,IF(OR((L632-L631)/(A632-A631)&lt;-Machine_traitement!$B$18,G631="RUPTURE",IF(L632&lt;L631,L632&lt;Machine_traitement!$B$19)),"RUPTURE","NON RUPTURE"),IF(OR((L633-L631)/(A633-A631)&lt;-Machine_traitement!$B$18,G631="RUPTURE",IF(L633&lt;L631,L633&lt;Machine_traitement!$B$19)),"RUPTURE","NON RUPTURE")),"NON RUPTURE")</f>
        <v>RUPTURE</v>
      </c>
      <c r="H632" s="56">
        <f>D632/Resultats!$K$2</f>
        <v>2.0358604930808144</v>
      </c>
      <c r="I632" s="69">
        <f>A632-Machine_traitement!$B$26</f>
        <v>2.4570400000000063</v>
      </c>
      <c r="J632" s="50">
        <f>(B632-$B$2)/Resultats!$J$2</f>
        <v>0.24663135000000003</v>
      </c>
      <c r="K632" s="50">
        <f>IF(AND(TRUE,Machine_donnees!J632-(Machine_traitement!$B$10*Machine_donnees!L632+Machine_traitement!$B$11)&gt;0.0003),Machine_donnees!J632-(Machine_traitement!$B$10*Machine_donnees!L632+Machine_traitement!$B$11),0)</f>
        <v>0.20629792296796087</v>
      </c>
      <c r="L632" s="51">
        <f ca="1">AVERAGE(OFFSET(H632,0,0,Machine_traitement!$B$4,1))</f>
        <v>-2.0493462255154311</v>
      </c>
    </row>
    <row r="633" spans="1:12" ht="12.75">
      <c r="A633" s="65">
        <f>IF(TRUE,Machine_donnees_brutes!A637)</f>
        <v>727.51660000000004</v>
      </c>
      <c r="B633" s="65">
        <f>IF(TRUE,Machine_donnees_brutes!B637)</f>
        <v>4.8478307999999997</v>
      </c>
      <c r="C633" s="65">
        <f>IF(TRUE,Machine_donnees_brutes!D637)</f>
        <v>353.33285999999998</v>
      </c>
      <c r="D633" s="65">
        <f>IF(TRUE,Machine_donnees_brutes!C637)</f>
        <v>-7.0532155000000003</v>
      </c>
      <c r="F633" s="54" t="str">
        <f>IF(OR(H633&gt;Machine_traitement!$B$24,F632="OUI"),"OUI","NON")</f>
        <v>OUI</v>
      </c>
      <c r="G633" s="55" t="str">
        <f>IF(I633&gt;0,IF(A633&lt;&gt;A632,IF(OR((L633-L632)/(A633-A632)&lt;-Machine_traitement!$B$18,G632="RUPTURE",IF(L633&lt;L632,L633&lt;Machine_traitement!$B$19)),"RUPTURE","NON RUPTURE"),IF(OR((L634-L632)/(A634-A632)&lt;-Machine_traitement!$B$18,G632="RUPTURE",IF(L634&lt;L632,L634&lt;Machine_traitement!$B$19)),"RUPTURE","NON RUPTURE")),"NON RUPTURE")</f>
        <v>RUPTURE</v>
      </c>
      <c r="H633" s="56">
        <f>D633/Resultats!$K$2</f>
        <v>-6.1345529441116762</v>
      </c>
      <c r="I633" s="69">
        <f>A633-Machine_traitement!$B$26</f>
        <v>2.4609400000000505</v>
      </c>
      <c r="J633" s="50">
        <f>(B633-$B$2)/Resultats!$J$2</f>
        <v>0.24712833749999996</v>
      </c>
      <c r="K633" s="50">
        <f>IF(AND(TRUE,Machine_donnees!J633-(Machine_traitement!$B$10*Machine_donnees!L633+Machine_traitement!$B$11)&gt;0.0003),Machine_donnees!J633-(Machine_traitement!$B$10*Machine_donnees!L633+Machine_traitement!$B$11),0)</f>
        <v>0.20678311619576756</v>
      </c>
      <c r="L633" s="51">
        <f ca="1">AVERAGE(OFFSET(H633,0,0,Machine_traitement!$B$4,1))</f>
        <v>-1.9031973372581807</v>
      </c>
    </row>
    <row r="634" spans="1:12" ht="12.75">
      <c r="A634" s="65">
        <f>IF(TRUE,Machine_donnees_brutes!A638)</f>
        <v>727.52050999999994</v>
      </c>
      <c r="B634" s="65">
        <f>IF(TRUE,Machine_donnees_brutes!B638)</f>
        <v>4.8500357000000003</v>
      </c>
      <c r="C634" s="65">
        <f>IF(TRUE,Machine_donnees_brutes!D638)</f>
        <v>353.10406</v>
      </c>
      <c r="D634" s="65">
        <f>IF(TRUE,Machine_donnees_brutes!C638)</f>
        <v>2.6768049999999999</v>
      </c>
      <c r="F634" s="54" t="str">
        <f>IF(OR(H634&gt;Machine_traitement!$B$24,F633="OUI"),"OUI","NON")</f>
        <v>OUI</v>
      </c>
      <c r="G634" s="55" t="str">
        <f>IF(I634&gt;0,IF(A634&lt;&gt;A633,IF(OR((L634-L633)/(A634-A633)&lt;-Machine_traitement!$B$18,G633="RUPTURE",IF(L634&lt;L633,L634&lt;Machine_traitement!$B$19)),"RUPTURE","NON RUPTURE"),IF(OR((L635-L633)/(A635-A633)&lt;-Machine_traitement!$B$18,G633="RUPTURE",IF(L635&lt;L633,L635&lt;Machine_traitement!$B$19)),"RUPTURE","NON RUPTURE")),"NON RUPTURE")</f>
        <v>RUPTURE</v>
      </c>
      <c r="H634" s="56">
        <f>D634/Resultats!$K$2</f>
        <v>2.3281582695953147</v>
      </c>
      <c r="I634" s="69">
        <f>A634-Machine_traitement!$B$26</f>
        <v>2.4648499999999558</v>
      </c>
      <c r="J634" s="50">
        <f>(B634-$B$2)/Resultats!$J$2</f>
        <v>0.24740395000000004</v>
      </c>
      <c r="K634" s="50">
        <f>IF(AND(TRUE,Machine_donnees!J634-(Machine_traitement!$B$10*Machine_donnees!L634+Machine_traitement!$B$11)&gt;0.0003),Machine_donnees!J634-(Machine_traitement!$B$10*Machine_donnees!L634+Machine_traitement!$B$11),0)</f>
        <v>0.20705642394330182</v>
      </c>
      <c r="L634" s="51">
        <f ca="1">AVERAGE(OFFSET(H634,0,0,Machine_traitement!$B$4,1))</f>
        <v>-1.8746379649572151</v>
      </c>
    </row>
    <row r="635" spans="1:12" ht="12.75">
      <c r="A635" s="65">
        <f>IF(TRUE,Machine_donnees_brutes!A639)</f>
        <v>727.52440999999999</v>
      </c>
      <c r="B635" s="65">
        <f>IF(TRUE,Machine_donnees_brutes!B639)</f>
        <v>4.8534036</v>
      </c>
      <c r="C635" s="65">
        <f>IF(TRUE,Machine_donnees_brutes!D639)</f>
        <v>354.23041000000001</v>
      </c>
      <c r="D635" s="65">
        <f>IF(TRUE,Machine_donnees_brutes!C639)</f>
        <v>-6.9875430999999999</v>
      </c>
      <c r="F635" s="54" t="str">
        <f>IF(OR(H635&gt;Machine_traitement!$B$24,F634="OUI"),"OUI","NON")</f>
        <v>OUI</v>
      </c>
      <c r="G635" s="55" t="str">
        <f>IF(I635&gt;0,IF(A635&lt;&gt;A634,IF(OR((L635-L634)/(A635-A634)&lt;-Machine_traitement!$B$18,G634="RUPTURE",IF(L635&lt;L634,L635&lt;Machine_traitement!$B$19)),"RUPTURE","NON RUPTURE"),IF(OR((L636-L634)/(A636-A634)&lt;-Machine_traitement!$B$18,G634="RUPTURE",IF(L636&lt;L634,L636&lt;Machine_traitement!$B$19)),"RUPTURE","NON RUPTURE")),"NON RUPTURE")</f>
        <v>RUPTURE</v>
      </c>
      <c r="H635" s="56">
        <f>D635/Resultats!$K$2</f>
        <v>-6.077434199509745</v>
      </c>
      <c r="I635" s="69">
        <f>A635-Machine_traitement!$B$26</f>
        <v>2.46875</v>
      </c>
      <c r="J635" s="50">
        <f>(B635-$B$2)/Resultats!$J$2</f>
        <v>0.24782493750000001</v>
      </c>
      <c r="K635" s="50">
        <f>IF(AND(TRUE,Machine_donnees!J635-(Machine_traitement!$B$10*Machine_donnees!L635+Machine_traitement!$B$11)&gt;0.0003),Machine_donnees!J635-(Machine_traitement!$B$10*Machine_donnees!L635+Machine_traitement!$B$11),0)</f>
        <v>0.20750538183688069</v>
      </c>
      <c r="L635" s="51">
        <f ca="1">AVERAGE(OFFSET(H635,0,0,Machine_traitement!$B$4,1))</f>
        <v>-2.2212334868079102</v>
      </c>
    </row>
    <row r="636" spans="1:12" ht="12.75">
      <c r="A636" s="65">
        <f>IF(TRUE,Machine_donnees_brutes!A640)</f>
        <v>727.52832000000001</v>
      </c>
      <c r="B636" s="65">
        <f>IF(TRUE,Machine_donnees_brutes!B640)</f>
        <v>4.8566399000000002</v>
      </c>
      <c r="C636" s="65">
        <f>IF(TRUE,Machine_donnees_brutes!D640)</f>
        <v>355.08881000000002</v>
      </c>
      <c r="D636" s="65">
        <f>IF(TRUE,Machine_donnees_brutes!C640)</f>
        <v>1.8798071000000001</v>
      </c>
      <c r="F636" s="54" t="str">
        <f>IF(OR(H636&gt;Machine_traitement!$B$24,F635="OUI"),"OUI","NON")</f>
        <v>OUI</v>
      </c>
      <c r="G636" s="55" t="str">
        <f>IF(I636&gt;0,IF(A636&lt;&gt;A635,IF(OR((L636-L635)/(A636-A635)&lt;-Machine_traitement!$B$18,G635="RUPTURE",IF(L636&lt;L635,L636&lt;Machine_traitement!$B$19)),"RUPTURE","NON RUPTURE"),IF(OR((L637-L635)/(A637-A635)&lt;-Machine_traitement!$B$18,G635="RUPTURE",IF(L637&lt;L635,L637&lt;Machine_traitement!$B$19)),"RUPTURE","NON RUPTURE")),"NON RUPTURE")</f>
        <v>RUPTURE</v>
      </c>
      <c r="H636" s="56">
        <f>D636/Resultats!$K$2</f>
        <v>1.6349672258939247</v>
      </c>
      <c r="I636" s="69">
        <f>A636-Machine_traitement!$B$26</f>
        <v>2.472660000000019</v>
      </c>
      <c r="J636" s="50">
        <f>(B636-$B$2)/Resultats!$J$2</f>
        <v>0.24822947500000003</v>
      </c>
      <c r="K636" s="50">
        <f>IF(AND(TRUE,Machine_donnees!J636-(Machine_traitement!$B$10*Machine_donnees!L636+Machine_traitement!$B$11)&gt;0.0003),Machine_donnees!J636-(Machine_traitement!$B$10*Machine_donnees!L636+Machine_traitement!$B$11),0)</f>
        <v>0.20778680885177664</v>
      </c>
      <c r="L636" s="51">
        <f ca="1">AVERAGE(OFFSET(H636,0,0,Machine_traitement!$B$4,1))</f>
        <v>-0.69570819487528446</v>
      </c>
    </row>
    <row r="637" spans="1:12" ht="12.75">
      <c r="A637" s="65">
        <f>IF(TRUE,Machine_donnees_brutes!A641)</f>
        <v>727.53223000000003</v>
      </c>
      <c r="B637" s="65">
        <f>IF(TRUE,Machine_donnees_brutes!B641)</f>
        <v>4.8589764000000004</v>
      </c>
      <c r="C637" s="65">
        <f>IF(TRUE,Machine_donnees_brutes!D641)</f>
        <v>354.74457000000001</v>
      </c>
      <c r="D637" s="65">
        <f>IF(TRUE,Machine_donnees_brutes!C641)</f>
        <v>-3.4795910999999999</v>
      </c>
      <c r="F637" s="54" t="str">
        <f>IF(OR(H637&gt;Machine_traitement!$B$24,F636="OUI"),"OUI","NON")</f>
        <v>OUI</v>
      </c>
      <c r="G637" s="55" t="str">
        <f>IF(I637&gt;0,IF(A637&lt;&gt;A636,IF(OR((L637-L636)/(A637-A636)&lt;-Machine_traitement!$B$18,G636="RUPTURE",IF(L637&lt;L636,L637&lt;Machine_traitement!$B$19)),"RUPTURE","NON RUPTURE"),IF(OR((L638-L636)/(A638-A636)&lt;-Machine_traitement!$B$18,G636="RUPTURE",IF(L638&lt;L636,L638&lt;Machine_traitement!$B$19)),"RUPTURE","NON RUPTURE")),"NON RUPTURE")</f>
        <v>RUPTURE</v>
      </c>
      <c r="H637" s="56">
        <f>D637/Resultats!$K$2</f>
        <v>-3.0263836156444937</v>
      </c>
      <c r="I637" s="69">
        <f>A637-Machine_traitement!$B$26</f>
        <v>2.4765700000000379</v>
      </c>
      <c r="J637" s="50">
        <f>(B637-$B$2)/Resultats!$J$2</f>
        <v>0.24852153750000006</v>
      </c>
      <c r="K637" s="50">
        <f>IF(AND(TRUE,Machine_donnees!J637-(Machine_traitement!$B$10*Machine_donnees!L637+Machine_traitement!$B$11)&gt;0.0003),Machine_donnees!J637-(Machine_traitement!$B$10*Machine_donnees!L637+Machine_traitement!$B$11),0)</f>
        <v>0.20822919697871059</v>
      </c>
      <c r="L637" s="51">
        <f ca="1">AVERAGE(OFFSET(H637,0,0,Machine_traitement!$B$4,1))</f>
        <v>-2.5584702960842867</v>
      </c>
    </row>
    <row r="638" spans="1:12" ht="12.75">
      <c r="A638" s="65">
        <f>IF(TRUE,Machine_donnees_brutes!A642)</f>
        <v>727.53612999999996</v>
      </c>
      <c r="B638" s="65">
        <f>IF(TRUE,Machine_donnees_brutes!B642)</f>
        <v>4.8620042999999997</v>
      </c>
      <c r="C638" s="65">
        <f>IF(TRUE,Machine_donnees_brutes!D642)</f>
        <v>353.81954999999999</v>
      </c>
      <c r="D638" s="65">
        <f>IF(TRUE,Machine_donnees_brutes!C642)</f>
        <v>-2.4036224000000002</v>
      </c>
      <c r="F638" s="54" t="str">
        <f>IF(OR(H638&gt;Machine_traitement!$B$24,F637="OUI"),"OUI","NON")</f>
        <v>OUI</v>
      </c>
      <c r="G638" s="55" t="str">
        <f>IF(I638&gt;0,IF(A638&lt;&gt;A637,IF(OR((L638-L637)/(A638-A637)&lt;-Machine_traitement!$B$18,G637="RUPTURE",IF(L638&lt;L637,L638&lt;Machine_traitement!$B$19)),"RUPTURE","NON RUPTURE"),IF(OR((L639-L637)/(A639-A637)&lt;-Machine_traitement!$B$18,G637="RUPTURE",IF(L639&lt;L637,L639&lt;Machine_traitement!$B$19)),"RUPTURE","NON RUPTURE")),"NON RUPTURE")</f>
        <v>RUPTURE</v>
      </c>
      <c r="H638" s="56">
        <f>D638/Resultats!$K$2</f>
        <v>-2.0905569765240792</v>
      </c>
      <c r="I638" s="69">
        <f>A638-Machine_traitement!$B$26</f>
        <v>2.4804699999999684</v>
      </c>
      <c r="J638" s="50">
        <f>(B638-$B$2)/Resultats!$J$2</f>
        <v>0.24890002499999997</v>
      </c>
      <c r="K638" s="50">
        <f>IF(AND(TRUE,Machine_donnees!J638-(Machine_traitement!$B$10*Machine_donnees!L638+Machine_traitement!$B$11)&gt;0.0003),Machine_donnees!J638-(Machine_traitement!$B$10*Machine_donnees!L638+Machine_traitement!$B$11),0)</f>
        <v>0.20850137764769161</v>
      </c>
      <c r="L638" s="51">
        <f ca="1">AVERAGE(OFFSET(H638,0,0,Machine_traitement!$B$4,1))</f>
        <v>-1.2411677179375755</v>
      </c>
    </row>
    <row r="639" spans="1:12" ht="12.75">
      <c r="A639" s="65">
        <f>IF(TRUE,Machine_donnees_brutes!A643)</f>
        <v>727.54003999999998</v>
      </c>
      <c r="B639" s="65">
        <f>IF(TRUE,Machine_donnees_brutes!B643)</f>
        <v>4.8657178999999999</v>
      </c>
      <c r="C639" s="65">
        <f>IF(TRUE,Machine_donnees_brutes!D643)</f>
        <v>352.94085999999999</v>
      </c>
      <c r="D639" s="65">
        <f>IF(TRUE,Machine_donnees_brutes!C643)</f>
        <v>-0.45044813</v>
      </c>
      <c r="F639" s="54" t="str">
        <f>IF(OR(H639&gt;Machine_traitement!$B$24,F638="OUI"),"OUI","NON")</f>
        <v>OUI</v>
      </c>
      <c r="G639" s="55" t="str">
        <f>IF(I639&gt;0,IF(A639&lt;&gt;A638,IF(OR((L639-L638)/(A639-A638)&lt;-Machine_traitement!$B$18,G638="RUPTURE",IF(L639&lt;L638,L639&lt;Machine_traitement!$B$19)),"RUPTURE","NON RUPTURE"),IF(OR((L640-L638)/(A640-A638)&lt;-Machine_traitement!$B$18,G638="RUPTURE",IF(L640&lt;L638,L640&lt;Machine_traitement!$B$19)),"RUPTURE","NON RUPTURE")),"NON RUPTURE")</f>
        <v>RUPTURE</v>
      </c>
      <c r="H639" s="56">
        <f>D639/Resultats!$K$2</f>
        <v>-0.3917784593510717</v>
      </c>
      <c r="I639" s="69">
        <f>A639-Machine_traitement!$B$26</f>
        <v>2.4843799999999874</v>
      </c>
      <c r="J639" s="50">
        <f>(B639-$B$2)/Resultats!$J$2</f>
        <v>0.249364225</v>
      </c>
      <c r="K639" s="50">
        <f>IF(AND(TRUE,Machine_donnees!J639-(Machine_traitement!$B$10*Machine_donnees!L639+Machine_traitement!$B$11)&gt;0.0003),Machine_donnees!J639-(Machine_traitement!$B$10*Machine_donnees!L639+Machine_traitement!$B$11),0)</f>
        <v>0.20909364654912721</v>
      </c>
      <c r="L639" s="51">
        <f ca="1">AVERAGE(OFFSET(H639,0,0,Machine_traitement!$B$4,1))</f>
        <v>-2.8281352949460019</v>
      </c>
    </row>
    <row r="640" spans="1:12" ht="12.75">
      <c r="A640" s="65">
        <f>IF(TRUE,Machine_donnees_brutes!A644)</f>
        <v>727.54395</v>
      </c>
      <c r="B640" s="65">
        <f>IF(TRUE,Machine_donnees_brutes!B644)</f>
        <v>4.8678694</v>
      </c>
      <c r="C640" s="65">
        <f>IF(TRUE,Machine_donnees_brutes!D644)</f>
        <v>352.92871000000002</v>
      </c>
      <c r="D640" s="65">
        <f>IF(TRUE,Machine_donnees_brutes!C644)</f>
        <v>-6.0528611999999997</v>
      </c>
      <c r="F640" s="54" t="str">
        <f>IF(OR(H640&gt;Machine_traitement!$B$24,F639="OUI"),"OUI","NON")</f>
        <v>OUI</v>
      </c>
      <c r="G640" s="55" t="str">
        <f>IF(I640&gt;0,IF(A640&lt;&gt;A639,IF(OR((L640-L639)/(A640-A639)&lt;-Machine_traitement!$B$18,G639="RUPTURE",IF(L640&lt;L639,L640&lt;Machine_traitement!$B$19)),"RUPTURE","NON RUPTURE"),IF(OR((L641-L639)/(A641-A639)&lt;-Machine_traitement!$B$18,G639="RUPTURE",IF(L641&lt;L639,L641&lt;Machine_traitement!$B$19)),"RUPTURE","NON RUPTURE")),"NON RUPTURE")</f>
        <v>RUPTURE</v>
      </c>
      <c r="H640" s="56">
        <f>D640/Resultats!$K$2</f>
        <v>-5.2644921305409325</v>
      </c>
      <c r="I640" s="69">
        <f>A640-Machine_traitement!$B$26</f>
        <v>2.4882900000000063</v>
      </c>
      <c r="J640" s="50">
        <f>(B640-$B$2)/Resultats!$J$2</f>
        <v>0.24963316250000001</v>
      </c>
      <c r="K640" s="50">
        <f>IF(AND(TRUE,Machine_donnees!J640-(Machine_traitement!$B$10*Machine_donnees!L640+Machine_traitement!$B$11)&gt;0.0003),Machine_donnees!J640-(Machine_traitement!$B$10*Machine_donnees!L640+Machine_traitement!$B$11),0)</f>
        <v>0.20923644779011524</v>
      </c>
      <c r="L640" s="51">
        <f ca="1">AVERAGE(OFFSET(H640,0,0,Machine_traitement!$B$4,1))</f>
        <v>-1.2651160834641833</v>
      </c>
    </row>
    <row r="641" spans="1:12" ht="12.75">
      <c r="A641" s="65">
        <f>IF(TRUE,Machine_donnees_brutes!A645)</f>
        <v>727.54785000000004</v>
      </c>
      <c r="B641" s="65">
        <f>IF(TRUE,Machine_donnees_brutes!B645)</f>
        <v>4.8709449999999999</v>
      </c>
      <c r="C641" s="65">
        <f>IF(TRUE,Machine_donnees_brutes!D645)</f>
        <v>354.24533000000002</v>
      </c>
      <c r="D641" s="65">
        <f>IF(TRUE,Machine_donnees_brutes!C645)</f>
        <v>3.1437213000000002</v>
      </c>
      <c r="F641" s="54" t="str">
        <f>IF(OR(H641&gt;Machine_traitement!$B$24,F640="OUI"),"OUI","NON")</f>
        <v>OUI</v>
      </c>
      <c r="G641" s="55" t="str">
        <f>IF(I641&gt;0,IF(A641&lt;&gt;A640,IF(OR((L641-L640)/(A641-A640)&lt;-Machine_traitement!$B$18,G640="RUPTURE",IF(L641&lt;L640,L641&lt;Machine_traitement!$B$19)),"RUPTURE","NON RUPTURE"),IF(OR((L642-L640)/(A642-A640)&lt;-Machine_traitement!$B$18,G640="RUPTURE",IF(L642&lt;L640,L642&lt;Machine_traitement!$B$19)),"RUPTURE","NON RUPTURE")),"NON RUPTURE")</f>
        <v>RUPTURE</v>
      </c>
      <c r="H641" s="56">
        <f>D641/Resultats!$K$2</f>
        <v>2.734259963612566</v>
      </c>
      <c r="I641" s="69">
        <f>A641-Machine_traitement!$B$26</f>
        <v>2.4921900000000505</v>
      </c>
      <c r="J641" s="50">
        <f>(B641-$B$2)/Resultats!$J$2</f>
        <v>0.25001761249999999</v>
      </c>
      <c r="K641" s="50">
        <f>IF(AND(TRUE,Machine_donnees!J641-(Machine_traitement!$B$10*Machine_donnees!L641+Machine_traitement!$B$11)&gt;0.0003),Machine_donnees!J641-(Machine_traitement!$B$10*Machine_donnees!L641+Machine_traitement!$B$11),0)</f>
        <v>0.20964024428851322</v>
      </c>
      <c r="L641" s="51">
        <f ca="1">AVERAGE(OFFSET(H641,0,0,Machine_traitement!$B$4,1))</f>
        <v>-1.504848487991082</v>
      </c>
    </row>
    <row r="642" spans="1:12" ht="12.75">
      <c r="A642" s="65">
        <f>IF(TRUE,Machine_donnees_brutes!A646)</f>
        <v>727.55175999999994</v>
      </c>
      <c r="B642" s="65">
        <f>IF(TRUE,Machine_donnees_brutes!B646)</f>
        <v>4.8749026999999998</v>
      </c>
      <c r="C642" s="65">
        <f>IF(TRUE,Machine_donnees_brutes!D646)</f>
        <v>355.00268999999997</v>
      </c>
      <c r="D642" s="65">
        <f>IF(TRUE,Machine_donnees_brutes!C646)</f>
        <v>-6.6041268999999998</v>
      </c>
      <c r="F642" s="54" t="str">
        <f>IF(OR(H642&gt;Machine_traitement!$B$24,F641="OUI"),"OUI","NON")</f>
        <v>OUI</v>
      </c>
      <c r="G642" s="55" t="str">
        <f>IF(I642&gt;0,IF(A642&lt;&gt;A641,IF(OR((L642-L641)/(A642-A641)&lt;-Machine_traitement!$B$18,G641="RUPTURE",IF(L642&lt;L641,L642&lt;Machine_traitement!$B$19)),"RUPTURE","NON RUPTURE"),IF(OR((L643-L641)/(A643-A641)&lt;-Machine_traitement!$B$18,G641="RUPTURE",IF(L643&lt;L641,L643&lt;Machine_traitement!$B$19)),"RUPTURE","NON RUPTURE")),"NON RUPTURE")</f>
        <v>RUPTURE</v>
      </c>
      <c r="H642" s="56">
        <f>D642/Resultats!$K$2</f>
        <v>-5.7439569395947299</v>
      </c>
      <c r="I642" s="69">
        <f>A642-Machine_traitement!$B$26</f>
        <v>2.4960999999999558</v>
      </c>
      <c r="J642" s="50">
        <f>(B642-$B$2)/Resultats!$J$2</f>
        <v>0.25051232499999998</v>
      </c>
      <c r="K642" s="50">
        <f>IF(AND(TRUE,Machine_donnees!J642-(Machine_traitement!$B$10*Machine_donnees!L642+Machine_traitement!$B$11)&gt;0.0003),Machine_donnees!J642-(Machine_traitement!$B$10*Machine_donnees!L642+Machine_traitement!$B$11),0)</f>
        <v>0.2101474771522783</v>
      </c>
      <c r="L642" s="51">
        <f ca="1">AVERAGE(OFFSET(H642,0,0,Machine_traitement!$B$4,1))</f>
        <v>-1.6599947500799699</v>
      </c>
    </row>
    <row r="643" spans="1:12" ht="12.75">
      <c r="A643" s="65">
        <f>IF(TRUE,Machine_donnees_brutes!A647)</f>
        <v>727.55565999999999</v>
      </c>
      <c r="B643" s="65">
        <f>IF(TRUE,Machine_donnees_brutes!B647)</f>
        <v>4.8766078999999998</v>
      </c>
      <c r="C643" s="65">
        <f>IF(TRUE,Machine_donnees_brutes!D647)</f>
        <v>354.58202999999997</v>
      </c>
      <c r="D643" s="65">
        <f>IF(TRUE,Machine_donnees_brutes!C647)</f>
        <v>2.7869617999999998</v>
      </c>
      <c r="F643" s="54" t="str">
        <f>IF(OR(H643&gt;Machine_traitement!$B$24,F642="OUI"),"OUI","NON")</f>
        <v>OUI</v>
      </c>
      <c r="G643" s="55" t="str">
        <f>IF(I643&gt;0,IF(A643&lt;&gt;A642,IF(OR((L643-L642)/(A643-A642)&lt;-Machine_traitement!$B$18,G642="RUPTURE",IF(L643&lt;L642,L643&lt;Machine_traitement!$B$19)),"RUPTURE","NON RUPTURE"),IF(OR((L644-L642)/(A644-A642)&lt;-Machine_traitement!$B$18,G642="RUPTURE",IF(L644&lt;L642,L644&lt;Machine_traitement!$B$19)),"RUPTURE","NON RUPTURE")),"NON RUPTURE")</f>
        <v>RUPTURE</v>
      </c>
      <c r="H643" s="56">
        <f>D643/Resultats!$K$2</f>
        <v>2.4239674394347901</v>
      </c>
      <c r="I643" s="69">
        <f>A643-Machine_traitement!$B$26</f>
        <v>2.5</v>
      </c>
      <c r="J643" s="50">
        <f>(B643-$B$2)/Resultats!$J$2</f>
        <v>0.25072547499999998</v>
      </c>
      <c r="K643" s="50">
        <f>IF(AND(TRUE,Machine_donnees!J643-(Machine_traitement!$B$10*Machine_donnees!L643+Machine_traitement!$B$11)&gt;0.0003),Machine_donnees!J643-(Machine_traitement!$B$10*Machine_donnees!L643+Machine_traitement!$B$11),0)</f>
        <v>0.2103515426708871</v>
      </c>
      <c r="L643" s="51">
        <f ca="1">AVERAGE(OFFSET(H643,0,0,Machine_traitement!$B$4,1))</f>
        <v>-1.5474242723122869</v>
      </c>
    </row>
    <row r="644" spans="1:12" ht="12.75">
      <c r="A644" s="65">
        <f>IF(TRUE,Machine_donnees_brutes!A648)</f>
        <v>727.55957000000001</v>
      </c>
      <c r="B644" s="65">
        <f>IF(TRUE,Machine_donnees_brutes!B648)</f>
        <v>4.8818827000000002</v>
      </c>
      <c r="C644" s="65">
        <f>IF(TRUE,Machine_donnees_brutes!D648)</f>
        <v>353.57763999999997</v>
      </c>
      <c r="D644" s="65">
        <f>IF(TRUE,Machine_donnees_brutes!C648)</f>
        <v>-6.3452706000000001</v>
      </c>
      <c r="F644" s="54" t="str">
        <f>IF(OR(H644&gt;Machine_traitement!$B$24,F643="OUI"),"OUI","NON")</f>
        <v>OUI</v>
      </c>
      <c r="G644" s="55" t="str">
        <f>IF(I644&gt;0,IF(A644&lt;&gt;A643,IF(OR((L644-L643)/(A644-A643)&lt;-Machine_traitement!$B$18,G643="RUPTURE",IF(L644&lt;L643,L644&lt;Machine_traitement!$B$19)),"RUPTURE","NON RUPTURE"),IF(OR((L645-L643)/(A645-A643)&lt;-Machine_traitement!$B$18,G643="RUPTURE",IF(L645&lt;L643,L645&lt;Machine_traitement!$B$19)),"RUPTURE","NON RUPTURE")),"NON RUPTURE")</f>
        <v>RUPTURE</v>
      </c>
      <c r="H644" s="56">
        <f>D644/Resultats!$K$2</f>
        <v>-5.5188159840593638</v>
      </c>
      <c r="I644" s="69">
        <f>A644-Machine_traitement!$B$26</f>
        <v>2.503910000000019</v>
      </c>
      <c r="J644" s="50">
        <f>(B644-$B$2)/Resultats!$J$2</f>
        <v>0.25138482500000003</v>
      </c>
      <c r="K644" s="50">
        <f>IF(AND(TRUE,Machine_donnees!J644-(Machine_traitement!$B$10*Machine_donnees!L644+Machine_traitement!$B$11)&gt;0.0003),Machine_donnees!J644-(Machine_traitement!$B$10*Machine_donnees!L644+Machine_traitement!$B$11),0)</f>
        <v>0.21112463619849964</v>
      </c>
      <c r="L644" s="51">
        <f ca="1">AVERAGE(OFFSET(H644,0,0,Machine_traitement!$B$4,1))</f>
        <v>-2.9568787799425311</v>
      </c>
    </row>
    <row r="645" spans="1:12" ht="12.75">
      <c r="A645" s="65">
        <f>IF(TRUE,Machine_donnees_brutes!A649)</f>
        <v>727.56348000000003</v>
      </c>
      <c r="B645" s="65">
        <f>IF(TRUE,Machine_donnees_brutes!B649)</f>
        <v>4.883337</v>
      </c>
      <c r="C645" s="65">
        <f>IF(TRUE,Machine_donnees_brutes!D649)</f>
        <v>352.71609000000001</v>
      </c>
      <c r="D645" s="65">
        <f>IF(TRUE,Machine_donnees_brutes!C649)</f>
        <v>-0.45408493</v>
      </c>
      <c r="F645" s="54" t="str">
        <f>IF(OR(H645&gt;Machine_traitement!$B$24,F644="OUI"),"OUI","NON")</f>
        <v>OUI</v>
      </c>
      <c r="G645" s="55" t="str">
        <f>IF(I645&gt;0,IF(A645&lt;&gt;A644,IF(OR((L645-L644)/(A645-A644)&lt;-Machine_traitement!$B$18,G644="RUPTURE",IF(L645&lt;L644,L645&lt;Machine_traitement!$B$19)),"RUPTURE","NON RUPTURE"),IF(OR((L646-L644)/(A646-A644)&lt;-Machine_traitement!$B$18,G644="RUPTURE",IF(L646&lt;L644,L646&lt;Machine_traitement!$B$19)),"RUPTURE","NON RUPTURE")),"NON RUPTURE")</f>
        <v>RUPTURE</v>
      </c>
      <c r="H645" s="56">
        <f>D645/Resultats!$K$2</f>
        <v>-0.39494157582569883</v>
      </c>
      <c r="I645" s="69">
        <f>A645-Machine_traitement!$B$26</f>
        <v>2.5078200000000379</v>
      </c>
      <c r="J645" s="50">
        <f>(B645-$B$2)/Resultats!$J$2</f>
        <v>0.25156661250000001</v>
      </c>
      <c r="K645" s="50">
        <f>IF(AND(TRUE,Machine_donnees!J645-(Machine_traitement!$B$10*Machine_donnees!L645+Machine_traitement!$B$11)&gt;0.0003),Machine_donnees!J645-(Machine_traitement!$B$10*Machine_donnees!L645+Machine_traitement!$B$11),0)</f>
        <v>0.21115249060072799</v>
      </c>
      <c r="L645" s="51">
        <f ca="1">AVERAGE(OFFSET(H645,0,0,Machine_traitement!$B$4,1))</f>
        <v>-1.0494146535715589</v>
      </c>
    </row>
    <row r="646" spans="1:12" ht="12.75">
      <c r="A646" s="65">
        <f>IF(TRUE,Machine_donnees_brutes!A650)</f>
        <v>727.56737999999996</v>
      </c>
      <c r="B646" s="65">
        <f>IF(TRUE,Machine_donnees_brutes!B650)</f>
        <v>4.8866272000000004</v>
      </c>
      <c r="C646" s="65">
        <f>IF(TRUE,Machine_donnees_brutes!D650)</f>
        <v>353.00216999999998</v>
      </c>
      <c r="D646" s="65">
        <f>IF(TRUE,Machine_donnees_brutes!C650)</f>
        <v>-1.9590486</v>
      </c>
      <c r="F646" s="54" t="str">
        <f>IF(OR(H646&gt;Machine_traitement!$B$24,F645="OUI"),"OUI","NON")</f>
        <v>OUI</v>
      </c>
      <c r="G646" s="55" t="str">
        <f>IF(I646&gt;0,IF(A646&lt;&gt;A645,IF(OR((L646-L645)/(A646-A645)&lt;-Machine_traitement!$B$18,G645="RUPTURE",IF(L646&lt;L645,L646&lt;Machine_traitement!$B$19)),"RUPTURE","NON RUPTURE"),IF(OR((L647-L645)/(A647-A645)&lt;-Machine_traitement!$B$18,G645="RUPTURE",IF(L647&lt;L645,L647&lt;Machine_traitement!$B$19)),"RUPTURE","NON RUPTURE")),"NON RUPTURE")</f>
        <v>RUPTURE</v>
      </c>
      <c r="H646" s="56">
        <f>D646/Resultats!$K$2</f>
        <v>-1.7038877313174192</v>
      </c>
      <c r="I646" s="69">
        <f>A646-Machine_traitement!$B$26</f>
        <v>2.5117199999999684</v>
      </c>
      <c r="J646" s="50">
        <f>(B646-$B$2)/Resultats!$J$2</f>
        <v>0.25197788750000005</v>
      </c>
      <c r="K646" s="50">
        <f>IF(AND(TRUE,Machine_donnees!J646-(Machine_traitement!$B$10*Machine_donnees!L646+Machine_traitement!$B$11)&gt;0.0003),Machine_donnees!J646-(Machine_traitement!$B$10*Machine_donnees!L646+Machine_traitement!$B$11),0)</f>
        <v>0.21166854018708883</v>
      </c>
      <c r="L646" s="51">
        <f ca="1">AVERAGE(OFFSET(H646,0,0,Machine_traitement!$B$4,1))</f>
        <v>-2.3477304006831345</v>
      </c>
    </row>
    <row r="647" spans="1:12" ht="12.75">
      <c r="A647" s="65">
        <f>IF(TRUE,Machine_donnees_brutes!A651)</f>
        <v>727.57128999999998</v>
      </c>
      <c r="B647" s="65">
        <f>IF(TRUE,Machine_donnees_brutes!B651)</f>
        <v>4.8909606999999999</v>
      </c>
      <c r="C647" s="65">
        <f>IF(TRUE,Machine_donnees_brutes!D651)</f>
        <v>354.32846000000001</v>
      </c>
      <c r="D647" s="65">
        <f>IF(TRUE,Machine_donnees_brutes!C651)</f>
        <v>-3.4395676000000002</v>
      </c>
      <c r="F647" s="54" t="str">
        <f>IF(OR(H647&gt;Machine_traitement!$B$24,F646="OUI"),"OUI","NON")</f>
        <v>OUI</v>
      </c>
      <c r="G647" s="55" t="str">
        <f>IF(I647&gt;0,IF(A647&lt;&gt;A646,IF(OR((L647-L646)/(A647-A646)&lt;-Machine_traitement!$B$18,G646="RUPTURE",IF(L647&lt;L646,L647&lt;Machine_traitement!$B$19)),"RUPTURE","NON RUPTURE"),IF(OR((L648-L646)/(A648-A646)&lt;-Machine_traitement!$B$18,G646="RUPTURE",IF(L648&lt;L646,L648&lt;Machine_traitement!$B$19)),"RUPTURE","NON RUPTURE")),"NON RUPTURE")</f>
        <v>RUPTURE</v>
      </c>
      <c r="H647" s="56">
        <f>D647/Resultats!$K$2</f>
        <v>-2.9915730700488496</v>
      </c>
      <c r="I647" s="69">
        <f>A647-Machine_traitement!$B$26</f>
        <v>2.5156299999999874</v>
      </c>
      <c r="J647" s="50">
        <f>(B647-$B$2)/Resultats!$J$2</f>
        <v>0.252519575</v>
      </c>
      <c r="K647" s="50">
        <f>IF(AND(TRUE,Machine_donnees!J647-(Machine_traitement!$B$10*Machine_donnees!L647+Machine_traitement!$B$11)&gt;0.0003),Machine_donnees!J647-(Machine_traitement!$B$10*Machine_donnees!L647+Machine_traitement!$B$11),0)</f>
        <v>0.21207737485309741</v>
      </c>
      <c r="L647" s="51">
        <f ca="1">AVERAGE(OFFSET(H647,0,0,Machine_traitement!$B$4,1))</f>
        <v>-0.7014826567369058</v>
      </c>
    </row>
    <row r="648" spans="1:12" ht="12.75">
      <c r="A648" s="65">
        <f>IF(TRUE,Machine_donnees_brutes!A652)</f>
        <v>727.5752</v>
      </c>
      <c r="B648" s="65">
        <f>IF(TRUE,Machine_donnees_brutes!B652)</f>
        <v>4.8932133000000002</v>
      </c>
      <c r="C648" s="65">
        <f>IF(TRUE,Machine_donnees_brutes!D652)</f>
        <v>354.84854000000001</v>
      </c>
      <c r="D648" s="65">
        <f>IF(TRUE,Machine_donnees_brutes!C652)</f>
        <v>1.8265051999999999</v>
      </c>
      <c r="F648" s="54" t="str">
        <f>IF(OR(H648&gt;Machine_traitement!$B$24,F647="OUI"),"OUI","NON")</f>
        <v>OUI</v>
      </c>
      <c r="G648" s="55" t="str">
        <f>IF(I648&gt;0,IF(A648&lt;&gt;A647,IF(OR((L648-L647)/(A648-A647)&lt;-Machine_traitement!$B$18,G647="RUPTURE",IF(L648&lt;L647,L648&lt;Machine_traitement!$B$19)),"RUPTURE","NON RUPTURE"),IF(OR((L649-L647)/(A649-A647)&lt;-Machine_traitement!$B$18,G647="RUPTURE",IF(L649&lt;L647,L649&lt;Machine_traitement!$B$19)),"RUPTURE","NON RUPTURE")),"NON RUPTURE")</f>
        <v>RUPTURE</v>
      </c>
      <c r="H648" s="56">
        <f>D648/Resultats!$K$2</f>
        <v>1.5886077565750381</v>
      </c>
      <c r="I648" s="69">
        <f>A648-Machine_traitement!$B$26</f>
        <v>2.5195400000000063</v>
      </c>
      <c r="J648" s="50">
        <f>(B648-$B$2)/Resultats!$J$2</f>
        <v>0.25280115000000003</v>
      </c>
      <c r="K648" s="50">
        <f>IF(AND(TRUE,Machine_donnees!J648-(Machine_traitement!$B$10*Machine_donnees!L648+Machine_traitement!$B$11)&gt;0.0003),Machine_donnees!J648-(Machine_traitement!$B$10*Machine_donnees!L648+Machine_traitement!$B$11),0)</f>
        <v>0.21250061147162075</v>
      </c>
      <c r="L648" s="51">
        <f ca="1">AVERAGE(OFFSET(H648,0,0,Machine_traitement!$B$4,1))</f>
        <v>-2.4568845769768051</v>
      </c>
    </row>
    <row r="649" spans="1:12" ht="12.75">
      <c r="A649" s="65">
        <f>IF(TRUE,Machine_donnees_brutes!A653)</f>
        <v>727.57910000000004</v>
      </c>
      <c r="B649" s="65">
        <f>IF(TRUE,Machine_donnees_brutes!B653)</f>
        <v>4.8968134000000001</v>
      </c>
      <c r="C649" s="65">
        <f>IF(TRUE,Machine_donnees_brutes!D653)</f>
        <v>354.20098999999999</v>
      </c>
      <c r="D649" s="65">
        <f>IF(TRUE,Machine_donnees_brutes!C653)</f>
        <v>-7.4761218999999999</v>
      </c>
      <c r="F649" s="54" t="str">
        <f>IF(OR(H649&gt;Machine_traitement!$B$24,F648="OUI"),"OUI","NON")</f>
        <v>OUI</v>
      </c>
      <c r="G649" s="55" t="str">
        <f>IF(I649&gt;0,IF(A649&lt;&gt;A648,IF(OR((L649-L648)/(A649-A648)&lt;-Machine_traitement!$B$18,G648="RUPTURE",IF(L649&lt;L648,L649&lt;Machine_traitement!$B$19)),"RUPTURE","NON RUPTURE"),IF(OR((L650-L648)/(A650-A648)&lt;-Machine_traitement!$B$18,G648="RUPTURE",IF(L650&lt;L648,L650&lt;Machine_traitement!$B$19)),"RUPTURE","NON RUPTURE")),"NON RUPTURE")</f>
        <v>RUPTURE</v>
      </c>
      <c r="H649" s="56">
        <f>D649/Resultats!$K$2</f>
        <v>-6.502376910528648</v>
      </c>
      <c r="I649" s="69">
        <f>A649-Machine_traitement!$B$26</f>
        <v>2.5234400000000505</v>
      </c>
      <c r="J649" s="50">
        <f>(B649-$B$2)/Resultats!$J$2</f>
        <v>0.25325116250000002</v>
      </c>
      <c r="K649" s="50">
        <f>IF(AND(TRUE,Machine_donnees!J649-(Machine_traitement!$B$10*Machine_donnees!L649+Machine_traitement!$B$11)&gt;0.0003),Machine_donnees!J649-(Machine_traitement!$B$10*Machine_donnees!L649+Machine_traitement!$B$11),0)</f>
        <v>0.21292843064116887</v>
      </c>
      <c r="L649" s="51">
        <f ca="1">AVERAGE(OFFSET(H649,0,0,Machine_traitement!$B$4,1))</f>
        <v>-2.1818756133789252</v>
      </c>
    </row>
    <row r="650" spans="1:12" ht="12.75">
      <c r="A650" s="65">
        <f>IF(TRUE,Machine_donnees_brutes!A654)</f>
        <v>727.58300999999994</v>
      </c>
      <c r="B650" s="65">
        <f>IF(TRUE,Machine_donnees_brutes!B654)</f>
        <v>4.8996567999999998</v>
      </c>
      <c r="C650" s="65">
        <f>IF(TRUE,Machine_donnees_brutes!D654)</f>
        <v>353.18927000000002</v>
      </c>
      <c r="D650" s="65">
        <f>IF(TRUE,Machine_donnees_brutes!C654)</f>
        <v>2.4588895000000002</v>
      </c>
      <c r="F650" s="54" t="str">
        <f>IF(OR(H650&gt;Machine_traitement!$B$24,F649="OUI"),"OUI","NON")</f>
        <v>OUI</v>
      </c>
      <c r="G650" s="55" t="str">
        <f>IF(I650&gt;0,IF(A650&lt;&gt;A649,IF(OR((L650-L649)/(A650-A649)&lt;-Machine_traitement!$B$18,G649="RUPTURE",IF(L650&lt;L649,L650&lt;Machine_traitement!$B$19)),"RUPTURE","NON RUPTURE"),IF(OR((L651-L649)/(A651-A649)&lt;-Machine_traitement!$B$18,G649="RUPTURE",IF(L651&lt;L649,L651&lt;Machine_traitement!$B$19)),"RUPTURE","NON RUPTURE")),"NON RUPTURE")</f>
        <v>RUPTURE</v>
      </c>
      <c r="H650" s="56">
        <f>D650/Resultats!$K$2</f>
        <v>2.1386256837707975</v>
      </c>
      <c r="I650" s="69">
        <f>A650-Machine_traitement!$B$26</f>
        <v>2.5273499999999558</v>
      </c>
      <c r="J650" s="50">
        <f>(B650-$B$2)/Resultats!$J$2</f>
        <v>0.25360658749999998</v>
      </c>
      <c r="K650" s="50">
        <f>IF(AND(TRUE,Machine_donnees!J650-(Machine_traitement!$B$10*Machine_donnees!L650+Machine_traitement!$B$11)&gt;0.0003),Machine_donnees!J650-(Machine_traitement!$B$10*Machine_donnees!L650+Machine_traitement!$B$11),0)</f>
        <v>0.21324737396775712</v>
      </c>
      <c r="L650" s="51">
        <f ca="1">AVERAGE(OFFSET(H650,0,0,Machine_traitement!$B$4,1))</f>
        <v>-1.7298124488600966</v>
      </c>
    </row>
    <row r="651" spans="1:12" ht="12.75">
      <c r="A651" s="65">
        <f>IF(TRUE,Machine_donnees_brutes!A655)</f>
        <v>727.58690999999999</v>
      </c>
      <c r="B651" s="65">
        <f>IF(TRUE,Machine_donnees_brutes!B655)</f>
        <v>4.9029946000000004</v>
      </c>
      <c r="C651" s="65">
        <f>IF(TRUE,Machine_donnees_brutes!D655)</f>
        <v>352.41327000000001</v>
      </c>
      <c r="D651" s="65">
        <f>IF(TRUE,Machine_donnees_brutes!C655)</f>
        <v>-6.4366006999999996</v>
      </c>
      <c r="F651" s="54" t="str">
        <f>IF(OR(H651&gt;Machine_traitement!$B$24,F650="OUI"),"OUI","NON")</f>
        <v>OUI</v>
      </c>
      <c r="G651" s="55" t="str">
        <f>IF(I651&gt;0,IF(A651&lt;&gt;A650,IF(OR((L651-L650)/(A651-A650)&lt;-Machine_traitement!$B$18,G650="RUPTURE",IF(L651&lt;L650,L651&lt;Machine_traitement!$B$19)),"RUPTURE","NON RUPTURE"),IF(OR((L652-L650)/(A652-A650)&lt;-Machine_traitement!$B$18,G650="RUPTURE",IF(L652&lt;L650,L652&lt;Machine_traitement!$B$19)),"RUPTURE","NON RUPTURE")),"NON RUPTURE")</f>
        <v>RUPTURE</v>
      </c>
      <c r="H651" s="56">
        <f>D651/Resultats!$K$2</f>
        <v>-5.5982505814909906</v>
      </c>
      <c r="I651" s="69">
        <f>A651-Machine_traitement!$B$26</f>
        <v>2.53125</v>
      </c>
      <c r="J651" s="50">
        <f>(B651-$B$2)/Resultats!$J$2</f>
        <v>0.25402381250000006</v>
      </c>
      <c r="K651" s="50">
        <f>IF(AND(TRUE,Machine_donnees!J651-(Machine_traitement!$B$10*Machine_donnees!L651+Machine_traitement!$B$11)&gt;0.0003),Machine_donnees!J651-(Machine_traitement!$B$10*Machine_donnees!L651+Machine_traitement!$B$11),0)</f>
        <v>0.21368693104506273</v>
      </c>
      <c r="L651" s="51">
        <f ca="1">AVERAGE(OFFSET(H651,0,0,Machine_traitement!$B$4,1))</f>
        <v>-2.0065406960290328</v>
      </c>
    </row>
    <row r="652" spans="1:12" ht="12.75">
      <c r="A652" s="65">
        <f>IF(TRUE,Machine_donnees_brutes!A656)</f>
        <v>727.59082000000001</v>
      </c>
      <c r="B652" s="65">
        <f>IF(TRUE,Machine_donnees_brutes!B656)</f>
        <v>4.9051761999999997</v>
      </c>
      <c r="C652" s="65">
        <f>IF(TRUE,Machine_donnees_brutes!D656)</f>
        <v>353.00686999999999</v>
      </c>
      <c r="D652" s="65">
        <f>IF(TRUE,Machine_donnees_brutes!C656)</f>
        <v>1.8225517</v>
      </c>
      <c r="F652" s="54" t="str">
        <f>IF(OR(H652&gt;Machine_traitement!$B$24,F651="OUI"),"OUI","NON")</f>
        <v>OUI</v>
      </c>
      <c r="G652" s="55" t="str">
        <f>IF(I652&gt;0,IF(A652&lt;&gt;A651,IF(OR((L652-L651)/(A652-A651)&lt;-Machine_traitement!$B$18,G651="RUPTURE",IF(L652&lt;L651,L652&lt;Machine_traitement!$B$19)),"RUPTURE","NON RUPTURE"),IF(OR((L653-L651)/(A653-A651)&lt;-Machine_traitement!$B$18,G651="RUPTURE",IF(L653&lt;L651,L653&lt;Machine_traitement!$B$19)),"RUPTURE","NON RUPTURE")),"NON RUPTURE")</f>
        <v>RUPTURE</v>
      </c>
      <c r="H652" s="56">
        <f>D652/Resultats!$K$2</f>
        <v>1.5851691894329245</v>
      </c>
      <c r="I652" s="69">
        <f>A652-Machine_traitement!$B$26</f>
        <v>2.535160000000019</v>
      </c>
      <c r="J652" s="50">
        <f>(B652-$B$2)/Resultats!$J$2</f>
        <v>0.25429651249999996</v>
      </c>
      <c r="K652" s="50">
        <f>IF(AND(TRUE,Machine_donnees!J652-(Machine_traitement!$B$10*Machine_donnees!L652+Machine_traitement!$B$11)&gt;0.0003),Machine_donnees!J652-(Machine_traitement!$B$10*Machine_donnees!L652+Machine_traitement!$B$11),0)</f>
        <v>0.21386152189019064</v>
      </c>
      <c r="L652" s="51">
        <f ca="1">AVERAGE(OFFSET(H652,0,0,Machine_traitement!$B$4,1))</f>
        <v>-0.79081973610601097</v>
      </c>
    </row>
    <row r="653" spans="1:12" ht="12.75">
      <c r="A653" s="65">
        <f>IF(TRUE,Machine_donnees_brutes!A657)</f>
        <v>727.59473000000003</v>
      </c>
      <c r="B653" s="65">
        <f>IF(TRUE,Machine_donnees_brutes!B657)</f>
        <v>4.9087706000000004</v>
      </c>
      <c r="C653" s="65">
        <f>IF(TRUE,Machine_donnees_brutes!D657)</f>
        <v>354.35872999999998</v>
      </c>
      <c r="D653" s="65">
        <f>IF(TRUE,Machine_donnees_brutes!C657)</f>
        <v>-3.6410450999999999</v>
      </c>
      <c r="F653" s="54" t="str">
        <f>IF(OR(H653&gt;Machine_traitement!$B$24,F652="OUI"),"OUI","NON")</f>
        <v>OUI</v>
      </c>
      <c r="G653" s="55" t="str">
        <f>IF(I653&gt;0,IF(A653&lt;&gt;A652,IF(OR((L653-L652)/(A653-A652)&lt;-Machine_traitement!$B$18,G652="RUPTURE",IF(L653&lt;L652,L653&lt;Machine_traitement!$B$19)),"RUPTURE","NON RUPTURE"),IF(OR((L654-L652)/(A654-A652)&lt;-Machine_traitement!$B$18,G652="RUPTURE",IF(L654&lt;L652,L654&lt;Machine_traitement!$B$19)),"RUPTURE","NON RUPTURE")),"NON RUPTURE")</f>
        <v>RUPTURE</v>
      </c>
      <c r="H653" s="56">
        <f>D653/Resultats!$K$2</f>
        <v>-3.1668086616449465</v>
      </c>
      <c r="I653" s="69">
        <f>A653-Machine_traitement!$B$26</f>
        <v>2.5390700000000379</v>
      </c>
      <c r="J653" s="50">
        <f>(B653-$B$2)/Resultats!$J$2</f>
        <v>0.25474581250000006</v>
      </c>
      <c r="K653" s="50">
        <f>IF(AND(TRUE,Machine_donnees!J653-(Machine_traitement!$B$10*Machine_donnees!L653+Machine_traitement!$B$11)&gt;0.0003),Machine_donnees!J653-(Machine_traitement!$B$10*Machine_donnees!L653+Machine_traitement!$B$11),0)</f>
        <v>0.21447630608905433</v>
      </c>
      <c r="L653" s="51">
        <f ca="1">AVERAGE(OFFSET(H653,0,0,Machine_traitement!$B$4,1))</f>
        <v>-2.8414194926429595</v>
      </c>
    </row>
    <row r="654" spans="1:12" ht="12.75">
      <c r="A654" s="65">
        <f>IF(TRUE,Machine_donnees_brutes!A658)</f>
        <v>727.59862999999996</v>
      </c>
      <c r="B654" s="65">
        <f>IF(TRUE,Machine_donnees_brutes!B658)</f>
        <v>4.9123406000000003</v>
      </c>
      <c r="C654" s="65">
        <f>IF(TRUE,Machine_donnees_brutes!D658)</f>
        <v>354.71368000000001</v>
      </c>
      <c r="D654" s="65">
        <f>IF(TRUE,Machine_donnees_brutes!C658)</f>
        <v>-2.8928113</v>
      </c>
      <c r="F654" s="54" t="str">
        <f>IF(OR(H654&gt;Machine_traitement!$B$24,F653="OUI"),"OUI","NON")</f>
        <v>OUI</v>
      </c>
      <c r="G654" s="55" t="str">
        <f>IF(I654&gt;0,IF(A654&lt;&gt;A653,IF(OR((L654-L653)/(A654-A653)&lt;-Machine_traitement!$B$18,G653="RUPTURE",IF(L654&lt;L653,L654&lt;Machine_traitement!$B$19)),"RUPTURE","NON RUPTURE"),IF(OR((L655-L653)/(A655-A653)&lt;-Machine_traitement!$B$18,G653="RUPTURE",IF(L655&lt;L653,L655&lt;Machine_traitement!$B$19)),"RUPTURE","NON RUPTURE")),"NON RUPTURE")</f>
        <v>RUPTURE</v>
      </c>
      <c r="H654" s="56">
        <f>D654/Resultats!$K$2</f>
        <v>-2.5160303236409725</v>
      </c>
      <c r="I654" s="69">
        <f>A654-Machine_traitement!$B$26</f>
        <v>2.5429699999999684</v>
      </c>
      <c r="J654" s="50">
        <f>(B654-$B$2)/Resultats!$J$2</f>
        <v>0.25519206250000004</v>
      </c>
      <c r="K654" s="50">
        <f>IF(AND(TRUE,Machine_donnees!J654-(Machine_traitement!$B$10*Machine_donnees!L654+Machine_traitement!$B$11)&gt;0.0003),Machine_donnees!J654-(Machine_traitement!$B$10*Machine_donnees!L654+Machine_traitement!$B$11),0)</f>
        <v>0.21480110311138051</v>
      </c>
      <c r="L654" s="51">
        <f ca="1">AVERAGE(OFFSET(H654,0,0,Machine_traitement!$B$4,1))</f>
        <v>-1.3364332271329744</v>
      </c>
    </row>
    <row r="655" spans="1:12" ht="12.75">
      <c r="A655" s="65">
        <f>IF(TRUE,Machine_donnees_brutes!A659)</f>
        <v>727.60253999999998</v>
      </c>
      <c r="B655" s="65">
        <f>IF(TRUE,Machine_donnees_brutes!B659)</f>
        <v>4.9154577000000002</v>
      </c>
      <c r="C655" s="65">
        <f>IF(TRUE,Machine_donnees_brutes!D659)</f>
        <v>354.04192999999998</v>
      </c>
      <c r="D655" s="65">
        <f>IF(TRUE,Machine_donnees_brutes!C659)</f>
        <v>-0.18032268000000001</v>
      </c>
      <c r="F655" s="54" t="str">
        <f>IF(OR(H655&gt;Machine_traitement!$B$24,F654="OUI"),"OUI","NON")</f>
        <v>OUI</v>
      </c>
      <c r="G655" s="55" t="str">
        <f>IF(I655&gt;0,IF(A655&lt;&gt;A654,IF(OR((L655-L654)/(A655-A654)&lt;-Machine_traitement!$B$18,G654="RUPTURE",IF(L655&lt;L654,L655&lt;Machine_traitement!$B$19)),"RUPTURE","NON RUPTURE"),IF(OR((L656-L654)/(A656-A654)&lt;-Machine_traitement!$B$18,G654="RUPTURE",IF(L656&lt;L654,L656&lt;Machine_traitement!$B$19)),"RUPTURE","NON RUPTURE")),"NON RUPTURE")</f>
        <v>RUPTURE</v>
      </c>
      <c r="H655" s="56">
        <f>D655/Resultats!$K$2</f>
        <v>-0.15683613062497631</v>
      </c>
      <c r="I655" s="69">
        <f>A655-Machine_traitement!$B$26</f>
        <v>2.5468799999999874</v>
      </c>
      <c r="J655" s="50">
        <f>(B655-$B$2)/Resultats!$J$2</f>
        <v>0.25558170000000002</v>
      </c>
      <c r="K655" s="50">
        <f>IF(AND(TRUE,Machine_donnees!J655-(Machine_traitement!$B$10*Machine_donnees!L655+Machine_traitement!$B$11)&gt;0.0003),Machine_donnees!J655-(Machine_traitement!$B$10*Machine_donnees!L655+Machine_traitement!$B$11),0)</f>
        <v>0.21527427240097982</v>
      </c>
      <c r="L655" s="51">
        <f ca="1">AVERAGE(OFFSET(H655,0,0,Machine_traitement!$B$4,1))</f>
        <v>-2.3715185621184962</v>
      </c>
    </row>
    <row r="656" spans="1:12" ht="12.75">
      <c r="A656" s="65">
        <f>IF(TRUE,Machine_donnees_brutes!A660)</f>
        <v>727.60645</v>
      </c>
      <c r="B656" s="65">
        <f>IF(TRUE,Machine_donnees_brutes!B660)</f>
        <v>4.9197793000000001</v>
      </c>
      <c r="C656" s="65">
        <f>IF(TRUE,Machine_donnees_brutes!D660)</f>
        <v>352.99633999999998</v>
      </c>
      <c r="D656" s="65">
        <f>IF(TRUE,Machine_donnees_brutes!C660)</f>
        <v>-5.2729945000000003</v>
      </c>
      <c r="F656" s="54" t="str">
        <f>IF(OR(H656&gt;Machine_traitement!$B$24,F655="OUI"),"OUI","NON")</f>
        <v>OUI</v>
      </c>
      <c r="G656" s="55" t="str">
        <f>IF(I656&gt;0,IF(A656&lt;&gt;A655,IF(OR((L656-L655)/(A656-A655)&lt;-Machine_traitement!$B$18,G655="RUPTURE",IF(L656&lt;L655,L656&lt;Machine_traitement!$B$19)),"RUPTURE","NON RUPTURE"),IF(OR((L657-L655)/(A657-A655)&lt;-Machine_traitement!$B$18,G655="RUPTURE",IF(L657&lt;L655,L657&lt;Machine_traitement!$B$19)),"RUPTURE","NON RUPTURE")),"NON RUPTURE")</f>
        <v>RUPTURE</v>
      </c>
      <c r="H656" s="56">
        <f>D656/Resultats!$K$2</f>
        <v>-4.5862009936120165</v>
      </c>
      <c r="I656" s="69">
        <f>A656-Machine_traitement!$B$26</f>
        <v>2.5507900000000063</v>
      </c>
      <c r="J656" s="50">
        <f>(B656-$B$2)/Resultats!$J$2</f>
        <v>0.25612190000000001</v>
      </c>
      <c r="K656" s="50">
        <f>IF(AND(TRUE,Machine_donnees!J656-(Machine_traitement!$B$10*Machine_donnees!L656+Machine_traitement!$B$11)&gt;0.0003),Machine_donnees!J656-(Machine_traitement!$B$10*Machine_donnees!L656+Machine_traitement!$B$11),0)</f>
        <v>0.21569766462094031</v>
      </c>
      <c r="L656" s="51">
        <f ca="1">AVERAGE(OFFSET(H656,0,0,Machine_traitement!$B$4,1))</f>
        <v>-0.92409332783320886</v>
      </c>
    </row>
    <row r="657" spans="1:12" ht="12.75">
      <c r="A657" s="65">
        <f>IF(TRUE,Machine_donnees_brutes!A661)</f>
        <v>727.61035000000004</v>
      </c>
      <c r="B657" s="65">
        <f>IF(TRUE,Machine_donnees_brutes!B661)</f>
        <v>4.9197968999999997</v>
      </c>
      <c r="C657" s="65">
        <f>IF(TRUE,Machine_donnees_brutes!D661)</f>
        <v>352.4538</v>
      </c>
      <c r="D657" s="65">
        <f>IF(TRUE,Machine_donnees_brutes!C661)</f>
        <v>3.1480378999999998</v>
      </c>
      <c r="F657" s="54" t="str">
        <f>IF(OR(H657&gt;Machine_traitement!$B$24,F656="OUI"),"OUI","NON")</f>
        <v>OUI</v>
      </c>
      <c r="G657" s="55" t="str">
        <f>IF(I657&gt;0,IF(A657&lt;&gt;A656,IF(OR((L657-L656)/(A657-A656)&lt;-Machine_traitement!$B$18,G656="RUPTURE",IF(L657&lt;L656,L657&lt;Machine_traitement!$B$19)),"RUPTURE","NON RUPTURE"),IF(OR((L658-L656)/(A658-A656)&lt;-Machine_traitement!$B$18,G656="RUPTURE",IF(L658&lt;L656,L658&lt;Machine_traitement!$B$19)),"RUPTURE","NON RUPTURE")),"NON RUPTURE")</f>
        <v>RUPTURE</v>
      </c>
      <c r="H657" s="56">
        <f>D657/Resultats!$K$2</f>
        <v>2.7380143379455988</v>
      </c>
      <c r="I657" s="69">
        <f>A657-Machine_traitement!$B$26</f>
        <v>2.5546900000000505</v>
      </c>
      <c r="J657" s="50">
        <f>(B657-$B$2)/Resultats!$J$2</f>
        <v>0.25612409999999997</v>
      </c>
      <c r="K657" s="50">
        <f>IF(AND(TRUE,Machine_donnees!J657-(Machine_traitement!$B$10*Machine_donnees!L657+Machine_traitement!$B$11)&gt;0.0003),Machine_donnees!J657-(Machine_traitement!$B$10*Machine_donnees!L657+Machine_traitement!$B$11),0)</f>
        <v>0.21576516600046591</v>
      </c>
      <c r="L657" s="51">
        <f ca="1">AVERAGE(OFFSET(H657,0,0,Machine_traitement!$B$4,1))</f>
        <v>-1.7332762823169896</v>
      </c>
    </row>
    <row r="658" spans="1:12" ht="12.75">
      <c r="A658" s="65">
        <f>IF(TRUE,Machine_donnees_brutes!A662)</f>
        <v>727.61425999999994</v>
      </c>
      <c r="B658" s="65">
        <f>IF(TRUE,Machine_donnees_brutes!B662)</f>
        <v>4.925662</v>
      </c>
      <c r="C658" s="65">
        <f>IF(TRUE,Machine_donnees_brutes!D662)</f>
        <v>353.38474000000002</v>
      </c>
      <c r="D658" s="65">
        <f>IF(TRUE,Machine_donnees_brutes!C662)</f>
        <v>-7.1337142</v>
      </c>
      <c r="F658" s="54" t="str">
        <f>IF(OR(H658&gt;Machine_traitement!$B$24,F657="OUI"),"OUI","NON")</f>
        <v>OUI</v>
      </c>
      <c r="G658" s="55" t="str">
        <f>IF(I658&gt;0,IF(A658&lt;&gt;A657,IF(OR((L658-L657)/(A658-A657)&lt;-Machine_traitement!$B$18,G657="RUPTURE",IF(L658&lt;L657,L658&lt;Machine_traitement!$B$19)),"RUPTURE","NON RUPTURE"),IF(OR((L659-L657)/(A659-A657)&lt;-Machine_traitement!$B$18,G657="RUPTURE",IF(L659&lt;L657,L659&lt;Machine_traitement!$B$19)),"RUPTURE","NON RUPTURE")),"NON RUPTURE")</f>
        <v>RUPTURE</v>
      </c>
      <c r="H658" s="56">
        <f>D658/Resultats!$K$2</f>
        <v>-6.204566902579578</v>
      </c>
      <c r="I658" s="69">
        <f>A658-Machine_traitement!$B$26</f>
        <v>2.5585999999999558</v>
      </c>
      <c r="J658" s="50">
        <f>(B658-$B$2)/Resultats!$J$2</f>
        <v>0.2568572375</v>
      </c>
      <c r="K658" s="50">
        <f>IF(AND(TRUE,Machine_donnees!J658-(Machine_traitement!$B$10*Machine_donnees!L658+Machine_traitement!$B$11)&gt;0.0003),Machine_donnees!J658-(Machine_traitement!$B$10*Machine_donnees!L658+Machine_traitement!$B$11),0)</f>
        <v>0.21652915470126732</v>
      </c>
      <c r="L658" s="51">
        <f ca="1">AVERAGE(OFFSET(H658,0,0,Machine_traitement!$B$4,1))</f>
        <v>-2.1155693670138369</v>
      </c>
    </row>
    <row r="659" spans="1:12" ht="12.75">
      <c r="A659" s="65">
        <f>IF(TRUE,Machine_donnees_brutes!A663)</f>
        <v>727.61815999999999</v>
      </c>
      <c r="B659" s="65">
        <f>IF(TRUE,Machine_donnees_brutes!B663)</f>
        <v>4.9264193000000001</v>
      </c>
      <c r="C659" s="65">
        <f>IF(TRUE,Machine_donnees_brutes!D663)</f>
        <v>354.65881000000002</v>
      </c>
      <c r="D659" s="65">
        <f>IF(TRUE,Machine_donnees_brutes!C663)</f>
        <v>2.2689533000000002</v>
      </c>
      <c r="F659" s="54" t="str">
        <f>IF(OR(H659&gt;Machine_traitement!$B$24,F658="OUI"),"OUI","NON")</f>
        <v>OUI</v>
      </c>
      <c r="G659" s="55" t="str">
        <f>IF(I659&gt;0,IF(A659&lt;&gt;A658,IF(OR((L659-L658)/(A659-A658)&lt;-Machine_traitement!$B$18,G658="RUPTURE",IF(L659&lt;L658,L659&lt;Machine_traitement!$B$19)),"RUPTURE","NON RUPTURE"),IF(OR((L660-L658)/(A660-A658)&lt;-Machine_traitement!$B$18,G658="RUPTURE",IF(L660&lt;L658,L660&lt;Machine_traitement!$B$19)),"RUPTURE","NON RUPTURE")),"NON RUPTURE")</f>
        <v>RUPTURE</v>
      </c>
      <c r="H659" s="56">
        <f>D659/Resultats!$K$2</f>
        <v>1.9734281685519042</v>
      </c>
      <c r="I659" s="69">
        <f>A659-Machine_traitement!$B$26</f>
        <v>2.5625</v>
      </c>
      <c r="J659" s="50">
        <f>(B659-$B$2)/Resultats!$J$2</f>
        <v>0.25695190000000001</v>
      </c>
      <c r="K659" s="50">
        <f>IF(AND(TRUE,Machine_donnees!J659-(Machine_traitement!$B$10*Machine_donnees!L659+Machine_traitement!$B$11)&gt;0.0003),Machine_donnees!J659-(Machine_traitement!$B$10*Machine_donnees!L659+Machine_traitement!$B$11),0)</f>
        <v>0.21658426147523663</v>
      </c>
      <c r="L659" s="51">
        <f ca="1">AVERAGE(OFFSET(H659,0,0,Machine_traitement!$B$4,1))</f>
        <v>-1.6254140366247847</v>
      </c>
    </row>
    <row r="660" spans="1:12" ht="12.75">
      <c r="A660" s="65">
        <f>IF(TRUE,Machine_donnees_brutes!A664)</f>
        <v>727.62207000000001</v>
      </c>
      <c r="B660" s="65">
        <f>IF(TRUE,Machine_donnees_brutes!B664)</f>
        <v>4.9311042</v>
      </c>
      <c r="C660" s="65">
        <f>IF(TRUE,Machine_donnees_brutes!D664)</f>
        <v>354.74283000000003</v>
      </c>
      <c r="D660" s="65">
        <f>IF(TRUE,Machine_donnees_brutes!C664)</f>
        <v>-6.0065999000000003</v>
      </c>
      <c r="F660" s="54" t="str">
        <f>IF(OR(H660&gt;Machine_traitement!$B$24,F659="OUI"),"OUI","NON")</f>
        <v>OUI</v>
      </c>
      <c r="G660" s="55" t="str">
        <f>IF(I660&gt;0,IF(A660&lt;&gt;A659,IF(OR((L660-L659)/(A660-A659)&lt;-Machine_traitement!$B$18,G659="RUPTURE",IF(L660&lt;L659,L660&lt;Machine_traitement!$B$19)),"RUPTURE","NON RUPTURE"),IF(OR((L661-L659)/(A661-A659)&lt;-Machine_traitement!$B$18,G659="RUPTURE",IF(L661&lt;L659,L661&lt;Machine_traitement!$B$19)),"RUPTURE","NON RUPTURE")),"NON RUPTURE")</f>
        <v>RUPTURE</v>
      </c>
      <c r="H660" s="56">
        <f>D660/Resultats!$K$2</f>
        <v>-5.2242562418014735</v>
      </c>
      <c r="I660" s="69">
        <f>A660-Machine_traitement!$B$26</f>
        <v>2.566410000000019</v>
      </c>
      <c r="J660" s="50">
        <f>(B660-$B$2)/Resultats!$J$2</f>
        <v>0.25753751250000001</v>
      </c>
      <c r="K660" s="50">
        <f>IF(AND(TRUE,Machine_donnees!J660-(Machine_traitement!$B$10*Machine_donnees!L660+Machine_traitement!$B$11)&gt;0.0003),Machine_donnees!J660-(Machine_traitement!$B$10*Machine_donnees!L660+Machine_traitement!$B$11),0)</f>
        <v>0.2172537165223426</v>
      </c>
      <c r="L660" s="51">
        <f ca="1">AVERAGE(OFFSET(H660,0,0,Machine_traitement!$B$4,1))</f>
        <v>-2.6643501275843802</v>
      </c>
    </row>
    <row r="661" spans="1:12" ht="12.75">
      <c r="A661" s="65">
        <f>IF(TRUE,Machine_donnees_brutes!A665)</f>
        <v>727.62598000000003</v>
      </c>
      <c r="B661" s="65">
        <f>IF(TRUE,Machine_donnees_brutes!B665)</f>
        <v>4.9336729000000004</v>
      </c>
      <c r="C661" s="65">
        <f>IF(TRUE,Machine_donnees_brutes!D665)</f>
        <v>353.96206999999998</v>
      </c>
      <c r="D661" s="65">
        <f>IF(TRUE,Machine_donnees_brutes!C665)</f>
        <v>-0.12008473</v>
      </c>
      <c r="F661" s="54" t="str">
        <f>IF(OR(H661&gt;Machine_traitement!$B$24,F660="OUI"),"OUI","NON")</f>
        <v>OUI</v>
      </c>
      <c r="G661" s="55" t="str">
        <f>IF(I661&gt;0,IF(A661&lt;&gt;A660,IF(OR((L661-L660)/(A661-A660)&lt;-Machine_traitement!$B$18,G660="RUPTURE",IF(L661&lt;L660,L661&lt;Machine_traitement!$B$19)),"RUPTURE","NON RUPTURE"),IF(OR((L662-L660)/(A662-A660)&lt;-Machine_traitement!$B$18,G660="RUPTURE",IF(L662&lt;L660,L662&lt;Machine_traitement!$B$19)),"RUPTURE","NON RUPTURE")),"NON RUPTURE")</f>
        <v>RUPTURE</v>
      </c>
      <c r="H661" s="56">
        <f>D661/Resultats!$K$2</f>
        <v>-0.10444401336728697</v>
      </c>
      <c r="I661" s="69">
        <f>A661-Machine_traitement!$B$26</f>
        <v>2.5703200000000379</v>
      </c>
      <c r="J661" s="50">
        <f>(B661-$B$2)/Resultats!$J$2</f>
        <v>0.25785860000000005</v>
      </c>
      <c r="K661" s="50">
        <f>IF(AND(TRUE,Machine_donnees!J661-(Machine_traitement!$B$10*Machine_donnees!L661+Machine_traitement!$B$11)&gt;0.0003),Machine_donnees!J661-(Machine_traitement!$B$10*Machine_donnees!L661+Machine_traitement!$B$11),0)</f>
        <v>0.21741876383592307</v>
      </c>
      <c r="L661" s="51">
        <f ca="1">AVERAGE(OFFSET(H661,0,0,Machine_traitement!$B$4,1))</f>
        <v>-0.73077598286647361</v>
      </c>
    </row>
    <row r="662" spans="1:12" ht="12.75">
      <c r="A662" s="65">
        <f>IF(TRUE,Machine_donnees_brutes!A666)</f>
        <v>727.62987999999996</v>
      </c>
      <c r="B662" s="65">
        <f>IF(TRUE,Machine_donnees_brutes!B666)</f>
        <v>4.9365877999999999</v>
      </c>
      <c r="C662" s="65">
        <f>IF(TRUE,Machine_donnees_brutes!D666)</f>
        <v>353.02472</v>
      </c>
      <c r="D662" s="65">
        <f>IF(TRUE,Machine_donnees_brutes!C666)</f>
        <v>-1.5603378000000001</v>
      </c>
      <c r="F662" s="54" t="str">
        <f>IF(OR(H662&gt;Machine_traitement!$B$24,F661="OUI"),"OUI","NON")</f>
        <v>OUI</v>
      </c>
      <c r="G662" s="55" t="str">
        <f>IF(I662&gt;0,IF(A662&lt;&gt;A661,IF(OR((L662-L661)/(A662-A661)&lt;-Machine_traitement!$B$18,G661="RUPTURE",IF(L662&lt;L661,L662&lt;Machine_traitement!$B$19)),"RUPTURE","NON RUPTURE"),IF(OR((L663-L661)/(A663-A661)&lt;-Machine_traitement!$B$18,G661="RUPTURE",IF(L663&lt;L661,L663&lt;Machine_traitement!$B$19)),"RUPTURE","NON RUPTURE")),"NON RUPTURE")</f>
        <v>RUPTURE</v>
      </c>
      <c r="H662" s="56">
        <f>D662/Resultats!$K$2</f>
        <v>-1.3571079523656602</v>
      </c>
      <c r="I662" s="69">
        <f>A662-Machine_traitement!$B$26</f>
        <v>2.5742199999999684</v>
      </c>
      <c r="J662" s="50">
        <f>(B662-$B$2)/Resultats!$J$2</f>
        <v>0.25822296249999999</v>
      </c>
      <c r="K662" s="50">
        <f>IF(AND(TRUE,Machine_donnees!J662-(Machine_traitement!$B$10*Machine_donnees!L662+Machine_traitement!$B$11)&gt;0.0003),Machine_donnees!J662-(Machine_traitement!$B$10*Machine_donnees!L662+Machine_traitement!$B$11),0)</f>
        <v>0.21791514122349631</v>
      </c>
      <c r="L662" s="51">
        <f ca="1">AVERAGE(OFFSET(H662,0,0,Machine_traitement!$B$4,1))</f>
        <v>-2.3666403020954752</v>
      </c>
    </row>
    <row r="663" spans="1:12" ht="12.75">
      <c r="A663" s="65">
        <f>IF(TRUE,Machine_donnees_brutes!A667)</f>
        <v>727.63378999999998</v>
      </c>
      <c r="B663" s="65">
        <f>IF(TRUE,Machine_donnees_brutes!B667)</f>
        <v>4.9414930000000004</v>
      </c>
      <c r="C663" s="65">
        <f>IF(TRUE,Machine_donnees_brutes!D667)</f>
        <v>352.68801999999999</v>
      </c>
      <c r="D663" s="65">
        <f>IF(TRUE,Machine_donnees_brutes!C667)</f>
        <v>-3.8817618</v>
      </c>
      <c r="F663" s="54" t="str">
        <f>IF(OR(H663&gt;Machine_traitement!$B$24,F662="OUI"),"OUI","NON")</f>
        <v>OUI</v>
      </c>
      <c r="G663" s="55" t="str">
        <f>IF(I663&gt;0,IF(A663&lt;&gt;A662,IF(OR((L663-L662)/(A663-A662)&lt;-Machine_traitement!$B$18,G662="RUPTURE",IF(L663&lt;L662,L663&lt;Machine_traitement!$B$19)),"RUPTURE","NON RUPTURE"),IF(OR((L664-L662)/(A664-A662)&lt;-Machine_traitement!$B$18,G662="RUPTURE",IF(L664&lt;L662,L664&lt;Machine_traitement!$B$19)),"RUPTURE","NON RUPTURE")),"NON RUPTURE")</f>
        <v>RUPTURE</v>
      </c>
      <c r="H663" s="56">
        <f>D663/Resultats!$K$2</f>
        <v>-3.3761726518252897</v>
      </c>
      <c r="I663" s="69">
        <f>A663-Machine_traitement!$B$26</f>
        <v>2.5781299999999874</v>
      </c>
      <c r="J663" s="50">
        <f>(B663-$B$2)/Resultats!$J$2</f>
        <v>0.25883611250000005</v>
      </c>
      <c r="K663" s="50">
        <f>IF(AND(TRUE,Machine_donnees!J663-(Machine_traitement!$B$10*Machine_donnees!L663+Machine_traitement!$B$11)&gt;0.0003),Machine_donnees!J663-(Machine_traitement!$B$10*Machine_donnees!L663+Machine_traitement!$B$11),0)</f>
        <v>0.21841924085707895</v>
      </c>
      <c r="L663" s="51">
        <f ca="1">AVERAGE(OFFSET(H663,0,0,Machine_traitement!$B$4,1))</f>
        <v>-1.0153411668215142</v>
      </c>
    </row>
    <row r="664" spans="1:12" ht="12.75">
      <c r="A664" s="65">
        <f>IF(TRUE,Machine_donnees_brutes!A668)</f>
        <v>727.6377</v>
      </c>
      <c r="B664" s="65">
        <f>IF(TRUE,Machine_donnees_brutes!B668)</f>
        <v>4.9435735000000003</v>
      </c>
      <c r="C664" s="65">
        <f>IF(TRUE,Machine_donnees_brutes!D668)</f>
        <v>353.78357</v>
      </c>
      <c r="D664" s="65">
        <f>IF(TRUE,Machine_donnees_brutes!C668)</f>
        <v>1.5469804</v>
      </c>
      <c r="F664" s="54" t="str">
        <f>IF(OR(H664&gt;Machine_traitement!$B$24,F663="OUI"),"OUI","NON")</f>
        <v>OUI</v>
      </c>
      <c r="G664" s="55" t="str">
        <f>IF(I664&gt;0,IF(A664&lt;&gt;A663,IF(OR((L664-L663)/(A664-A663)&lt;-Machine_traitement!$B$18,G663="RUPTURE",IF(L664&lt;L663,L664&lt;Machine_traitement!$B$19)),"RUPTURE","NON RUPTURE"),IF(OR((L665-L663)/(A665-A663)&lt;-Machine_traitement!$B$18,G663="RUPTURE",IF(L665&lt;L663,L665&lt;Machine_traitement!$B$19)),"RUPTURE","NON RUPTURE")),"NON RUPTURE")</f>
        <v>RUPTURE</v>
      </c>
      <c r="H664" s="56">
        <f>D664/Resultats!$K$2</f>
        <v>1.3454903181822615</v>
      </c>
      <c r="I664" s="69">
        <f>A664-Machine_traitement!$B$26</f>
        <v>2.5820400000000063</v>
      </c>
      <c r="J664" s="50">
        <f>(B664-$B$2)/Resultats!$J$2</f>
        <v>0.25909617500000004</v>
      </c>
      <c r="K664" s="50">
        <f>IF(AND(TRUE,Machine_donnees!J664-(Machine_traitement!$B$10*Machine_donnees!L664+Machine_traitement!$B$11)&gt;0.0003),Machine_donnees!J664-(Machine_traitement!$B$10*Machine_donnees!L664+Machine_traitement!$B$11),0)</f>
        <v>0.21880010436948152</v>
      </c>
      <c r="L664" s="51">
        <f ca="1">AVERAGE(OFFSET(H664,0,0,Machine_traitement!$B$4,1))</f>
        <v>-2.5122485955867755</v>
      </c>
    </row>
    <row r="665" spans="1:12" ht="12.75">
      <c r="A665" s="65">
        <f>IF(TRUE,Machine_donnees_brutes!A669)</f>
        <v>727.64160000000004</v>
      </c>
      <c r="B665" s="65">
        <f>IF(TRUE,Machine_donnees_brutes!B669)</f>
        <v>4.9470305000000003</v>
      </c>
      <c r="C665" s="65">
        <f>IF(TRUE,Machine_donnees_brutes!D669)</f>
        <v>354.86874</v>
      </c>
      <c r="D665" s="65">
        <f>IF(TRUE,Machine_donnees_brutes!C669)</f>
        <v>-7.3239068999999999</v>
      </c>
      <c r="F665" s="54" t="str">
        <f>IF(OR(H665&gt;Machine_traitement!$B$24,F664="OUI"),"OUI","NON")</f>
        <v>OUI</v>
      </c>
      <c r="G665" s="55" t="str">
        <f>IF(I665&gt;0,IF(A665&lt;&gt;A664,IF(OR((L665-L664)/(A665-A664)&lt;-Machine_traitement!$B$18,G664="RUPTURE",IF(L665&lt;L664,L665&lt;Machine_traitement!$B$19)),"RUPTURE","NON RUPTURE"),IF(OR((L666-L664)/(A666-A664)&lt;-Machine_traitement!$B$18,G664="RUPTURE",IF(L666&lt;L664,L666&lt;Machine_traitement!$B$19)),"RUPTURE","NON RUPTURE")),"NON RUPTURE")</f>
        <v>RUPTURE</v>
      </c>
      <c r="H665" s="56">
        <f>D665/Resultats!$K$2</f>
        <v>-6.3699875093558127</v>
      </c>
      <c r="I665" s="69">
        <f>A665-Machine_traitement!$B$26</f>
        <v>2.5859400000000505</v>
      </c>
      <c r="J665" s="50">
        <f>(B665-$B$2)/Resultats!$J$2</f>
        <v>0.25952830000000005</v>
      </c>
      <c r="K665" s="50">
        <f>IF(AND(TRUE,Machine_donnees!J665-(Machine_traitement!$B$10*Machine_donnees!L665+Machine_traitement!$B$11)&gt;0.0003),Machine_donnees!J665-(Machine_traitement!$B$10*Machine_donnees!L665+Machine_traitement!$B$11),0)</f>
        <v>0.21917565728501681</v>
      </c>
      <c r="L665" s="51">
        <f ca="1">AVERAGE(OFFSET(H665,0,0,Machine_traitement!$B$4,1))</f>
        <v>-1.8112348225089856</v>
      </c>
    </row>
    <row r="666" spans="1:12" ht="12.75">
      <c r="A666" s="65">
        <f>IF(TRUE,Machine_donnees_brutes!A670)</f>
        <v>727.64550999999994</v>
      </c>
      <c r="B666" s="65">
        <f>IF(TRUE,Machine_donnees_brutes!B670)</f>
        <v>4.9502610999999996</v>
      </c>
      <c r="C666" s="65">
        <f>IF(TRUE,Machine_donnees_brutes!D670)</f>
        <v>354.63387999999998</v>
      </c>
      <c r="D666" s="65">
        <f>IF(TRUE,Machine_donnees_brutes!C670)</f>
        <v>3.1589646</v>
      </c>
      <c r="F666" s="54" t="str">
        <f>IF(OR(H666&gt;Machine_traitement!$B$24,F665="OUI"),"OUI","NON")</f>
        <v>OUI</v>
      </c>
      <c r="G666" s="55" t="str">
        <f>IF(I666&gt;0,IF(A666&lt;&gt;A665,IF(OR((L666-L665)/(A666-A665)&lt;-Machine_traitement!$B$18,G665="RUPTURE",IF(L666&lt;L665,L666&lt;Machine_traitement!$B$19)),"RUPTURE","NON RUPTURE"),IF(OR((L667-L665)/(A667-A665)&lt;-Machine_traitement!$B$18,G665="RUPTURE",IF(L667&lt;L665,L667&lt;Machine_traitement!$B$19)),"RUPTURE","NON RUPTURE")),"NON RUPTURE")</f>
        <v>RUPTURE</v>
      </c>
      <c r="H666" s="56">
        <f>D666/Resultats!$K$2</f>
        <v>2.7475178643378415</v>
      </c>
      <c r="I666" s="69">
        <f>A666-Machine_traitement!$B$26</f>
        <v>2.5898499999999558</v>
      </c>
      <c r="J666" s="50">
        <f>(B666-$B$2)/Resultats!$J$2</f>
        <v>0.25993212499999996</v>
      </c>
      <c r="K666" s="50">
        <f>IF(AND(TRUE,Machine_donnees!J666-(Machine_traitement!$B$10*Machine_donnees!L666+Machine_traitement!$B$11)&gt;0.0003),Machine_donnees!J666-(Machine_traitement!$B$10*Machine_donnees!L666+Machine_traitement!$B$11),0)</f>
        <v>0.21954269378575644</v>
      </c>
      <c r="L666" s="51">
        <f ca="1">AVERAGE(OFFSET(H666,0,0,Machine_traitement!$B$4,1))</f>
        <v>-1.3553696212113451</v>
      </c>
    </row>
    <row r="667" spans="1:12" ht="12.75">
      <c r="A667" s="65">
        <f>IF(TRUE,Machine_donnees_brutes!A671)</f>
        <v>727.64940999999999</v>
      </c>
      <c r="B667" s="65">
        <f>IF(TRUE,Machine_donnees_brutes!B671)</f>
        <v>4.9536170999999998</v>
      </c>
      <c r="C667" s="65">
        <f>IF(TRUE,Machine_donnees_brutes!D671)</f>
        <v>353.71850999999998</v>
      </c>
      <c r="D667" s="65">
        <f>IF(TRUE,Machine_donnees_brutes!C671)</f>
        <v>-6.2756429000000002</v>
      </c>
      <c r="F667" s="54" t="str">
        <f>IF(OR(H667&gt;Machine_traitement!$B$24,F666="OUI"),"OUI","NON")</f>
        <v>OUI</v>
      </c>
      <c r="G667" s="55" t="str">
        <f>IF(I667&gt;0,IF(A667&lt;&gt;A666,IF(OR((L667-L666)/(A667-A666)&lt;-Machine_traitement!$B$18,G666="RUPTURE",IF(L667&lt;L666,L667&lt;Machine_traitement!$B$19)),"RUPTURE","NON RUPTURE"),IF(OR((L668-L666)/(A668-A666)&lt;-Machine_traitement!$B$18,G666="RUPTURE",IF(L668&lt;L666,L668&lt;Machine_traitement!$B$19)),"RUPTURE","NON RUPTURE")),"NON RUPTURE")</f>
        <v>RUPTURE</v>
      </c>
      <c r="H667" s="56">
        <f>D667/Resultats!$K$2</f>
        <v>-5.4582571067605317</v>
      </c>
      <c r="I667" s="69">
        <f>A667-Machine_traitement!$B$26</f>
        <v>2.59375</v>
      </c>
      <c r="J667" s="50">
        <f>(B667-$B$2)/Resultats!$J$2</f>
        <v>0.26035162499999998</v>
      </c>
      <c r="K667" s="50">
        <f>IF(AND(TRUE,Machine_donnees!J667-(Machine_traitement!$B$10*Machine_donnees!L667+Machine_traitement!$B$11)&gt;0.0003),Machine_donnees!J667-(Machine_traitement!$B$10*Machine_donnees!L667+Machine_traitement!$B$11),0)</f>
        <v>0.21999083069767231</v>
      </c>
      <c r="L667" s="51">
        <f ca="1">AVERAGE(OFFSET(H667,0,0,Machine_traitement!$B$4,1))</f>
        <v>-1.71022431432333</v>
      </c>
    </row>
    <row r="668" spans="1:12" ht="12.75">
      <c r="A668" s="65">
        <f>IF(TRUE,Machine_donnees_brutes!A672)</f>
        <v>727.65332000000001</v>
      </c>
      <c r="B668" s="65">
        <f>IF(TRUE,Machine_donnees_brutes!B672)</f>
        <v>4.9541531000000001</v>
      </c>
      <c r="C668" s="65">
        <f>IF(TRUE,Machine_donnees_brutes!D672)</f>
        <v>352.74234000000001</v>
      </c>
      <c r="D668" s="65">
        <f>IF(TRUE,Machine_donnees_brutes!C672)</f>
        <v>2.3429747000000001</v>
      </c>
      <c r="F668" s="54" t="str">
        <f>IF(OR(H668&gt;Machine_traitement!$B$24,F667="OUI"),"OUI","NON")</f>
        <v>OUI</v>
      </c>
      <c r="G668" s="55" t="str">
        <f>IF(I668&gt;0,IF(A668&lt;&gt;A667,IF(OR((L668-L667)/(A668-A667)&lt;-Machine_traitement!$B$18,G667="RUPTURE",IF(L668&lt;L667,L668&lt;Machine_traitement!$B$19)),"RUPTURE","NON RUPTURE"),IF(OR((L669-L667)/(A669-A667)&lt;-Machine_traitement!$B$18,G667="RUPTURE",IF(L669&lt;L667,L669&lt;Machine_traitement!$B$19)),"RUPTURE","NON RUPTURE")),"NON RUPTURE")</f>
        <v>RUPTURE</v>
      </c>
      <c r="H668" s="56">
        <f>D668/Resultats!$K$2</f>
        <v>2.0378084781138717</v>
      </c>
      <c r="I668" s="69">
        <f>A668-Machine_traitement!$B$26</f>
        <v>2.597660000000019</v>
      </c>
      <c r="J668" s="50">
        <f>(B668-$B$2)/Resultats!$J$2</f>
        <v>0.26041862500000001</v>
      </c>
      <c r="K668" s="50">
        <f>IF(AND(TRUE,Machine_donnees!J668-(Machine_traitement!$B$10*Machine_donnees!L668+Machine_traitement!$B$11)&gt;0.0003),Machine_donnees!J668-(Machine_traitement!$B$10*Machine_donnees!L668+Machine_traitement!$B$11),0)</f>
        <v>0.21998273133013921</v>
      </c>
      <c r="L668" s="51">
        <f ca="1">AVERAGE(OFFSET(H668,0,0,Machine_traitement!$B$4,1))</f>
        <v>-0.77962945489220292</v>
      </c>
    </row>
    <row r="669" spans="1:12" ht="12.75">
      <c r="A669" s="65">
        <f>IF(TRUE,Machine_donnees_brutes!A673)</f>
        <v>727.65723000000003</v>
      </c>
      <c r="B669" s="65">
        <f>IF(TRUE,Machine_donnees_brutes!B673)</f>
        <v>4.9594282999999999</v>
      </c>
      <c r="C669" s="65">
        <f>IF(TRUE,Machine_donnees_brutes!D673)</f>
        <v>352.58386000000002</v>
      </c>
      <c r="D669" s="65">
        <f>IF(TRUE,Machine_donnees_brutes!C673)</f>
        <v>-4.1357359999999996</v>
      </c>
      <c r="F669" s="54" t="str">
        <f>IF(OR(H669&gt;Machine_traitement!$B$24,F668="OUI"),"OUI","NON")</f>
        <v>OUI</v>
      </c>
      <c r="G669" s="55" t="str">
        <f>IF(I669&gt;0,IF(A669&lt;&gt;A668,IF(OR((L669-L668)/(A669-A668)&lt;-Machine_traitement!$B$18,G668="RUPTURE",IF(L669&lt;L668,L669&lt;Machine_traitement!$B$19)),"RUPTURE","NON RUPTURE"),IF(OR((L670-L668)/(A670-A668)&lt;-Machine_traitement!$B$18,G668="RUPTURE",IF(L670&lt;L668,L670&lt;Machine_traitement!$B$19)),"RUPTURE","NON RUPTURE")),"NON RUPTURE")</f>
        <v>RUPTURE</v>
      </c>
      <c r="H669" s="56">
        <f>D669/Resultats!$K$2</f>
        <v>-3.5970673878982775</v>
      </c>
      <c r="I669" s="69">
        <f>A669-Machine_traitement!$B$26</f>
        <v>2.6015700000000379</v>
      </c>
      <c r="J669" s="50">
        <f>(B669-$B$2)/Resultats!$J$2</f>
        <v>0.26107802499999999</v>
      </c>
      <c r="K669" s="50">
        <f>IF(AND(TRUE,Machine_donnees!J669-(Machine_traitement!$B$10*Machine_donnees!L669+Machine_traitement!$B$11)&gt;0.0003),Machine_donnees!J669-(Machine_traitement!$B$10*Machine_donnees!L669+Machine_traitement!$B$11),0)</f>
        <v>0.22081994999268981</v>
      </c>
      <c r="L669" s="51">
        <f ca="1">AVERAGE(OFFSET(H669,0,0,Machine_traitement!$B$4,1))</f>
        <v>-2.9830718901098576</v>
      </c>
    </row>
    <row r="670" spans="1:12" ht="12.75">
      <c r="A670" s="65">
        <f>IF(TRUE,Machine_donnees_brutes!A674)</f>
        <v>727.66112999999996</v>
      </c>
      <c r="B670" s="65">
        <f>IF(TRUE,Machine_donnees_brutes!B674)</f>
        <v>4.9625634999999999</v>
      </c>
      <c r="C670" s="65">
        <f>IF(TRUE,Machine_donnees_brutes!D674)</f>
        <v>353.79102</v>
      </c>
      <c r="D670" s="65">
        <f>IF(TRUE,Machine_donnees_brutes!C674)</f>
        <v>-2.7238506999999998</v>
      </c>
      <c r="F670" s="54" t="str">
        <f>IF(OR(H670&gt;Machine_traitement!$B$24,F669="OUI"),"OUI","NON")</f>
        <v>OUI</v>
      </c>
      <c r="G670" s="55" t="str">
        <f>IF(I670&gt;0,IF(A670&lt;&gt;A669,IF(OR((L670-L669)/(A670-A669)&lt;-Machine_traitement!$B$18,G669="RUPTURE",IF(L670&lt;L669,L670&lt;Machine_traitement!$B$19)),"RUPTURE","NON RUPTURE"),IF(OR((L671-L669)/(A671-A669)&lt;-Machine_traitement!$B$18,G669="RUPTURE",IF(L671&lt;L669,L671&lt;Machine_traitement!$B$19)),"RUPTURE","NON RUPTURE")),"NON RUPTURE")</f>
        <v>RUPTURE</v>
      </c>
      <c r="H670" s="56">
        <f>D670/Resultats!$K$2</f>
        <v>-2.3690763923214382</v>
      </c>
      <c r="I670" s="69">
        <f>A670-Machine_traitement!$B$26</f>
        <v>2.6054699999999684</v>
      </c>
      <c r="J670" s="50">
        <f>(B670-$B$2)/Resultats!$J$2</f>
        <v>0.26146992499999999</v>
      </c>
      <c r="K670" s="50">
        <f>IF(AND(TRUE,Machine_donnees!J670-(Machine_traitement!$B$10*Machine_donnees!L670+Machine_traitement!$B$11)&gt;0.0003),Machine_donnees!J670-(Machine_traitement!$B$10*Machine_donnees!L670+Machine_traitement!$B$11),0)</f>
        <v>0.22106534280122844</v>
      </c>
      <c r="L670" s="51">
        <f ca="1">AVERAGE(OFFSET(H670,0,0,Machine_traitement!$B$4,1))</f>
        <v>-1.1676259852762136</v>
      </c>
    </row>
    <row r="671" spans="1:12" ht="12.75">
      <c r="A671" s="65">
        <f>IF(TRUE,Machine_donnees_brutes!A675)</f>
        <v>727.66503999999998</v>
      </c>
      <c r="B671" s="65">
        <f>IF(TRUE,Machine_donnees_brutes!B675)</f>
        <v>4.9649419999999997</v>
      </c>
      <c r="C671" s="65">
        <f>IF(TRUE,Machine_donnees_brutes!D675)</f>
        <v>354.56186000000002</v>
      </c>
      <c r="D671" s="65">
        <f>IF(TRUE,Machine_donnees_brutes!C675)</f>
        <v>0.038889701999999998</v>
      </c>
      <c r="F671" s="54" t="str">
        <f>IF(OR(H671&gt;Machine_traitement!$B$24,F670="OUI"),"OUI","NON")</f>
        <v>OUI</v>
      </c>
      <c r="G671" s="55" t="str">
        <f>IF(I671&gt;0,IF(A671&lt;&gt;A670,IF(OR((L671-L670)/(A671-A670)&lt;-Machine_traitement!$B$18,G670="RUPTURE",IF(L671&lt;L670,L671&lt;Machine_traitement!$B$19)),"RUPTURE","NON RUPTURE"),IF(OR((L672-L670)/(A672-A670)&lt;-Machine_traitement!$B$18,G670="RUPTURE",IF(L672&lt;L670,L672&lt;Machine_traitement!$B$19)),"RUPTURE","NON RUPTURE")),"NON RUPTURE")</f>
        <v>RUPTURE</v>
      </c>
      <c r="H671" s="56">
        <f>D671/Resultats!$K$2</f>
        <v>0.033824421769010987</v>
      </c>
      <c r="I671" s="69">
        <f>A671-Machine_traitement!$B$26</f>
        <v>2.6093799999999874</v>
      </c>
      <c r="J671" s="50">
        <f>(B671-$B$2)/Resultats!$J$2</f>
        <v>0.26176723749999997</v>
      </c>
      <c r="K671" s="50">
        <f>IF(AND(TRUE,Machine_donnees!J671-(Machine_traitement!$B$10*Machine_donnees!L671+Machine_traitement!$B$11)&gt;0.0003),Machine_donnees!J671-(Machine_traitement!$B$10*Machine_donnees!L671+Machine_traitement!$B$11),0)</f>
        <v>0.22145816449061867</v>
      </c>
      <c r="L671" s="51">
        <f ca="1">AVERAGE(OFFSET(H671,0,0,Machine_traitement!$B$4,1))</f>
        <v>-2.351129436697089</v>
      </c>
    </row>
    <row r="672" spans="1:12" ht="12.75">
      <c r="A672" s="65">
        <f>IF(TRUE,Machine_donnees_brutes!A676)</f>
        <v>727.66895</v>
      </c>
      <c r="B672" s="65">
        <f>IF(TRUE,Machine_donnees_brutes!B676)</f>
        <v>4.9678620999999996</v>
      </c>
      <c r="C672" s="65">
        <f>IF(TRUE,Machine_donnees_brutes!D676)</f>
        <v>354.26492000000002</v>
      </c>
      <c r="D672" s="65">
        <f>IF(TRUE,Machine_donnees_brutes!C676)</f>
        <v>-5.445322</v>
      </c>
      <c r="F672" s="54" t="str">
        <f>IF(OR(H672&gt;Machine_traitement!$B$24,F671="OUI"),"OUI","NON")</f>
        <v>OUI</v>
      </c>
      <c r="G672" s="55" t="str">
        <f>IF(I672&gt;0,IF(A672&lt;&gt;A671,IF(OR((L672-L671)/(A672-A671)&lt;-Machine_traitement!$B$18,G671="RUPTURE",IF(L672&lt;L671,L672&lt;Machine_traitement!$B$19)),"RUPTURE","NON RUPTURE"),IF(OR((L673-L671)/(A673-A671)&lt;-Machine_traitement!$B$18,G671="RUPTURE",IF(L673&lt;L671,L673&lt;Machine_traitement!$B$19)),"RUPTURE","NON RUPTURE")),"NON RUPTURE")</f>
        <v>RUPTURE</v>
      </c>
      <c r="H672" s="56">
        <f>D672/Resultats!$K$2</f>
        <v>-4.7360832951631888</v>
      </c>
      <c r="I672" s="69">
        <f>A672-Machine_traitement!$B$26</f>
        <v>2.6132900000000063</v>
      </c>
      <c r="J672" s="50">
        <f>(B672-$B$2)/Resultats!$J$2</f>
        <v>0.26213224999999996</v>
      </c>
      <c r="K672" s="50">
        <f>IF(AND(TRUE,Machine_donnees!J672-(Machine_traitement!$B$10*Machine_donnees!L672+Machine_traitement!$B$11)&gt;0.0003),Machine_donnees!J672-(Machine_traitement!$B$10*Machine_donnees!L672+Machine_traitement!$B$11),0)</f>
        <v>0.22171402334411061</v>
      </c>
      <c r="L672" s="51">
        <f ca="1">AVERAGE(OFFSET(H672,0,0,Machine_traitement!$B$4,1))</f>
        <v>-0.9985505047410248</v>
      </c>
    </row>
    <row r="673" spans="1:12" ht="12.75">
      <c r="A673" s="65">
        <f>IF(TRUE,Machine_donnees_brutes!A677)</f>
        <v>727.67285000000004</v>
      </c>
      <c r="B673" s="65">
        <f>IF(TRUE,Machine_donnees_brutes!B677)</f>
        <v>4.9721536999999998</v>
      </c>
      <c r="C673" s="65">
        <f>IF(TRUE,Machine_donnees_brutes!D677)</f>
        <v>353.34548999999998</v>
      </c>
      <c r="D673" s="65">
        <f>IF(TRUE,Machine_donnees_brutes!C677)</f>
        <v>3.1491508000000001</v>
      </c>
      <c r="F673" s="54" t="str">
        <f>IF(OR(H673&gt;Machine_traitement!$B$24,F672="OUI"),"OUI","NON")</f>
        <v>OUI</v>
      </c>
      <c r="G673" s="55" t="str">
        <f>IF(I673&gt;0,IF(A673&lt;&gt;A672,IF(OR((L673-L672)/(A673-A672)&lt;-Machine_traitement!$B$18,G672="RUPTURE",IF(L673&lt;L672,L673&lt;Machine_traitement!$B$19)),"RUPTURE","NON RUPTURE"),IF(OR((L674-L672)/(A674-A672)&lt;-Machine_traitement!$B$18,G672="RUPTURE",IF(L674&lt;L672,L674&lt;Machine_traitement!$B$19)),"RUPTURE","NON RUPTURE")),"NON RUPTURE")</f>
        <v>RUPTURE</v>
      </c>
      <c r="H673" s="56">
        <f>D673/Resultats!$K$2</f>
        <v>2.7389822856811392</v>
      </c>
      <c r="I673" s="69">
        <f>A673-Machine_traitement!$B$26</f>
        <v>2.6171900000000505</v>
      </c>
      <c r="J673" s="50">
        <f>(B673-$B$2)/Resultats!$J$2</f>
        <v>0.26266869999999998</v>
      </c>
      <c r="K673" s="50">
        <f>IF(AND(TRUE,Machine_donnees!J673-(Machine_traitement!$B$10*Machine_donnees!L673+Machine_traitement!$B$11)&gt;0.0003),Machine_donnees!J673-(Machine_traitement!$B$10*Machine_donnees!L673+Machine_traitement!$B$11),0)</f>
        <v>0.22232811099469979</v>
      </c>
      <c r="L673" s="51">
        <f ca="1">AVERAGE(OFFSET(H673,0,0,Machine_traitement!$B$4,1))</f>
        <v>-1.9605985340365124</v>
      </c>
    </row>
    <row r="674" spans="1:12" ht="12.75">
      <c r="A674" s="65">
        <f>IF(TRUE,Machine_donnees_brutes!A678)</f>
        <v>727.67675999999994</v>
      </c>
      <c r="B674" s="65">
        <f>IF(TRUE,Machine_donnees_brutes!B678)</f>
        <v>4.9747763000000003</v>
      </c>
      <c r="C674" s="65">
        <f>IF(TRUE,Machine_donnees_brutes!D678)</f>
        <v>352.51211999999998</v>
      </c>
      <c r="D674" s="65">
        <f>IF(TRUE,Machine_donnees_brutes!C678)</f>
        <v>-7.6575556000000002</v>
      </c>
      <c r="F674" s="54" t="str">
        <f>IF(OR(H674&gt;Machine_traitement!$B$24,F673="OUI"),"OUI","NON")</f>
        <v>OUI</v>
      </c>
      <c r="G674" s="55" t="str">
        <f>IF(I674&gt;0,IF(A674&lt;&gt;A673,IF(OR((L674-L673)/(A674-A673)&lt;-Machine_traitement!$B$18,G673="RUPTURE",IF(L674&lt;L673,L674&lt;Machine_traitement!$B$19)),"RUPTURE","NON RUPTURE"),IF(OR((L675-L673)/(A675-A673)&lt;-Machine_traitement!$B$18,G673="RUPTURE",IF(L675&lt;L673,L675&lt;Machine_traitement!$B$19)),"RUPTURE","NON RUPTURE")),"NON RUPTURE")</f>
        <v>RUPTURE</v>
      </c>
      <c r="H674" s="56">
        <f>D674/Resultats!$K$2</f>
        <v>-6.660179353754164</v>
      </c>
      <c r="I674" s="69">
        <f>A674-Machine_traitement!$B$26</f>
        <v>2.6210999999999558</v>
      </c>
      <c r="J674" s="50">
        <f>(B674-$B$2)/Resultats!$J$2</f>
        <v>0.26299652500000004</v>
      </c>
      <c r="K674" s="50">
        <f>IF(AND(TRUE,Machine_donnees!J674-(Machine_traitement!$B$10*Machine_donnees!L674+Machine_traitement!$B$11)&gt;0.0003),Machine_donnees!J674-(Machine_traitement!$B$10*Machine_donnees!L674+Machine_traitement!$B$11),0)</f>
        <v>0.22267989567946239</v>
      </c>
      <c r="L674" s="51">
        <f ca="1">AVERAGE(OFFSET(H674,0,0,Machine_traitement!$B$4,1))</f>
        <v>-2.2574953016923693</v>
      </c>
    </row>
    <row r="675" spans="1:12" ht="12.75">
      <c r="A675" s="65">
        <f>IF(TRUE,Machine_donnees_brutes!A679)</f>
        <v>727.68065999999999</v>
      </c>
      <c r="B675" s="65">
        <f>IF(TRUE,Machine_donnees_brutes!B679)</f>
        <v>4.9776077000000001</v>
      </c>
      <c r="C675" s="65">
        <f>IF(TRUE,Machine_donnees_brutes!D679)</f>
        <v>352.64260999999999</v>
      </c>
      <c r="D675" s="65">
        <f>IF(TRUE,Machine_donnees_brutes!C679)</f>
        <v>2.4664353999999999</v>
      </c>
      <c r="F675" s="54" t="str">
        <f>IF(OR(H675&gt;Machine_traitement!$B$24,F674="OUI"),"OUI","NON")</f>
        <v>OUI</v>
      </c>
      <c r="G675" s="55" t="str">
        <f>IF(I675&gt;0,IF(A675&lt;&gt;A674,IF(OR((L675-L674)/(A675-A674)&lt;-Machine_traitement!$B$18,G674="RUPTURE",IF(L675&lt;L674,L675&lt;Machine_traitement!$B$19)),"RUPTURE","NON RUPTURE"),IF(OR((L676-L674)/(A676-A674)&lt;-Machine_traitement!$B$18,G674="RUPTURE",IF(L676&lt;L674,L676&lt;Machine_traitement!$B$19)),"RUPTURE","NON RUPTURE")),"NON RUPTURE")</f>
        <v>RUPTURE</v>
      </c>
      <c r="H675" s="56">
        <f>D675/Resultats!$K$2</f>
        <v>2.1451887503694249</v>
      </c>
      <c r="I675" s="69">
        <f>A675-Machine_traitement!$B$26</f>
        <v>2.625</v>
      </c>
      <c r="J675" s="50">
        <f>(B675-$B$2)/Resultats!$J$2</f>
        <v>0.26335045000000001</v>
      </c>
      <c r="K675" s="50">
        <f>IF(AND(TRUE,Machine_donnees!J675-(Machine_traitement!$B$10*Machine_donnees!L675+Machine_traitement!$B$11)&gt;0.0003),Machine_donnees!J675-(Machine_traitement!$B$10*Machine_donnees!L675+Machine_traitement!$B$11),0)</f>
        <v>0.2229608380375788</v>
      </c>
      <c r="L675" s="51">
        <f ca="1">AVERAGE(OFFSET(H675,0,0,Machine_traitement!$B$4,1))</f>
        <v>-1.3531298776484226</v>
      </c>
    </row>
    <row r="676" spans="1:12" ht="12.75">
      <c r="A676" s="65">
        <f>IF(TRUE,Machine_donnees_brutes!A680)</f>
        <v>727.68457000000001</v>
      </c>
      <c r="B676" s="65">
        <f>IF(TRUE,Machine_donnees_brutes!B680)</f>
        <v>4.9816846999999997</v>
      </c>
      <c r="C676" s="65">
        <f>IF(TRUE,Machine_donnees_brutes!D680)</f>
        <v>353.99139000000002</v>
      </c>
      <c r="D676" s="65">
        <f>IF(TRUE,Machine_donnees_brutes!C680)</f>
        <v>-5.5779633999999998</v>
      </c>
      <c r="F676" s="54" t="str">
        <f>IF(OR(H676&gt;Machine_traitement!$B$24,F675="OUI"),"OUI","NON")</f>
        <v>OUI</v>
      </c>
      <c r="G676" s="55" t="str">
        <f>IF(I676&gt;0,IF(A676&lt;&gt;A675,IF(OR((L676-L675)/(A676-A675)&lt;-Machine_traitement!$B$18,G675="RUPTURE",IF(L676&lt;L675,L676&lt;Machine_traitement!$B$19)),"RUPTURE","NON RUPTURE"),IF(OR((L677-L675)/(A677-A675)&lt;-Machine_traitement!$B$18,G675="RUPTURE",IF(L677&lt;L675,L677&lt;Machine_traitement!$B$19)),"RUPTURE","NON RUPTURE")),"NON RUPTURE")</f>
        <v>RUPTURE</v>
      </c>
      <c r="H676" s="56">
        <f>D676/Resultats!$K$2</f>
        <v>-4.8514485056662702</v>
      </c>
      <c r="I676" s="69">
        <f>A676-Machine_traitement!$B$26</f>
        <v>2.628910000000019</v>
      </c>
      <c r="J676" s="50">
        <f>(B676-$B$2)/Resultats!$J$2</f>
        <v>0.26386007499999997</v>
      </c>
      <c r="K676" s="50">
        <f>IF(AND(TRUE,Machine_donnees!J676-(Machine_traitement!$B$10*Machine_donnees!L676+Machine_traitement!$B$11)&gt;0.0003),Machine_donnees!J676-(Machine_traitement!$B$10*Machine_donnees!L676+Machine_traitement!$B$11),0)</f>
        <v>0.22354514755114202</v>
      </c>
      <c r="L676" s="51">
        <f ca="1">AVERAGE(OFFSET(H676,0,0,Machine_traitement!$B$4,1))</f>
        <v>-2.2785840683301815</v>
      </c>
    </row>
    <row r="677" spans="1:12" ht="12.75">
      <c r="A677" s="65">
        <f>IF(TRUE,Machine_donnees_brutes!A681)</f>
        <v>727.68848000000003</v>
      </c>
      <c r="B677" s="65">
        <f>IF(TRUE,Machine_donnees_brutes!B681)</f>
        <v>4.9836102000000002</v>
      </c>
      <c r="C677" s="65">
        <f>IF(TRUE,Machine_donnees_brutes!D681)</f>
        <v>354.68637000000001</v>
      </c>
      <c r="D677" s="65">
        <f>IF(TRUE,Machine_donnees_brutes!C681)</f>
        <v>0.33834948999999997</v>
      </c>
      <c r="F677" s="54" t="str">
        <f>IF(OR(H677&gt;Machine_traitement!$B$24,F676="OUI"),"OUI","NON")</f>
        <v>OUI</v>
      </c>
      <c r="G677" s="55" t="str">
        <f>IF(I677&gt;0,IF(A677&lt;&gt;A676,IF(OR((L677-L676)/(A677-A676)&lt;-Machine_traitement!$B$18,G676="RUPTURE",IF(L677&lt;L676,L677&lt;Machine_traitement!$B$19)),"RUPTURE","NON RUPTURE"),IF(OR((L678-L676)/(A678-A676)&lt;-Machine_traitement!$B$18,G676="RUPTURE",IF(L678&lt;L676,L678&lt;Machine_traitement!$B$19)),"RUPTURE","NON RUPTURE")),"NON RUPTURE")</f>
        <v>RUPTURE</v>
      </c>
      <c r="H677" s="56">
        <f>D677/Resultats!$K$2</f>
        <v>0.29428036900590715</v>
      </c>
      <c r="I677" s="69">
        <f>A677-Machine_traitement!$B$26</f>
        <v>2.6328200000000379</v>
      </c>
      <c r="J677" s="50">
        <f>(B677-$B$2)/Resultats!$J$2</f>
        <v>0.26410076250000003</v>
      </c>
      <c r="K677" s="50">
        <f>IF(AND(TRUE,Machine_donnees!J677-(Machine_traitement!$B$10*Machine_donnees!L677+Machine_traitement!$B$11)&gt;0.0003),Machine_donnees!J677-(Machine_traitement!$B$10*Machine_donnees!L677+Machine_traitement!$B$11),0)</f>
        <v>0.22363745332606086</v>
      </c>
      <c r="L677" s="51">
        <f ca="1">AVERAGE(OFFSET(H677,0,0,Machine_traitement!$B$4,1))</f>
        <v>-0.43990985402077393</v>
      </c>
    </row>
    <row r="678" spans="1:12" ht="12.75">
      <c r="A678" s="65">
        <f>IF(TRUE,Machine_donnees_brutes!A682)</f>
        <v>727.69237999999996</v>
      </c>
      <c r="B678" s="65">
        <f>IF(TRUE,Machine_donnees_brutes!B682)</f>
        <v>4.9860715999999998</v>
      </c>
      <c r="C678" s="65">
        <f>IF(TRUE,Machine_donnees_brutes!D682)</f>
        <v>354.27582000000001</v>
      </c>
      <c r="D678" s="65">
        <f>IF(TRUE,Machine_donnees_brutes!C682)</f>
        <v>-1.3499241</v>
      </c>
      <c r="F678" s="54" t="str">
        <f>IF(OR(H678&gt;Machine_traitement!$B$24,F677="OUI"),"OUI","NON")</f>
        <v>OUI</v>
      </c>
      <c r="G678" s="55" t="str">
        <f>IF(I678&gt;0,IF(A678&lt;&gt;A677,IF(OR((L678-L677)/(A678-A677)&lt;-Machine_traitement!$B$18,G677="RUPTURE",IF(L678&lt;L677,L678&lt;Machine_traitement!$B$19)),"RUPTURE","NON RUPTURE"),IF(OR((L679-L677)/(A679-A677)&lt;-Machine_traitement!$B$18,G677="RUPTURE",IF(L679&lt;L677,L679&lt;Machine_traitement!$B$19)),"RUPTURE","NON RUPTURE")),"NON RUPTURE")</f>
        <v>RUPTURE</v>
      </c>
      <c r="H678" s="56">
        <f>D678/Resultats!$K$2</f>
        <v>-1.174100077047455</v>
      </c>
      <c r="I678" s="69">
        <f>A678-Machine_traitement!$B$26</f>
        <v>2.6367199999999684</v>
      </c>
      <c r="J678" s="50">
        <f>(B678-$B$2)/Resultats!$J$2</f>
        <v>0.26440843749999998</v>
      </c>
      <c r="K678" s="50">
        <f>IF(AND(TRUE,Machine_donnees!J678-(Machine_traitement!$B$10*Machine_donnees!L678+Machine_traitement!$B$11)&gt;0.0003),Machine_donnees!J678-(Machine_traitement!$B$10*Machine_donnees!L678+Machine_traitement!$B$11),0)</f>
        <v>0.22410596756698681</v>
      </c>
      <c r="L678" s="51">
        <f ca="1">AVERAGE(OFFSET(H678,0,0,Machine_traitement!$B$4,1))</f>
        <v>-2.4329515495383598</v>
      </c>
    </row>
    <row r="679" spans="1:12" ht="12.75">
      <c r="A679" s="65">
        <f>IF(TRUE,Machine_donnees_brutes!A683)</f>
        <v>727.69628999999998</v>
      </c>
      <c r="B679" s="65">
        <f>IF(TRUE,Machine_donnees_brutes!B683)</f>
        <v>4.9901008999999998</v>
      </c>
      <c r="C679" s="65">
        <f>IF(TRUE,Machine_donnees_brutes!D683)</f>
        <v>353.33114999999998</v>
      </c>
      <c r="D679" s="65">
        <f>IF(TRUE,Machine_donnees_brutes!C683)</f>
        <v>-4.2446584999999999</v>
      </c>
      <c r="F679" s="54" t="str">
        <f>IF(OR(H679&gt;Machine_traitement!$B$24,F678="OUI"),"OUI","NON")</f>
        <v>OUI</v>
      </c>
      <c r="G679" s="55" t="str">
        <f>IF(I679&gt;0,IF(A679&lt;&gt;A678,IF(OR((L679-L678)/(A679-A678)&lt;-Machine_traitement!$B$18,G678="RUPTURE",IF(L679&lt;L678,L679&lt;Machine_traitement!$B$19)),"RUPTURE","NON RUPTURE"),IF(OR((L680-L678)/(A680-A678)&lt;-Machine_traitement!$B$18,G678="RUPTURE",IF(L680&lt;L678,L680&lt;Machine_traitement!$B$19)),"RUPTURE","NON RUPTURE")),"NON RUPTURE")</f>
        <v>RUPTURE</v>
      </c>
      <c r="H679" s="56">
        <f>D679/Resultats!$K$2</f>
        <v>-3.6918030220292644</v>
      </c>
      <c r="I679" s="69">
        <f>A679-Machine_traitement!$B$26</f>
        <v>2.6406299999999874</v>
      </c>
      <c r="J679" s="50">
        <f>(B679-$B$2)/Resultats!$J$2</f>
        <v>0.26491209999999998</v>
      </c>
      <c r="K679" s="50">
        <f>IF(AND(TRUE,Machine_donnees!J679-(Machine_traitement!$B$10*Machine_donnees!L679+Machine_traitement!$B$11)&gt;0.0003),Machine_donnees!J679-(Machine_traitement!$B$10*Machine_donnees!L679+Machine_traitement!$B$11),0)</f>
        <v>0.22451661110900417</v>
      </c>
      <c r="L679" s="51">
        <f ca="1">AVERAGE(OFFSET(H679,0,0,Machine_traitement!$B$4,1))</f>
        <v>-1.2803058353106698</v>
      </c>
    </row>
    <row r="680" spans="1:12" ht="12.75">
      <c r="A680" s="65">
        <f>IF(TRUE,Machine_donnees_brutes!A684)</f>
        <v>727.7002</v>
      </c>
      <c r="B680" s="65">
        <f>IF(TRUE,Machine_donnees_brutes!B684)</f>
        <v>4.9923601</v>
      </c>
      <c r="C680" s="65">
        <f>IF(TRUE,Machine_donnees_brutes!D684)</f>
        <v>352.44940000000003</v>
      </c>
      <c r="D680" s="65">
        <f>IF(TRUE,Machine_donnees_brutes!C684)</f>
        <v>1.3005897</v>
      </c>
      <c r="F680" s="54" t="str">
        <f>IF(OR(H680&gt;Machine_traitement!$B$24,F679="OUI"),"OUI","NON")</f>
        <v>OUI</v>
      </c>
      <c r="G680" s="55" t="str">
        <f>IF(I680&gt;0,IF(A680&lt;&gt;A679,IF(OR((L680-L679)/(A680-A679)&lt;-Machine_traitement!$B$18,G679="RUPTURE",IF(L680&lt;L679,L680&lt;Machine_traitement!$B$19)),"RUPTURE","NON RUPTURE"),IF(OR((L681-L679)/(A681-A679)&lt;-Machine_traitement!$B$18,G679="RUPTURE",IF(L681&lt;L679,L681&lt;Machine_traitement!$B$19)),"RUPTURE","NON RUPTURE")),"NON RUPTURE")</f>
        <v>RUPTURE</v>
      </c>
      <c r="H680" s="56">
        <f>D680/Resultats!$K$2</f>
        <v>1.1311913514079246</v>
      </c>
      <c r="I680" s="69">
        <f>A680-Machine_traitement!$B$26</f>
        <v>2.6445400000000063</v>
      </c>
      <c r="J680" s="50">
        <f>(B680-$B$2)/Resultats!$J$2</f>
        <v>0.2651945</v>
      </c>
      <c r="K680" s="50">
        <f>IF(AND(TRUE,Machine_donnees!J680-(Machine_traitement!$B$10*Machine_donnees!L680+Machine_traitement!$B$11)&gt;0.0003),Machine_donnees!J680-(Machine_traitement!$B$10*Machine_donnees!L680+Machine_traitement!$B$11),0)</f>
        <v>0.22489690405251506</v>
      </c>
      <c r="L680" s="51">
        <f ca="1">AVERAGE(OFFSET(H680,0,0,Machine_traitement!$B$4,1))</f>
        <v>-2.4933476091392026</v>
      </c>
    </row>
    <row r="681" spans="1:12" ht="12.75">
      <c r="A681" s="65">
        <f>IF(TRUE,Machine_donnees_brutes!A685)</f>
        <v>727.70410000000004</v>
      </c>
      <c r="B681" s="65">
        <f>IF(TRUE,Machine_donnees_brutes!B685)</f>
        <v>4.9961329000000001</v>
      </c>
      <c r="C681" s="65">
        <f>IF(TRUE,Machine_donnees_brutes!D685)</f>
        <v>352.74401999999998</v>
      </c>
      <c r="D681" s="65">
        <f>IF(TRUE,Machine_donnees_brutes!C685)</f>
        <v>-7.0340533000000001</v>
      </c>
      <c r="F681" s="54" t="str">
        <f>IF(OR(H681&gt;Machine_traitement!$B$24,F680="OUI"),"OUI","NON")</f>
        <v>OUI</v>
      </c>
      <c r="G681" s="55" t="str">
        <f>IF(I681&gt;0,IF(A681&lt;&gt;A680,IF(OR((L681-L680)/(A681-A680)&lt;-Machine_traitement!$B$18,G680="RUPTURE",IF(L681&lt;L680,L681&lt;Machine_traitement!$B$19)),"RUPTURE","NON RUPTURE"),IF(OR((L682-L680)/(A682-A680)&lt;-Machine_traitement!$B$18,G680="RUPTURE",IF(L682&lt;L680,L682&lt;Machine_traitement!$B$19)),"RUPTURE","NON RUPTURE")),"NON RUPTURE")</f>
        <v>RUPTURE</v>
      </c>
      <c r="H681" s="56">
        <f>D681/Resultats!$K$2</f>
        <v>-6.1178865696863296</v>
      </c>
      <c r="I681" s="69">
        <f>A681-Machine_traitement!$B$26</f>
        <v>2.6484400000000505</v>
      </c>
      <c r="J681" s="50">
        <f>(B681-$B$2)/Resultats!$J$2</f>
        <v>0.26566610000000002</v>
      </c>
      <c r="K681" s="50">
        <f>IF(AND(TRUE,Machine_donnees!J681-(Machine_traitement!$B$10*Machine_donnees!L681+Machine_traitement!$B$11)&gt;0.0003),Machine_donnees!J681-(Machine_traitement!$B$10*Machine_donnees!L681+Machine_traitement!$B$11),0)</f>
        <v>0.22528568052638542</v>
      </c>
      <c r="L681" s="51">
        <f ca="1">AVERAGE(OFFSET(H681,0,0,Machine_traitement!$B$4,1))</f>
        <v>-1.4670387308096264</v>
      </c>
    </row>
    <row r="682" spans="1:12" ht="12.75">
      <c r="A682" s="65">
        <f>IF(TRUE,Machine_donnees_brutes!A686)</f>
        <v>727.70800999999994</v>
      </c>
      <c r="B682" s="65">
        <f>IF(TRUE,Machine_donnees_brutes!B686)</f>
        <v>4.9998579000000003</v>
      </c>
      <c r="C682" s="65">
        <f>IF(TRUE,Machine_donnees_brutes!D686)</f>
        <v>354.01623999999998</v>
      </c>
      <c r="D682" s="65">
        <f>IF(TRUE,Machine_donnees_brutes!C686)</f>
        <v>3.6605913999999999</v>
      </c>
      <c r="F682" s="54" t="str">
        <f>IF(OR(H682&gt;Machine_traitement!$B$24,F681="OUI"),"OUI","NON")</f>
        <v>OUI</v>
      </c>
      <c r="G682" s="55" t="str">
        <f>IF(I682&gt;0,IF(A682&lt;&gt;A681,IF(OR((L682-L681)/(A682-A681)&lt;-Machine_traitement!$B$18,G681="RUPTURE",IF(L682&lt;L681,L682&lt;Machine_traitement!$B$19)),"RUPTURE","NON RUPTURE"),IF(OR((L683-L681)/(A683-A681)&lt;-Machine_traitement!$B$18,G681="RUPTURE",IF(L683&lt;L681,L683&lt;Machine_traitement!$B$19)),"RUPTURE","NON RUPTURE")),"NON RUPTURE")</f>
        <v>RUPTURE</v>
      </c>
      <c r="H682" s="56">
        <f>D682/Resultats!$K$2</f>
        <v>3.1838091080670767</v>
      </c>
      <c r="I682" s="69">
        <f>A682-Machine_traitement!$B$26</f>
        <v>2.6523499999999558</v>
      </c>
      <c r="J682" s="50">
        <f>(B682-$B$2)/Resultats!$J$2</f>
        <v>0.26613172500000004</v>
      </c>
      <c r="K682" s="50">
        <f>IF(AND(TRUE,Machine_donnees!J682-(Machine_traitement!$B$10*Machine_donnees!L682+Machine_traitement!$B$11)&gt;0.0003),Machine_donnees!J682-(Machine_traitement!$B$10*Machine_donnees!L682+Machine_traitement!$B$11),0)</f>
        <v>0.22572640324038515</v>
      </c>
      <c r="L682" s="51">
        <f ca="1">AVERAGE(OFFSET(H682,0,0,Machine_traitement!$B$4,1))</f>
        <v>-1.1584617067788356</v>
      </c>
    </row>
    <row r="683" spans="1:12" ht="12.75">
      <c r="A683" s="65">
        <f>IF(TRUE,Machine_donnees_brutes!A687)</f>
        <v>727.71190999999999</v>
      </c>
      <c r="B683" s="65">
        <f>IF(TRUE,Machine_donnees_brutes!B687)</f>
        <v>5.0034226999999998</v>
      </c>
      <c r="C683" s="65">
        <f>IF(TRUE,Machine_donnees_brutes!D687)</f>
        <v>354.48538000000002</v>
      </c>
      <c r="D683" s="65">
        <f>IF(TRUE,Machine_donnees_brutes!C687)</f>
        <v>-6.3244790999999996</v>
      </c>
      <c r="F683" s="54" t="str">
        <f>IF(OR(H683&gt;Machine_traitement!$B$24,F682="OUI"),"OUI","NON")</f>
        <v>OUI</v>
      </c>
      <c r="G683" s="55" t="str">
        <f>IF(I683&gt;0,IF(A683&lt;&gt;A682,IF(OR((L683-L682)/(A683-A682)&lt;-Machine_traitement!$B$18,G682="RUPTURE",IF(L683&lt;L682,L683&lt;Machine_traitement!$B$19)),"RUPTURE","NON RUPTURE"),IF(OR((L684-L682)/(A684-A682)&lt;-Machine_traitement!$B$18,G682="RUPTURE",IF(L684&lt;L682,L684&lt;Machine_traitement!$B$19)),"RUPTURE","NON RUPTURE")),"NON RUPTURE")</f>
        <v>RUPTURE</v>
      </c>
      <c r="H683" s="56">
        <f>D683/Resultats!$K$2</f>
        <v>-5.500732521624748</v>
      </c>
      <c r="I683" s="69">
        <f>A683-Machine_traitement!$B$26</f>
        <v>2.65625</v>
      </c>
      <c r="J683" s="50">
        <f>(B683-$B$2)/Resultats!$J$2</f>
        <v>0.26657732499999998</v>
      </c>
      <c r="K683" s="50">
        <f>IF(AND(TRUE,Machine_donnees!J683-(Machine_traitement!$B$10*Machine_donnees!L683+Machine_traitement!$B$11)&gt;0.0003),Machine_donnees!J683-(Machine_traitement!$B$10*Machine_donnees!L683+Machine_traitement!$B$11),0)</f>
        <v>0.22624275778011349</v>
      </c>
      <c r="L683" s="51">
        <f ca="1">AVERAGE(OFFSET(H683,0,0,Machine_traitement!$B$4,1))</f>
        <v>-2.0352175719143917</v>
      </c>
    </row>
    <row r="684" spans="1:12" ht="12.75">
      <c r="A684" s="65">
        <f>IF(TRUE,Machine_donnees_brutes!A688)</f>
        <v>727.71582000000001</v>
      </c>
      <c r="B684" s="65">
        <f>IF(TRUE,Machine_donnees_brutes!B688)</f>
        <v>5.0059676</v>
      </c>
      <c r="C684" s="65">
        <f>IF(TRUE,Machine_donnees_brutes!D688)</f>
        <v>353.94321000000002</v>
      </c>
      <c r="D684" s="65">
        <f>IF(TRUE,Machine_donnees_brutes!C688)</f>
        <v>1.6444875000000001</v>
      </c>
      <c r="F684" s="54" t="str">
        <f>IF(OR(H684&gt;Machine_traitement!$B$24,F683="OUI"),"OUI","NON")</f>
        <v>OUI</v>
      </c>
      <c r="G684" s="55" t="str">
        <f>IF(I684&gt;0,IF(A684&lt;&gt;A683,IF(OR((L684-L683)/(A684-A683)&lt;-Machine_traitement!$B$18,G683="RUPTURE",IF(L684&lt;L683,L684&lt;Machine_traitement!$B$19)),"RUPTURE","NON RUPTURE"),IF(OR((L685-L683)/(A685-A683)&lt;-Machine_traitement!$B$18,G683="RUPTURE",IF(L685&lt;L683,L685&lt;Machine_traitement!$B$19)),"RUPTURE","NON RUPTURE")),"NON RUPTURE")</f>
        <v>RUPTURE</v>
      </c>
      <c r="H684" s="56">
        <f>D684/Resultats!$K$2</f>
        <v>1.4302973777959642</v>
      </c>
      <c r="I684" s="69">
        <f>A684-Machine_traitement!$B$26</f>
        <v>2.660160000000019</v>
      </c>
      <c r="J684" s="50">
        <f>(B684-$B$2)/Resultats!$J$2</f>
        <v>0.2668954375</v>
      </c>
      <c r="K684" s="50">
        <f>IF(AND(TRUE,Machine_donnees!J684-(Machine_traitement!$B$10*Machine_donnees!L684+Machine_traitement!$B$11)&gt;0.0003),Machine_donnees!J684-(Machine_traitement!$B$10*Machine_donnees!L684+Machine_traitement!$B$11),0)</f>
        <v>0.22648643275981417</v>
      </c>
      <c r="L684" s="51">
        <f ca="1">AVERAGE(OFFSET(H684,0,0,Machine_traitement!$B$4,1))</f>
        <v>-1.1128240017050188</v>
      </c>
    </row>
    <row r="685" spans="1:12" ht="12.75">
      <c r="A685" s="65">
        <f>IF(TRUE,Machine_donnees_brutes!A689)</f>
        <v>727.71973000000003</v>
      </c>
      <c r="B685" s="65">
        <f>IF(TRUE,Machine_donnees_brutes!B689)</f>
        <v>5.0104084000000002</v>
      </c>
      <c r="C685" s="65">
        <f>IF(TRUE,Machine_donnees_brutes!D689)</f>
        <v>353.02222</v>
      </c>
      <c r="D685" s="65">
        <f>IF(TRUE,Machine_donnees_brutes!C689)</f>
        <v>-4.2034311000000004</v>
      </c>
      <c r="F685" s="54" t="str">
        <f>IF(OR(H685&gt;Machine_traitement!$B$24,F684="OUI"),"OUI","NON")</f>
        <v>OUI</v>
      </c>
      <c r="G685" s="55" t="str">
        <f>IF(I685&gt;0,IF(A685&lt;&gt;A684,IF(OR((L685-L684)/(A685-A684)&lt;-Machine_traitement!$B$18,G684="RUPTURE",IF(L685&lt;L684,L685&lt;Machine_traitement!$B$19)),"RUPTURE","NON RUPTURE"),IF(OR((L686-L684)/(A686-A684)&lt;-Machine_traitement!$B$18,G684="RUPTURE",IF(L686&lt;L684,L686&lt;Machine_traitement!$B$19)),"RUPTURE","NON RUPTURE")),"NON RUPTURE")</f>
        <v>RUPTURE</v>
      </c>
      <c r="H685" s="56">
        <f>D685/Resultats!$K$2</f>
        <v>-3.6559453812060019</v>
      </c>
      <c r="I685" s="69">
        <f>A685-Machine_traitement!$B$26</f>
        <v>2.6640700000000379</v>
      </c>
      <c r="J685" s="50">
        <f>(B685-$B$2)/Resultats!$J$2</f>
        <v>0.26745053750000003</v>
      </c>
      <c r="K685" s="50">
        <f>IF(AND(TRUE,Machine_donnees!J685-(Machine_traitement!$B$10*Machine_donnees!L685+Machine_traitement!$B$11)&gt;0.0003),Machine_donnees!J685-(Machine_traitement!$B$10*Machine_donnees!L685+Machine_traitement!$B$11),0)</f>
        <v>0.22718627015761517</v>
      </c>
      <c r="L685" s="51">
        <f ca="1">AVERAGE(OFFSET(H685,0,0,Machine_traitement!$B$4,1))</f>
        <v>-2.9063394837305832</v>
      </c>
    </row>
    <row r="686" spans="1:12" ht="12.75">
      <c r="A686" s="65">
        <f>IF(TRUE,Machine_donnees_brutes!A690)</f>
        <v>727.72362999999996</v>
      </c>
      <c r="B686" s="65">
        <f>IF(TRUE,Machine_donnees_brutes!B690)</f>
        <v>5.0123271999999996</v>
      </c>
      <c r="C686" s="65">
        <f>IF(TRUE,Machine_donnees_brutes!D690)</f>
        <v>352.18436000000003</v>
      </c>
      <c r="D686" s="65">
        <f>IF(TRUE,Machine_donnees_brutes!C690)</f>
        <v>-2.4797091</v>
      </c>
      <c r="F686" s="54" t="str">
        <f>IF(OR(H686&gt;Machine_traitement!$B$24,F685="OUI"),"OUI","NON")</f>
        <v>OUI</v>
      </c>
      <c r="G686" s="55" t="str">
        <f>IF(I686&gt;0,IF(A686&lt;&gt;A685,IF(OR((L686-L685)/(A686-A685)&lt;-Machine_traitement!$B$18,G685="RUPTURE",IF(L686&lt;L685,L686&lt;Machine_traitement!$B$19)),"RUPTURE","NON RUPTURE"),IF(OR((L687-L685)/(A687-A685)&lt;-Machine_traitement!$B$18,G685="RUPTURE",IF(L687&lt;L685,L687&lt;Machine_traitement!$B$19)),"RUPTURE","NON RUPTURE")),"NON RUPTURE")</f>
        <v>RUPTURE</v>
      </c>
      <c r="H686" s="56">
        <f>D686/Resultats!$K$2</f>
        <v>-2.1567335862551644</v>
      </c>
      <c r="I686" s="69">
        <f>A686-Machine_traitement!$B$26</f>
        <v>2.6679699999999684</v>
      </c>
      <c r="J686" s="50">
        <f>(B686-$B$2)/Resultats!$J$2</f>
        <v>0.26769038749999996</v>
      </c>
      <c r="K686" s="50">
        <f>IF(AND(TRUE,Machine_donnees!J686-(Machine_traitement!$B$10*Machine_donnees!L686+Machine_traitement!$B$11)&gt;0.0003),Machine_donnees!J686-(Machine_traitement!$B$10*Machine_donnees!L686+Machine_traitement!$B$11),0)</f>
        <v>0.22725402103518841</v>
      </c>
      <c r="L686" s="51">
        <f ca="1">AVERAGE(OFFSET(H686,0,0,Machine_traitement!$B$4,1))</f>
        <v>-0.77377080967060063</v>
      </c>
    </row>
    <row r="687" spans="1:12" ht="12.75">
      <c r="A687" s="65">
        <f>IF(TRUE,Machine_donnees_brutes!A691)</f>
        <v>727.72753999999998</v>
      </c>
      <c r="B687" s="65">
        <f>IF(TRUE,Machine_donnees_brutes!B691)</f>
        <v>5.0143599999999999</v>
      </c>
      <c r="C687" s="65">
        <f>IF(TRUE,Machine_donnees_brutes!D691)</f>
        <v>352.56061</v>
      </c>
      <c r="D687" s="65">
        <f>IF(TRUE,Machine_donnees_brutes!C691)</f>
        <v>0.70041978000000005</v>
      </c>
      <c r="F687" s="54" t="str">
        <f>IF(OR(H687&gt;Machine_traitement!$B$24,F686="OUI"),"OUI","NON")</f>
        <v>OUI</v>
      </c>
      <c r="G687" s="55" t="str">
        <f>IF(I687&gt;0,IF(A687&lt;&gt;A686,IF(OR((L687-L686)/(A687-A686)&lt;-Machine_traitement!$B$18,G686="RUPTURE",IF(L687&lt;L686,L687&lt;Machine_traitement!$B$19)),"RUPTURE","NON RUPTURE"),IF(OR((L688-L686)/(A688-A686)&lt;-Machine_traitement!$B$18,G686="RUPTURE",IF(L688&lt;L686,L688&lt;Machine_traitement!$B$19)),"RUPTURE","NON RUPTURE")),"NON RUPTURE")</f>
        <v>RUPTURE</v>
      </c>
      <c r="H687" s="56">
        <f>D687/Resultats!$K$2</f>
        <v>0.60919196691396327</v>
      </c>
      <c r="I687" s="69">
        <f>A687-Machine_traitement!$B$26</f>
        <v>2.6718799999999874</v>
      </c>
      <c r="J687" s="50">
        <f>(B687-$B$2)/Resultats!$J$2</f>
        <v>0.26794448749999999</v>
      </c>
      <c r="K687" s="50">
        <f>IF(AND(TRUE,Machine_donnees!J687-(Machine_traitement!$B$10*Machine_donnees!L687+Machine_traitement!$B$11)&gt;0.0003),Machine_donnees!J687-(Machine_traitement!$B$10*Machine_donnees!L687+Machine_traitement!$B$11),0)</f>
        <v>0.2275952654440164</v>
      </c>
      <c r="L687" s="51">
        <f ca="1">AVERAGE(OFFSET(H687,0,0,Machine_traitement!$B$4,1))</f>
        <v>-1.853621966175719</v>
      </c>
    </row>
    <row r="688" spans="1:12" ht="12.75">
      <c r="A688" s="65">
        <f>IF(TRUE,Machine_donnees_brutes!A692)</f>
        <v>727.73145</v>
      </c>
      <c r="B688" s="65">
        <f>IF(TRUE,Machine_donnees_brutes!B692)</f>
        <v>5.0179777000000003</v>
      </c>
      <c r="C688" s="65">
        <f>IF(TRUE,Machine_donnees_brutes!D692)</f>
        <v>353.96823000000001</v>
      </c>
      <c r="D688" s="65">
        <f>IF(TRUE,Machine_donnees_brutes!C692)</f>
        <v>-4.9628315000000001</v>
      </c>
      <c r="F688" s="54" t="str">
        <f>IF(OR(H688&gt;Machine_traitement!$B$24,F687="OUI"),"OUI","NON")</f>
        <v>OUI</v>
      </c>
      <c r="G688" s="55" t="str">
        <f>IF(I688&gt;0,IF(A688&lt;&gt;A687,IF(OR((L688-L687)/(A688-A687)&lt;-Machine_traitement!$B$18,G687="RUPTURE",IF(L688&lt;L687,L688&lt;Machine_traitement!$B$19)),"RUPTURE","NON RUPTURE"),IF(OR((L689-L687)/(A689-A687)&lt;-Machine_traitement!$B$18,G687="RUPTURE",IF(L689&lt;L687,L689&lt;Machine_traitement!$B$19)),"RUPTURE","NON RUPTURE")),"NON RUPTURE")</f>
        <v>RUPTURE</v>
      </c>
      <c r="H688" s="56">
        <f>D688/Resultats!$K$2</f>
        <v>-4.3164358992654011</v>
      </c>
      <c r="I688" s="69">
        <f>A688-Machine_traitement!$B$26</f>
        <v>2.6757900000000063</v>
      </c>
      <c r="J688" s="50">
        <f>(B688-$B$2)/Resultats!$J$2</f>
        <v>0.26839670000000004</v>
      </c>
      <c r="K688" s="50">
        <f>IF(AND(TRUE,Machine_donnees!J688-(Machine_traitement!$B$10*Machine_donnees!L688+Machine_traitement!$B$11)&gt;0.0003),Machine_donnees!J688-(Machine_traitement!$B$10*Machine_donnees!L688+Machine_traitement!$B$11),0)</f>
        <v>0.22796650959264445</v>
      </c>
      <c r="L688" s="51">
        <f ca="1">AVERAGE(OFFSET(H688,0,0,Machine_traitement!$B$4,1))</f>
        <v>-0.85030151171044777</v>
      </c>
    </row>
    <row r="689" spans="1:12" ht="12.75">
      <c r="A689" s="65">
        <f>IF(TRUE,Machine_donnees_brutes!A693)</f>
        <v>727.73535000000004</v>
      </c>
      <c r="B689" s="65">
        <f>IF(TRUE,Machine_donnees_brutes!B693)</f>
        <v>5.0221800999999999</v>
      </c>
      <c r="C689" s="65">
        <f>IF(TRUE,Machine_donnees_brutes!D693)</f>
        <v>354.44943000000001</v>
      </c>
      <c r="D689" s="65">
        <f>IF(TRUE,Machine_donnees_brutes!C693)</f>
        <v>3.0075595000000002</v>
      </c>
      <c r="F689" s="54" t="str">
        <f>IF(OR(H689&gt;Machine_traitement!$B$24,F688="OUI"),"OUI","NON")</f>
        <v>OUI</v>
      </c>
      <c r="G689" s="55" t="str">
        <f>IF(I689&gt;0,IF(A689&lt;&gt;A688,IF(OR((L689-L688)/(A689-A688)&lt;-Machine_traitement!$B$18,G688="RUPTURE",IF(L689&lt;L688,L689&lt;Machine_traitement!$B$19)),"RUPTURE","NON RUPTURE"),IF(OR((L690-L688)/(A690-A688)&lt;-Machine_traitement!$B$18,G688="RUPTURE",IF(L690&lt;L688,L690&lt;Machine_traitement!$B$19)),"RUPTURE","NON RUPTURE")),"NON RUPTURE")</f>
        <v>RUPTURE</v>
      </c>
      <c r="H689" s="56">
        <f>D689/Resultats!$K$2</f>
        <v>2.6158328758445055</v>
      </c>
      <c r="I689" s="69">
        <f>A689-Machine_traitement!$B$26</f>
        <v>2.6796900000000505</v>
      </c>
      <c r="J689" s="50">
        <f>(B689-$B$2)/Resultats!$J$2</f>
        <v>0.26892199999999999</v>
      </c>
      <c r="K689" s="50">
        <f>IF(AND(TRUE,Machine_donnees!J689-(Machine_traitement!$B$10*Machine_donnees!L689+Machine_traitement!$B$11)&gt;0.0003),Machine_donnees!J689-(Machine_traitement!$B$10*Machine_donnees!L689+Machine_traitement!$B$11),0)</f>
        <v>0.2285916205556747</v>
      </c>
      <c r="L689" s="51">
        <f ca="1">AVERAGE(OFFSET(H689,0,0,Machine_traitement!$B$4,1))</f>
        <v>-2.0871104511451248</v>
      </c>
    </row>
    <row r="690" spans="1:12" ht="12.75">
      <c r="A690" s="65">
        <f>IF(TRUE,Machine_donnees_brutes!A694)</f>
        <v>727.73925999999994</v>
      </c>
      <c r="B690" s="65">
        <f>IF(TRUE,Machine_donnees_brutes!B694)</f>
        <v>5.0264359000000001</v>
      </c>
      <c r="C690" s="65">
        <f>IF(TRUE,Machine_donnees_brutes!D694)</f>
        <v>353.83737000000002</v>
      </c>
      <c r="D690" s="65">
        <f>IF(TRUE,Machine_donnees_brutes!C694)</f>
        <v>-7.8068790000000003</v>
      </c>
      <c r="F690" s="54" t="str">
        <f>IF(OR(H690&gt;Machine_traitement!$B$24,F689="OUI"),"OUI","NON")</f>
        <v>OUI</v>
      </c>
      <c r="G690" s="55" t="str">
        <f>IF(I690&gt;0,IF(A690&lt;&gt;A689,IF(OR((L690-L689)/(A690-A689)&lt;-Machine_traitement!$B$18,G689="RUPTURE",IF(L690&lt;L689,L690&lt;Machine_traitement!$B$19)),"RUPTURE","NON RUPTURE"),IF(OR((L691-L689)/(A691-A689)&lt;-Machine_traitement!$B$18,G689="RUPTURE",IF(L691&lt;L689,L691&lt;Machine_traitement!$B$19)),"RUPTURE","NON RUPTURE")),"NON RUPTURE")</f>
        <v>RUPTURE</v>
      </c>
      <c r="H690" s="56">
        <f>D690/Resultats!$K$2</f>
        <v>-6.7900537781347552</v>
      </c>
      <c r="I690" s="69">
        <f>A690-Machine_traitement!$B$26</f>
        <v>2.6835999999999558</v>
      </c>
      <c r="J690" s="50">
        <f>(B690-$B$2)/Resultats!$J$2</f>
        <v>0.26945397500000001</v>
      </c>
      <c r="K690" s="50">
        <f>IF(AND(TRUE,Machine_donnees!J690-(Machine_traitement!$B$10*Machine_donnees!L690+Machine_traitement!$B$11)&gt;0.0003),Machine_donnees!J690-(Machine_traitement!$B$10*Machine_donnees!L690+Machine_traitement!$B$11),0)</f>
        <v>0.22913684951776564</v>
      </c>
      <c r="L690" s="51">
        <f ca="1">AVERAGE(OFFSET(H690,0,0,Machine_traitement!$B$4,1))</f>
        <v>-2.2513471071126587</v>
      </c>
    </row>
    <row r="691" spans="1:12" ht="12.75">
      <c r="A691" s="65">
        <f>IF(TRUE,Machine_donnees_brutes!A695)</f>
        <v>727.74315999999999</v>
      </c>
      <c r="B691" s="65">
        <f>IF(TRUE,Machine_donnees_brutes!B695)</f>
        <v>5.0277175999999999</v>
      </c>
      <c r="C691" s="65">
        <f>IF(TRUE,Machine_donnees_brutes!D695)</f>
        <v>352.80459999999999</v>
      </c>
      <c r="D691" s="65">
        <f>IF(TRUE,Machine_donnees_brutes!C695)</f>
        <v>2.6298965999999999</v>
      </c>
      <c r="F691" s="54" t="str">
        <f>IF(OR(H691&gt;Machine_traitement!$B$24,F690="OUI"),"OUI","NON")</f>
        <v>OUI</v>
      </c>
      <c r="G691" s="55" t="str">
        <f>IF(I691&gt;0,IF(A691&lt;&gt;A690,IF(OR((L691-L690)/(A691-A690)&lt;-Machine_traitement!$B$18,G690="RUPTURE",IF(L691&lt;L690,L691&lt;Machine_traitement!$B$19)),"RUPTURE","NON RUPTURE"),IF(OR((L692-L690)/(A692-A690)&lt;-Machine_traitement!$B$18,G690="RUPTURE",IF(L692&lt;L690,L692&lt;Machine_traitement!$B$19)),"RUPTURE","NON RUPTURE")),"NON RUPTURE")</f>
        <v>RUPTURE</v>
      </c>
      <c r="H691" s="56">
        <f>D691/Resultats!$K$2</f>
        <v>2.2873595639094377</v>
      </c>
      <c r="I691" s="69">
        <f>A691-Machine_traitement!$B$26</f>
        <v>2.6875</v>
      </c>
      <c r="J691" s="50">
        <f>(B691-$B$2)/Resultats!$J$2</f>
        <v>0.26961418749999999</v>
      </c>
      <c r="K691" s="50">
        <f>IF(AND(TRUE,Machine_donnees!J691-(Machine_traitement!$B$10*Machine_donnees!L691+Machine_traitement!$B$11)&gt;0.0003),Machine_donnees!J691-(Machine_traitement!$B$10*Machine_donnees!L691+Machine_traitement!$B$11),0)</f>
        <v>0.22921009958192001</v>
      </c>
      <c r="L691" s="51">
        <f ca="1">AVERAGE(OFFSET(H691,0,0,Machine_traitement!$B$4,1))</f>
        <v>-1.1737508713543834</v>
      </c>
    </row>
    <row r="692" spans="1:12" ht="12.75">
      <c r="A692" s="65">
        <f>IF(TRUE,Machine_donnees_brutes!A696)</f>
        <v>727.74707000000001</v>
      </c>
      <c r="B692" s="65">
        <f>IF(TRUE,Machine_donnees_brutes!B696)</f>
        <v>5.0303402000000004</v>
      </c>
      <c r="C692" s="65">
        <f>IF(TRUE,Machine_donnees_brutes!D696)</f>
        <v>351.99880999999999</v>
      </c>
      <c r="D692" s="65">
        <f>IF(TRUE,Machine_donnees_brutes!C696)</f>
        <v>-5.3289418</v>
      </c>
      <c r="F692" s="54" t="str">
        <f>IF(OR(H692&gt;Machine_traitement!$B$24,F691="OUI"),"OUI","NON")</f>
        <v>OUI</v>
      </c>
      <c r="G692" s="55" t="str">
        <f>IF(I692&gt;0,IF(A692&lt;&gt;A691,IF(OR((L692-L691)/(A692-A691)&lt;-Machine_traitement!$B$18,G691="RUPTURE",IF(L692&lt;L691,L692&lt;Machine_traitement!$B$19)),"RUPTURE","NON RUPTURE"),IF(OR((L693-L691)/(A693-A691)&lt;-Machine_traitement!$B$18,G691="RUPTURE",IF(L693&lt;L691,L693&lt;Machine_traitement!$B$19)),"RUPTURE","NON RUPTURE")),"NON RUPTURE")</f>
        <v>RUPTURE</v>
      </c>
      <c r="H692" s="56">
        <f>D692/Resultats!$K$2</f>
        <v>-4.6348613066182045</v>
      </c>
      <c r="I692" s="69">
        <f>A692-Machine_traitement!$B$26</f>
        <v>2.691410000000019</v>
      </c>
      <c r="J692" s="50">
        <f>(B692-$B$2)/Resultats!$J$2</f>
        <v>0.26994201250000005</v>
      </c>
      <c r="K692" s="50">
        <f>IF(AND(TRUE,Machine_donnees!J692-(Machine_traitement!$B$10*Machine_donnees!L692+Machine_traitement!$B$11)&gt;0.0003),Machine_donnees!J692-(Machine_traitement!$B$10*Machine_donnees!L692+Machine_traitement!$B$11),0)</f>
        <v>0.22961896639314453</v>
      </c>
      <c r="L692" s="51">
        <f ca="1">AVERAGE(OFFSET(H692,0,0,Machine_traitement!$B$4,1))</f>
        <v>-2.1779816046050597</v>
      </c>
    </row>
    <row r="693" spans="1:12" ht="12.75">
      <c r="A693" s="65">
        <f>IF(TRUE,Machine_donnees_brutes!A697)</f>
        <v>727.75098000000003</v>
      </c>
      <c r="B693" s="65">
        <f>IF(TRUE,Machine_donnees_brutes!B697)</f>
        <v>5.0346555999999998</v>
      </c>
      <c r="C693" s="65">
        <f>IF(TRUE,Machine_donnees_brutes!D697)</f>
        <v>352.60451999999998</v>
      </c>
      <c r="D693" s="65">
        <f>IF(TRUE,Machine_donnees_brutes!C697)</f>
        <v>0.32066369</v>
      </c>
      <c r="F693" s="54" t="str">
        <f>IF(OR(H693&gt;Machine_traitement!$B$24,F692="OUI"),"OUI","NON")</f>
        <v>OUI</v>
      </c>
      <c r="G693" s="55" t="str">
        <f>IF(I693&gt;0,IF(A693&lt;&gt;A692,IF(OR((L693-L692)/(A693-A692)&lt;-Machine_traitement!$B$18,G692="RUPTURE",IF(L693&lt;L692,L693&lt;Machine_traitement!$B$19)),"RUPTURE","NON RUPTURE"),IF(OR((L694-L692)/(A694-A692)&lt;-Machine_traitement!$B$18,G692="RUPTURE",IF(L694&lt;L692,L694&lt;Machine_traitement!$B$19)),"RUPTURE","NON RUPTURE")),"NON RUPTURE")</f>
        <v>RUPTURE</v>
      </c>
      <c r="H693" s="56">
        <f>D693/Resultats!$K$2</f>
        <v>0.2788980974080848</v>
      </c>
      <c r="I693" s="69">
        <f>A693-Machine_traitement!$B$26</f>
        <v>2.6953200000000379</v>
      </c>
      <c r="J693" s="50">
        <f>(B693-$B$2)/Resultats!$J$2</f>
        <v>0.27048143749999998</v>
      </c>
      <c r="K693" s="50">
        <f>IF(AND(TRUE,Machine_donnees!J693-(Machine_traitement!$B$10*Machine_donnees!L693+Machine_traitement!$B$11)&gt;0.0003),Machine_donnees!J693-(Machine_traitement!$B$10*Machine_donnees!L693+Machine_traitement!$B$11),0)</f>
        <v>0.23003680186624639</v>
      </c>
      <c r="L693" s="51">
        <f ca="1">AVERAGE(OFFSET(H693,0,0,Machine_traitement!$B$4,1))</f>
        <v>-0.67130328747980916</v>
      </c>
    </row>
    <row r="694" spans="1:12" ht="12.75">
      <c r="A694" s="65">
        <f>IF(TRUE,Machine_donnees_brutes!A698)</f>
        <v>727.75487999999996</v>
      </c>
      <c r="B694" s="65">
        <f>IF(TRUE,Machine_donnees_brutes!B698)</f>
        <v>5.0374150000000002</v>
      </c>
      <c r="C694" s="65">
        <f>IF(TRUE,Machine_donnees_brutes!D698)</f>
        <v>353.91275000000002</v>
      </c>
      <c r="D694" s="65">
        <f>IF(TRUE,Machine_donnees_brutes!C698)</f>
        <v>-1.8643285000000001</v>
      </c>
      <c r="F694" s="54" t="str">
        <f>IF(OR(H694&gt;Machine_traitement!$B$24,F693="OUI"),"OUI","NON")</f>
        <v>OUI</v>
      </c>
      <c r="G694" s="55" t="str">
        <f>IF(I694&gt;0,IF(A694&lt;&gt;A693,IF(OR((L694-L693)/(A694-A693)&lt;-Machine_traitement!$B$18,G693="RUPTURE",IF(L694&lt;L693,L694&lt;Machine_traitement!$B$19)),"RUPTURE","NON RUPTURE"),IF(OR((L695-L693)/(A695-A693)&lt;-Machine_traitement!$B$18,G693="RUPTURE",IF(L695&lt;L693,L695&lt;Machine_traitement!$B$19)),"RUPTURE","NON RUPTURE")),"NON RUPTURE")</f>
        <v>RUPTURE</v>
      </c>
      <c r="H694" s="56">
        <f>D694/Resultats!$K$2</f>
        <v>-1.6215046723677031</v>
      </c>
      <c r="I694" s="69">
        <f>A694-Machine_traitement!$B$26</f>
        <v>2.6992199999999684</v>
      </c>
      <c r="J694" s="50">
        <f>(B694-$B$2)/Resultats!$J$2</f>
        <v>0.27082636250000003</v>
      </c>
      <c r="K694" s="50">
        <f>IF(AND(TRUE,Machine_donnees!J694-(Machine_traitement!$B$10*Machine_donnees!L694+Machine_traitement!$B$11)&gt;0.0003),Machine_donnees!J694-(Machine_traitement!$B$10*Machine_donnees!L694+Machine_traitement!$B$11),0)</f>
        <v>0.23055318676382691</v>
      </c>
      <c r="L694" s="51">
        <f ca="1">AVERAGE(OFFSET(H694,0,0,Machine_traitement!$B$4,1))</f>
        <v>-2.795950997949185</v>
      </c>
    </row>
    <row r="695" spans="1:12" ht="12.75">
      <c r="A695" s="65">
        <f>IF(TRUE,Machine_donnees_brutes!A699)</f>
        <v>727.75878999999998</v>
      </c>
      <c r="B695" s="65">
        <f>IF(TRUE,Machine_donnees_brutes!B699)</f>
        <v>5.0406098000000004</v>
      </c>
      <c r="C695" s="65">
        <f>IF(TRUE,Machine_donnees_brutes!D699)</f>
        <v>354.24115</v>
      </c>
      <c r="D695" s="65">
        <f>IF(TRUE,Machine_donnees_brutes!C699)</f>
        <v>-4.5649728999999999</v>
      </c>
      <c r="F695" s="54" t="str">
        <f>IF(OR(H695&gt;Machine_traitement!$B$24,F694="OUI"),"OUI","NON")</f>
        <v>OUI</v>
      </c>
      <c r="G695" s="55" t="str">
        <f>IF(I695&gt;0,IF(A695&lt;&gt;A694,IF(OR((L695-L694)/(A695-A694)&lt;-Machine_traitement!$B$18,G694="RUPTURE",IF(L695&lt;L694,L695&lt;Machine_traitement!$B$19)),"RUPTURE","NON RUPTURE"),IF(OR((L696-L694)/(A696-A694)&lt;-Machine_traitement!$B$18,G694="RUPTURE",IF(L696&lt;L694,L696&lt;Machine_traitement!$B$19)),"RUPTURE","NON RUPTURE")),"NON RUPTURE")</f>
        <v>RUPTURE</v>
      </c>
      <c r="H695" s="56">
        <f>D695/Resultats!$K$2</f>
        <v>-3.9703973235306669</v>
      </c>
      <c r="I695" s="69">
        <f>A695-Machine_traitement!$B$26</f>
        <v>2.7031299999999874</v>
      </c>
      <c r="J695" s="50">
        <f>(B695-$B$2)/Resultats!$J$2</f>
        <v>0.27122571250000005</v>
      </c>
      <c r="K695" s="50">
        <f>IF(AND(TRUE,Machine_donnees!J695-(Machine_traitement!$B$10*Machine_donnees!L695+Machine_traitement!$B$11)&gt;0.0003),Machine_donnees!J695-(Machine_traitement!$B$10*Machine_donnees!L695+Machine_traitement!$B$11),0)</f>
        <v>0.23083375647555168</v>
      </c>
      <c r="L695" s="51">
        <f ca="1">AVERAGE(OFFSET(H695,0,0,Machine_traitement!$B$4,1))</f>
        <v>-1.3240834003701103</v>
      </c>
    </row>
    <row r="696" spans="1:12" ht="12.75">
      <c r="A696" s="65">
        <f>IF(TRUE,Machine_donnees_brutes!A700)</f>
        <v>727.7627</v>
      </c>
      <c r="B696" s="65">
        <f>IF(TRUE,Machine_donnees_brutes!B700)</f>
        <v>5.0423679000000003</v>
      </c>
      <c r="C696" s="65">
        <f>IF(TRUE,Machine_donnees_brutes!D700)</f>
        <v>353.48178000000001</v>
      </c>
      <c r="D696" s="65">
        <f>IF(TRUE,Machine_donnees_brutes!C700)</f>
        <v>1.5202374000000001</v>
      </c>
      <c r="F696" s="54" t="str">
        <f>IF(OR(H696&gt;Machine_traitement!$B$24,F695="OUI"),"OUI","NON")</f>
        <v>OUI</v>
      </c>
      <c r="G696" s="55" t="str">
        <f>IF(I696&gt;0,IF(A696&lt;&gt;A695,IF(OR((L696-L695)/(A696-A695)&lt;-Machine_traitement!$B$18,G695="RUPTURE",IF(L696&lt;L695,L696&lt;Machine_traitement!$B$19)),"RUPTURE","NON RUPTURE"),IF(OR((L697-L695)/(A697-A695)&lt;-Machine_traitement!$B$18,G695="RUPTURE",IF(L697&lt;L695,L697&lt;Machine_traitement!$B$19)),"RUPTURE","NON RUPTURE")),"NON RUPTURE")</f>
        <v>RUPTURE</v>
      </c>
      <c r="H696" s="56">
        <f>D696/Resultats!$K$2</f>
        <v>1.3222305227904463</v>
      </c>
      <c r="I696" s="69">
        <f>A696-Machine_traitement!$B$26</f>
        <v>2.7070400000000063</v>
      </c>
      <c r="J696" s="50">
        <f>(B696-$B$2)/Resultats!$J$2</f>
        <v>0.27144547500000005</v>
      </c>
      <c r="K696" s="50">
        <f>IF(AND(TRUE,Machine_donnees!J696-(Machine_traitement!$B$10*Machine_donnees!L696+Machine_traitement!$B$11)&gt;0.0003),Machine_donnees!J696-(Machine_traitement!$B$10*Machine_donnees!L696+Machine_traitement!$B$11),0)</f>
        <v>0.23112257122983396</v>
      </c>
      <c r="L696" s="51">
        <f ca="1">AVERAGE(OFFSET(H696,0,0,Machine_traitement!$B$4,1))</f>
        <v>-2.1797453716759225</v>
      </c>
    </row>
    <row r="697" spans="1:12" ht="12.75">
      <c r="A697" s="65">
        <f>IF(TRUE,Machine_donnees_brutes!A701)</f>
        <v>727.76660000000004</v>
      </c>
      <c r="B697" s="65">
        <f>IF(TRUE,Machine_donnees_brutes!B701)</f>
        <v>5.0465941000000001</v>
      </c>
      <c r="C697" s="65">
        <f>IF(TRUE,Machine_donnees_brutes!D701)</f>
        <v>352.44287000000003</v>
      </c>
      <c r="D697" s="65">
        <f>IF(TRUE,Machine_donnees_brutes!C701)</f>
        <v>-6.5325712999999999</v>
      </c>
      <c r="F697" s="54" t="str">
        <f>IF(OR(H697&gt;Machine_traitement!$B$24,F696="OUI"),"OUI","NON")</f>
        <v>OUI</v>
      </c>
      <c r="G697" s="55" t="str">
        <f>IF(I697&gt;0,IF(A697&lt;&gt;A696,IF(OR((L697-L696)/(A697-A696)&lt;-Machine_traitement!$B$18,G696="RUPTURE",IF(L697&lt;L696,L697&lt;Machine_traitement!$B$19)),"RUPTURE","NON RUPTURE"),IF(OR((L698-L696)/(A698-A696)&lt;-Machine_traitement!$B$18,G696="RUPTURE",IF(L698&lt;L696,L698&lt;Machine_traitement!$B$19)),"RUPTURE","NON RUPTURE")),"NON RUPTURE")</f>
        <v>RUPTURE</v>
      </c>
      <c r="H697" s="56">
        <f>D697/Resultats!$K$2</f>
        <v>-5.6817212661422918</v>
      </c>
      <c r="I697" s="69">
        <f>A697-Machine_traitement!$B$26</f>
        <v>2.7109400000000505</v>
      </c>
      <c r="J697" s="50">
        <f>(B697-$B$2)/Resultats!$J$2</f>
        <v>0.27197375000000001</v>
      </c>
      <c r="K697" s="50">
        <f>IF(AND(TRUE,Machine_donnees!J697-(Machine_traitement!$B$10*Machine_donnees!L697+Machine_traitement!$B$11)&gt;0.0003),Machine_donnees!J697-(Machine_traitement!$B$10*Machine_donnees!L697+Machine_traitement!$B$11),0)</f>
        <v>0.23156886244942704</v>
      </c>
      <c r="L697" s="51">
        <f ca="1">AVERAGE(OFFSET(H697,0,0,Machine_traitement!$B$4,1))</f>
        <v>-1.163842214173018</v>
      </c>
    </row>
    <row r="698" spans="1:12" ht="12.75">
      <c r="A698" s="65">
        <f>IF(TRUE,Machine_donnees_brutes!A702)</f>
        <v>727.77050999999994</v>
      </c>
      <c r="B698" s="65">
        <f>IF(TRUE,Machine_donnees_brutes!B702)</f>
        <v>5.0494852000000003</v>
      </c>
      <c r="C698" s="65">
        <f>IF(TRUE,Machine_donnees_brutes!D702)</f>
        <v>351.83706999999998</v>
      </c>
      <c r="D698" s="65">
        <f>IF(TRUE,Machine_donnees_brutes!C702)</f>
        <v>3.8563111000000001</v>
      </c>
      <c r="F698" s="54" t="str">
        <f>IF(OR(H698&gt;Machine_traitement!$B$24,F697="OUI"),"OUI","NON")</f>
        <v>OUI</v>
      </c>
      <c r="G698" s="55" t="str">
        <f>IF(I698&gt;0,IF(A698&lt;&gt;A697,IF(OR((L698-L697)/(A698-A697)&lt;-Machine_traitement!$B$18,G697="RUPTURE",IF(L698&lt;L697,L698&lt;Machine_traitement!$B$19)),"RUPTURE","NON RUPTURE"),IF(OR((L699-L697)/(A699-A697)&lt;-Machine_traitement!$B$18,G697="RUPTURE",IF(L699&lt;L697,L699&lt;Machine_traitement!$B$19)),"RUPTURE","NON RUPTURE")),"NON RUPTURE")</f>
        <v>RUPTURE</v>
      </c>
      <c r="H698" s="56">
        <f>D698/Resultats!$K$2</f>
        <v>3.3540368377962557</v>
      </c>
      <c r="I698" s="69">
        <f>A698-Machine_traitement!$B$26</f>
        <v>2.7148499999999558</v>
      </c>
      <c r="J698" s="50">
        <f>(B698-$B$2)/Resultats!$J$2</f>
        <v>0.27233513750000005</v>
      </c>
      <c r="K698" s="50">
        <f>IF(AND(TRUE,Machine_donnees!J698-(Machine_traitement!$B$10*Machine_donnees!L698+Machine_traitement!$B$11)&gt;0.0003),Machine_donnees!J698-(Machine_traitement!$B$10*Machine_donnees!L698+Machine_traitement!$B$11),0)</f>
        <v>0.23193487227444865</v>
      </c>
      <c r="L698" s="51">
        <f ca="1">AVERAGE(OFFSET(H698,0,0,Machine_traitement!$B$4,1))</f>
        <v>-1.221119819098335</v>
      </c>
    </row>
    <row r="699" spans="1:12" ht="12.75">
      <c r="A699" s="65">
        <f>IF(TRUE,Machine_donnees_brutes!A703)</f>
        <v>727.77440999999999</v>
      </c>
      <c r="B699" s="65">
        <f>IF(TRUE,Machine_donnees_brutes!B703)</f>
        <v>5.0531921000000004</v>
      </c>
      <c r="C699" s="65">
        <f>IF(TRUE,Machine_donnees_brutes!D703)</f>
        <v>352.71570000000003</v>
      </c>
      <c r="D699" s="65">
        <f>IF(TRUE,Machine_donnees_brutes!C703)</f>
        <v>-6.6642814000000001</v>
      </c>
      <c r="F699" s="54" t="str">
        <f>IF(OR(H699&gt;Machine_traitement!$B$24,F698="OUI"),"OUI","NON")</f>
        <v>OUI</v>
      </c>
      <c r="G699" s="55" t="str">
        <f>IF(I699&gt;0,IF(A699&lt;&gt;A698,IF(OR((L699-L698)/(A699-A698)&lt;-Machine_traitement!$B$18,G698="RUPTURE",IF(L699&lt;L698,L699&lt;Machine_traitement!$B$19)),"RUPTURE","NON RUPTURE"),IF(OR((L700-L698)/(A700-A698)&lt;-Machine_traitement!$B$18,G698="RUPTURE",IF(L700&lt;L698,L700&lt;Machine_traitement!$B$19)),"RUPTURE","NON RUPTURE")),"NON RUPTURE")</f>
        <v>RUPTURE</v>
      </c>
      <c r="H699" s="56">
        <f>D699/Resultats!$K$2</f>
        <v>-5.7962764759929257</v>
      </c>
      <c r="I699" s="69">
        <f>A699-Machine_traitement!$B$26</f>
        <v>2.71875</v>
      </c>
      <c r="J699" s="50">
        <f>(B699-$B$2)/Resultats!$J$2</f>
        <v>0.27279850000000005</v>
      </c>
      <c r="K699" s="50">
        <f>IF(AND(TRUE,Machine_donnees!J699-(Machine_traitement!$B$10*Machine_donnees!L699+Machine_traitement!$B$11)&gt;0.0003),Machine_donnees!J699-(Machine_traitement!$B$10*Machine_donnees!L699+Machine_traitement!$B$11),0)</f>
        <v>0.23248554351064923</v>
      </c>
      <c r="L699" s="51">
        <f ca="1">AVERAGE(OFFSET(H699,0,0,Machine_traitement!$B$4,1))</f>
        <v>-2.3030072405315209</v>
      </c>
    </row>
    <row r="700" spans="1:12" ht="12.75">
      <c r="A700" s="65">
        <f>IF(TRUE,Machine_donnees_brutes!A704)</f>
        <v>727.77832000000001</v>
      </c>
      <c r="B700" s="65">
        <f>IF(TRUE,Machine_donnees_brutes!B704)</f>
        <v>5.0553264999999996</v>
      </c>
      <c r="C700" s="65">
        <f>IF(TRUE,Machine_donnees_brutes!D704)</f>
        <v>353.87322999999998</v>
      </c>
      <c r="D700" s="65">
        <f>IF(TRUE,Machine_donnees_brutes!C704)</f>
        <v>1.3685063</v>
      </c>
      <c r="F700" s="54" t="str">
        <f>IF(OR(H700&gt;Machine_traitement!$B$24,F699="OUI"),"OUI","NON")</f>
        <v>OUI</v>
      </c>
      <c r="G700" s="55" t="str">
        <f>IF(I700&gt;0,IF(A700&lt;&gt;A699,IF(OR((L700-L699)/(A700-A699)&lt;-Machine_traitement!$B$18,G699="RUPTURE",IF(L700&lt;L699,L700&lt;Machine_traitement!$B$19)),"RUPTURE","NON RUPTURE"),IF(OR((L701-L699)/(A701-A699)&lt;-Machine_traitement!$B$18,G699="RUPTURE",IF(L701&lt;L699,L701&lt;Machine_traitement!$B$19)),"RUPTURE","NON RUPTURE")),"NON RUPTURE")</f>
        <v>RUPTURE</v>
      </c>
      <c r="H700" s="56">
        <f>D700/Resultats!$K$2</f>
        <v>1.1902619949298836</v>
      </c>
      <c r="I700" s="69">
        <f>A700-Machine_traitement!$B$26</f>
        <v>2.722660000000019</v>
      </c>
      <c r="J700" s="50">
        <f>(B700-$B$2)/Resultats!$J$2</f>
        <v>0.27306529999999996</v>
      </c>
      <c r="K700" s="50">
        <f>IF(AND(TRUE,Machine_donnees!J700-(Machine_traitement!$B$10*Machine_donnees!L700+Machine_traitement!$B$11)&gt;0.0003),Machine_donnees!J700-(Machine_traitement!$B$10*Machine_donnees!L700+Machine_traitement!$B$11),0)</f>
        <v>0.23267077923811885</v>
      </c>
      <c r="L700" s="51">
        <f ca="1">AVERAGE(OFFSET(H700,0,0,Machine_traitement!$B$4,1))</f>
        <v>-1.2923024207281193</v>
      </c>
    </row>
    <row r="701" spans="1:12" ht="12.75">
      <c r="A701" s="65">
        <f>IF(TRUE,Machine_donnees_brutes!A705)</f>
        <v>727.78223000000003</v>
      </c>
      <c r="B701" s="65">
        <f>IF(TRUE,Machine_donnees_brutes!B705)</f>
        <v>5.0596657</v>
      </c>
      <c r="C701" s="65">
        <f>IF(TRUE,Machine_donnees_brutes!D705)</f>
        <v>353.90557999999999</v>
      </c>
      <c r="D701" s="65">
        <f>IF(TRUE,Machine_donnees_brutes!C705)</f>
        <v>-4.3401613000000001</v>
      </c>
      <c r="F701" s="54" t="str">
        <f>IF(OR(H701&gt;Machine_traitement!$B$24,F700="OUI"),"OUI","NON")</f>
        <v>OUI</v>
      </c>
      <c r="G701" s="55" t="str">
        <f>IF(I701&gt;0,IF(A701&lt;&gt;A700,IF(OR((L701-L700)/(A701-A700)&lt;-Machine_traitement!$B$18,G700="RUPTURE",IF(L701&lt;L700,L701&lt;Machine_traitement!$B$19)),"RUPTURE","NON RUPTURE"),IF(OR((L702-L700)/(A702-A700)&lt;-Machine_traitement!$B$18,G700="RUPTURE",IF(L702&lt;L700,L702&lt;Machine_traitement!$B$19)),"RUPTURE","NON RUPTURE")),"NON RUPTURE")</f>
        <v>RUPTURE</v>
      </c>
      <c r="H701" s="56">
        <f>D701/Resultats!$K$2</f>
        <v>-3.774866836386122</v>
      </c>
      <c r="I701" s="69">
        <f>A701-Machine_traitement!$B$26</f>
        <v>2.7265700000000379</v>
      </c>
      <c r="J701" s="50">
        <f>(B701-$B$2)/Resultats!$J$2</f>
        <v>0.27360770000000001</v>
      </c>
      <c r="K701" s="50">
        <f>IF(AND(TRUE,Machine_donnees!J701-(Machine_traitement!$B$10*Machine_donnees!L701+Machine_traitement!$B$11)&gt;0.0003),Machine_donnees!J701-(Machine_traitement!$B$10*Machine_donnees!L701+Machine_traitement!$B$11),0)</f>
        <v>0.23333579488810552</v>
      </c>
      <c r="L701" s="51">
        <f ca="1">AVERAGE(OFFSET(H701,0,0,Machine_traitement!$B$4,1))</f>
        <v>-2.8116959564063122</v>
      </c>
    </row>
    <row r="702" spans="1:12" ht="12.75">
      <c r="A702" s="65">
        <f>IF(TRUE,Machine_donnees_brutes!A706)</f>
        <v>727.78612999999996</v>
      </c>
      <c r="B702" s="65">
        <f>IF(TRUE,Machine_donnees_brutes!B706)</f>
        <v>5.0625381000000003</v>
      </c>
      <c r="C702" s="65">
        <f>IF(TRUE,Machine_donnees_brutes!D706)</f>
        <v>353.13427999999999</v>
      </c>
      <c r="D702" s="65">
        <f>IF(TRUE,Machine_donnees_brutes!C706)</f>
        <v>-2.1253457</v>
      </c>
      <c r="F702" s="54" t="str">
        <f>IF(OR(H702&gt;Machine_traitement!$B$24,F701="OUI"),"OUI","NON")</f>
        <v>OUI</v>
      </c>
      <c r="G702" s="55" t="str">
        <f>IF(I702&gt;0,IF(A702&lt;&gt;A701,IF(OR((L702-L701)/(A702-A701)&lt;-Machine_traitement!$B$18,G701="RUPTURE",IF(L702&lt;L701,L702&lt;Machine_traitement!$B$19)),"RUPTURE","NON RUPTURE"),IF(OR((L703-L701)/(A703-A701)&lt;-Machine_traitement!$B$18,G701="RUPTURE",IF(L703&lt;L701,L703&lt;Machine_traitement!$B$19)),"RUPTURE","NON RUPTURE")),"NON RUPTURE")</f>
        <v>RUPTURE</v>
      </c>
      <c r="H702" s="56">
        <f>D702/Resultats!$K$2</f>
        <v>-1.8485250764265022</v>
      </c>
      <c r="I702" s="69">
        <f>A702-Machine_traitement!$B$26</f>
        <v>2.7304699999999684</v>
      </c>
      <c r="J702" s="50">
        <f>(B702-$B$2)/Resultats!$J$2</f>
        <v>0.27396675000000004</v>
      </c>
      <c r="K702" s="50">
        <f>IF(AND(TRUE,Machine_donnees!J702-(Machine_traitement!$B$10*Machine_donnees!L702+Machine_traitement!$B$11)&gt;0.0003),Machine_donnees!J702-(Machine_traitement!$B$10*Machine_donnees!L702+Machine_traitement!$B$11),0)</f>
        <v>0.23351389512300924</v>
      </c>
      <c r="L702" s="51">
        <f ca="1">AVERAGE(OFFSET(H702,0,0,Machine_traitement!$B$4,1))</f>
        <v>-0.56945442035621996</v>
      </c>
    </row>
    <row r="703" spans="1:12" ht="12.75">
      <c r="A703" s="65">
        <f>IF(TRUE,Machine_donnees_brutes!A707)</f>
        <v>727.79003999999998</v>
      </c>
      <c r="B703" s="65">
        <f>IF(TRUE,Machine_donnees_brutes!B707)</f>
        <v>5.0655484</v>
      </c>
      <c r="C703" s="65">
        <f>IF(TRUE,Machine_donnees_brutes!D707)</f>
        <v>352.20690999999999</v>
      </c>
      <c r="D703" s="65">
        <f>IF(TRUE,Machine_donnees_brutes!C707)</f>
        <v>0.81588280000000002</v>
      </c>
      <c r="F703" s="54" t="str">
        <f>IF(OR(H703&gt;Machine_traitement!$B$24,F702="OUI"),"OUI","NON")</f>
        <v>OUI</v>
      </c>
      <c r="G703" s="55" t="str">
        <f>IF(I703&gt;0,IF(A703&lt;&gt;A702,IF(OR((L703-L702)/(A703-A702)&lt;-Machine_traitement!$B$18,G702="RUPTURE",IF(L703&lt;L702,L703&lt;Machine_traitement!$B$19)),"RUPTURE","NON RUPTURE"),IF(OR((L704-L702)/(A704-A702)&lt;-Machine_traitement!$B$18,G702="RUPTURE",IF(L704&lt;L702,L704&lt;Machine_traitement!$B$19)),"RUPTURE","NON RUPTURE")),"NON RUPTURE")</f>
        <v>RUPTURE</v>
      </c>
      <c r="H703" s="56">
        <f>D703/Resultats!$K$2</f>
        <v>0.70961623571406229</v>
      </c>
      <c r="I703" s="69">
        <f>A703-Machine_traitement!$B$26</f>
        <v>2.7343799999999874</v>
      </c>
      <c r="J703" s="50">
        <f>(B703-$B$2)/Resultats!$J$2</f>
        <v>0.2743430375</v>
      </c>
      <c r="K703" s="50">
        <f>IF(AND(TRUE,Machine_donnees!J703-(Machine_traitement!$B$10*Machine_donnees!L703+Machine_traitement!$B$11)&gt;0.0003),Machine_donnees!J703-(Machine_traitement!$B$10*Machine_donnees!L703+Machine_traitement!$B$11),0)</f>
        <v>0.23401857787346894</v>
      </c>
      <c r="L703" s="51">
        <f ca="1">AVERAGE(OFFSET(H703,0,0,Machine_traitement!$B$4,1))</f>
        <v>-2.1604659558458947</v>
      </c>
    </row>
    <row r="704" spans="1:12" ht="12.75">
      <c r="A704" s="65">
        <f>IF(TRUE,Machine_donnees_brutes!A708)</f>
        <v>727.79395</v>
      </c>
      <c r="B704" s="65">
        <f>IF(TRUE,Machine_donnees_brutes!B708)</f>
        <v>5.0684509000000002</v>
      </c>
      <c r="C704" s="65">
        <f>IF(TRUE,Machine_donnees_brutes!D708)</f>
        <v>351.81396000000001</v>
      </c>
      <c r="D704" s="65">
        <f>IF(TRUE,Machine_donnees_brutes!C708)</f>
        <v>-5.7838836000000002</v>
      </c>
      <c r="F704" s="54" t="str">
        <f>IF(OR(H704&gt;Machine_traitement!$B$24,F703="OUI"),"OUI","NON")</f>
        <v>OUI</v>
      </c>
      <c r="G704" s="55" t="str">
        <f>IF(I704&gt;0,IF(A704&lt;&gt;A703,IF(OR((L704-L703)/(A704-A703)&lt;-Machine_traitement!$B$18,G703="RUPTURE",IF(L704&lt;L703,L704&lt;Machine_traitement!$B$19)),"RUPTURE","NON RUPTURE"),IF(OR((L705-L703)/(A705-A703)&lt;-Machine_traitement!$B$18,G703="RUPTURE",IF(L705&lt;L703,L705&lt;Machine_traitement!$B$19)),"RUPTURE","NON RUPTURE")),"NON RUPTURE")</f>
        <v>RUPTURE</v>
      </c>
      <c r="H704" s="56">
        <f>D704/Resultats!$K$2</f>
        <v>-5.0305481474058515</v>
      </c>
      <c r="I704" s="69">
        <f>A704-Machine_traitement!$B$26</f>
        <v>2.7382900000000063</v>
      </c>
      <c r="J704" s="50">
        <f>(B704-$B$2)/Resultats!$J$2</f>
        <v>0.27470585000000003</v>
      </c>
      <c r="K704" s="50">
        <f>IF(AND(TRUE,Machine_donnees!J704-(Machine_traitement!$B$10*Machine_donnees!L704+Machine_traitement!$B$11)&gt;0.0003),Machine_donnees!J704-(Machine_traitement!$B$10*Machine_donnees!L704+Machine_traitement!$B$11),0)</f>
        <v>0.23431065364780482</v>
      </c>
      <c r="L704" s="51">
        <f ca="1">AVERAGE(OFFSET(H704,0,0,Machine_traitement!$B$4,1))</f>
        <v>-1.2839308339354978</v>
      </c>
    </row>
    <row r="705" spans="1:12" ht="12.75">
      <c r="A705" s="65">
        <f>IF(TRUE,Machine_donnees_brutes!A709)</f>
        <v>727.79785000000004</v>
      </c>
      <c r="B705" s="65">
        <f>IF(TRUE,Machine_donnees_brutes!B709)</f>
        <v>5.0714135000000002</v>
      </c>
      <c r="C705" s="65">
        <f>IF(TRUE,Machine_donnees_brutes!D709)</f>
        <v>352.96048000000002</v>
      </c>
      <c r="D705" s="65">
        <f>IF(TRUE,Machine_donnees_brutes!C709)</f>
        <v>2.8314791000000001</v>
      </c>
      <c r="F705" s="54" t="str">
        <f>IF(OR(H705&gt;Machine_traitement!$B$24,F704="OUI"),"OUI","NON")</f>
        <v>OUI</v>
      </c>
      <c r="G705" s="55" t="str">
        <f>IF(I705&gt;0,IF(A705&lt;&gt;A704,IF(OR((L705-L704)/(A705-A704)&lt;-Machine_traitement!$B$18,G704="RUPTURE",IF(L705&lt;L704,L705&lt;Machine_traitement!$B$19)),"RUPTURE","NON RUPTURE"),IF(OR((L706-L704)/(A706-A704)&lt;-Machine_traitement!$B$18,G704="RUPTURE",IF(L706&lt;L704,L706&lt;Machine_traitement!$B$19)),"RUPTURE","NON RUPTURE")),"NON RUPTURE")</f>
        <v>RUPTURE</v>
      </c>
      <c r="H705" s="56">
        <f>D705/Resultats!$K$2</f>
        <v>2.462686479534856</v>
      </c>
      <c r="I705" s="69">
        <f>A705-Machine_traitement!$B$26</f>
        <v>2.7421900000000505</v>
      </c>
      <c r="J705" s="50">
        <f>(B705-$B$2)/Resultats!$J$2</f>
        <v>0.27507617500000003</v>
      </c>
      <c r="K705" s="50">
        <f>IF(AND(TRUE,Machine_donnees!J705-(Machine_traitement!$B$10*Machine_donnees!L705+Machine_traitement!$B$11)&gt;0.0003),Machine_donnees!J705-(Machine_traitement!$B$10*Machine_donnees!L705+Machine_traitement!$B$11),0)</f>
        <v>0.23476190546741976</v>
      </c>
      <c r="L705" s="51">
        <f ca="1">AVERAGE(OFFSET(H705,0,0,Machine_traitement!$B$4,1))</f>
        <v>-2.2867366470541999</v>
      </c>
    </row>
    <row r="706" spans="1:12" ht="12.75">
      <c r="A706" s="65">
        <f>IF(TRUE,Machine_donnees_brutes!A710)</f>
        <v>727.80175999999994</v>
      </c>
      <c r="B706" s="65">
        <f>IF(TRUE,Machine_donnees_brutes!B710)</f>
        <v>5.0764322000000002</v>
      </c>
      <c r="C706" s="65">
        <f>IF(TRUE,Machine_donnees_brutes!D710)</f>
        <v>354.06527999999997</v>
      </c>
      <c r="D706" s="65">
        <f>IF(TRUE,Machine_donnees_brutes!C710)</f>
        <v>-8.0898398999999994</v>
      </c>
      <c r="F706" s="54" t="str">
        <f>IF(OR(H706&gt;Machine_traitement!$B$24,F705="OUI"),"OUI","NON")</f>
        <v>OUI</v>
      </c>
      <c r="G706" s="55" t="str">
        <f>IF(I706&gt;0,IF(A706&lt;&gt;A705,IF(OR((L706-L705)/(A706-A705)&lt;-Machine_traitement!$B$18,G705="RUPTURE",IF(L706&lt;L705,L706&lt;Machine_traitement!$B$19)),"RUPTURE","NON RUPTURE"),IF(OR((L707-L705)/(A707-A705)&lt;-Machine_traitement!$B$18,G705="RUPTURE",IF(L707&lt;L705,L707&lt;Machine_traitement!$B$19)),"RUPTURE","NON RUPTURE")),"NON RUPTURE")</f>
        <v>RUPTURE</v>
      </c>
      <c r="H706" s="56">
        <f>D706/Resultats!$K$2</f>
        <v>-7.0361597736432557</v>
      </c>
      <c r="I706" s="69">
        <f>A706-Machine_traitement!$B$26</f>
        <v>2.7460999999999558</v>
      </c>
      <c r="J706" s="50">
        <f>(B706-$B$2)/Resultats!$J$2</f>
        <v>0.27570351250000003</v>
      </c>
      <c r="K706" s="50">
        <f>IF(AND(TRUE,Machine_donnees!J706-(Machine_traitement!$B$10*Machine_donnees!L706+Machine_traitement!$B$11)&gt;0.0003),Machine_donnees!J706-(Machine_traitement!$B$10*Machine_donnees!L706+Machine_traitement!$B$11),0)</f>
        <v>0.23539281963213929</v>
      </c>
      <c r="L706" s="51">
        <f ca="1">AVERAGE(OFFSET(H706,0,0,Machine_traitement!$B$4,1))</f>
        <v>-2.331056937773607</v>
      </c>
    </row>
    <row r="707" spans="1:12" ht="12.75">
      <c r="A707" s="65">
        <f>IF(TRUE,Machine_donnees_brutes!A711)</f>
        <v>727.80565999999999</v>
      </c>
      <c r="B707" s="65">
        <f>IF(TRUE,Machine_donnees_brutes!B711)</f>
        <v>5.0783991999999998</v>
      </c>
      <c r="C707" s="65">
        <f>IF(TRUE,Machine_donnees_brutes!D711)</f>
        <v>353.96420000000001</v>
      </c>
      <c r="D707" s="65">
        <f>IF(TRUE,Machine_donnees_brutes!C711)</f>
        <v>2.7295644000000001</v>
      </c>
      <c r="F707" s="54" t="str">
        <f>IF(OR(H707&gt;Machine_traitement!$B$24,F706="OUI"),"OUI","NON")</f>
        <v>OUI</v>
      </c>
      <c r="G707" s="55" t="str">
        <f>IF(I707&gt;0,IF(A707&lt;&gt;A706,IF(OR((L707-L706)/(A707-A706)&lt;-Machine_traitement!$B$18,G706="RUPTURE",IF(L707&lt;L706,L707&lt;Machine_traitement!$B$19)),"RUPTURE","NON RUPTURE"),IF(OR((L708-L706)/(A708-A706)&lt;-Machine_traitement!$B$18,G706="RUPTURE",IF(L708&lt;L706,L708&lt;Machine_traitement!$B$19)),"RUPTURE","NON RUPTURE")),"NON RUPTURE")</f>
        <v>RUPTURE</v>
      </c>
      <c r="H707" s="56">
        <f>D707/Resultats!$K$2</f>
        <v>2.3740458980960417</v>
      </c>
      <c r="I707" s="69">
        <f>A707-Machine_traitement!$B$26</f>
        <v>2.75</v>
      </c>
      <c r="J707" s="50">
        <f>(B707-$B$2)/Resultats!$J$2</f>
        <v>0.27594938749999998</v>
      </c>
      <c r="K707" s="50">
        <f>IF(AND(TRUE,Machine_donnees!J707-(Machine_traitement!$B$10*Machine_donnees!L707+Machine_traitement!$B$11)&gt;0.0003),Machine_donnees!J707-(Machine_traitement!$B$10*Machine_donnees!L707+Machine_traitement!$B$11),0)</f>
        <v>0.23552508668338285</v>
      </c>
      <c r="L707" s="51">
        <f ca="1">AVERAGE(OFFSET(H707,0,0,Machine_traitement!$B$4,1))</f>
        <v>-0.92328245742810111</v>
      </c>
    </row>
    <row r="708" spans="1:12" ht="12.75">
      <c r="A708" s="65">
        <f>IF(TRUE,Machine_donnees_brutes!A712)</f>
        <v>727.80957000000001</v>
      </c>
      <c r="B708" s="65">
        <f>IF(TRUE,Machine_donnees_brutes!B712)</f>
        <v>5.0812663999999996</v>
      </c>
      <c r="C708" s="65">
        <f>IF(TRUE,Machine_donnees_brutes!D712)</f>
        <v>353.15206999999998</v>
      </c>
      <c r="D708" s="65">
        <f>IF(TRUE,Machine_donnees_brutes!C712)</f>
        <v>-4.8526563999999999</v>
      </c>
      <c r="F708" s="54" t="str">
        <f>IF(OR(H708&gt;Machine_traitement!$B$24,F707="OUI"),"OUI","NON")</f>
        <v>OUI</v>
      </c>
      <c r="G708" s="55" t="str">
        <f>IF(I708&gt;0,IF(A708&lt;&gt;A707,IF(OR((L708-L707)/(A708-A707)&lt;-Machine_traitement!$B$18,G707="RUPTURE",IF(L708&lt;L707,L708&lt;Machine_traitement!$B$19)),"RUPTURE","NON RUPTURE"),IF(OR((L709-L707)/(A709-A707)&lt;-Machine_traitement!$B$18,G707="RUPTURE",IF(L709&lt;L707,L709&lt;Machine_traitement!$B$19)),"RUPTURE","NON RUPTURE")),"NON RUPTURE")</f>
        <v>RUPTURE</v>
      </c>
      <c r="H708" s="56">
        <f>D708/Resultats!$K$2</f>
        <v>-4.2206108129522439</v>
      </c>
      <c r="I708" s="69">
        <f>A708-Machine_traitement!$B$26</f>
        <v>2.753910000000019</v>
      </c>
      <c r="J708" s="50">
        <f>(B708-$B$2)/Resultats!$J$2</f>
        <v>0.27630778749999996</v>
      </c>
      <c r="K708" s="50">
        <f>IF(AND(TRUE,Machine_donnees!J708-(Machine_traitement!$B$10*Machine_donnees!L708+Machine_traitement!$B$11)&gt;0.0003),Machine_donnees!J708-(Machine_traitement!$B$10*Machine_donnees!L708+Machine_traitement!$B$11),0)</f>
        <v>0.23597350291624564</v>
      </c>
      <c r="L708" s="51">
        <f ca="1">AVERAGE(OFFSET(H708,0,0,Machine_traitement!$B$4,1))</f>
        <v>-2.0387198614851556</v>
      </c>
    </row>
    <row r="709" spans="1:12" ht="12.75">
      <c r="A709" s="65">
        <f>IF(TRUE,Machine_donnees_brutes!A713)</f>
        <v>727.81348000000003</v>
      </c>
      <c r="B709" s="65">
        <f>IF(TRUE,Machine_donnees_brutes!B713)</f>
        <v>5.0851287999999997</v>
      </c>
      <c r="C709" s="65">
        <f>IF(TRUE,Machine_donnees_brutes!D713)</f>
        <v>352.26778999999999</v>
      </c>
      <c r="D709" s="65">
        <f>IF(TRUE,Machine_donnees_brutes!C713)</f>
        <v>0.16461127</v>
      </c>
      <c r="F709" s="54" t="str">
        <f>IF(OR(H709&gt;Machine_traitement!$B$24,F708="OUI"),"OUI","NON")</f>
        <v>OUI</v>
      </c>
      <c r="G709" s="55" t="str">
        <f>IF(I709&gt;0,IF(A709&lt;&gt;A708,IF(OR((L709-L708)/(A709-A708)&lt;-Machine_traitement!$B$18,G708="RUPTURE",IF(L709&lt;L708,L709&lt;Machine_traitement!$B$19)),"RUPTURE","NON RUPTURE"),IF(OR((L710-L708)/(A710-A708)&lt;-Machine_traitement!$B$18,G708="RUPTURE",IF(L710&lt;L708,L710&lt;Machine_traitement!$B$19)),"RUPTURE","NON RUPTURE")),"NON RUPTURE")</f>
        <v>RUPTURE</v>
      </c>
      <c r="H709" s="56">
        <f>D709/Resultats!$K$2</f>
        <v>0.14317108998193265</v>
      </c>
      <c r="I709" s="69">
        <f>A709-Machine_traitement!$B$26</f>
        <v>2.7578200000000379</v>
      </c>
      <c r="J709" s="50">
        <f>(B709-$B$2)/Resultats!$J$2</f>
        <v>0.27679058749999996</v>
      </c>
      <c r="K709" s="50">
        <f>IF(AND(TRUE,Machine_donnees!J709-(Machine_traitement!$B$10*Machine_donnees!L709+Machine_traitement!$B$11)&gt;0.0003),Machine_donnees!J709-(Machine_traitement!$B$10*Machine_donnees!L709+Machine_traitement!$B$11),0)</f>
        <v>0.23635992268017936</v>
      </c>
      <c r="L709" s="51">
        <f ca="1">AVERAGE(OFFSET(H709,0,0,Machine_traitement!$B$4,1))</f>
        <v>-0.84442282303879102</v>
      </c>
    </row>
    <row r="710" spans="1:12" ht="12.75">
      <c r="A710" s="65">
        <f>IF(TRUE,Machine_donnees_brutes!A714)</f>
        <v>727.81737999999996</v>
      </c>
      <c r="B710" s="65">
        <f>IF(TRUE,Machine_donnees_brutes!B714)</f>
        <v>5.0888480999999999</v>
      </c>
      <c r="C710" s="65">
        <f>IF(TRUE,Machine_donnees_brutes!D714)</f>
        <v>352.20751999999999</v>
      </c>
      <c r="D710" s="65">
        <f>IF(TRUE,Machine_donnees_brutes!C714)</f>
        <v>-2.1063651999999999</v>
      </c>
      <c r="F710" s="54" t="str">
        <f>IF(OR(H710&gt;Machine_traitement!$B$24,F709="OUI"),"OUI","NON")</f>
        <v>OUI</v>
      </c>
      <c r="G710" s="55" t="str">
        <f>IF(I710&gt;0,IF(A710&lt;&gt;A709,IF(OR((L710-L709)/(A710-A709)&lt;-Machine_traitement!$B$18,G709="RUPTURE",IF(L710&lt;L709,L710&lt;Machine_traitement!$B$19)),"RUPTURE","NON RUPTURE"),IF(OR((L711-L709)/(A711-A709)&lt;-Machine_traitement!$B$18,G709="RUPTURE",IF(L711&lt;L709,L711&lt;Machine_traitement!$B$19)),"RUPTURE","NON RUPTURE")),"NON RUPTURE")</f>
        <v>RUPTURE</v>
      </c>
      <c r="H710" s="56">
        <f>D710/Resultats!$K$2</f>
        <v>-1.8320167360595148</v>
      </c>
      <c r="I710" s="69">
        <f>A710-Machine_traitement!$B$26</f>
        <v>2.7617199999999684</v>
      </c>
      <c r="J710" s="50">
        <f>(B710-$B$2)/Resultats!$J$2</f>
        <v>0.27725549999999999</v>
      </c>
      <c r="K710" s="50">
        <f>IF(AND(TRUE,Machine_donnees!J710-(Machine_traitement!$B$10*Machine_donnees!L710+Machine_traitement!$B$11)&gt;0.0003),Machine_donnees!J710-(Machine_traitement!$B$10*Machine_donnees!L710+Machine_traitement!$B$11),0)</f>
        <v>0.23699808757691207</v>
      </c>
      <c r="L710" s="51">
        <f ca="1">AVERAGE(OFFSET(H710,0,0,Machine_traitement!$B$4,1))</f>
        <v>-2.991282311734544</v>
      </c>
    </row>
    <row r="711" spans="1:12" ht="12.75">
      <c r="A711" s="65">
        <f>IF(TRUE,Machine_donnees_brutes!A715)</f>
        <v>727.82128999999998</v>
      </c>
      <c r="B711" s="65">
        <f>IF(TRUE,Machine_donnees_brutes!B715)</f>
        <v>5.0906124000000004</v>
      </c>
      <c r="C711" s="65">
        <f>IF(TRUE,Machine_donnees_brutes!D715)</f>
        <v>353.47951999999998</v>
      </c>
      <c r="D711" s="65">
        <f>IF(TRUE,Machine_donnees_brutes!C715)</f>
        <v>-4.7721014000000004</v>
      </c>
      <c r="F711" s="54" t="str">
        <f>IF(OR(H711&gt;Machine_traitement!$B$24,F710="OUI"),"OUI","NON")</f>
        <v>OUI</v>
      </c>
      <c r="G711" s="55" t="str">
        <f>IF(I711&gt;0,IF(A711&lt;&gt;A710,IF(OR((L711-L710)/(A711-A710)&lt;-Machine_traitement!$B$18,G710="RUPTURE",IF(L711&lt;L710,L711&lt;Machine_traitement!$B$19)),"RUPTURE","NON RUPTURE"),IF(OR((L712-L710)/(A712-A710)&lt;-Machine_traitement!$B$18,G710="RUPTURE",IF(L712&lt;L710,L712&lt;Machine_traitement!$B$19)),"RUPTURE","NON RUPTURE")),"NON RUPTURE")</f>
        <v>RUPTURE</v>
      </c>
      <c r="H711" s="56">
        <f>D711/Resultats!$K$2</f>
        <v>-4.1505478874095729</v>
      </c>
      <c r="I711" s="69">
        <f>A711-Machine_traitement!$B$26</f>
        <v>2.7656299999999874</v>
      </c>
      <c r="J711" s="50">
        <f>(B711-$B$2)/Resultats!$J$2</f>
        <v>0.27747603750000005</v>
      </c>
      <c r="K711" s="50">
        <f>IF(AND(TRUE,Machine_donnees!J711-(Machine_traitement!$B$10*Machine_donnees!L711+Machine_traitement!$B$11)&gt;0.0003),Machine_donnees!J711-(Machine_traitement!$B$10*Machine_donnees!L711+Machine_traitement!$B$11),0)</f>
        <v>0.23707134131023877</v>
      </c>
      <c r="L711" s="51">
        <f ca="1">AVERAGE(OFFSET(H711,0,0,Machine_traitement!$B$4,1))</f>
        <v>-1.1662134643381634</v>
      </c>
    </row>
    <row r="712" spans="1:12" ht="12.75">
      <c r="A712" s="65">
        <f>IF(TRUE,Machine_donnees_brutes!A716)</f>
        <v>727.8252</v>
      </c>
      <c r="B712" s="65">
        <f>IF(TRUE,Machine_donnees_brutes!B716)</f>
        <v>5.0944270999999999</v>
      </c>
      <c r="C712" s="65">
        <f>IF(TRUE,Machine_donnees_brutes!D716)</f>
        <v>354.36944999999997</v>
      </c>
      <c r="D712" s="65">
        <f>IF(TRUE,Machine_donnees_brutes!C716)</f>
        <v>2.0903885</v>
      </c>
      <c r="F712" s="54" t="str">
        <f>IF(OR(H712&gt;Machine_traitement!$B$24,F711="OUI"),"OUI","NON")</f>
        <v>OUI</v>
      </c>
      <c r="G712" s="55" t="str">
        <f>IF(I712&gt;0,IF(A712&lt;&gt;A711,IF(OR((L712-L711)/(A712-A711)&lt;-Machine_traitement!$B$18,G711="RUPTURE",IF(L712&lt;L711,L712&lt;Machine_traitement!$B$19)),"RUPTURE","NON RUPTURE"),IF(OR((L713-L711)/(A713-A711)&lt;-Machine_traitement!$B$18,G711="RUPTURE",IF(L713&lt;L711,L713&lt;Machine_traitement!$B$19)),"RUPTURE","NON RUPTURE")),"NON RUPTURE")</f>
        <v>RUPTURE</v>
      </c>
      <c r="H712" s="56">
        <f>D712/Resultats!$K$2</f>
        <v>1.8181209587332459</v>
      </c>
      <c r="I712" s="69">
        <f>A712-Machine_traitement!$B$26</f>
        <v>2.7695400000000063</v>
      </c>
      <c r="J712" s="50">
        <f>(B712-$B$2)/Resultats!$J$2</f>
        <v>0.27795287499999999</v>
      </c>
      <c r="K712" s="50">
        <f>IF(AND(TRUE,Machine_donnees!J712-(Machine_traitement!$B$10*Machine_donnees!L712+Machine_traitement!$B$11)&gt;0.0003),Machine_donnees!J712-(Machine_traitement!$B$10*Machine_donnees!L712+Machine_traitement!$B$11),0)</f>
        <v>0.23759774563677694</v>
      </c>
      <c r="L712" s="51">
        <f ca="1">AVERAGE(OFFSET(H712,0,0,Machine_traitement!$B$4,1))</f>
        <v>-1.7804214861891037</v>
      </c>
    </row>
    <row r="713" spans="1:12" ht="12.75">
      <c r="A713" s="65">
        <f>IF(TRUE,Machine_donnees_brutes!A717)</f>
        <v>727.82910000000004</v>
      </c>
      <c r="B713" s="65">
        <f>IF(TRUE,Machine_donnees_brutes!B717)</f>
        <v>5.0981282999999999</v>
      </c>
      <c r="C713" s="65">
        <f>IF(TRUE,Machine_donnees_brutes!D717)</f>
        <v>354.08551</v>
      </c>
      <c r="D713" s="65">
        <f>IF(TRUE,Machine_donnees_brutes!C717)</f>
        <v>-6.1844754000000002</v>
      </c>
      <c r="F713" s="54" t="str">
        <f>IF(OR(H713&gt;Machine_traitement!$B$24,F712="OUI"),"OUI","NON")</f>
        <v>OUI</v>
      </c>
      <c r="G713" s="55" t="str">
        <f>IF(I713&gt;0,IF(A713&lt;&gt;A712,IF(OR((L713-L712)/(A713-A712)&lt;-Machine_traitement!$B$18,G712="RUPTURE",IF(L713&lt;L712,L713&lt;Machine_traitement!$B$19)),"RUPTURE","NON RUPTURE"),IF(OR((L714-L712)/(A714-A712)&lt;-Machine_traitement!$B$18,G712="RUPTURE",IF(L714&lt;L712,L714&lt;Machine_traitement!$B$19)),"RUPTURE","NON RUPTURE")),"NON RUPTURE")</f>
        <v>RUPTURE</v>
      </c>
      <c r="H713" s="56">
        <f>D713/Resultats!$K$2</f>
        <v>-5.3789639311114534</v>
      </c>
      <c r="I713" s="69">
        <f>A713-Machine_traitement!$B$26</f>
        <v>2.7734400000000505</v>
      </c>
      <c r="J713" s="50">
        <f>(B713-$B$2)/Resultats!$J$2</f>
        <v>0.278415525</v>
      </c>
      <c r="K713" s="50">
        <f>IF(AND(TRUE,Machine_donnees!J713-(Machine_traitement!$B$10*Machine_donnees!L713+Machine_traitement!$B$11)&gt;0.0003),Machine_donnees!J713-(Machine_traitement!$B$10*Machine_donnees!L713+Machine_traitement!$B$11),0)</f>
        <v>0.23800947077561774</v>
      </c>
      <c r="L713" s="51">
        <f ca="1">AVERAGE(OFFSET(H713,0,0,Machine_traitement!$B$4,1))</f>
        <v>-1.1493853594056522</v>
      </c>
    </row>
    <row r="714" spans="1:12" ht="12.75">
      <c r="A714" s="65">
        <f>IF(TRUE,Machine_donnees_brutes!A718)</f>
        <v>727.83300999999994</v>
      </c>
      <c r="B714" s="65">
        <f>IF(TRUE,Machine_donnees_brutes!B718)</f>
        <v>5.0993738000000004</v>
      </c>
      <c r="C714" s="65">
        <f>IF(TRUE,Machine_donnees_brutes!D718)</f>
        <v>353.24477999999999</v>
      </c>
      <c r="D714" s="65">
        <f>IF(TRUE,Machine_donnees_brutes!C718)</f>
        <v>3.5414588</v>
      </c>
      <c r="F714" s="54" t="str">
        <f>IF(OR(H714&gt;Machine_traitement!$B$24,F713="OUI"),"OUI","NON")</f>
        <v>OUI</v>
      </c>
      <c r="G714" s="55" t="str">
        <f>IF(I714&gt;0,IF(A714&lt;&gt;A713,IF(OR((L714-L713)/(A714-A713)&lt;-Machine_traitement!$B$18,G713="RUPTURE",IF(L714&lt;L713,L714&lt;Machine_traitement!$B$19)),"RUPTURE","NON RUPTURE"),IF(OR((L715-L713)/(A715-A713)&lt;-Machine_traitement!$B$18,G713="RUPTURE",IF(L715&lt;L713,L715&lt;Machine_traitement!$B$19)),"RUPTURE","NON RUPTURE")),"NON RUPTURE")</f>
        <v>RUPTURE</v>
      </c>
      <c r="H714" s="56">
        <f>D714/Resultats!$K$2</f>
        <v>3.080193212300149</v>
      </c>
      <c r="I714" s="69">
        <f>A714-Machine_traitement!$B$26</f>
        <v>2.7773499999999558</v>
      </c>
      <c r="J714" s="50">
        <f>(B714-$B$2)/Resultats!$J$2</f>
        <v>0.27857121250000005</v>
      </c>
      <c r="K714" s="50">
        <f>IF(AND(TRUE,Machine_donnees!J714-(Machine_traitement!$B$10*Machine_donnees!L714+Machine_traitement!$B$11)&gt;0.0003),Machine_donnees!J714-(Machine_traitement!$B$10*Machine_donnees!L714+Machine_traitement!$B$11),0)</f>
        <v>0.23820036240758763</v>
      </c>
      <c r="L714" s="51">
        <f ca="1">AVERAGE(OFFSET(H714,0,0,Machine_traitement!$B$4,1))</f>
        <v>-1.5856178513426908</v>
      </c>
    </row>
    <row r="715" spans="1:12" ht="12.75">
      <c r="A715" s="65">
        <f>IF(TRUE,Machine_donnees_brutes!A719)</f>
        <v>727.83690999999999</v>
      </c>
      <c r="B715" s="65">
        <f>IF(TRUE,Machine_donnees_brutes!B719)</f>
        <v>5.1034154999999997</v>
      </c>
      <c r="C715" s="65">
        <f>IF(TRUE,Machine_donnees_brutes!D719)</f>
        <v>352.31988999999999</v>
      </c>
      <c r="D715" s="65">
        <f>IF(TRUE,Machine_donnees_brutes!C719)</f>
        <v>-7.1875939000000004</v>
      </c>
      <c r="F715" s="54" t="str">
        <f>IF(OR(H715&gt;Machine_traitement!$B$24,F714="OUI"),"OUI","NON")</f>
        <v>OUI</v>
      </c>
      <c r="G715" s="55" t="str">
        <f>IF(I715&gt;0,IF(A715&lt;&gt;A714,IF(OR((L715-L714)/(A715-A714)&lt;-Machine_traitement!$B$18,G714="RUPTURE",IF(L715&lt;L714,L715&lt;Machine_traitement!$B$19)),"RUPTURE","NON RUPTURE"),IF(OR((L716-L714)/(A716-A714)&lt;-Machine_traitement!$B$18,G714="RUPTURE",IF(L716&lt;L714,L716&lt;Machine_traitement!$B$19)),"RUPTURE","NON RUPTURE")),"NON RUPTURE")</f>
        <v>RUPTURE</v>
      </c>
      <c r="H715" s="56">
        <f>D715/Resultats!$K$2</f>
        <v>-6.2514289149855307</v>
      </c>
      <c r="I715" s="69">
        <f>A715-Machine_traitement!$B$26</f>
        <v>2.78125</v>
      </c>
      <c r="J715" s="50">
        <f>(B715-$B$2)/Resultats!$J$2</f>
        <v>0.27907642499999996</v>
      </c>
      <c r="K715" s="50">
        <f>IF(AND(TRUE,Machine_donnees!J715-(Machine_traitement!$B$10*Machine_donnees!L715+Machine_traitement!$B$11)&gt;0.0003),Machine_donnees!J715-(Machine_traitement!$B$10*Machine_donnees!L715+Machine_traitement!$B$11),0)</f>
        <v>0.23879487796512794</v>
      </c>
      <c r="L715" s="51">
        <f ca="1">AVERAGE(OFFSET(H715,0,0,Machine_traitement!$B$4,1))</f>
        <v>-2.6922179334526382</v>
      </c>
    </row>
    <row r="716" spans="1:12" ht="12.75">
      <c r="A716" s="65">
        <f>IF(TRUE,Machine_donnees_brutes!A720)</f>
        <v>727.84082000000001</v>
      </c>
      <c r="B716" s="65">
        <f>IF(TRUE,Machine_donnees_brutes!B720)</f>
        <v>5.1070508999999999</v>
      </c>
      <c r="C716" s="65">
        <f>IF(TRUE,Machine_donnees_brutes!D720)</f>
        <v>352.39693999999997</v>
      </c>
      <c r="D716" s="65">
        <f>IF(TRUE,Machine_donnees_brutes!C720)</f>
        <v>0.99682713000000001</v>
      </c>
      <c r="F716" s="54" t="str">
        <f>IF(OR(H716&gt;Machine_traitement!$B$24,F715="OUI"),"OUI","NON")</f>
        <v>OUI</v>
      </c>
      <c r="G716" s="55" t="str">
        <f>IF(I716&gt;0,IF(A716&lt;&gt;A715,IF(OR((L716-L715)/(A716-A715)&lt;-Machine_traitement!$B$18,G715="RUPTURE",IF(L716&lt;L715,L716&lt;Machine_traitement!$B$19)),"RUPTURE","NON RUPTURE"),IF(OR((L717-L715)/(A717-A715)&lt;-Machine_traitement!$B$18,G715="RUPTURE",IF(L717&lt;L715,L717&lt;Machine_traitement!$B$19)),"RUPTURE","NON RUPTURE")),"NON RUPTURE")</f>
        <v>RUPTURE</v>
      </c>
      <c r="H716" s="56">
        <f>D716/Resultats!$K$2</f>
        <v>0.8669930480802539</v>
      </c>
      <c r="I716" s="69">
        <f>A716-Machine_traitement!$B$26</f>
        <v>2.785160000000019</v>
      </c>
      <c r="J716" s="50">
        <f>(B716-$B$2)/Resultats!$J$2</f>
        <v>0.27953085</v>
      </c>
      <c r="K716" s="50">
        <f>IF(AND(TRUE,Machine_donnees!J716-(Machine_traitement!$B$10*Machine_donnees!L716+Machine_traitement!$B$11)&gt;0.0003),Machine_donnees!J716-(Machine_traitement!$B$10*Machine_donnees!L716+Machine_traitement!$B$11),0)</f>
        <v>0.23913756094133437</v>
      </c>
      <c r="L716" s="51">
        <f ca="1">AVERAGE(OFFSET(H716,0,0,Machine_traitement!$B$4,1))</f>
        <v>-1.3075650882888736</v>
      </c>
    </row>
    <row r="717" spans="1:12" ht="12.75">
      <c r="A717" s="65">
        <f>IF(TRUE,Machine_donnees_brutes!A721)</f>
        <v>727.84473000000003</v>
      </c>
      <c r="B717" s="65">
        <f>IF(TRUE,Machine_donnees_brutes!B721)</f>
        <v>5.1098404000000004</v>
      </c>
      <c r="C717" s="65">
        <f>IF(TRUE,Machine_donnees_brutes!D721)</f>
        <v>353.63916</v>
      </c>
      <c r="D717" s="65">
        <f>IF(TRUE,Machine_donnees_brutes!C721)</f>
        <v>-4.0035787000000003</v>
      </c>
      <c r="F717" s="54" t="str">
        <f>IF(OR(H717&gt;Machine_traitement!$B$24,F716="OUI"),"OUI","NON")</f>
        <v>OUI</v>
      </c>
      <c r="G717" s="55" t="str">
        <f>IF(I717&gt;0,IF(A717&lt;&gt;A716,IF(OR((L717-L716)/(A717-A716)&lt;-Machine_traitement!$B$18,G716="RUPTURE",IF(L717&lt;L716,L717&lt;Machine_traitement!$B$19)),"RUPTURE","NON RUPTURE"),IF(OR((L718-L716)/(A718-A716)&lt;-Machine_traitement!$B$18,G716="RUPTURE",IF(L718&lt;L716,L718&lt;Machine_traitement!$B$19)),"RUPTURE","NON RUPTURE")),"NON RUPTURE")</f>
        <v>RUPTURE</v>
      </c>
      <c r="H717" s="56">
        <f>D717/Resultats!$K$2</f>
        <v>-3.4821232246580012</v>
      </c>
      <c r="I717" s="69">
        <f>A717-Machine_traitement!$B$26</f>
        <v>2.7890700000000379</v>
      </c>
      <c r="J717" s="50">
        <f>(B717-$B$2)/Resultats!$J$2</f>
        <v>0.27987953750000005</v>
      </c>
      <c r="K717" s="50">
        <f>IF(AND(TRUE,Machine_donnees!J717-(Machine_traitement!$B$10*Machine_donnees!L717+Machine_traitement!$B$11)&gt;0.0003),Machine_donnees!J717-(Machine_traitement!$B$10*Machine_donnees!L717+Machine_traitement!$B$11),0)</f>
        <v>0.23958020961205664</v>
      </c>
      <c r="L717" s="51">
        <f ca="1">AVERAGE(OFFSET(H717,0,0,Machine_traitement!$B$4,1))</f>
        <v>-2.4718862448105225</v>
      </c>
    </row>
    <row r="718" spans="1:12" ht="12.75">
      <c r="A718" s="65">
        <f>IF(TRUE,Machine_donnees_brutes!A722)</f>
        <v>727.84862999999996</v>
      </c>
      <c r="B718" s="65">
        <f>IF(TRUE,Machine_donnees_brutes!B722)</f>
        <v>5.1117001000000002</v>
      </c>
      <c r="C718" s="65">
        <f>IF(TRUE,Machine_donnees_brutes!D722)</f>
        <v>354.21591000000001</v>
      </c>
      <c r="D718" s="65">
        <f>IF(TRUE,Machine_donnees_brutes!C722)</f>
        <v>-1.6805344</v>
      </c>
      <c r="F718" s="54" t="str">
        <f>IF(OR(H718&gt;Machine_traitement!$B$24,F717="OUI"),"OUI","NON")</f>
        <v>OUI</v>
      </c>
      <c r="G718" s="55" t="str">
        <f>IF(I718&gt;0,IF(A718&lt;&gt;A717,IF(OR((L718-L717)/(A718-A717)&lt;-Machine_traitement!$B$18,G717="RUPTURE",IF(L718&lt;L717,L718&lt;Machine_traitement!$B$19)),"RUPTURE","NON RUPTURE"),IF(OR((L719-L717)/(A719-A717)&lt;-Machine_traitement!$B$18,G717="RUPTURE",IF(L719&lt;L717,L719&lt;Machine_traitement!$B$19)),"RUPTURE","NON RUPTURE")),"NON RUPTURE")</f>
        <v>RUPTURE</v>
      </c>
      <c r="H718" s="56">
        <f>D718/Resultats!$K$2</f>
        <v>-1.4616492649630439</v>
      </c>
      <c r="I718" s="69">
        <f>A718-Machine_traitement!$B$26</f>
        <v>2.7929699999999684</v>
      </c>
      <c r="J718" s="50">
        <f>(B718-$B$2)/Resultats!$J$2</f>
        <v>0.28011200000000003</v>
      </c>
      <c r="K718" s="50">
        <f>IF(AND(TRUE,Machine_donnees!J718-(Machine_traitement!$B$10*Machine_donnees!L718+Machine_traitement!$B$11)&gt;0.0003),Machine_donnees!J718-(Machine_traitement!$B$10*Machine_donnees!L718+Machine_traitement!$B$11),0)</f>
        <v>0.23965518515269069</v>
      </c>
      <c r="L718" s="51">
        <f ca="1">AVERAGE(OFFSET(H718,0,0,Machine_traitement!$B$4,1))</f>
        <v>-0.52038439296438965</v>
      </c>
    </row>
    <row r="719" spans="1:12" ht="12.75">
      <c r="A719" s="65">
        <f>IF(TRUE,Machine_donnees_brutes!A723)</f>
        <v>727.85253999999998</v>
      </c>
      <c r="B719" s="65">
        <f>IF(TRUE,Machine_donnees_brutes!B723)</f>
        <v>5.1168022000000004</v>
      </c>
      <c r="C719" s="65">
        <f>IF(TRUE,Machine_donnees_brutes!D723)</f>
        <v>353.69378999999998</v>
      </c>
      <c r="D719" s="65">
        <f>IF(TRUE,Machine_donnees_brutes!C723)</f>
        <v>0.48390823999999999</v>
      </c>
      <c r="F719" s="54" t="str">
        <f>IF(OR(H719&gt;Machine_traitement!$B$24,F718="OUI"),"OUI","NON")</f>
        <v>OUI</v>
      </c>
      <c r="G719" s="55" t="str">
        <f>IF(I719&gt;0,IF(A719&lt;&gt;A718,IF(OR((L719-L718)/(A719-A718)&lt;-Machine_traitement!$B$18,G718="RUPTURE",IF(L719&lt;L718,L719&lt;Machine_traitement!$B$19)),"RUPTURE","NON RUPTURE"),IF(OR((L720-L718)/(A720-A718)&lt;-Machine_traitement!$B$18,G718="RUPTURE",IF(L720&lt;L718,L720&lt;Machine_traitement!$B$19)),"RUPTURE","NON RUPTURE")),"NON RUPTURE")</f>
        <v>RUPTURE</v>
      </c>
      <c r="H719" s="56">
        <f>D719/Resultats!$K$2</f>
        <v>0.42088047903426451</v>
      </c>
      <c r="I719" s="69">
        <f>A719-Machine_traitement!$B$26</f>
        <v>2.7968799999999874</v>
      </c>
      <c r="J719" s="50">
        <f>(B719-$B$2)/Resultats!$J$2</f>
        <v>0.28074976250000006</v>
      </c>
      <c r="K719" s="50">
        <f>IF(AND(TRUE,Machine_donnees!J719-(Machine_traitement!$B$10*Machine_donnees!L719+Machine_traitement!$B$11)&gt;0.0003),Machine_donnees!J719-(Machine_traitement!$B$10*Machine_donnees!L719+Machine_traitement!$B$11),0)</f>
        <v>0.24043965462410949</v>
      </c>
      <c r="L719" s="51">
        <f ca="1">AVERAGE(OFFSET(H719,0,0,Machine_traitement!$B$4,1))</f>
        <v>-2.3383058739250178</v>
      </c>
    </row>
    <row r="720" spans="1:12" ht="12.75">
      <c r="A720" s="65">
        <f>IF(TRUE,Machine_donnees_brutes!A724)</f>
        <v>727.85645</v>
      </c>
      <c r="B720" s="65">
        <f>IF(TRUE,Machine_donnees_brutes!B724)</f>
        <v>5.1188172999999999</v>
      </c>
      <c r="C720" s="65">
        <f>IF(TRUE,Machine_donnees_brutes!D724)</f>
        <v>352.82852000000003</v>
      </c>
      <c r="D720" s="65">
        <f>IF(TRUE,Machine_donnees_brutes!C724)</f>
        <v>-5.8608526999999997</v>
      </c>
      <c r="F720" s="54" t="str">
        <f>IF(OR(H720&gt;Machine_traitement!$B$24,F719="OUI"),"OUI","NON")</f>
        <v>OUI</v>
      </c>
      <c r="G720" s="55" t="str">
        <f>IF(I720&gt;0,IF(A720&lt;&gt;A719,IF(OR((L720-L719)/(A720-A719)&lt;-Machine_traitement!$B$18,G719="RUPTURE",IF(L720&lt;L719,L720&lt;Machine_traitement!$B$19)),"RUPTURE","NON RUPTURE"),IF(OR((L721-L719)/(A721-A719)&lt;-Machine_traitement!$B$18,G719="RUPTURE",IF(L721&lt;L719,L721&lt;Machine_traitement!$B$19)),"RUPTURE","NON RUPTURE")),"NON RUPTURE")</f>
        <v>RUPTURE</v>
      </c>
      <c r="H720" s="56">
        <f>D720/Resultats!$K$2</f>
        <v>-5.0974922268842997</v>
      </c>
      <c r="I720" s="69">
        <f>A720-Machine_traitement!$B$26</f>
        <v>2.8007900000000063</v>
      </c>
      <c r="J720" s="50">
        <f>(B720-$B$2)/Resultats!$J$2</f>
        <v>0.28100164999999999</v>
      </c>
      <c r="K720" s="50">
        <f>IF(AND(TRUE,Machine_donnees!J720-(Machine_traitement!$B$10*Machine_donnees!L720+Machine_traitement!$B$11)&gt;0.0003),Machine_donnees!J720-(Machine_traitement!$B$10*Machine_donnees!L720+Machine_traitement!$B$11),0)</f>
        <v>0.24061877961857703</v>
      </c>
      <c r="L720" s="51">
        <f ca="1">AVERAGE(OFFSET(H720,0,0,Machine_traitement!$B$4,1))</f>
        <v>-1.4366682725443194</v>
      </c>
    </row>
    <row r="721" spans="1:12" ht="12.75">
      <c r="A721" s="65">
        <f>IF(TRUE,Machine_donnees_brutes!A725)</f>
        <v>727.86035000000004</v>
      </c>
      <c r="B721" s="65">
        <f>IF(TRUE,Machine_donnees_brutes!B725)</f>
        <v>5.1215229000000004</v>
      </c>
      <c r="C721" s="65">
        <f>IF(TRUE,Machine_donnees_brutes!D725)</f>
        <v>354.51137999999997</v>
      </c>
      <c r="D721" s="65">
        <f>IF(TRUE,Machine_donnees_brutes!C725)</f>
        <v>2.5572278000000002</v>
      </c>
      <c r="F721" s="54" t="str">
        <f>IF(OR(H721&gt;Machine_traitement!$B$24,F720="OUI"),"OUI","NON")</f>
        <v>OUI</v>
      </c>
      <c r="G721" s="55" t="str">
        <f>IF(I721&gt;0,IF(A721&lt;&gt;A720,IF(OR((L721-L720)/(A721-A720)&lt;-Machine_traitement!$B$18,G720="RUPTURE",IF(L721&lt;L720,L721&lt;Machine_traitement!$B$19)),"RUPTURE","NON RUPTURE"),IF(OR((L722-L720)/(A722-A720)&lt;-Machine_traitement!$B$18,G720="RUPTURE",IF(L722&lt;L720,L722&lt;Machine_traitement!$B$19)),"RUPTURE","NON RUPTURE")),"NON RUPTURE")</f>
        <v>RUPTURE</v>
      </c>
      <c r="H721" s="56">
        <f>D721/Resultats!$K$2</f>
        <v>2.2241556817956609</v>
      </c>
      <c r="I721" s="69">
        <f>A721-Machine_traitement!$B$26</f>
        <v>2.8046900000000505</v>
      </c>
      <c r="J721" s="50">
        <f>(B721-$B$2)/Resultats!$J$2</f>
        <v>0.28133985000000006</v>
      </c>
      <c r="K721" s="50">
        <f>IF(AND(TRUE,Machine_donnees!J721-(Machine_traitement!$B$10*Machine_donnees!L721+Machine_traitement!$B$11)&gt;0.0003),Machine_donnees!J721-(Machine_traitement!$B$10*Machine_donnees!L721+Machine_traitement!$B$11),0)</f>
        <v>0.24101442020535285</v>
      </c>
      <c r="L721" s="51">
        <f ca="1">AVERAGE(OFFSET(H721,0,0,Machine_traitement!$B$4,1))</f>
        <v>-2.1484441041136666</v>
      </c>
    </row>
    <row r="722" spans="1:12" ht="12.75">
      <c r="A722" s="65">
        <f>IF(TRUE,Machine_donnees_brutes!A726)</f>
        <v>727.86425999999994</v>
      </c>
      <c r="B722" s="65">
        <f>IF(TRUE,Machine_donnees_brutes!B726)</f>
        <v>5.1239967000000002</v>
      </c>
      <c r="C722" s="65">
        <f>IF(TRUE,Machine_donnees_brutes!D726)</f>
        <v>355.40390000000002</v>
      </c>
      <c r="D722" s="65">
        <f>IF(TRUE,Machine_donnees_brutes!C726)</f>
        <v>-7.4975842999999998</v>
      </c>
      <c r="F722" s="54" t="str">
        <f>IF(OR(H722&gt;Machine_traitement!$B$24,F721="OUI"),"OUI","NON")</f>
        <v>OUI</v>
      </c>
      <c r="G722" s="55" t="str">
        <f>IF(I722&gt;0,IF(A722&lt;&gt;A721,IF(OR((L722-L721)/(A722-A721)&lt;-Machine_traitement!$B$18,G721="RUPTURE",IF(L722&lt;L721,L722&lt;Machine_traitement!$B$19)),"RUPTURE","NON RUPTURE"),IF(OR((L723-L721)/(A723-A721)&lt;-Machine_traitement!$B$18,G721="RUPTURE",IF(L723&lt;L721,L723&lt;Machine_traitement!$B$19)),"RUPTURE","NON RUPTURE")),"NON RUPTURE")</f>
        <v>RUPTURE</v>
      </c>
      <c r="H722" s="56">
        <f>D722/Resultats!$K$2</f>
        <v>-6.5210438900229937</v>
      </c>
      <c r="I722" s="69">
        <f>A722-Machine_traitement!$B$26</f>
        <v>2.8085999999999558</v>
      </c>
      <c r="J722" s="50">
        <f>(B722-$B$2)/Resultats!$J$2</f>
        <v>0.28164907500000003</v>
      </c>
      <c r="K722" s="50">
        <f>IF(AND(TRUE,Machine_donnees!J722-(Machine_traitement!$B$10*Machine_donnees!L722+Machine_traitement!$B$11)&gt;0.0003),Machine_donnees!J722-(Machine_traitement!$B$10*Machine_donnees!L722+Machine_traitement!$B$11),0)</f>
        <v>0.24131165661737503</v>
      </c>
      <c r="L722" s="51">
        <f ca="1">AVERAGE(OFFSET(H722,0,0,Machine_traitement!$B$4,1))</f>
        <v>-1.9998873491042764</v>
      </c>
    </row>
    <row r="723" spans="1:12" ht="12.75">
      <c r="A723" s="65">
        <f>IF(TRUE,Machine_donnees_brutes!A727)</f>
        <v>727.86815999999999</v>
      </c>
      <c r="B723" s="65">
        <f>IF(TRUE,Machine_donnees_brutes!B727)</f>
        <v>5.1274958000000002</v>
      </c>
      <c r="C723" s="65">
        <f>IF(TRUE,Machine_donnees_brutes!D727)</f>
        <v>355.27321999999998</v>
      </c>
      <c r="D723" s="65">
        <f>IF(TRUE,Machine_donnees_brutes!C727)</f>
        <v>2.8988347000000001</v>
      </c>
      <c r="F723" s="54" t="str">
        <f>IF(OR(H723&gt;Machine_traitement!$B$24,F722="OUI"),"OUI","NON")</f>
        <v>OUI</v>
      </c>
      <c r="G723" s="55" t="str">
        <f>IF(I723&gt;0,IF(A723&lt;&gt;A722,IF(OR((L723-L722)/(A723-A722)&lt;-Machine_traitement!$B$18,G722="RUPTURE",IF(L723&lt;L722,L723&lt;Machine_traitement!$B$19)),"RUPTURE","NON RUPTURE"),IF(OR((L724-L722)/(A724-A722)&lt;-Machine_traitement!$B$18,G722="RUPTURE",IF(L724&lt;L722,L724&lt;Machine_traitement!$B$19)),"RUPTURE","NON RUPTURE")),"NON RUPTURE")</f>
        <v>RUPTURE</v>
      </c>
      <c r="H723" s="56">
        <f>D723/Resultats!$K$2</f>
        <v>2.521269191814441</v>
      </c>
      <c r="I723" s="69">
        <f>A723-Machine_traitement!$B$26</f>
        <v>2.8125</v>
      </c>
      <c r="J723" s="50">
        <f>(B723-$B$2)/Resultats!$J$2</f>
        <v>0.28208646250000002</v>
      </c>
      <c r="K723" s="50">
        <f>IF(AND(TRUE,Machine_donnees!J723-(Machine_traitement!$B$10*Machine_donnees!L723+Machine_traitement!$B$11)&gt;0.0003),Machine_donnees!J723-(Machine_traitement!$B$10*Machine_donnees!L723+Machine_traitement!$B$11),0)</f>
        <v>0.24166573049391099</v>
      </c>
      <c r="L723" s="51">
        <f ca="1">AVERAGE(OFFSET(H723,0,0,Machine_traitement!$B$4,1))</f>
        <v>-0.96750542282483165</v>
      </c>
    </row>
    <row r="724" spans="1:12" ht="12.75">
      <c r="A724" s="65">
        <f>IF(TRUE,Machine_donnees_brutes!A728)</f>
        <v>727.87207000000001</v>
      </c>
      <c r="B724" s="65">
        <f>IF(TRUE,Machine_donnees_brutes!B728)</f>
        <v>5.1309404000000001</v>
      </c>
      <c r="C724" s="65">
        <f>IF(TRUE,Machine_donnees_brutes!D728)</f>
        <v>354.39861999999999</v>
      </c>
      <c r="D724" s="65">
        <f>IF(TRUE,Machine_donnees_brutes!C728)</f>
        <v>-5.1236176000000002</v>
      </c>
      <c r="F724" s="54" t="str">
        <f>IF(OR(H724&gt;Machine_traitement!$B$24,F723="OUI"),"OUI","NON")</f>
        <v>OUI</v>
      </c>
      <c r="G724" s="55" t="str">
        <f>IF(I724&gt;0,IF(A724&lt;&gt;A723,IF(OR((L724-L723)/(A724-A723)&lt;-Machine_traitement!$B$18,G723="RUPTURE",IF(L724&lt;L723,L724&lt;Machine_traitement!$B$19)),"RUPTURE","NON RUPTURE"),IF(OR((L725-L723)/(A725-A723)&lt;-Machine_traitement!$B$18,G723="RUPTURE",IF(L725&lt;L723,L725&lt;Machine_traitement!$B$19)),"RUPTURE","NON RUPTURE")),"NON RUPTURE")</f>
        <v>RUPTURE</v>
      </c>
      <c r="H724" s="56">
        <f>D724/Resultats!$K$2</f>
        <v>-4.4562800374641043</v>
      </c>
      <c r="I724" s="69">
        <f>A724-Machine_traitement!$B$26</f>
        <v>2.816410000000019</v>
      </c>
      <c r="J724" s="50">
        <f>(B724-$B$2)/Resultats!$J$2</f>
        <v>0.28251703750000001</v>
      </c>
      <c r="K724" s="50">
        <f>IF(AND(TRUE,Machine_donnees!J724-(Machine_traitement!$B$10*Machine_donnees!L724+Machine_traitement!$B$11)&gt;0.0003),Machine_donnees!J724-(Machine_traitement!$B$10*Machine_donnees!L724+Machine_traitement!$B$11),0)</f>
        <v>0.24220369720635462</v>
      </c>
      <c r="L724" s="51">
        <f ca="1">AVERAGE(OFFSET(H724,0,0,Machine_traitement!$B$4,1))</f>
        <v>-2.2982513242664475</v>
      </c>
    </row>
    <row r="725" spans="1:12" ht="12.75">
      <c r="A725" s="65">
        <f>IF(TRUE,Machine_donnees_brutes!A729)</f>
        <v>727.87598000000003</v>
      </c>
      <c r="B725" s="65">
        <f>IF(TRUE,Machine_donnees_brutes!B729)</f>
        <v>5.1343322000000002</v>
      </c>
      <c r="C725" s="65">
        <f>IF(TRUE,Machine_donnees_brutes!D729)</f>
        <v>353.49673000000001</v>
      </c>
      <c r="D725" s="65">
        <f>IF(TRUE,Machine_donnees_brutes!C729)</f>
        <v>-0.16122125000000001</v>
      </c>
      <c r="F725" s="54" t="str">
        <f>IF(OR(H725&gt;Machine_traitement!$B$24,F724="OUI"),"OUI","NON")</f>
        <v>OUI</v>
      </c>
      <c r="G725" s="55" t="str">
        <f>IF(I725&gt;0,IF(A725&lt;&gt;A724,IF(OR((L725-L724)/(A725-A724)&lt;-Machine_traitement!$B$18,G724="RUPTURE",IF(L725&lt;L724,L725&lt;Machine_traitement!$B$19)),"RUPTURE","NON RUPTURE"),IF(OR((L726-L724)/(A726-A724)&lt;-Machine_traitement!$B$18,G724="RUPTURE",IF(L726&lt;L724,L726&lt;Machine_traitement!$B$19)),"RUPTURE","NON RUPTURE")),"NON RUPTURE")</f>
        <v>RUPTURE</v>
      </c>
      <c r="H725" s="56">
        <f>D725/Resultats!$K$2</f>
        <v>-0.14022261106879047</v>
      </c>
      <c r="I725" s="69">
        <f>A725-Machine_traitement!$B$26</f>
        <v>2.8203200000000379</v>
      </c>
      <c r="J725" s="50">
        <f>(B725-$B$2)/Resultats!$J$2</f>
        <v>0.28294101250000003</v>
      </c>
      <c r="K725" s="50">
        <f>IF(AND(TRUE,Machine_donnees!J725-(Machine_traitement!$B$10*Machine_donnees!L725+Machine_traitement!$B$11)&gt;0.0003),Machine_donnees!J725-(Machine_traitement!$B$10*Machine_donnees!L725+Machine_traitement!$B$11),0)</f>
        <v>0.24252907482469518</v>
      </c>
      <c r="L725" s="51">
        <f ca="1">AVERAGE(OFFSET(H725,0,0,Machine_traitement!$B$4,1))</f>
        <v>-1.07648049530195</v>
      </c>
    </row>
    <row r="726" spans="1:12" ht="12.75">
      <c r="A726" s="65">
        <f>IF(TRUE,Machine_donnees_brutes!A730)</f>
        <v>727.87987999999996</v>
      </c>
      <c r="B726" s="65">
        <f>IF(TRUE,Machine_donnees_brutes!B730)</f>
        <v>5.1371393000000003</v>
      </c>
      <c r="C726" s="65">
        <f>IF(TRUE,Machine_donnees_brutes!D730)</f>
        <v>353.29489000000001</v>
      </c>
      <c r="D726" s="65">
        <f>IF(TRUE,Machine_donnees_brutes!C730)</f>
        <v>-2.3141503000000001</v>
      </c>
      <c r="F726" s="54" t="str">
        <f>IF(OR(H726&gt;Machine_traitement!$B$24,F725="OUI"),"OUI","NON")</f>
        <v>OUI</v>
      </c>
      <c r="G726" s="55" t="str">
        <f>IF(I726&gt;0,IF(A726&lt;&gt;A725,IF(OR((L726-L725)/(A726-A725)&lt;-Machine_traitement!$B$18,G725="RUPTURE",IF(L726&lt;L725,L726&lt;Machine_traitement!$B$19)),"RUPTURE","NON RUPTURE"),IF(OR((L727-L725)/(A727-A725)&lt;-Machine_traitement!$B$18,G725="RUPTURE",IF(L727&lt;L725,L727&lt;Machine_traitement!$B$19)),"RUPTURE","NON RUPTURE")),"NON RUPTURE")</f>
        <v>RUPTURE</v>
      </c>
      <c r="H726" s="56">
        <f>D726/Resultats!$K$2</f>
        <v>-2.0127383795351097</v>
      </c>
      <c r="I726" s="69">
        <f>A726-Machine_traitement!$B$26</f>
        <v>2.8242199999999684</v>
      </c>
      <c r="J726" s="50">
        <f>(B726-$B$2)/Resultats!$J$2</f>
        <v>0.28329190000000004</v>
      </c>
      <c r="K726" s="50">
        <f>IF(AND(TRUE,Machine_donnees!J726-(Machine_traitement!$B$10*Machine_donnees!L726+Machine_traitement!$B$11)&gt;0.0003),Machine_donnees!J726-(Machine_traitement!$B$10*Machine_donnees!L726+Machine_traitement!$B$11),0)</f>
        <v>0.24303063212700066</v>
      </c>
      <c r="L726" s="51">
        <f ca="1">AVERAGE(OFFSET(H726,0,0,Machine_traitement!$B$4,1))</f>
        <v>-2.9435074504240752</v>
      </c>
    </row>
    <row r="727" spans="1:12" ht="12.75">
      <c r="A727" s="65">
        <f>IF(TRUE,Machine_donnees_brutes!A731)</f>
        <v>727.88378999999998</v>
      </c>
      <c r="B727" s="65">
        <f>IF(TRUE,Machine_donnees_brutes!B731)</f>
        <v>5.1408886999999996</v>
      </c>
      <c r="C727" s="65">
        <f>IF(TRUE,Machine_donnees_brutes!D731)</f>
        <v>354.40262000000001</v>
      </c>
      <c r="D727" s="65">
        <f>IF(TRUE,Machine_donnees_brutes!C731)</f>
        <v>-4.4544578000000001</v>
      </c>
      <c r="F727" s="54" t="str">
        <f>IF(OR(H727&gt;Machine_traitement!$B$24,F726="OUI"),"OUI","NON")</f>
        <v>OUI</v>
      </c>
      <c r="G727" s="55" t="str">
        <f>IF(I727&gt;0,IF(A727&lt;&gt;A726,IF(OR((L727-L726)/(A727-A726)&lt;-Machine_traitement!$B$18,G726="RUPTURE",IF(L727&lt;L726,L727&lt;Machine_traitement!$B$19)),"RUPTURE","NON RUPTURE"),IF(OR((L728-L726)/(A728-A726)&lt;-Machine_traitement!$B$18,G726="RUPTURE",IF(L728&lt;L726,L728&lt;Machine_traitement!$B$19)),"RUPTURE","NON RUPTURE")),"NON RUPTURE")</f>
        <v>RUPTURE</v>
      </c>
      <c r="H727" s="56">
        <f>D727/Resultats!$K$2</f>
        <v>-3.8742765213130408</v>
      </c>
      <c r="I727" s="69">
        <f>A727-Machine_traitement!$B$26</f>
        <v>2.8281299999999874</v>
      </c>
      <c r="J727" s="50">
        <f>(B727-$B$2)/Resultats!$J$2</f>
        <v>0.28376057499999996</v>
      </c>
      <c r="K727" s="50">
        <f>IF(AND(TRUE,Machine_donnees!J727-(Machine_traitement!$B$10*Machine_donnees!L727+Machine_traitement!$B$11)&gt;0.0003),Machine_donnees!J727-(Machine_traitement!$B$10*Machine_donnees!L727+Machine_traitement!$B$11),0)</f>
        <v>0.24333554988865908</v>
      </c>
      <c r="L727" s="51">
        <f ca="1">AVERAGE(OFFSET(H727,0,0,Machine_traitement!$B$4,1))</f>
        <v>-0.91430734926456503</v>
      </c>
    </row>
    <row r="728" spans="1:12" ht="12.75">
      <c r="A728" s="65">
        <f>IF(TRUE,Machine_donnees_brutes!A732)</f>
        <v>727.8877</v>
      </c>
      <c r="B728" s="65">
        <f>IF(TRUE,Machine_donnees_brutes!B732)</f>
        <v>5.1436128999999999</v>
      </c>
      <c r="C728" s="65">
        <f>IF(TRUE,Machine_donnees_brutes!D732)</f>
        <v>355.22009000000003</v>
      </c>
      <c r="D728" s="65">
        <f>IF(TRUE,Machine_donnees_brutes!C732)</f>
        <v>2.3520040999999998</v>
      </c>
      <c r="F728" s="54" t="str">
        <f>IF(OR(H728&gt;Machine_traitement!$B$24,F727="OUI"),"OUI","NON")</f>
        <v>OUI</v>
      </c>
      <c r="G728" s="55" t="str">
        <f>IF(I728&gt;0,IF(A728&lt;&gt;A727,IF(OR((L728-L727)/(A728-A727)&lt;-Machine_traitement!$B$18,G727="RUPTURE",IF(L728&lt;L727,L728&lt;Machine_traitement!$B$19)),"RUPTURE","NON RUPTURE"),IF(OR((L729-L727)/(A729-A727)&lt;-Machine_traitement!$B$18,G727="RUPTURE",IF(L729&lt;L727,L729&lt;Machine_traitement!$B$19)),"RUPTURE","NON RUPTURE")),"NON RUPTURE")</f>
        <v>RUPTURE</v>
      </c>
      <c r="H728" s="56">
        <f>D728/Resultats!$K$2</f>
        <v>2.0456618227839107</v>
      </c>
      <c r="I728" s="69">
        <f>A728-Machine_traitement!$B$26</f>
        <v>2.8320400000000063</v>
      </c>
      <c r="J728" s="50">
        <f>(B728-$B$2)/Resultats!$J$2</f>
        <v>0.2841011</v>
      </c>
      <c r="K728" s="50">
        <f>IF(AND(TRUE,Machine_donnees!J728-(Machine_traitement!$B$10*Machine_donnees!L728+Machine_traitement!$B$11)&gt;0.0003),Machine_donnees!J728-(Machine_traitement!$B$10*Machine_donnees!L728+Machine_traitement!$B$11),0)</f>
        <v>0.24373660000381855</v>
      </c>
      <c r="L728" s="51">
        <f ca="1">AVERAGE(OFFSET(H728,0,0,Machine_traitement!$B$4,1))</f>
        <v>-1.6643051572886709</v>
      </c>
    </row>
    <row r="729" spans="1:12" ht="12.75">
      <c r="A729" s="65">
        <f>IF(TRUE,Machine_donnees_brutes!A733)</f>
        <v>727.89160000000004</v>
      </c>
      <c r="B729" s="65">
        <f>IF(TRUE,Machine_donnees_brutes!B733)</f>
        <v>5.1473674999999997</v>
      </c>
      <c r="C729" s="65">
        <f>IF(TRUE,Machine_donnees_brutes!D733)</f>
        <v>354.87795999999997</v>
      </c>
      <c r="D729" s="65">
        <f>IF(TRUE,Machine_donnees_brutes!C733)</f>
        <v>-6.179081</v>
      </c>
      <c r="F729" s="54" t="str">
        <f>IF(OR(H729&gt;Machine_traitement!$B$24,F728="OUI"),"OUI","NON")</f>
        <v>OUI</v>
      </c>
      <c r="G729" s="55" t="str">
        <f>IF(I729&gt;0,IF(A729&lt;&gt;A728,IF(OR((L729-L728)/(A729-A728)&lt;-Machine_traitement!$B$18,G728="RUPTURE",IF(L729&lt;L728,L729&lt;Machine_traitement!$B$19)),"RUPTURE","NON RUPTURE"),IF(OR((L730-L728)/(A730-A728)&lt;-Machine_traitement!$B$18,G728="RUPTURE",IF(L730&lt;L728,L730&lt;Machine_traitement!$B$19)),"RUPTURE","NON RUPTURE")),"NON RUPTURE")</f>
        <v>RUPTURE</v>
      </c>
      <c r="H729" s="56">
        <f>D729/Resultats!$K$2</f>
        <v>-5.3742721373612525</v>
      </c>
      <c r="I729" s="69">
        <f>A729-Machine_traitement!$B$26</f>
        <v>2.8359400000000505</v>
      </c>
      <c r="J729" s="50">
        <f>(B729-$B$2)/Resultats!$J$2</f>
        <v>0.28457042499999996</v>
      </c>
      <c r="K729" s="50">
        <f>IF(AND(TRUE,Machine_donnees!J729-(Machine_traitement!$B$10*Machine_donnees!L729+Machine_traitement!$B$11)&gt;0.0003),Machine_donnees!J729-(Machine_traitement!$B$10*Machine_donnees!L729+Machine_traitement!$B$11),0)</f>
        <v>0.2441733662042351</v>
      </c>
      <c r="L729" s="51">
        <f ca="1">AVERAGE(OFFSET(H729,0,0,Machine_traitement!$B$4,1))</f>
        <v>-1.260852338485702</v>
      </c>
    </row>
    <row r="730" spans="1:12" ht="12.75">
      <c r="A730" s="65">
        <f>IF(TRUE,Machine_donnees_brutes!A734)</f>
        <v>727.89550999999994</v>
      </c>
      <c r="B730" s="65">
        <f>IF(TRUE,Machine_donnees_brutes!B734)</f>
        <v>5.1508244999999997</v>
      </c>
      <c r="C730" s="65">
        <f>IF(TRUE,Machine_donnees_brutes!D734)</f>
        <v>353.95242000000002</v>
      </c>
      <c r="D730" s="65">
        <f>IF(TRUE,Machine_donnees_brutes!C734)</f>
        <v>3.2797456</v>
      </c>
      <c r="F730" s="54" t="str">
        <f>IF(OR(H730&gt;Machine_traitement!$B$24,F729="OUI"),"OUI","NON")</f>
        <v>OUI</v>
      </c>
      <c r="G730" s="55" t="str">
        <f>IF(I730&gt;0,IF(A730&lt;&gt;A729,IF(OR((L730-L729)/(A730-A729)&lt;-Machine_traitement!$B$18,G729="RUPTURE",IF(L730&lt;L729,L730&lt;Machine_traitement!$B$19)),"RUPTURE","NON RUPTURE"),IF(OR((L731-L729)/(A731-A729)&lt;-Machine_traitement!$B$18,G729="RUPTURE",IF(L731&lt;L729,L731&lt;Machine_traitement!$B$19)),"RUPTURE","NON RUPTURE")),"NON RUPTURE")</f>
        <v>RUPTURE</v>
      </c>
      <c r="H730" s="56">
        <f>D730/Resultats!$K$2</f>
        <v>2.8525674603898485</v>
      </c>
      <c r="I730" s="69">
        <f>A730-Machine_traitement!$B$26</f>
        <v>2.8398499999999558</v>
      </c>
      <c r="J730" s="50">
        <f>(B730-$B$2)/Resultats!$J$2</f>
        <v>0.28500254999999997</v>
      </c>
      <c r="K730" s="50">
        <f>IF(AND(TRUE,Machine_donnees!J730-(Machine_traitement!$B$10*Machine_donnees!L730+Machine_traitement!$B$11)&gt;0.0003),Machine_donnees!J730-(Machine_traitement!$B$10*Machine_donnees!L730+Machine_traitement!$B$11),0)</f>
        <v>0.24464293739902748</v>
      </c>
      <c r="L730" s="51">
        <f ca="1">AVERAGE(OFFSET(H730,0,0,Machine_traitement!$B$4,1))</f>
        <v>-1.7248673831352455</v>
      </c>
    </row>
    <row r="731" spans="1:12" ht="12.75">
      <c r="A731" s="65">
        <f>IF(TRUE,Machine_donnees_brutes!A735)</f>
        <v>727.89940999999999</v>
      </c>
      <c r="B731" s="65">
        <f>IF(TRUE,Machine_donnees_brutes!B735)</f>
        <v>5.1533756000000004</v>
      </c>
      <c r="C731" s="65">
        <f>IF(TRUE,Machine_donnees_brutes!D735)</f>
        <v>353.07346000000001</v>
      </c>
      <c r="D731" s="65">
        <f>IF(TRUE,Machine_donnees_brutes!C735)</f>
        <v>-7.2460855999999998</v>
      </c>
      <c r="F731" s="54" t="str">
        <f>IF(OR(H731&gt;Machine_traitement!$B$24,F730="OUI"),"OUI","NON")</f>
        <v>OUI</v>
      </c>
      <c r="G731" s="55" t="str">
        <f>IF(I731&gt;0,IF(A731&lt;&gt;A730,IF(OR((L731-L730)/(A731-A730)&lt;-Machine_traitement!$B$18,G730="RUPTURE",IF(L731&lt;L730,L731&lt;Machine_traitement!$B$19)),"RUPTURE","NON RUPTURE"),IF(OR((L732-L730)/(A732-A730)&lt;-Machine_traitement!$B$18,G730="RUPTURE",IF(L732&lt;L730,L732&lt;Machine_traitement!$B$19)),"RUPTURE","NON RUPTURE")),"NON RUPTURE")</f>
        <v>RUPTURE</v>
      </c>
      <c r="H731" s="56">
        <f>D731/Resultats!$K$2</f>
        <v>-6.3023022266603395</v>
      </c>
      <c r="I731" s="69">
        <f>A731-Machine_traitement!$B$26</f>
        <v>2.84375</v>
      </c>
      <c r="J731" s="50">
        <f>(B731-$B$2)/Resultats!$J$2</f>
        <v>0.28532143750000005</v>
      </c>
      <c r="K731" s="50">
        <f>IF(AND(TRUE,Machine_donnees!J731-(Machine_traitement!$B$10*Machine_donnees!L731+Machine_traitement!$B$11)&gt;0.0003),Machine_donnees!J731-(Machine_traitement!$B$10*Machine_donnees!L731+Machine_traitement!$B$11),0)</f>
        <v>0.24502950595116149</v>
      </c>
      <c r="L731" s="51">
        <f ca="1">AVERAGE(OFFSET(H731,0,0,Machine_traitement!$B$4,1))</f>
        <v>-2.5635380839094926</v>
      </c>
    </row>
    <row r="732" spans="1:12" ht="12.75">
      <c r="A732" s="65">
        <f>IF(TRUE,Machine_donnees_brutes!A736)</f>
        <v>727.90332000000001</v>
      </c>
      <c r="B732" s="65">
        <f>IF(TRUE,Machine_donnees_brutes!B736)</f>
        <v>5.1563920999999997</v>
      </c>
      <c r="C732" s="65">
        <f>IF(TRUE,Machine_donnees_brutes!D736)</f>
        <v>353.15042</v>
      </c>
      <c r="D732" s="65">
        <f>IF(TRUE,Machine_donnees_brutes!C736)</f>
        <v>1.3512187</v>
      </c>
      <c r="F732" s="54" t="str">
        <f>IF(OR(H732&gt;Machine_traitement!$B$24,F731="OUI"),"OUI","NON")</f>
        <v>OUI</v>
      </c>
      <c r="G732" s="55" t="str">
        <f>IF(I732&gt;0,IF(A732&lt;&gt;A731,IF(OR((L732-L731)/(A732-A731)&lt;-Machine_traitement!$B$18,G731="RUPTURE",IF(L732&lt;L731,L732&lt;Machine_traitement!$B$19)),"RUPTURE","NON RUPTURE"),IF(OR((L733-L731)/(A733-A731)&lt;-Machine_traitement!$B$18,G731="RUPTURE",IF(L733&lt;L731,L733&lt;Machine_traitement!$B$19)),"RUPTURE","NON RUPTURE")),"NON RUPTURE")</f>
        <v>RUPTURE</v>
      </c>
      <c r="H732" s="56">
        <f>D732/Resultats!$K$2</f>
        <v>1.1752260588413541</v>
      </c>
      <c r="I732" s="69">
        <f>A732-Machine_traitement!$B$26</f>
        <v>2.847660000000019</v>
      </c>
      <c r="J732" s="50">
        <f>(B732-$B$2)/Resultats!$J$2</f>
        <v>0.28569849999999997</v>
      </c>
      <c r="K732" s="50">
        <f>IF(AND(TRUE,Machine_donnees!J732-(Machine_traitement!$B$10*Machine_donnees!L732+Machine_traitement!$B$11)&gt;0.0003),Machine_donnees!J732-(Machine_traitement!$B$10*Machine_donnees!L732+Machine_traitement!$B$11),0)</f>
        <v>0.24527249582403923</v>
      </c>
      <c r="L732" s="51">
        <f ca="1">AVERAGE(OFFSET(H732,0,0,Machine_traitement!$B$4,1))</f>
        <v>-0.90217525638265605</v>
      </c>
    </row>
    <row r="733" spans="1:12" ht="12.75">
      <c r="A733" s="65">
        <f>IF(TRUE,Machine_donnees_brutes!A737)</f>
        <v>727.90723000000003</v>
      </c>
      <c r="B733" s="65">
        <f>IF(TRUE,Machine_donnees_brutes!B737)</f>
        <v>5.1594315000000002</v>
      </c>
      <c r="C733" s="65">
        <f>IF(TRUE,Machine_donnees_brutes!D737)</f>
        <v>354.48883000000001</v>
      </c>
      <c r="D733" s="65">
        <f>IF(TRUE,Machine_donnees_brutes!C737)</f>
        <v>-3.4257746</v>
      </c>
      <c r="F733" s="54" t="str">
        <f>IF(OR(H733&gt;Machine_traitement!$B$24,F732="OUI"),"OUI","NON")</f>
        <v>OUI</v>
      </c>
      <c r="G733" s="55" t="str">
        <f>IF(I733&gt;0,IF(A733&lt;&gt;A732,IF(OR((L733-L732)/(A733-A732)&lt;-Machine_traitement!$B$18,G732="RUPTURE",IF(L733&lt;L732,L733&lt;Machine_traitement!$B$19)),"RUPTURE","NON RUPTURE"),IF(OR((L734-L732)/(A734-A732)&lt;-Machine_traitement!$B$18,G732="RUPTURE",IF(L734&lt;L732,L734&lt;Machine_traitement!$B$19)),"RUPTURE","NON RUPTURE")),"NON RUPTURE")</f>
        <v>RUPTURE</v>
      </c>
      <c r="H733" s="56">
        <f>D733/Resultats!$K$2</f>
        <v>-2.9795765716066662</v>
      </c>
      <c r="I733" s="69">
        <f>A733-Machine_traitement!$B$26</f>
        <v>2.8515700000000379</v>
      </c>
      <c r="J733" s="50">
        <f>(B733-$B$2)/Resultats!$J$2</f>
        <v>0.28607842500000003</v>
      </c>
      <c r="K733" s="50">
        <f>IF(AND(TRUE,Machine_donnees!J733-(Machine_traitement!$B$10*Machine_donnees!L733+Machine_traitement!$B$11)&gt;0.0003),Machine_donnees!J733-(Machine_traitement!$B$10*Machine_donnees!L733+Machine_traitement!$B$11),0)</f>
        <v>0.2457659763378206</v>
      </c>
      <c r="L733" s="51">
        <f ca="1">AVERAGE(OFFSET(H733,0,0,Machine_traitement!$B$4,1))</f>
        <v>-2.3092999880033576</v>
      </c>
    </row>
    <row r="734" spans="1:12" ht="12.75">
      <c r="A734" s="65">
        <f>IF(TRUE,Machine_donnees_brutes!A738)</f>
        <v>727.91112999999996</v>
      </c>
      <c r="B734" s="65">
        <f>IF(TRUE,Machine_donnees_brutes!B738)</f>
        <v>5.1611066000000001</v>
      </c>
      <c r="C734" s="65">
        <f>IF(TRUE,Machine_donnees_brutes!D738)</f>
        <v>355.15836000000002</v>
      </c>
      <c r="D734" s="65">
        <f>IF(TRUE,Machine_donnees_brutes!C738)</f>
        <v>-1.8844707000000001</v>
      </c>
      <c r="F734" s="54" t="str">
        <f>IF(OR(H734&gt;Machine_traitement!$B$24,F733="OUI"),"OUI","NON")</f>
        <v>OUI</v>
      </c>
      <c r="G734" s="55" t="str">
        <f>IF(I734&gt;0,IF(A734&lt;&gt;A733,IF(OR((L734-L733)/(A734-A733)&lt;-Machine_traitement!$B$18,G733="RUPTURE",IF(L734&lt;L733,L734&lt;Machine_traitement!$B$19)),"RUPTURE","NON RUPTURE"),IF(OR((L735-L733)/(A735-A733)&lt;-Machine_traitement!$B$18,G733="RUPTURE",IF(L735&lt;L733,L735&lt;Machine_traitement!$B$19)),"RUPTURE","NON RUPTURE")),"NON RUPTURE")</f>
        <v>RUPTURE</v>
      </c>
      <c r="H734" s="56">
        <f>D734/Resultats!$K$2</f>
        <v>-1.6390234044000487</v>
      </c>
      <c r="I734" s="69">
        <f>A734-Machine_traitement!$B$26</f>
        <v>2.8554699999999684</v>
      </c>
      <c r="J734" s="50">
        <f>(B734-$B$2)/Resultats!$J$2</f>
        <v>0.28628781250000002</v>
      </c>
      <c r="K734" s="50">
        <f>IF(AND(TRUE,Machine_donnees!J734-(Machine_traitement!$B$10*Machine_donnees!L734+Machine_traitement!$B$11)&gt;0.0003),Machine_donnees!J734-(Machine_traitement!$B$10*Machine_donnees!L734+Machine_traitement!$B$11),0)</f>
        <v>0.24584794087519624</v>
      </c>
      <c r="L734" s="51">
        <f ca="1">AVERAGE(OFFSET(H734,0,0,Machine_traitement!$B$4,1))</f>
        <v>-0.73033657077624903</v>
      </c>
    </row>
    <row r="735" spans="1:12" ht="12.75">
      <c r="A735" s="65">
        <f>IF(TRUE,Machine_donnees_brutes!A739)</f>
        <v>727.91503999999998</v>
      </c>
      <c r="B735" s="65">
        <f>IF(TRUE,Machine_donnees_brutes!B739)</f>
        <v>5.1643314</v>
      </c>
      <c r="C735" s="65">
        <f>IF(TRUE,Machine_donnees_brutes!D739)</f>
        <v>354.74029999999999</v>
      </c>
      <c r="D735" s="65">
        <f>IF(TRUE,Machine_donnees_brutes!C739)</f>
        <v>0.20505860000000001</v>
      </c>
      <c r="F735" s="54" t="str">
        <f>IF(OR(H735&gt;Machine_traitement!$B$24,F734="OUI"),"OUI","NON")</f>
        <v>OUI</v>
      </c>
      <c r="G735" s="55" t="str">
        <f>IF(I735&gt;0,IF(A735&lt;&gt;A734,IF(OR((L735-L734)/(A735-A734)&lt;-Machine_traitement!$B$18,G734="RUPTURE",IF(L735&lt;L734,L735&lt;Machine_traitement!$B$19)),"RUPTURE","NON RUPTURE"),IF(OR((L736-L734)/(A736-A734)&lt;-Machine_traitement!$B$18,G734="RUPTURE",IF(L736&lt;L734,L736&lt;Machine_traitement!$B$19)),"RUPTURE","NON RUPTURE")),"NON RUPTURE")</f>
        <v>RUPTURE</v>
      </c>
      <c r="H735" s="56">
        <f>D735/Resultats!$K$2</f>
        <v>0.17835026284755068</v>
      </c>
      <c r="I735" s="69">
        <f>A735-Machine_traitement!$B$26</f>
        <v>2.8593799999999874</v>
      </c>
      <c r="J735" s="50">
        <f>(B735-$B$2)/Resultats!$J$2</f>
        <v>0.28669091250000001</v>
      </c>
      <c r="K735" s="50">
        <f>IF(AND(TRUE,Machine_donnees!J735-(Machine_traitement!$B$10*Machine_donnees!L735+Machine_traitement!$B$11)&gt;0.0003),Machine_donnees!J735-(Machine_traitement!$B$10*Machine_donnees!L735+Machine_traitement!$B$11),0)</f>
        <v>0.24638886624762196</v>
      </c>
      <c r="L735" s="51">
        <f ca="1">AVERAGE(OFFSET(H735,0,0,Machine_traitement!$B$4,1))</f>
        <v>-2.4382015940335116</v>
      </c>
    </row>
    <row r="736" spans="1:12" ht="12.75">
      <c r="A736" s="65">
        <f>IF(TRUE,Machine_donnees_brutes!A740)</f>
        <v>727.91895</v>
      </c>
      <c r="B736" s="65">
        <f>IF(TRUE,Machine_donnees_brutes!B740)</f>
        <v>5.1649275000000001</v>
      </c>
      <c r="C736" s="65">
        <f>IF(TRUE,Machine_donnees_brutes!D740)</f>
        <v>353.85226</v>
      </c>
      <c r="D736" s="65">
        <f>IF(TRUE,Machine_donnees_brutes!C740)</f>
        <v>-5.8117137000000003</v>
      </c>
      <c r="F736" s="54" t="str">
        <f>IF(OR(H736&gt;Machine_traitement!$B$24,F735="OUI"),"OUI","NON")</f>
        <v>OUI</v>
      </c>
      <c r="G736" s="55" t="str">
        <f>IF(I736&gt;0,IF(A736&lt;&gt;A735,IF(OR((L736-L735)/(A736-A735)&lt;-Machine_traitement!$B$18,G735="RUPTURE",IF(L736&lt;L735,L736&lt;Machine_traitement!$B$19)),"RUPTURE","NON RUPTURE"),IF(OR((L737-L735)/(A737-A735)&lt;-Machine_traitement!$B$18,G735="RUPTURE",IF(L737&lt;L735,L737&lt;Machine_traitement!$B$19)),"RUPTURE","NON RUPTURE")),"NON RUPTURE")</f>
        <v>RUPTURE</v>
      </c>
      <c r="H736" s="56">
        <f>D736/Resultats!$K$2</f>
        <v>-5.054753450914574</v>
      </c>
      <c r="I736" s="69">
        <f>A736-Machine_traitement!$B$26</f>
        <v>2.8632900000000063</v>
      </c>
      <c r="J736" s="50">
        <f>(B736-$B$2)/Resultats!$J$2</f>
        <v>0.28676542500000002</v>
      </c>
      <c r="K736" s="50">
        <f>IF(AND(TRUE,Machine_donnees!J736-(Machine_traitement!$B$10*Machine_donnees!L736+Machine_traitement!$B$11)&gt;0.0003),Machine_donnees!J736-(Machine_traitement!$B$10*Machine_donnees!L736+Machine_traitement!$B$11),0)</f>
        <v>0.24638860091763112</v>
      </c>
      <c r="L736" s="51">
        <f ca="1">AVERAGE(OFFSET(H736,0,0,Machine_traitement!$B$4,1))</f>
        <v>-1.5115910715387759</v>
      </c>
    </row>
    <row r="737" spans="1:12" ht="12.75">
      <c r="A737" s="65">
        <f>IF(TRUE,Machine_donnees_brutes!A741)</f>
        <v>727.92285000000004</v>
      </c>
      <c r="B737" s="65">
        <f>IF(TRUE,Machine_donnees_brutes!B741)</f>
        <v>5.165565</v>
      </c>
      <c r="C737" s="65">
        <f>IF(TRUE,Machine_donnees_brutes!D741)</f>
        <v>353.00143000000003</v>
      </c>
      <c r="D737" s="65">
        <f>IF(TRUE,Machine_donnees_brutes!C741)</f>
        <v>2.3358034999999999</v>
      </c>
      <c r="F737" s="54" t="str">
        <f>IF(OR(H737&gt;Machine_traitement!$B$24,F736="OUI"),"OUI","NON")</f>
        <v>OUI</v>
      </c>
      <c r="G737" s="55" t="str">
        <f>IF(I737&gt;0,IF(A737&lt;&gt;A736,IF(OR((L737-L736)/(A737-A736)&lt;-Machine_traitement!$B$18,G736="RUPTURE",IF(L737&lt;L736,L737&lt;Machine_traitement!$B$19)),"RUPTURE","NON RUPTURE"),IF(OR((L738-L736)/(A738-A736)&lt;-Machine_traitement!$B$18,G736="RUPTURE",IF(L738&lt;L736,L738&lt;Machine_traitement!$B$19)),"RUPTURE","NON RUPTURE")),"NON RUPTURE")</f>
        <v>RUPTURE</v>
      </c>
      <c r="H737" s="56">
        <f>D737/Resultats!$K$2</f>
        <v>2.0315713078370221</v>
      </c>
      <c r="I737" s="69">
        <f>A737-Machine_traitement!$B$26</f>
        <v>2.8671900000000505</v>
      </c>
      <c r="J737" s="50">
        <f>(B737-$B$2)/Resultats!$J$2</f>
        <v>0.2868451125</v>
      </c>
      <c r="K737" s="50">
        <f>IF(AND(TRUE,Machine_donnees!J737-(Machine_traitement!$B$10*Machine_donnees!L737+Machine_traitement!$B$11)&gt;0.0003),Machine_donnees!J737-(Machine_traitement!$B$10*Machine_donnees!L737+Machine_traitement!$B$11),0)</f>
        <v>0.24648085617326448</v>
      </c>
      <c r="L737" s="51">
        <f ca="1">AVERAGE(OFFSET(H737,0,0,Machine_traitement!$B$4,1))</f>
        <v>-1.6673245906238328</v>
      </c>
    </row>
    <row r="738" spans="1:12" ht="12.75">
      <c r="A738" s="65">
        <f>IF(TRUE,Machine_donnees_brutes!A742)</f>
        <v>727.92675999999994</v>
      </c>
      <c r="B738" s="65">
        <f>IF(TRUE,Machine_donnees_brutes!B742)</f>
        <v>5.1674423000000003</v>
      </c>
      <c r="C738" s="65">
        <f>IF(TRUE,Machine_donnees_brutes!D742)</f>
        <v>353.33285999999998</v>
      </c>
      <c r="D738" s="65">
        <f>IF(TRUE,Machine_donnees_brutes!C742)</f>
        <v>-6.1698236</v>
      </c>
      <c r="F738" s="54" t="str">
        <f>IF(OR(H738&gt;Machine_traitement!$B$24,F737="OUI"),"OUI","NON")</f>
        <v>OUI</v>
      </c>
      <c r="G738" s="55" t="str">
        <f>IF(I738&gt;0,IF(A738&lt;&gt;A737,IF(OR((L738-L737)/(A738-A737)&lt;-Machine_traitement!$B$18,G737="RUPTURE",IF(L738&lt;L737,L738&lt;Machine_traitement!$B$19)),"RUPTURE","NON RUPTURE"),IF(OR((L739-L737)/(A739-A737)&lt;-Machine_traitement!$B$18,G737="RUPTURE",IF(L739&lt;L737,L739&lt;Machine_traitement!$B$19)),"RUPTURE","NON RUPTURE")),"NON RUPTURE")</f>
        <v>RUPTURE</v>
      </c>
      <c r="H738" s="56">
        <f>D738/Resultats!$K$2</f>
        <v>-5.3662204890846876</v>
      </c>
      <c r="I738" s="69">
        <f>A738-Machine_traitement!$B$26</f>
        <v>2.8710999999999558</v>
      </c>
      <c r="J738" s="50">
        <f>(B738-$B$2)/Resultats!$J$2</f>
        <v>0.28707977500000004</v>
      </c>
      <c r="K738" s="50">
        <f>IF(AND(TRUE,Machine_donnees!J738-(Machine_traitement!$B$10*Machine_donnees!L738+Machine_traitement!$B$11)&gt;0.0003),Machine_donnees!J738-(Machine_traitement!$B$10*Machine_donnees!L738+Machine_traitement!$B$11),0)</f>
        <v>0.24672164946629224</v>
      </c>
      <c r="L738" s="51">
        <f ca="1">AVERAGE(OFFSET(H738,0,0,Machine_traitement!$B$4,1))</f>
        <v>-1.7432943978706414</v>
      </c>
    </row>
    <row r="739" spans="1:12" ht="12.75">
      <c r="A739" s="65">
        <f>IF(TRUE,Machine_donnees_brutes!A743)</f>
        <v>727.93065999999999</v>
      </c>
      <c r="B739" s="65">
        <f>IF(TRUE,Machine_donnees_brutes!B743)</f>
        <v>5.1669178000000002</v>
      </c>
      <c r="C739" s="65">
        <f>IF(TRUE,Machine_donnees_brutes!D743)</f>
        <v>354.65445</v>
      </c>
      <c r="D739" s="65">
        <f>IF(TRUE,Machine_donnees_brutes!C743)</f>
        <v>2.1611106000000002</v>
      </c>
      <c r="F739" s="54" t="str">
        <f>IF(OR(H739&gt;Machine_traitement!$B$24,F738="OUI"),"OUI","NON")</f>
        <v>OUI</v>
      </c>
      <c r="G739" s="55" t="str">
        <f>IF(I739&gt;0,IF(A739&lt;&gt;A738,IF(OR((L739-L738)/(A739-A738)&lt;-Machine_traitement!$B$18,G738="RUPTURE",IF(L739&lt;L738,L739&lt;Machine_traitement!$B$19)),"RUPTURE","NON RUPTURE"),IF(OR((L740-L738)/(A740-A738)&lt;-Machine_traitement!$B$18,G738="RUPTURE",IF(L740&lt;L738,L740&lt;Machine_traitement!$B$19)),"RUPTURE","NON RUPTURE")),"NON RUPTURE")</f>
        <v>RUPTURE</v>
      </c>
      <c r="H739" s="56">
        <f>D739/Resultats!$K$2</f>
        <v>1.879631693343405</v>
      </c>
      <c r="I739" s="69">
        <f>A739-Machine_traitement!$B$26</f>
        <v>2.875</v>
      </c>
      <c r="J739" s="50">
        <f>(B739-$B$2)/Resultats!$J$2</f>
        <v>0.28701421250000003</v>
      </c>
      <c r="K739" s="50">
        <f>IF(AND(TRUE,Machine_donnees!J739-(Machine_traitement!$B$10*Machine_donnees!L739+Machine_traitement!$B$11)&gt;0.0003),Machine_donnees!J739-(Machine_traitement!$B$10*Machine_donnees!L739+Machine_traitement!$B$11),0)</f>
        <v>0.24660145117515164</v>
      </c>
      <c r="L739" s="51">
        <f ca="1">AVERAGE(OFFSET(H739,0,0,Machine_traitement!$B$4,1))</f>
        <v>-1.0662742305040798</v>
      </c>
    </row>
    <row r="740" spans="1:12" ht="12.75">
      <c r="A740" s="65">
        <f>IF(TRUE,Machine_donnees_brutes!A744)</f>
        <v>727.93457000000001</v>
      </c>
      <c r="B740" s="65">
        <f>IF(TRUE,Machine_donnees_brutes!B744)</f>
        <v>5.1679316000000002</v>
      </c>
      <c r="C740" s="65">
        <f>IF(TRUE,Machine_donnees_brutes!D744)</f>
        <v>355.12711000000002</v>
      </c>
      <c r="D740" s="65">
        <f>IF(TRUE,Machine_donnees_brutes!C744)</f>
        <v>-4.6130127999999999</v>
      </c>
      <c r="F740" s="54" t="str">
        <f>IF(OR(H740&gt;Machine_traitement!$B$24,F739="OUI"),"OUI","NON")</f>
        <v>OUI</v>
      </c>
      <c r="G740" s="55" t="str">
        <f>IF(I740&gt;0,IF(A740&lt;&gt;A739,IF(OR((L740-L739)/(A740-A739)&lt;-Machine_traitement!$B$18,G739="RUPTURE",IF(L740&lt;L739,L740&lt;Machine_traitement!$B$19)),"RUPTURE","NON RUPTURE"),IF(OR((L741-L739)/(A741-A739)&lt;-Machine_traitement!$B$18,G739="RUPTURE",IF(L741&lt;L739,L741&lt;Machine_traitement!$B$19)),"RUPTURE","NON RUPTURE")),"NON RUPTURE")</f>
        <v>RUPTURE</v>
      </c>
      <c r="H740" s="56">
        <f>D740/Resultats!$K$2</f>
        <v>-4.0121801543515643</v>
      </c>
      <c r="I740" s="69">
        <f>A740-Machine_traitement!$B$26</f>
        <v>2.878910000000019</v>
      </c>
      <c r="J740" s="50">
        <f>(B740-$B$2)/Resultats!$J$2</f>
        <v>0.28714093750000003</v>
      </c>
      <c r="K740" s="50">
        <f>IF(AND(TRUE,Machine_donnees!J740-(Machine_traitement!$B$10*Machine_donnees!L740+Machine_traitement!$B$11)&gt;0.0003),Machine_donnees!J740-(Machine_traitement!$B$10*Machine_donnees!L740+Machine_traitement!$B$11),0)</f>
        <v>0.2468529009457687</v>
      </c>
      <c r="L740" s="51">
        <f ca="1">AVERAGE(OFFSET(H740,0,0,Machine_traitement!$B$4,1))</f>
        <v>-2.6118029638687195</v>
      </c>
    </row>
    <row r="741" spans="1:12" ht="12.75">
      <c r="A741" s="65">
        <f>IF(TRUE,Machine_donnees_brutes!A745)</f>
        <v>727.93848000000003</v>
      </c>
      <c r="B741" s="65">
        <f>IF(TRUE,Machine_donnees_brutes!B745)</f>
        <v>5.1683368999999999</v>
      </c>
      <c r="C741" s="65">
        <f>IF(TRUE,Machine_donnees_brutes!D745)</f>
        <v>354.50751000000002</v>
      </c>
      <c r="D741" s="65">
        <f>IF(TRUE,Machine_donnees_brutes!C745)</f>
        <v>-1.3928394</v>
      </c>
      <c r="F741" s="54" t="str">
        <f>IF(OR(H741&gt;Machine_traitement!$B$24,F740="OUI"),"OUI","NON")</f>
        <v>OUI</v>
      </c>
      <c r="G741" s="55" t="str">
        <f>IF(I741&gt;0,IF(A741&lt;&gt;A740,IF(OR((L741-L740)/(A741-A740)&lt;-Machine_traitement!$B$18,G740="RUPTURE",IF(L741&lt;L740,L741&lt;Machine_traitement!$B$19)),"RUPTURE","NON RUPTURE"),IF(OR((L742-L740)/(A742-A740)&lt;-Machine_traitement!$B$18,G740="RUPTURE",IF(L742&lt;L740,L742&lt;Machine_traitement!$B$19)),"RUPTURE","NON RUPTURE")),"NON RUPTURE")</f>
        <v>RUPTURE</v>
      </c>
      <c r="H741" s="56">
        <f>D741/Resultats!$K$2</f>
        <v>-1.2114257733858749</v>
      </c>
      <c r="I741" s="69">
        <f>A741-Machine_traitement!$B$26</f>
        <v>2.8828200000000379</v>
      </c>
      <c r="J741" s="50">
        <f>(B741-$B$2)/Resultats!$J$2</f>
        <v>0.28719159999999999</v>
      </c>
      <c r="K741" s="50">
        <f>IF(AND(TRUE,Machine_donnees!J741-(Machine_traitement!$B$10*Machine_donnees!L741+Machine_traitement!$B$11)&gt;0.0003),Machine_donnees!J741-(Machine_traitement!$B$10*Machine_donnees!L741+Machine_traitement!$B$11),0)</f>
        <v>0.24680568741789799</v>
      </c>
      <c r="L741" s="51">
        <f ca="1">AVERAGE(OFFSET(H741,0,0,Machine_traitement!$B$4,1))</f>
        <v>-1.3989708004312962</v>
      </c>
    </row>
    <row r="742" spans="1:12" ht="12.75">
      <c r="A742" s="65">
        <f>IF(TRUE,Machine_donnees_brutes!A746)</f>
        <v>727.94237999999996</v>
      </c>
      <c r="B742" s="65">
        <f>IF(TRUE,Machine_donnees_brutes!B746)</f>
        <v>5.1675978000000002</v>
      </c>
      <c r="C742" s="65">
        <f>IF(TRUE,Machine_donnees_brutes!D746)</f>
        <v>353.48656999999997</v>
      </c>
      <c r="D742" s="65">
        <f>IF(TRUE,Machine_donnees_brutes!C746)</f>
        <v>-1.8241000000000001</v>
      </c>
      <c r="F742" s="54" t="str">
        <f>IF(OR(H742&gt;Machine_traitement!$B$24,F741="OUI"),"OUI","NON")</f>
        <v>OUI</v>
      </c>
      <c r="G742" s="55" t="str">
        <f>IF(I742&gt;0,IF(A742&lt;&gt;A741,IF(OR((L742-L741)/(A742-A741)&lt;-Machine_traitement!$B$18,G741="RUPTURE",IF(L742&lt;L741,L742&lt;Machine_traitement!$B$19)),"RUPTURE","NON RUPTURE"),IF(OR((L743-L741)/(A743-A741)&lt;-Machine_traitement!$B$18,G741="RUPTURE",IF(L743&lt;L741,L743&lt;Machine_traitement!$B$19)),"RUPTURE","NON RUPTURE")),"NON RUPTURE")</f>
        <v>RUPTURE</v>
      </c>
      <c r="H742" s="56">
        <f>D742/Resultats!$K$2</f>
        <v>-1.5865158274767173</v>
      </c>
      <c r="I742" s="69">
        <f>A742-Machine_traitement!$B$26</f>
        <v>2.8867199999999684</v>
      </c>
      <c r="J742" s="50">
        <f>(B742-$B$2)/Resultats!$J$2</f>
        <v>0.28709921250000003</v>
      </c>
      <c r="K742" s="50">
        <f>IF(AND(TRUE,Machine_donnees!J742-(Machine_traitement!$B$10*Machine_donnees!L742+Machine_traitement!$B$11)&gt;0.0003),Machine_donnees!J742-(Machine_traitement!$B$10*Machine_donnees!L742+Machine_traitement!$B$11),0)</f>
        <v>0.2468185806233717</v>
      </c>
      <c r="L742" s="51">
        <f ca="1">AVERAGE(OFFSET(H742,0,0,Machine_traitement!$B$4,1))</f>
        <v>-2.7035581295837217</v>
      </c>
    </row>
    <row r="743" spans="1:12" ht="12.75">
      <c r="A743" s="65">
        <f>IF(TRUE,Machine_donnees_brutes!A747)</f>
        <v>727.94628999999998</v>
      </c>
      <c r="B743" s="65">
        <f>IF(TRUE,Machine_donnees_brutes!B747)</f>
        <v>5.1692128000000004</v>
      </c>
      <c r="C743" s="65">
        <f>IF(TRUE,Machine_donnees_brutes!D747)</f>
        <v>352.64812999999998</v>
      </c>
      <c r="D743" s="65">
        <f>IF(TRUE,Machine_donnees_brutes!C747)</f>
        <v>-4.3927436000000002</v>
      </c>
      <c r="F743" s="54" t="str">
        <f>IF(OR(H743&gt;Machine_traitement!$B$24,F742="OUI"),"OUI","NON")</f>
        <v>OUI</v>
      </c>
      <c r="G743" s="55" t="str">
        <f>IF(I743&gt;0,IF(A743&lt;&gt;A742,IF(OR((L743-L742)/(A743-A742)&lt;-Machine_traitement!$B$18,G742="RUPTURE",IF(L743&lt;L742,L743&lt;Machine_traitement!$B$19)),"RUPTURE","NON RUPTURE"),IF(OR((L744-L742)/(A744-A742)&lt;-Machine_traitement!$B$18,G742="RUPTURE",IF(L744&lt;L742,L744&lt;Machine_traitement!$B$19)),"RUPTURE","NON RUPTURE")),"NON RUPTURE")</f>
        <v>RUPTURE</v>
      </c>
      <c r="H743" s="56">
        <f>D743/Resultats!$K$2</f>
        <v>-3.8206004316907265</v>
      </c>
      <c r="I743" s="69">
        <f>A743-Machine_traitement!$B$26</f>
        <v>2.8906299999999874</v>
      </c>
      <c r="J743" s="50">
        <f>(B743-$B$2)/Resultats!$J$2</f>
        <v>0.28730108750000005</v>
      </c>
      <c r="K743" s="50">
        <f>IF(AND(TRUE,Machine_donnees!J743-(Machine_traitement!$B$10*Machine_donnees!L743+Machine_traitement!$B$11)&gt;0.0003),Machine_donnees!J743-(Machine_traitement!$B$10*Machine_donnees!L743+Machine_traitement!$B$11),0)</f>
        <v>0.24689352202811227</v>
      </c>
      <c r="L743" s="51">
        <f ca="1">AVERAGE(OFFSET(H743,0,0,Machine_traitement!$B$4,1))</f>
        <v>-1.1306587148788165</v>
      </c>
    </row>
    <row r="744" spans="1:12" ht="12.75">
      <c r="A744" s="65">
        <f>IF(TRUE,Machine_donnees_brutes!A748)</f>
        <v>727.9502</v>
      </c>
      <c r="B744" s="65">
        <f>IF(TRUE,Machine_donnees_brutes!B748)</f>
        <v>5.1694689</v>
      </c>
      <c r="C744" s="65">
        <f>IF(TRUE,Machine_donnees_brutes!D748)</f>
        <v>353.20925999999997</v>
      </c>
      <c r="D744" s="65">
        <f>IF(TRUE,Machine_donnees_brutes!C748)</f>
        <v>1.792789</v>
      </c>
      <c r="F744" s="54" t="str">
        <f>IF(OR(H744&gt;Machine_traitement!$B$24,F743="OUI"),"OUI","NON")</f>
        <v>OUI</v>
      </c>
      <c r="G744" s="55" t="str">
        <f>IF(I744&gt;0,IF(A744&lt;&gt;A743,IF(OR((L744-L743)/(A744-A743)&lt;-Machine_traitement!$B$18,G743="RUPTURE",IF(L744&lt;L743,L744&lt;Machine_traitement!$B$19)),"RUPTURE","NON RUPTURE"),IF(OR((L745-L743)/(A745-A743)&lt;-Machine_traitement!$B$18,G743="RUPTURE",IF(L745&lt;L743,L745&lt;Machine_traitement!$B$19)),"RUPTURE","NON RUPTURE")),"NON RUPTURE")</f>
        <v>RUPTURE</v>
      </c>
      <c r="H744" s="56">
        <f>D744/Resultats!$K$2</f>
        <v>1.5592830019330937</v>
      </c>
      <c r="I744" s="69">
        <f>A744-Machine_traitement!$B$26</f>
        <v>2.8945400000000063</v>
      </c>
      <c r="J744" s="50">
        <f>(B744-$B$2)/Resultats!$J$2</f>
        <v>0.28733310000000001</v>
      </c>
      <c r="K744" s="50">
        <f>IF(AND(TRUE,Machine_donnees!J744-(Machine_traitement!$B$10*Machine_donnees!L744+Machine_traitement!$B$11)&gt;0.0003),Machine_donnees!J744-(Machine_traitement!$B$10*Machine_donnees!L744+Machine_traitement!$B$11),0)</f>
        <v>0.24697284367820069</v>
      </c>
      <c r="L744" s="51">
        <f ca="1">AVERAGE(OFFSET(H744,0,0,Machine_traitement!$B$4,1))</f>
        <v>-1.7168907075379898</v>
      </c>
    </row>
    <row r="745" spans="1:12" ht="12.75">
      <c r="A745" s="65">
        <f>IF(TRUE,Machine_donnees_brutes!A749)</f>
        <v>727.95410000000004</v>
      </c>
      <c r="B745" s="65">
        <f>IF(TRUE,Machine_donnees_brutes!B749)</f>
        <v>5.1708460000000001</v>
      </c>
      <c r="C745" s="65">
        <f>IF(TRUE,Machine_donnees_brutes!D749)</f>
        <v>354.51166000000001</v>
      </c>
      <c r="D745" s="65">
        <f>IF(TRUE,Machine_donnees_brutes!C749)</f>
        <v>-5.7407865999999999</v>
      </c>
      <c r="F745" s="54" t="str">
        <f>IF(OR(H745&gt;Machine_traitement!$B$24,F744="OUI"),"OUI","NON")</f>
        <v>OUI</v>
      </c>
      <c r="G745" s="55" t="str">
        <f>IF(I745&gt;0,IF(A745&lt;&gt;A744,IF(OR((L745-L744)/(A745-A744)&lt;-Machine_traitement!$B$18,G744="RUPTURE",IF(L745&lt;L744,L745&lt;Machine_traitement!$B$19)),"RUPTURE","NON RUPTURE"),IF(OR((L746-L744)/(A746-A744)&lt;-Machine_traitement!$B$18,G744="RUPTURE",IF(L746&lt;L744,L746&lt;Machine_traitement!$B$19)),"RUPTURE","NON RUPTURE")),"NON RUPTURE")</f>
        <v>RUPTURE</v>
      </c>
      <c r="H745" s="56">
        <f>D745/Resultats!$K$2</f>
        <v>-4.993064417009073</v>
      </c>
      <c r="I745" s="69">
        <f>A745-Machine_traitement!$B$26</f>
        <v>2.8984400000000505</v>
      </c>
      <c r="J745" s="50">
        <f>(B745-$B$2)/Resultats!$J$2</f>
        <v>0.28750523750000001</v>
      </c>
      <c r="K745" s="50">
        <f>IF(AND(TRUE,Machine_donnees!J745-(Machine_traitement!$B$10*Machine_donnees!L745+Machine_traitement!$B$11)&gt;0.0003),Machine_donnees!J745-(Machine_traitement!$B$10*Machine_donnees!L745+Machine_traitement!$B$11),0)</f>
        <v>0.24714695303297332</v>
      </c>
      <c r="L745" s="51">
        <f ca="1">AVERAGE(OFFSET(H745,0,0,Machine_traitement!$B$4,1))</f>
        <v>-1.74132497343451</v>
      </c>
    </row>
    <row r="746" spans="1:12" ht="12.75">
      <c r="A746" s="65">
        <f>IF(TRUE,Machine_donnees_brutes!A750)</f>
        <v>727.95800999999994</v>
      </c>
      <c r="B746" s="65">
        <f>IF(TRUE,Machine_donnees_brutes!B750)</f>
        <v>5.1701902999999998</v>
      </c>
      <c r="C746" s="65">
        <f>IF(TRUE,Machine_donnees_brutes!D750)</f>
        <v>354.84890999999999</v>
      </c>
      <c r="D746" s="65">
        <f>IF(TRUE,Machine_donnees_brutes!C750)</f>
        <v>1.7366022999999999</v>
      </c>
      <c r="F746" s="54" t="str">
        <f>IF(OR(H746&gt;Machine_traitement!$B$24,F745="OUI"),"OUI","NON")</f>
        <v>OUI</v>
      </c>
      <c r="G746" s="55" t="str">
        <f>IF(I746&gt;0,IF(A746&lt;&gt;A745,IF(OR((L746-L745)/(A746-A745)&lt;-Machine_traitement!$B$18,G745="RUPTURE",IF(L746&lt;L745,L746&lt;Machine_traitement!$B$19)),"RUPTURE","NON RUPTURE"),IF(OR((L747-L745)/(A747-A745)&lt;-Machine_traitement!$B$18,G745="RUPTURE",IF(L747&lt;L745,L747&lt;Machine_traitement!$B$19)),"RUPTURE","NON RUPTURE")),"NON RUPTURE")</f>
        <v>RUPTURE</v>
      </c>
      <c r="H746" s="56">
        <f>D746/Resultats!$K$2</f>
        <v>1.5104144701400528</v>
      </c>
      <c r="I746" s="69">
        <f>A746-Machine_traitement!$B$26</f>
        <v>2.9023499999999558</v>
      </c>
      <c r="J746" s="50">
        <f>(B746-$B$2)/Resultats!$J$2</f>
        <v>0.28742327499999998</v>
      </c>
      <c r="K746" s="50">
        <f>IF(AND(TRUE,Machine_donnees!J746-(Machine_traitement!$B$10*Machine_donnees!L746+Machine_traitement!$B$11)&gt;0.0003),Machine_donnees!J746-(Machine_traitement!$B$10*Machine_donnees!L746+Machine_traitement!$B$11),0)</f>
        <v>0.24706222206736039</v>
      </c>
      <c r="L746" s="51">
        <f ca="1">AVERAGE(OFFSET(H746,0,0,Machine_traitement!$B$4,1))</f>
        <v>-1.7070194932086462</v>
      </c>
    </row>
    <row r="747" spans="1:12" ht="12.75">
      <c r="A747" s="65">
        <f>IF(TRUE,Machine_donnees_brutes!A751)</f>
        <v>727.96190999999999</v>
      </c>
      <c r="B747" s="65">
        <f>IF(TRUE,Machine_donnees_brutes!B751)</f>
        <v>5.1693734999999998</v>
      </c>
      <c r="C747" s="65">
        <f>IF(TRUE,Machine_donnees_brutes!D751)</f>
        <v>354.09097000000003</v>
      </c>
      <c r="D747" s="65">
        <f>IF(TRUE,Machine_donnees_brutes!C751)</f>
        <v>-5.6619010000000003</v>
      </c>
      <c r="F747" s="54" t="str">
        <f>IF(OR(H747&gt;Machine_traitement!$B$24,F746="OUI"),"OUI","NON")</f>
        <v>OUI</v>
      </c>
      <c r="G747" s="55" t="str">
        <f>IF(I747&gt;0,IF(A747&lt;&gt;A746,IF(OR((L747-L746)/(A747-A746)&lt;-Machine_traitement!$B$18,G746="RUPTURE",IF(L747&lt;L746,L747&lt;Machine_traitement!$B$19)),"RUPTURE","NON RUPTURE"),IF(OR((L748-L746)/(A748-A746)&lt;-Machine_traitement!$B$18,G746="RUPTURE",IF(L748&lt;L746,L748&lt;Machine_traitement!$B$19)),"RUPTURE","NON RUPTURE")),"NON RUPTURE")</f>
        <v>RUPTURE</v>
      </c>
      <c r="H747" s="56">
        <f>D747/Resultats!$K$2</f>
        <v>-4.9244534565573455</v>
      </c>
      <c r="I747" s="69">
        <f>A747-Machine_traitement!$B$26</f>
        <v>2.90625</v>
      </c>
      <c r="J747" s="50">
        <f>(B747-$B$2)/Resultats!$J$2</f>
        <v>0.28732117499999998</v>
      </c>
      <c r="K747" s="50">
        <f>IF(AND(TRUE,Machine_donnees!J747-(Machine_traitement!$B$10*Machine_donnees!L747+Machine_traitement!$B$11)&gt;0.0003),Machine_donnees!J747-(Machine_traitement!$B$10*Machine_donnees!L747+Machine_traitement!$B$11),0)</f>
        <v>0.24701798037309608</v>
      </c>
      <c r="L747" s="51">
        <f ca="1">AVERAGE(OFFSET(H747,0,0,Machine_traitement!$B$4,1))</f>
        <v>-2.4239714950914455</v>
      </c>
    </row>
    <row r="748" spans="1:12" ht="12.75">
      <c r="A748" s="65">
        <f>IF(TRUE,Machine_donnees_brutes!A752)</f>
        <v>727.96582000000001</v>
      </c>
      <c r="B748" s="65">
        <f>IF(TRUE,Machine_donnees_brutes!B752)</f>
        <v>5.1679316000000002</v>
      </c>
      <c r="C748" s="65">
        <f>IF(TRUE,Machine_donnees_brutes!D752)</f>
        <v>353.03375</v>
      </c>
      <c r="D748" s="65">
        <f>IF(TRUE,Machine_donnees_brutes!C752)</f>
        <v>0.087968073999999993</v>
      </c>
      <c r="F748" s="54" t="str">
        <f>IF(OR(H748&gt;Machine_traitement!$B$24,F747="OUI"),"OUI","NON")</f>
        <v>OUI</v>
      </c>
      <c r="G748" s="55" t="str">
        <f>IF(I748&gt;0,IF(A748&lt;&gt;A747,IF(OR((L748-L747)/(A748-A747)&lt;-Machine_traitement!$B$18,G747="RUPTURE",IF(L748&lt;L747,L748&lt;Machine_traitement!$B$19)),"RUPTURE","NON RUPTURE"),IF(OR((L749-L747)/(A749-A747)&lt;-Machine_traitement!$B$18,G747="RUPTURE",IF(L749&lt;L747,L749&lt;Machine_traitement!$B$19)),"RUPTURE","NON RUPTURE")),"NON RUPTURE")</f>
        <v>RUPTURE</v>
      </c>
      <c r="H748" s="56">
        <f>D748/Resultats!$K$2</f>
        <v>0.076510466374454841</v>
      </c>
      <c r="I748" s="69">
        <f>A748-Machine_traitement!$B$26</f>
        <v>2.910160000000019</v>
      </c>
      <c r="J748" s="50">
        <f>(B748-$B$2)/Resultats!$J$2</f>
        <v>0.28714093750000003</v>
      </c>
      <c r="K748" s="50">
        <f>IF(AND(TRUE,Machine_donnees!J748-(Machine_traitement!$B$10*Machine_donnees!L748+Machine_traitement!$B$11)&gt;0.0003),Machine_donnees!J748-(Machine_traitement!$B$10*Machine_donnees!L748+Machine_traitement!$B$11),0)</f>
        <v>0.24671603871992426</v>
      </c>
      <c r="L748" s="51">
        <f ca="1">AVERAGE(OFFSET(H748,0,0,Machine_traitement!$B$4,1))</f>
        <v>-0.91587278489681623</v>
      </c>
    </row>
    <row r="749" spans="1:12" ht="12.75">
      <c r="A749" s="65">
        <f>IF(TRUE,Machine_donnees_brutes!A753)</f>
        <v>727.96973000000003</v>
      </c>
      <c r="B749" s="65">
        <f>IF(TRUE,Machine_donnees_brutes!B753)</f>
        <v>5.168539</v>
      </c>
      <c r="C749" s="65">
        <f>IF(TRUE,Machine_donnees_brutes!D753)</f>
        <v>352.35955999999999</v>
      </c>
      <c r="D749" s="65">
        <f>IF(TRUE,Machine_donnees_brutes!C753)</f>
        <v>-2.1940214999999998</v>
      </c>
      <c r="F749" s="54" t="str">
        <f>IF(OR(H749&gt;Machine_traitement!$B$24,F748="OUI"),"OUI","NON")</f>
        <v>OUI</v>
      </c>
      <c r="G749" s="55" t="str">
        <f>IF(I749&gt;0,IF(A749&lt;&gt;A748,IF(OR((L749-L748)/(A749-A748)&lt;-Machine_traitement!$B$18,G748="RUPTURE",IF(L749&lt;L748,L749&lt;Machine_traitement!$B$19)),"RUPTURE","NON RUPTURE"),IF(OR((L750-L748)/(A750-A748)&lt;-Machine_traitement!$B$18,G748="RUPTURE",IF(L750&lt;L748,L750&lt;Machine_traitement!$B$19)),"RUPTURE","NON RUPTURE")),"NON RUPTURE")</f>
        <v>RUPTURE</v>
      </c>
      <c r="H749" s="56">
        <f>D749/Resultats!$K$2</f>
        <v>-1.9082560361680874</v>
      </c>
      <c r="I749" s="69">
        <f>A749-Machine_traitement!$B$26</f>
        <v>2.9140700000000379</v>
      </c>
      <c r="J749" s="50">
        <f>(B749-$B$2)/Resultats!$J$2</f>
        <v>0.2872168625</v>
      </c>
      <c r="K749" s="50">
        <f>IF(AND(TRUE,Machine_donnees!J749-(Machine_traitement!$B$10*Machine_donnees!L749+Machine_traitement!$B$11)&gt;0.0003),Machine_donnees!J749-(Machine_traitement!$B$10*Machine_donnees!L749+Machine_traitement!$B$11),0)</f>
        <v>0.24687373872462218</v>
      </c>
      <c r="L749" s="51">
        <f ca="1">AVERAGE(OFFSET(H749,0,0,Machine_traitement!$B$4,1))</f>
        <v>-1.9291888952927947</v>
      </c>
    </row>
    <row r="750" spans="1:12" ht="12.75">
      <c r="A750" s="65">
        <f>IF(TRUE,Machine_donnees_brutes!A754)</f>
        <v>727.97362999999996</v>
      </c>
      <c r="B750" s="65">
        <f>IF(TRUE,Machine_donnees_brutes!B754)</f>
        <v>5.1699042000000004</v>
      </c>
      <c r="C750" s="65">
        <f>IF(TRUE,Machine_donnees_brutes!D754)</f>
        <v>353.15991000000002</v>
      </c>
      <c r="D750" s="65">
        <f>IF(TRUE,Machine_donnees_brutes!C754)</f>
        <v>-2.2421566999999998</v>
      </c>
      <c r="F750" s="54" t="str">
        <f>IF(OR(H750&gt;Machine_traitement!$B$24,F749="OUI"),"OUI","NON")</f>
        <v>OUI</v>
      </c>
      <c r="G750" s="55" t="str">
        <f>IF(I750&gt;0,IF(A750&lt;&gt;A749,IF(OR((L750-L749)/(A750-A749)&lt;-Machine_traitement!$B$18,G749="RUPTURE",IF(L750&lt;L749,L750&lt;Machine_traitement!$B$19)),"RUPTURE","NON RUPTURE"),IF(OR((L751-L749)/(A751-A749)&lt;-Machine_traitement!$B$18,G749="RUPTURE",IF(L751&lt;L749,L751&lt;Machine_traitement!$B$19)),"RUPTURE","NON RUPTURE")),"NON RUPTURE")</f>
        <v>RUPTURE</v>
      </c>
      <c r="H750" s="56">
        <f>D750/Resultats!$K$2</f>
        <v>-1.950121754417502</v>
      </c>
      <c r="I750" s="69">
        <f>A750-Machine_traitement!$B$26</f>
        <v>2.9179699999999684</v>
      </c>
      <c r="J750" s="50">
        <f>(B750-$B$2)/Resultats!$J$2</f>
        <v>0.28738751250000005</v>
      </c>
      <c r="K750" s="50">
        <f>IF(AND(TRUE,Machine_donnees!J750-(Machine_traitement!$B$10*Machine_donnees!L750+Machine_traitement!$B$11)&gt;0.0003),Machine_donnees!J750-(Machine_traitement!$B$10*Machine_donnees!L750+Machine_traitement!$B$11),0)</f>
        <v>0.24697754626885998</v>
      </c>
      <c r="L750" s="51">
        <f ca="1">AVERAGE(OFFSET(H750,0,0,Machine_traitement!$B$4,1))</f>
        <v>-1.1009096731454082</v>
      </c>
    </row>
    <row r="751" spans="1:12" ht="12.75">
      <c r="A751" s="65">
        <f>IF(TRUE,Machine_donnees_brutes!A755)</f>
        <v>727.97753999999998</v>
      </c>
      <c r="B751" s="65">
        <f>IF(TRUE,Machine_donnees_brutes!B755)</f>
        <v>5.1691351000000001</v>
      </c>
      <c r="C751" s="65">
        <f>IF(TRUE,Machine_donnees_brutes!D755)</f>
        <v>354.35543999999999</v>
      </c>
      <c r="D751" s="65">
        <f>IF(TRUE,Machine_donnees_brutes!C755)</f>
        <v>-0.28938985</v>
      </c>
      <c r="F751" s="54" t="str">
        <f>IF(OR(H751&gt;Machine_traitement!$B$24,F750="OUI"),"OUI","NON")</f>
        <v>OUI</v>
      </c>
      <c r="G751" s="55" t="str">
        <f>IF(I751&gt;0,IF(A751&lt;&gt;A750,IF(OR((L751-L750)/(A751-A750)&lt;-Machine_traitement!$B$18,G750="RUPTURE",IF(L751&lt;L750,L751&lt;Machine_traitement!$B$19)),"RUPTURE","NON RUPTURE"),IF(OR((L752-L750)/(A752-A750)&lt;-Machine_traitement!$B$18,G750="RUPTURE",IF(L752&lt;L750,L752&lt;Machine_traitement!$B$19)),"RUPTURE","NON RUPTURE")),"NON RUPTURE")</f>
        <v>RUPTURE</v>
      </c>
      <c r="H751" s="56">
        <f>D751/Resultats!$K$2</f>
        <v>-0.25169759187331453</v>
      </c>
      <c r="I751" s="69">
        <f>A751-Machine_traitement!$B$26</f>
        <v>2.9218799999999874</v>
      </c>
      <c r="J751" s="50">
        <f>(B751-$B$2)/Resultats!$J$2</f>
        <v>0.28729137500000002</v>
      </c>
      <c r="K751" s="50">
        <f>IF(AND(TRUE,Machine_donnees!J751-(Machine_traitement!$B$10*Machine_donnees!L751+Machine_traitement!$B$11)&gt;0.0003),Machine_donnees!J751-(Machine_traitement!$B$10*Machine_donnees!L751+Machine_traitement!$B$11),0)</f>
        <v>0.24700755523586415</v>
      </c>
      <c r="L751" s="51">
        <f ca="1">AVERAGE(OFFSET(H751,0,0,Machine_traitement!$B$4,1))</f>
        <v>-2.6640553771053641</v>
      </c>
    </row>
    <row r="752" spans="1:12" ht="12.75">
      <c r="A752" s="65">
        <f>IF(TRUE,Machine_donnees_brutes!A756)</f>
        <v>727.98145</v>
      </c>
      <c r="B752" s="65">
        <f>IF(TRUE,Machine_donnees_brutes!B756)</f>
        <v>5.1693916</v>
      </c>
      <c r="C752" s="65">
        <f>IF(TRUE,Machine_donnees_brutes!D756)</f>
        <v>354.36779999999999</v>
      </c>
      <c r="D752" s="65">
        <f>IF(TRUE,Machine_donnees_brutes!C756)</f>
        <v>-5.8366170000000004</v>
      </c>
      <c r="F752" s="54" t="str">
        <f>IF(OR(H752&gt;Machine_traitement!$B$24,F751="OUI"),"OUI","NON")</f>
        <v>OUI</v>
      </c>
      <c r="G752" s="55" t="str">
        <f>IF(I752&gt;0,IF(A752&lt;&gt;A751,IF(OR((L752-L751)/(A752-A751)&lt;-Machine_traitement!$B$18,G751="RUPTURE",IF(L752&lt;L751,L752&lt;Machine_traitement!$B$19)),"RUPTURE","NON RUPTURE"),IF(OR((L753-L751)/(A753-A751)&lt;-Machine_traitement!$B$18,G751="RUPTURE",IF(L753&lt;L751,L753&lt;Machine_traitement!$B$19)),"RUPTURE","NON RUPTURE")),"NON RUPTURE")</f>
        <v>RUPTURE</v>
      </c>
      <c r="H752" s="56">
        <f>D752/Resultats!$K$2</f>
        <v>-5.0764131623374134</v>
      </c>
      <c r="I752" s="69">
        <f>A752-Machine_traitement!$B$26</f>
        <v>2.9257900000000063</v>
      </c>
      <c r="J752" s="50">
        <f>(B752-$B$2)/Resultats!$J$2</f>
        <v>0.2873234375</v>
      </c>
      <c r="K752" s="50">
        <f>IF(AND(TRUE,Machine_donnees!J752-(Machine_traitement!$B$10*Machine_donnees!L752+Machine_traitement!$B$11)&gt;0.0003),Machine_donnees!J752-(Machine_traitement!$B$10*Machine_donnees!L752+Machine_traitement!$B$11),0)</f>
        <v>0.24696475818964428</v>
      </c>
      <c r="L752" s="51">
        <f ca="1">AVERAGE(OFFSET(H752,0,0,Machine_traitement!$B$4,1))</f>
        <v>-1.7364322668198029</v>
      </c>
    </row>
    <row r="753" spans="1:12" ht="12.75">
      <c r="A753" s="65">
        <f>IF(TRUE,Machine_donnees_brutes!A757)</f>
        <v>727.98535000000004</v>
      </c>
      <c r="B753" s="65">
        <f>IF(TRUE,Machine_donnees_brutes!B757)</f>
        <v>5.1693916</v>
      </c>
      <c r="C753" s="65">
        <f>IF(TRUE,Machine_donnees_brutes!D757)</f>
        <v>353.51400999999998</v>
      </c>
      <c r="D753" s="65">
        <f>IF(TRUE,Machine_donnees_brutes!C757)</f>
        <v>1.8436835</v>
      </c>
      <c r="F753" s="54" t="str">
        <f>IF(OR(H753&gt;Machine_traitement!$B$24,F752="OUI"),"OUI","NON")</f>
        <v>OUI</v>
      </c>
      <c r="G753" s="55" t="str">
        <f>IF(I753&gt;0,IF(A753&lt;&gt;A752,IF(OR((L753-L752)/(A753-A752)&lt;-Machine_traitement!$B$18,G752="RUPTURE",IF(L753&lt;L752,L753&lt;Machine_traitement!$B$19)),"RUPTURE","NON RUPTURE"),IF(OR((L754-L752)/(A754-A752)&lt;-Machine_traitement!$B$18,G752="RUPTURE",IF(L754&lt;L752,L754&lt;Machine_traitement!$B$19)),"RUPTURE","NON RUPTURE")),"NON RUPTURE")</f>
        <v>RUPTURE</v>
      </c>
      <c r="H753" s="56">
        <f>D753/Resultats!$K$2</f>
        <v>1.6035486286978073</v>
      </c>
      <c r="I753" s="69">
        <f>A753-Machine_traitement!$B$26</f>
        <v>2.9296900000000505</v>
      </c>
      <c r="J753" s="50">
        <f>(B753-$B$2)/Resultats!$J$2</f>
        <v>0.2873234375</v>
      </c>
      <c r="K753" s="50">
        <f>IF(AND(TRUE,Machine_donnees!J753-(Machine_traitement!$B$10*Machine_donnees!L753+Machine_traitement!$B$11)&gt;0.0003),Machine_donnees!J753-(Machine_traitement!$B$10*Machine_donnees!L753+Machine_traitement!$B$11),0)</f>
        <v>0.24694658455926821</v>
      </c>
      <c r="L753" s="51">
        <f ca="1">AVERAGE(OFFSET(H753,0,0,Machine_traitement!$B$4,1))</f>
        <v>-1.511233472732533</v>
      </c>
    </row>
    <row r="754" spans="1:12" ht="12.75">
      <c r="A754" s="65">
        <f>IF(TRUE,Machine_donnees_brutes!A758)</f>
        <v>727.98925999999994</v>
      </c>
      <c r="B754" s="65">
        <f>IF(TRUE,Machine_donnees_brutes!B758)</f>
        <v>5.1689682000000001</v>
      </c>
      <c r="C754" s="65">
        <f>IF(TRUE,Machine_donnees_brutes!D758)</f>
        <v>352.57819000000001</v>
      </c>
      <c r="D754" s="65">
        <f>IF(TRUE,Machine_donnees_brutes!C758)</f>
        <v>-5.3187714000000001</v>
      </c>
      <c r="F754" s="54" t="str">
        <f>IF(OR(H754&gt;Machine_traitement!$B$24,F753="OUI"),"OUI","NON")</f>
        <v>OUI</v>
      </c>
      <c r="G754" s="55" t="str">
        <f>IF(I754&gt;0,IF(A754&lt;&gt;A753,IF(OR((L754-L753)/(A754-A753)&lt;-Machine_traitement!$B$18,G753="RUPTURE",IF(L754&lt;L753,L754&lt;Machine_traitement!$B$19)),"RUPTURE","NON RUPTURE"),IF(OR((L755-L753)/(A755-A753)&lt;-Machine_traitement!$B$18,G753="RUPTURE",IF(L755&lt;L753,L755&lt;Machine_traitement!$B$19)),"RUPTURE","NON RUPTURE")),"NON RUPTURE")</f>
        <v>RUPTURE</v>
      </c>
      <c r="H754" s="56">
        <f>D754/Resultats!$K$2</f>
        <v>-4.6260155741628735</v>
      </c>
      <c r="I754" s="69">
        <f>A754-Machine_traitement!$B$26</f>
        <v>2.9335999999999558</v>
      </c>
      <c r="J754" s="50">
        <f>(B754-$B$2)/Resultats!$J$2</f>
        <v>0.28727051250000002</v>
      </c>
      <c r="K754" s="50">
        <f>IF(AND(TRUE,Machine_donnees!J754-(Machine_traitement!$B$10*Machine_donnees!L754+Machine_traitement!$B$11)&gt;0.0003),Machine_donnees!J754-(Machine_traitement!$B$10*Machine_donnees!L754+Machine_traitement!$B$11),0)</f>
        <v>0.24690121882897706</v>
      </c>
      <c r="L754" s="51">
        <f ca="1">AVERAGE(OFFSET(H754,0,0,Machine_traitement!$B$4,1))</f>
        <v>-1.6049042686816328</v>
      </c>
    </row>
    <row r="755" spans="1:12" ht="12.75">
      <c r="A755" s="65">
        <f>IF(TRUE,Machine_donnees_brutes!A759)</f>
        <v>727.99315999999999</v>
      </c>
      <c r="B755" s="65">
        <f>IF(TRUE,Machine_donnees_brutes!B759)</f>
        <v>5.1682353000000001</v>
      </c>
      <c r="C755" s="65">
        <f>IF(TRUE,Machine_donnees_brutes!D759)</f>
        <v>352.23914000000002</v>
      </c>
      <c r="D755" s="65">
        <f>IF(TRUE,Machine_donnees_brutes!C759)</f>
        <v>1.6282871000000001</v>
      </c>
      <c r="F755" s="54" t="str">
        <f>IF(OR(H755&gt;Machine_traitement!$B$24,F754="OUI"),"OUI","NON")</f>
        <v>OUI</v>
      </c>
      <c r="G755" s="55" t="str">
        <f>IF(I755&gt;0,IF(A755&lt;&gt;A754,IF(OR((L755-L754)/(A755-A754)&lt;-Machine_traitement!$B$18,G754="RUPTURE",IF(L755&lt;L754,L755&lt;Machine_traitement!$B$19)),"RUPTURE","NON RUPTURE"),IF(OR((L756-L754)/(A756-A754)&lt;-Machine_traitement!$B$18,G754="RUPTURE",IF(L756&lt;L754,L756&lt;Machine_traitement!$B$19)),"RUPTURE","NON RUPTURE")),"NON RUPTURE")</f>
        <v>RUPTURE</v>
      </c>
      <c r="H755" s="56">
        <f>D755/Resultats!$K$2</f>
        <v>1.4162070367996076</v>
      </c>
      <c r="I755" s="69">
        <f>A755-Machine_traitement!$B$26</f>
        <v>2.9375</v>
      </c>
      <c r="J755" s="50">
        <f>(B755-$B$2)/Resultats!$J$2</f>
        <v>0.28717890000000001</v>
      </c>
      <c r="K755" s="50">
        <f>IF(AND(TRUE,Machine_donnees!J755-(Machine_traitement!$B$10*Machine_donnees!L755+Machine_traitement!$B$11)&gt;0.0003),Machine_donnees!J755-(Machine_traitement!$B$10*Machine_donnees!L755+Machine_traitement!$B$11),0)</f>
        <v>0.24678503839359006</v>
      </c>
      <c r="L755" s="51">
        <f ca="1">AVERAGE(OFFSET(H755,0,0,Machine_traitement!$B$4,1))</f>
        <v>-1.3004703549353538</v>
      </c>
    </row>
    <row r="756" spans="1:12" ht="12.75">
      <c r="A756" s="65">
        <f>IF(TRUE,Machine_donnees_brutes!A760)</f>
        <v>727.99707000000001</v>
      </c>
      <c r="B756" s="65">
        <f>IF(TRUE,Machine_donnees_brutes!B760)</f>
        <v>5.1677999000000003</v>
      </c>
      <c r="C756" s="65">
        <f>IF(TRUE,Machine_donnees_brutes!D760)</f>
        <v>353.37682999999998</v>
      </c>
      <c r="D756" s="65">
        <f>IF(TRUE,Machine_donnees_brutes!C760)</f>
        <v>-4.6187243000000002</v>
      </c>
      <c r="F756" s="54" t="str">
        <f>IF(OR(H756&gt;Machine_traitement!$B$24,F755="OUI"),"OUI","NON")</f>
        <v>OUI</v>
      </c>
      <c r="G756" s="55" t="str">
        <f>IF(I756&gt;0,IF(A756&lt;&gt;A755,IF(OR((L756-L755)/(A756-A755)&lt;-Machine_traitement!$B$18,G755="RUPTURE",IF(L756&lt;L755,L756&lt;Machine_traitement!$B$19)),"RUPTURE","NON RUPTURE"),IF(OR((L757-L755)/(A757-A755)&lt;-Machine_traitement!$B$18,G755="RUPTURE",IF(L757&lt;L755,L757&lt;Machine_traitement!$B$19)),"RUPTURE","NON RUPTURE")),"NON RUPTURE")</f>
        <v>RUPTURE</v>
      </c>
      <c r="H756" s="56">
        <f>D756/Resultats!$K$2</f>
        <v>-4.0171477466703154</v>
      </c>
      <c r="I756" s="69">
        <f>A756-Machine_traitement!$B$26</f>
        <v>2.941410000000019</v>
      </c>
      <c r="J756" s="50">
        <f>(B756-$B$2)/Resultats!$J$2</f>
        <v>0.28712447500000005</v>
      </c>
      <c r="K756" s="50">
        <f>IF(AND(TRUE,Machine_donnees!J756-(Machine_traitement!$B$10*Machine_donnees!L756+Machine_traitement!$B$11)&gt;0.0003),Machine_donnees!J756-(Machine_traitement!$B$10*Machine_donnees!L756+Machine_traitement!$B$11),0)</f>
        <v>0.24685313858701535</v>
      </c>
      <c r="L756" s="51">
        <f ca="1">AVERAGE(OFFSET(H756,0,0,Machine_traitement!$B$4,1))</f>
        <v>-2.81874299687271</v>
      </c>
    </row>
    <row r="757" spans="1:12" ht="12.75">
      <c r="A757" s="65">
        <f>IF(TRUE,Machine_donnees_brutes!A761)</f>
        <v>728.00098000000003</v>
      </c>
      <c r="B757" s="65">
        <f>IF(TRUE,Machine_donnees_brutes!B761)</f>
        <v>5.1697611999999999</v>
      </c>
      <c r="C757" s="65">
        <f>IF(TRUE,Machine_donnees_brutes!D761)</f>
        <v>354.48593</v>
      </c>
      <c r="D757" s="65">
        <f>IF(TRUE,Machine_donnees_brutes!C761)</f>
        <v>-1.8629874</v>
      </c>
      <c r="F757" s="54" t="str">
        <f>IF(OR(H757&gt;Machine_traitement!$B$24,F756="OUI"),"OUI","NON")</f>
        <v>OUI</v>
      </c>
      <c r="G757" s="55" t="str">
        <f>IF(I757&gt;0,IF(A757&lt;&gt;A756,IF(OR((L757-L756)/(A757-A756)&lt;-Machine_traitement!$B$18,G756="RUPTURE",IF(L757&lt;L756,L757&lt;Machine_traitement!$B$19)),"RUPTURE","NON RUPTURE"),IF(OR((L758-L756)/(A758-A756)&lt;-Machine_traitement!$B$18,G756="RUPTURE",IF(L758&lt;L756,L758&lt;Machine_traitement!$B$19)),"RUPTURE","NON RUPTURE")),"NON RUPTURE")</f>
        <v>RUPTURE</v>
      </c>
      <c r="H757" s="56">
        <f>D757/Resultats!$K$2</f>
        <v>-1.6203382470751044</v>
      </c>
      <c r="I757" s="69">
        <f>A757-Machine_traitement!$B$26</f>
        <v>2.9453200000000379</v>
      </c>
      <c r="J757" s="50">
        <f>(B757-$B$2)/Resultats!$J$2</f>
        <v>0.2873696375</v>
      </c>
      <c r="K757" s="50">
        <f>IF(AND(TRUE,Machine_donnees!J757-(Machine_traitement!$B$10*Machine_donnees!L757+Machine_traitement!$B$11)&gt;0.0003),Machine_donnees!J757-(Machine_traitement!$B$10*Machine_donnees!L757+Machine_traitement!$B$11),0)</f>
        <v>0.24696944572763305</v>
      </c>
      <c r="L757" s="51">
        <f ca="1">AVERAGE(OFFSET(H757,0,0,Machine_traitement!$B$4,1))</f>
        <v>-1.2220300152572377</v>
      </c>
    </row>
    <row r="758" spans="1:12" ht="12.75">
      <c r="A758" s="65">
        <f>IF(TRUE,Machine_donnees_brutes!A762)</f>
        <v>728.00487999999996</v>
      </c>
      <c r="B758" s="65">
        <f>IF(TRUE,Machine_donnees_brutes!B762)</f>
        <v>5.1710963000000003</v>
      </c>
      <c r="C758" s="65">
        <f>IF(TRUE,Machine_donnees_brutes!D762)</f>
        <v>354.38260000000002</v>
      </c>
      <c r="D758" s="65">
        <f>IF(TRUE,Machine_donnees_brutes!C762)</f>
        <v>-0.94707589999999997</v>
      </c>
      <c r="F758" s="54" t="str">
        <f>IF(OR(H758&gt;Machine_traitement!$B$24,F757="OUI"),"OUI","NON")</f>
        <v>OUI</v>
      </c>
      <c r="G758" s="55" t="str">
        <f>IF(I758&gt;0,IF(A758&lt;&gt;A757,IF(OR((L758-L757)/(A758-A757)&lt;-Machine_traitement!$B$18,G757="RUPTURE",IF(L758&lt;L757,L758&lt;Machine_traitement!$B$19)),"RUPTURE","NON RUPTURE"),IF(OR((L759-L757)/(A759-A757)&lt;-Machine_traitement!$B$18,G757="RUPTURE",IF(L759&lt;L757,L759&lt;Machine_traitement!$B$19)),"RUPTURE","NON RUPTURE")),"NON RUPTURE")</f>
        <v>RUPTURE</v>
      </c>
      <c r="H758" s="56">
        <f>D758/Resultats!$K$2</f>
        <v>-0.82372178343937097</v>
      </c>
      <c r="I758" s="69">
        <f>A758-Machine_traitement!$B$26</f>
        <v>2.9492199999999684</v>
      </c>
      <c r="J758" s="50">
        <f>(B758-$B$2)/Resultats!$J$2</f>
        <v>0.28753652500000004</v>
      </c>
      <c r="K758" s="50">
        <f>IF(AND(TRUE,Machine_donnees!J758-(Machine_traitement!$B$10*Machine_donnees!L758+Machine_traitement!$B$11)&gt;0.0003),Machine_donnees!J758-(Machine_traitement!$B$10*Machine_donnees!L758+Machine_traitement!$B$11),0)</f>
        <v>0.24721477907030998</v>
      </c>
      <c r="L758" s="51">
        <f ca="1">AVERAGE(OFFSET(H758,0,0,Machine_traitement!$B$4,1))</f>
        <v>-2.1940927680710023</v>
      </c>
    </row>
    <row r="759" spans="1:12" ht="12.75">
      <c r="A759" s="65">
        <f>IF(TRUE,Machine_donnees_brutes!A763)</f>
        <v>728.00878999999998</v>
      </c>
      <c r="B759" s="65">
        <f>IF(TRUE,Machine_donnees_brutes!B763)</f>
        <v>5.1699104</v>
      </c>
      <c r="C759" s="65">
        <f>IF(TRUE,Machine_donnees_brutes!D763)</f>
        <v>353.57031000000001</v>
      </c>
      <c r="D759" s="65">
        <f>IF(TRUE,Machine_donnees_brutes!C763)</f>
        <v>-4.0982498999999999</v>
      </c>
      <c r="F759" s="54" t="str">
        <f>IF(OR(H759&gt;Machine_traitement!$B$24,F758="OUI"),"OUI","NON")</f>
        <v>OUI</v>
      </c>
      <c r="G759" s="55" t="str">
        <f>IF(I759&gt;0,IF(A759&lt;&gt;A758,IF(OR((L759-L758)/(A759-A758)&lt;-Machine_traitement!$B$18,G758="RUPTURE",IF(L759&lt;L758,L759&lt;Machine_traitement!$B$19)),"RUPTURE","NON RUPTURE"),IF(OR((L760-L758)/(A760-A758)&lt;-Machine_traitement!$B$18,G758="RUPTURE",IF(L760&lt;L758,L760&lt;Machine_traitement!$B$19)),"RUPTURE","NON RUPTURE")),"NON RUPTURE")</f>
        <v>RUPTURE</v>
      </c>
      <c r="H759" s="56">
        <f>D759/Resultats!$K$2</f>
        <v>-3.5644637527026335</v>
      </c>
      <c r="I759" s="69">
        <f>A759-Machine_traitement!$B$26</f>
        <v>2.9531299999999874</v>
      </c>
      <c r="J759" s="50">
        <f>(B759-$B$2)/Resultats!$J$2</f>
        <v>0.28738828750000001</v>
      </c>
      <c r="K759" s="50">
        <f>IF(AND(TRUE,Machine_donnees!J759-(Machine_traitement!$B$10*Machine_donnees!L759+Machine_traitement!$B$11)&gt;0.0003),Machine_donnees!J759-(Machine_traitement!$B$10*Machine_donnees!L759+Machine_traitement!$B$11),0)</f>
        <v>0.24697969769134331</v>
      </c>
      <c r="L759" s="51">
        <f ca="1">AVERAGE(OFFSET(H759,0,0,Machine_traitement!$B$4,1))</f>
        <v>-1.1179656315310762</v>
      </c>
    </row>
    <row r="760" spans="1:12" ht="12.75">
      <c r="A760" s="65">
        <f>IF(TRUE,Machine_donnees_brutes!A764)</f>
        <v>728.0127</v>
      </c>
      <c r="B760" s="65">
        <f>IF(TRUE,Machine_donnees_brutes!B764)</f>
        <v>5.1694573999999998</v>
      </c>
      <c r="C760" s="65">
        <f>IF(TRUE,Machine_donnees_brutes!D764)</f>
        <v>352.57387999999997</v>
      </c>
      <c r="D760" s="65">
        <f>IF(TRUE,Machine_donnees_brutes!C764)</f>
        <v>1.5274831</v>
      </c>
      <c r="F760" s="54" t="str">
        <f>IF(OR(H760&gt;Machine_traitement!$B$24,F759="OUI"),"OUI","NON")</f>
        <v>OUI</v>
      </c>
      <c r="G760" s="55" t="str">
        <f>IF(I760&gt;0,IF(A760&lt;&gt;A759,IF(OR((L760-L759)/(A760-A759)&lt;-Machine_traitement!$B$18,G759="RUPTURE",IF(L760&lt;L759,L760&lt;Machine_traitement!$B$19)),"RUPTURE","NON RUPTURE"),IF(OR((L761-L759)/(A761-A759)&lt;-Machine_traitement!$B$18,G759="RUPTURE",IF(L761&lt;L759,L761&lt;Machine_traitement!$B$19)),"RUPTURE","NON RUPTURE")),"NON RUPTURE")</f>
        <v>RUPTURE</v>
      </c>
      <c r="H760" s="56">
        <f>D760/Resultats!$K$2</f>
        <v>1.3285324896404809</v>
      </c>
      <c r="I760" s="69">
        <f>A760-Machine_traitement!$B$26</f>
        <v>2.9570400000000063</v>
      </c>
      <c r="J760" s="50">
        <f>(B760-$B$2)/Resultats!$J$2</f>
        <v>0.28733166249999997</v>
      </c>
      <c r="K760" s="50">
        <f>IF(AND(TRUE,Machine_donnees!J760-(Machine_traitement!$B$10*Machine_donnees!L760+Machine_traitement!$B$11)&gt;0.0003),Machine_donnees!J760-(Machine_traitement!$B$10*Machine_donnees!L760+Machine_traitement!$B$11),0)</f>
        <v>0.24697533901892069</v>
      </c>
      <c r="L760" s="51">
        <f ca="1">AVERAGE(OFFSET(H760,0,0,Machine_traitement!$B$4,1))</f>
        <v>-1.7656245581315977</v>
      </c>
    </row>
    <row r="761" spans="1:12" ht="12.75">
      <c r="A761" s="65">
        <f>IF(TRUE,Machine_donnees_brutes!A765)</f>
        <v>728.01660000000004</v>
      </c>
      <c r="B761" s="65">
        <f>IF(TRUE,Machine_donnees_brutes!B765)</f>
        <v>5.1694813000000002</v>
      </c>
      <c r="C761" s="65">
        <f>IF(TRUE,Machine_donnees_brutes!D765)</f>
        <v>352.39456000000001</v>
      </c>
      <c r="D761" s="65">
        <f>IF(TRUE,Machine_donnees_brutes!C765)</f>
        <v>-5.5875443999999996</v>
      </c>
      <c r="F761" s="54" t="str">
        <f>IF(OR(H761&gt;Machine_traitement!$B$24,F760="OUI"),"OUI","NON")</f>
        <v>OUI</v>
      </c>
      <c r="G761" s="55" t="str">
        <f>IF(I761&gt;0,IF(A761&lt;&gt;A760,IF(OR((L761-L760)/(A761-A760)&lt;-Machine_traitement!$B$18,G760="RUPTURE",IF(L761&lt;L760,L761&lt;Machine_traitement!$B$19)),"RUPTURE","NON RUPTURE"),IF(OR((L762-L760)/(A762-A760)&lt;-Machine_traitement!$B$18,G760="RUPTURE",IF(L762&lt;L760,L762&lt;Machine_traitement!$B$19)),"RUPTURE","NON RUPTURE")),"NON RUPTURE")</f>
        <v>RUPTURE</v>
      </c>
      <c r="H761" s="56">
        <f>D761/Resultats!$K$2</f>
        <v>-4.8597816059036765</v>
      </c>
      <c r="I761" s="69">
        <f>A761-Machine_traitement!$B$26</f>
        <v>2.9609400000000505</v>
      </c>
      <c r="J761" s="50">
        <f>(B761-$B$2)/Resultats!$J$2</f>
        <v>0.28733465000000002</v>
      </c>
      <c r="K761" s="50">
        <f>IF(AND(TRUE,Machine_donnees!J761-(Machine_traitement!$B$10*Machine_donnees!L761+Machine_traitement!$B$11)&gt;0.0003),Machine_donnees!J761-(Machine_traitement!$B$10*Machine_donnees!L761+Machine_traitement!$B$11),0)</f>
        <v>0.24699123745850068</v>
      </c>
      <c r="L761" s="51">
        <f ca="1">AVERAGE(OFFSET(H761,0,0,Machine_traitement!$B$4,1))</f>
        <v>-1.9256106458734523</v>
      </c>
    </row>
    <row r="762" spans="1:12" ht="12.75">
      <c r="A762" s="65">
        <f>IF(TRUE,Machine_donnees_brutes!A766)</f>
        <v>728.02050999999994</v>
      </c>
      <c r="B762" s="65">
        <f>IF(TRUE,Machine_donnees_brutes!B766)</f>
        <v>5.1683846000000004</v>
      </c>
      <c r="C762" s="65">
        <f>IF(TRUE,Machine_donnees_brutes!D766)</f>
        <v>353.55282999999997</v>
      </c>
      <c r="D762" s="65">
        <f>IF(TRUE,Machine_donnees_brutes!C766)</f>
        <v>1.1595944</v>
      </c>
      <c r="F762" s="54" t="str">
        <f>IF(OR(H762&gt;Machine_traitement!$B$24,F761="OUI"),"OUI","NON")</f>
        <v>OUI</v>
      </c>
      <c r="G762" s="55" t="str">
        <f>IF(I762&gt;0,IF(A762&lt;&gt;A761,IF(OR((L762-L761)/(A762-A761)&lt;-Machine_traitement!$B$18,G761="RUPTURE",IF(L762&lt;L761,L762&lt;Machine_traitement!$B$19)),"RUPTURE","NON RUPTURE"),IF(OR((L763-L761)/(A763-A761)&lt;-Machine_traitement!$B$18,G761="RUPTURE",IF(L763&lt;L761,L763&lt;Machine_traitement!$B$19)),"RUPTURE","NON RUPTURE")),"NON RUPTURE")</f>
        <v>RUPTURE</v>
      </c>
      <c r="H762" s="56">
        <f>D762/Resultats!$K$2</f>
        <v>1.0085603141567718</v>
      </c>
      <c r="I762" s="69">
        <f>A762-Machine_traitement!$B$26</f>
        <v>2.9648499999999558</v>
      </c>
      <c r="J762" s="50">
        <f>(B762-$B$2)/Resultats!$J$2</f>
        <v>0.28719756250000006</v>
      </c>
      <c r="K762" s="50">
        <f>IF(AND(TRUE,Machine_donnees!J762-(Machine_traitement!$B$10*Machine_donnees!L762+Machine_traitement!$B$11)&gt;0.0003),Machine_donnees!J762-(Machine_traitement!$B$10*Machine_donnees!L762+Machine_traitement!$B$11),0)</f>
        <v>0.24683917319460838</v>
      </c>
      <c r="L762" s="51">
        <f ca="1">AVERAGE(OFFSET(H762,0,0,Machine_traitement!$B$4,1))</f>
        <v>-1.7400258673735976</v>
      </c>
    </row>
    <row r="763" spans="1:12" ht="12.75">
      <c r="A763" s="65">
        <f>IF(TRUE,Machine_donnees_brutes!A767)</f>
        <v>728.02440999999999</v>
      </c>
      <c r="B763" s="65">
        <f>IF(TRUE,Machine_donnees_brutes!B767)</f>
        <v>5.1702142000000002</v>
      </c>
      <c r="C763" s="65">
        <f>IF(TRUE,Machine_donnees_brutes!D767)</f>
        <v>354.35660000000001</v>
      </c>
      <c r="D763" s="65">
        <f>IF(TRUE,Machine_donnees_brutes!C767)</f>
        <v>-5.1607913999999999</v>
      </c>
      <c r="F763" s="54" t="str">
        <f>IF(OR(H763&gt;Machine_traitement!$B$24,F762="OUI"),"OUI","NON")</f>
        <v>OUI</v>
      </c>
      <c r="G763" s="55" t="str">
        <f>IF(I763&gt;0,IF(A763&lt;&gt;A762,IF(OR((L763-L762)/(A763-A762)&lt;-Machine_traitement!$B$18,G762="RUPTURE",IF(L763&lt;L762,L763&lt;Machine_traitement!$B$19)),"RUPTURE","NON RUPTURE"),IF(OR((L764-L762)/(A764-A762)&lt;-Machine_traitement!$B$18,G762="RUPTURE",IF(L764&lt;L762,L764&lt;Machine_traitement!$B$19)),"RUPTURE","NON RUPTURE")),"NON RUPTURE")</f>
        <v>RUPTURE</v>
      </c>
      <c r="H763" s="56">
        <f>D763/Resultats!$K$2</f>
        <v>-4.4886120489039669</v>
      </c>
      <c r="I763" s="69">
        <f>A763-Machine_traitement!$B$26</f>
        <v>2.96875</v>
      </c>
      <c r="J763" s="50">
        <f>(B763-$B$2)/Resultats!$J$2</f>
        <v>0.28742626250000003</v>
      </c>
      <c r="K763" s="50">
        <f>IF(AND(TRUE,Machine_donnees!J763-(Machine_traitement!$B$10*Machine_donnees!L763+Machine_traitement!$B$11)&gt;0.0003),Machine_donnees!J763-(Machine_traitement!$B$10*Machine_donnees!L763+Machine_traitement!$B$11),0)</f>
        <v>0.24709159174727097</v>
      </c>
      <c r="L763" s="51">
        <f ca="1">AVERAGE(OFFSET(H763,0,0,Machine_traitement!$B$4,1))</f>
        <v>-2.0339346432529597</v>
      </c>
    </row>
    <row r="764" spans="1:12" ht="12.75">
      <c r="A764" s="65">
        <f>IF(TRUE,Machine_donnees_brutes!A768)</f>
        <v>728.02832000000001</v>
      </c>
      <c r="B764" s="65">
        <f>IF(TRUE,Machine_donnees_brutes!B768)</f>
        <v>5.1697787999999996</v>
      </c>
      <c r="C764" s="65">
        <f>IF(TRUE,Machine_donnees_brutes!D768)</f>
        <v>354.05392000000001</v>
      </c>
      <c r="D764" s="65">
        <f>IF(TRUE,Machine_donnees_brutes!C768)</f>
        <v>0.48374990000000001</v>
      </c>
      <c r="F764" s="54" t="str">
        <f>IF(OR(H764&gt;Machine_traitement!$B$24,F763="OUI"),"OUI","NON")</f>
        <v>OUI</v>
      </c>
      <c r="G764" s="55" t="str">
        <f>IF(I764&gt;0,IF(A764&lt;&gt;A763,IF(OR((L764-L763)/(A764-A763)&lt;-Machine_traitement!$B$18,G763="RUPTURE",IF(L764&lt;L763,L764&lt;Machine_traitement!$B$19)),"RUPTURE","NON RUPTURE"),IF(OR((L765-L763)/(A765-A763)&lt;-Machine_traitement!$B$18,G763="RUPTURE",IF(L765&lt;L763,L765&lt;Machine_traitement!$B$19)),"RUPTURE","NON RUPTURE")),"NON RUPTURE")</f>
        <v>RUPTURE</v>
      </c>
      <c r="H764" s="56">
        <f>D764/Resultats!$K$2</f>
        <v>0.42074276239804792</v>
      </c>
      <c r="I764" s="69">
        <f>A764-Machine_traitement!$B$26</f>
        <v>2.972660000000019</v>
      </c>
      <c r="J764" s="50">
        <f>(B764-$B$2)/Resultats!$J$2</f>
        <v>0.28737183749999995</v>
      </c>
      <c r="K764" s="50">
        <f>IF(AND(TRUE,Machine_donnees!J764-(Machine_traitement!$B$10*Machine_donnees!L764+Machine_traitement!$B$11)&gt;0.0003),Machine_donnees!J764-(Machine_traitement!$B$10*Machine_donnees!L764+Machine_traitement!$B$11),0)</f>
        <v>0.24693739182999586</v>
      </c>
      <c r="L764" s="51">
        <f ca="1">AVERAGE(OFFSET(H764,0,0,Machine_traitement!$B$4,1))</f>
        <v>-0.79757236529692976</v>
      </c>
    </row>
    <row r="765" spans="1:12" ht="12.75">
      <c r="A765" s="65">
        <f>IF(TRUE,Machine_donnees_brutes!A769)</f>
        <v>728.03223000000003</v>
      </c>
      <c r="B765" s="65">
        <f>IF(TRUE,Machine_donnees_brutes!B769)</f>
        <v>5.1687002</v>
      </c>
      <c r="C765" s="65">
        <f>IF(TRUE,Machine_donnees_brutes!D769)</f>
        <v>353.21325999999999</v>
      </c>
      <c r="D765" s="65">
        <f>IF(TRUE,Machine_donnees_brutes!C769)</f>
        <v>-2.317771</v>
      </c>
      <c r="F765" s="54" t="str">
        <f>IF(OR(H765&gt;Machine_traitement!$B$24,F764="OUI"),"OUI","NON")</f>
        <v>OUI</v>
      </c>
      <c r="G765" s="55" t="str">
        <f>IF(I765&gt;0,IF(A765&lt;&gt;A764,IF(OR((L765-L764)/(A765-A764)&lt;-Machine_traitement!$B$18,G764="RUPTURE",IF(L765&lt;L764,L765&lt;Machine_traitement!$B$19)),"RUPTURE","NON RUPTURE"),IF(OR((L766-L764)/(A766-A764)&lt;-Machine_traitement!$B$18,G764="RUPTURE",IF(L766&lt;L764,L766&lt;Machine_traitement!$B$19)),"RUPTURE","NON RUPTURE")),"NON RUPTURE")</f>
        <v>RUPTURE</v>
      </c>
      <c r="H765" s="56">
        <f>D765/Resultats!$K$2</f>
        <v>-2.0158874929919075</v>
      </c>
      <c r="I765" s="69">
        <f>A765-Machine_traitement!$B$26</f>
        <v>2.9765700000000379</v>
      </c>
      <c r="J765" s="50">
        <f>(B765-$B$2)/Resultats!$J$2</f>
        <v>0.2872370125</v>
      </c>
      <c r="K765" s="50">
        <f>IF(AND(TRUE,Machine_donnees!J765-(Machine_traitement!$B$10*Machine_donnees!L765+Machine_traitement!$B$11)&gt;0.0003),Machine_donnees!J765-(Machine_traitement!$B$10*Machine_donnees!L765+Machine_traitement!$B$11),0)</f>
        <v>0.24691222381864425</v>
      </c>
      <c r="L765" s="51">
        <f ca="1">AVERAGE(OFFSET(H765,0,0,Machine_traitement!$B$4,1))</f>
        <v>-2.1563884683995962</v>
      </c>
    </row>
    <row r="766" spans="1:12" ht="12.75">
      <c r="A766" s="65">
        <f>IF(TRUE,Machine_donnees_brutes!A770)</f>
        <v>728.03612999999996</v>
      </c>
      <c r="B766" s="65">
        <f>IF(TRUE,Machine_donnees_brutes!B770)</f>
        <v>5.1694335999999996</v>
      </c>
      <c r="C766" s="65">
        <f>IF(TRUE,Machine_donnees_brutes!D770)</f>
        <v>352.37227999999999</v>
      </c>
      <c r="D766" s="65">
        <f>IF(TRUE,Machine_donnees_brutes!C770)</f>
        <v>-2.6408535999999998</v>
      </c>
      <c r="F766" s="54" t="str">
        <f>IF(OR(H766&gt;Machine_traitement!$B$24,F765="OUI"),"OUI","NON")</f>
        <v>OUI</v>
      </c>
      <c r="G766" s="55" t="str">
        <f>IF(I766&gt;0,IF(A766&lt;&gt;A765,IF(OR((L766-L765)/(A766-A765)&lt;-Machine_traitement!$B$18,G765="RUPTURE",IF(L766&lt;L765,L766&lt;Machine_traitement!$B$19)),"RUPTURE","NON RUPTURE"),IF(OR((L767-L765)/(A767-A765)&lt;-Machine_traitement!$B$18,G765="RUPTURE",IF(L767&lt;L765,L767&lt;Machine_traitement!$B$19)),"RUPTURE","NON RUPTURE")),"NON RUPTURE")</f>
        <v>RUPTURE</v>
      </c>
      <c r="H766" s="56">
        <f>D766/Resultats!$K$2</f>
        <v>-2.2968894438072844</v>
      </c>
      <c r="I766" s="69">
        <f>A766-Machine_traitement!$B$26</f>
        <v>2.9804699999999684</v>
      </c>
      <c r="J766" s="50">
        <f>(B766-$B$2)/Resultats!$J$2</f>
        <v>0.28732868749999996</v>
      </c>
      <c r="K766" s="50">
        <f>IF(AND(TRUE,Machine_donnees!J766-(Machine_traitement!$B$10*Machine_donnees!L766+Machine_traitement!$B$11)&gt;0.0003),Machine_donnees!J766-(Machine_traitement!$B$10*Machine_donnees!L766+Machine_traitement!$B$11),0)</f>
        <v>0.24693185683445457</v>
      </c>
      <c r="L766" s="51">
        <f ca="1">AVERAGE(OFFSET(H766,0,0,Machine_traitement!$B$4,1))</f>
        <v>-1.2636792172794213</v>
      </c>
    </row>
    <row r="767" spans="1:12" ht="12.75">
      <c r="A767" s="65">
        <f>IF(TRUE,Machine_donnees_brutes!A771)</f>
        <v>728.04003999999998</v>
      </c>
      <c r="B767" s="65">
        <f>IF(TRUE,Machine_donnees_brutes!B771)</f>
        <v>5.1699042000000004</v>
      </c>
      <c r="C767" s="65">
        <f>IF(TRUE,Machine_donnees_brutes!D771)</f>
        <v>352.46667000000002</v>
      </c>
      <c r="D767" s="65">
        <f>IF(TRUE,Machine_donnees_brutes!C771)</f>
        <v>-0.26498221999999999</v>
      </c>
      <c r="F767" s="54" t="str">
        <f>IF(OR(H767&gt;Machine_traitement!$B$24,F766="OUI"),"OUI","NON")</f>
        <v>OUI</v>
      </c>
      <c r="G767" s="55" t="str">
        <f>IF(I767&gt;0,IF(A767&lt;&gt;A766,IF(OR((L767-L766)/(A767-A766)&lt;-Machine_traitement!$B$18,G766="RUPTURE",IF(L767&lt;L766,L767&lt;Machine_traitement!$B$19)),"RUPTURE","NON RUPTURE"),IF(OR((L768-L766)/(A768-A766)&lt;-Machine_traitement!$B$18,G766="RUPTURE",IF(L768&lt;L766,L768&lt;Machine_traitement!$B$19)),"RUPTURE","NON RUPTURE")),"NON RUPTURE")</f>
        <v>RUPTURE</v>
      </c>
      <c r="H767" s="56">
        <f>D767/Resultats!$K$2</f>
        <v>-0.2304689907515583</v>
      </c>
      <c r="I767" s="69">
        <f>A767-Machine_traitement!$B$26</f>
        <v>2.9843799999999874</v>
      </c>
      <c r="J767" s="50">
        <f>(B767-$B$2)/Resultats!$J$2</f>
        <v>0.28738751250000005</v>
      </c>
      <c r="K767" s="50">
        <f>IF(AND(TRUE,Machine_donnees!J767-(Machine_traitement!$B$10*Machine_donnees!L767+Machine_traitement!$B$11)&gt;0.0003),Machine_donnees!J767-(Machine_traitement!$B$10*Machine_donnees!L767+Machine_traitement!$B$11),0)</f>
        <v>0.24709350417449849</v>
      </c>
      <c r="L767" s="51">
        <f ca="1">AVERAGE(OFFSET(H767,0,0,Machine_traitement!$B$4,1))</f>
        <v>-2.5378036769463939</v>
      </c>
    </row>
    <row r="768" spans="1:12" ht="12.75">
      <c r="A768" s="65">
        <f>IF(TRUE,Machine_donnees_brutes!A772)</f>
        <v>728.04395</v>
      </c>
      <c r="B768" s="65">
        <f>IF(TRUE,Machine_donnees_brutes!B772)</f>
        <v>5.1679430000000002</v>
      </c>
      <c r="C768" s="65">
        <f>IF(TRUE,Machine_donnees_brutes!D772)</f>
        <v>353.80435</v>
      </c>
      <c r="D768" s="65">
        <f>IF(TRUE,Machine_donnees_brutes!C772)</f>
        <v>-5.5707082999999997</v>
      </c>
      <c r="F768" s="54" t="str">
        <f>IF(OR(H768&gt;Machine_traitement!$B$24,F767="OUI"),"OUI","NON")</f>
        <v>OUI</v>
      </c>
      <c r="G768" s="55" t="str">
        <f>IF(I768&gt;0,IF(A768&lt;&gt;A767,IF(OR((L768-L767)/(A768-A767)&lt;-Machine_traitement!$B$18,G767="RUPTURE",IF(L768&lt;L767,L768&lt;Machine_traitement!$B$19)),"RUPTURE","NON RUPTURE"),IF(OR((L769-L767)/(A769-A767)&lt;-Machine_traitement!$B$18,G767="RUPTURE",IF(L769&lt;L767,L769&lt;Machine_traitement!$B$19)),"RUPTURE","NON RUPTURE")),"NON RUPTURE")</f>
        <v>RUPTURE</v>
      </c>
      <c r="H768" s="56">
        <f>D768/Resultats!$K$2</f>
        <v>-4.8451383631412295</v>
      </c>
      <c r="I768" s="69">
        <f>A768-Machine_traitement!$B$26</f>
        <v>2.9882900000000063</v>
      </c>
      <c r="J768" s="50">
        <f>(B768-$B$2)/Resultats!$J$2</f>
        <v>0.28714236250000003</v>
      </c>
      <c r="K768" s="50">
        <f>IF(AND(TRUE,Machine_donnees!J768-(Machine_traitement!$B$10*Machine_donnees!L768+Machine_traitement!$B$11)&gt;0.0003),Machine_donnees!J768-(Machine_traitement!$B$10*Machine_donnees!L768+Machine_traitement!$B$11),0)</f>
        <v>0.24675970415367016</v>
      </c>
      <c r="L768" s="51">
        <f ca="1">AVERAGE(OFFSET(H768,0,0,Machine_traitement!$B$4,1))</f>
        <v>-1.4392957083555276</v>
      </c>
    </row>
    <row r="769" spans="1:12" ht="12.75">
      <c r="A769" s="65">
        <f>IF(TRUE,Machine_donnees_brutes!A773)</f>
        <v>728.04785000000004</v>
      </c>
      <c r="B769" s="65">
        <f>IF(TRUE,Machine_donnees_brutes!B773)</f>
        <v>5.1683846000000004</v>
      </c>
      <c r="C769" s="65">
        <f>IF(TRUE,Machine_donnees_brutes!D773)</f>
        <v>354.53530999999998</v>
      </c>
      <c r="D769" s="65">
        <f>IF(TRUE,Machine_donnees_brutes!C773)</f>
        <v>2.2610416</v>
      </c>
      <c r="F769" s="54" t="str">
        <f>IF(OR(H769&gt;Machine_traitement!$B$24,F768="OUI"),"OUI","NON")</f>
        <v>OUI</v>
      </c>
      <c r="G769" s="55" t="str">
        <f>IF(I769&gt;0,IF(A769&lt;&gt;A768,IF(OR((L769-L768)/(A769-A768)&lt;-Machine_traitement!$B$18,G768="RUPTURE",IF(L769&lt;L768,L769&lt;Machine_traitement!$B$19)),"RUPTURE","NON RUPTURE"),IF(OR((L770-L768)/(A770-A768)&lt;-Machine_traitement!$B$18,G768="RUPTURE",IF(L770&lt;L768,L770&lt;Machine_traitement!$B$19)),"RUPTURE","NON RUPTURE")),"NON RUPTURE")</f>
        <v>RUPTURE</v>
      </c>
      <c r="H769" s="56">
        <f>D769/Resultats!$K$2</f>
        <v>1.9665469464301741</v>
      </c>
      <c r="I769" s="69">
        <f>A769-Machine_traitement!$B$26</f>
        <v>2.9921900000000505</v>
      </c>
      <c r="J769" s="50">
        <f>(B769-$B$2)/Resultats!$J$2</f>
        <v>0.28719756250000006</v>
      </c>
      <c r="K769" s="50">
        <f>IF(AND(TRUE,Machine_donnees!J769-(Machine_traitement!$B$10*Machine_donnees!L769+Machine_traitement!$B$11)&gt;0.0003),Machine_donnees!J769-(Machine_traitement!$B$10*Machine_donnees!L769+Machine_traitement!$B$11),0)</f>
        <v>0.24681082260271423</v>
      </c>
      <c r="L769" s="51">
        <f ca="1">AVERAGE(OFFSET(H769,0,0,Machine_traitement!$B$4,1))</f>
        <v>-1.3887191128007466</v>
      </c>
    </row>
    <row r="770" spans="1:12" ht="12.75">
      <c r="A770" s="65">
        <f>IF(TRUE,Machine_donnees_brutes!A774)</f>
        <v>728.05175999999994</v>
      </c>
      <c r="B770" s="65">
        <f>IF(TRUE,Machine_donnees_brutes!B774)</f>
        <v>5.1692843000000002</v>
      </c>
      <c r="C770" s="65">
        <f>IF(TRUE,Machine_donnees_brutes!D774)</f>
        <v>354.15134</v>
      </c>
      <c r="D770" s="65">
        <f>IF(TRUE,Machine_donnees_brutes!C774)</f>
        <v>-5.4544072000000003</v>
      </c>
      <c r="F770" s="54" t="str">
        <f>IF(OR(H770&gt;Machine_traitement!$B$24,F769="OUI"),"OUI","NON")</f>
        <v>OUI</v>
      </c>
      <c r="G770" s="55" t="str">
        <f>IF(I770&gt;0,IF(A770&lt;&gt;A769,IF(OR((L770-L769)/(A770-A769)&lt;-Machine_traitement!$B$18,G769="RUPTURE",IF(L770&lt;L769,L770&lt;Machine_traitement!$B$19)),"RUPTURE","NON RUPTURE"),IF(OR((L771-L769)/(A771-A769)&lt;-Machine_traitement!$B$18,G769="RUPTURE",IF(L771&lt;L769,L771&lt;Machine_traitement!$B$19)),"RUPTURE","NON RUPTURE")),"NON RUPTURE")</f>
        <v>RUPTURE</v>
      </c>
      <c r="H770" s="56">
        <f>D770/Resultats!$K$2</f>
        <v>-4.7439851720316675</v>
      </c>
      <c r="I770" s="69">
        <f>A770-Machine_traitement!$B$26</f>
        <v>2.9960999999999558</v>
      </c>
      <c r="J770" s="50">
        <f>(B770-$B$2)/Resultats!$J$2</f>
        <v>0.28731002500000002</v>
      </c>
      <c r="K770" s="50">
        <f>IF(AND(TRUE,Machine_donnees!J770-(Machine_traitement!$B$10*Machine_donnees!L770+Machine_traitement!$B$11)&gt;0.0003),Machine_donnees!J770-(Machine_traitement!$B$10*Machine_donnees!L770+Machine_traitement!$B$11),0)</f>
        <v>0.24696724114827215</v>
      </c>
      <c r="L770" s="51">
        <f ca="1">AVERAGE(OFFSET(H770,0,0,Machine_traitement!$B$4,1))</f>
        <v>-1.9334010639385262</v>
      </c>
    </row>
    <row r="771" spans="1:12" ht="12.75">
      <c r="A771" s="65">
        <f>IF(TRUE,Machine_donnees_brutes!A775)</f>
        <v>728.05565999999999</v>
      </c>
      <c r="B771" s="65">
        <f>IF(TRUE,Machine_donnees_brutes!B775)</f>
        <v>5.1677523000000001</v>
      </c>
      <c r="C771" s="65">
        <f>IF(TRUE,Machine_donnees_brutes!D775)</f>
        <v>353.28271000000001</v>
      </c>
      <c r="D771" s="65">
        <f>IF(TRUE,Machine_donnees_brutes!C775)</f>
        <v>1.0085431</v>
      </c>
      <c r="F771" s="54" t="str">
        <f>IF(OR(H771&gt;Machine_traitement!$B$24,F770="OUI"),"OUI","NON")</f>
        <v>OUI</v>
      </c>
      <c r="G771" s="55" t="str">
        <f>IF(I771&gt;0,IF(A771&lt;&gt;A770,IF(OR((L771-L770)/(A771-A770)&lt;-Machine_traitement!$B$18,G770="RUPTURE",IF(L771&lt;L770,L771&lt;Machine_traitement!$B$19)),"RUPTURE","NON RUPTURE"),IF(OR((L772-L770)/(A772-A770)&lt;-Machine_traitement!$B$18,G770="RUPTURE",IF(L772&lt;L770,L772&lt;Machine_traitement!$B$19)),"RUPTURE","NON RUPTURE")),"NON RUPTURE")</f>
        <v>RUPTURE</v>
      </c>
      <c r="H771" s="56">
        <f>D771/Resultats!$K$2</f>
        <v>0.87718304415461523</v>
      </c>
      <c r="I771" s="69">
        <f>A771-Machine_traitement!$B$26</f>
        <v>3</v>
      </c>
      <c r="J771" s="50">
        <f>(B771-$B$2)/Resultats!$J$2</f>
        <v>0.28711852500000001</v>
      </c>
      <c r="K771" s="50">
        <f>IF(AND(TRUE,Machine_donnees!J771-(Machine_traitement!$B$10*Machine_donnees!L771+Machine_traitement!$B$11)&gt;0.0003),Machine_donnees!J771-(Machine_traitement!$B$10*Machine_donnees!L771+Machine_traitement!$B$11),0)</f>
        <v>0.24674560581595964</v>
      </c>
      <c r="L771" s="51">
        <f ca="1">AVERAGE(OFFSET(H771,0,0,Machine_traitement!$B$4,1))</f>
        <v>-1.5599786735983572</v>
      </c>
    </row>
    <row r="772" spans="1:12" ht="12.75">
      <c r="A772" s="65">
        <f>IF(TRUE,Machine_donnees_brutes!A776)</f>
        <v>728.05957000000001</v>
      </c>
      <c r="B772" s="65">
        <f>IF(TRUE,Machine_donnees_brutes!B776)</f>
        <v>5.1706433000000001</v>
      </c>
      <c r="C772" s="65">
        <f>IF(TRUE,Machine_donnees_brutes!D776)</f>
        <v>352.47320999999999</v>
      </c>
      <c r="D772" s="65">
        <f>IF(TRUE,Machine_donnees_brutes!C776)</f>
        <v>-4.5957207999999996</v>
      </c>
      <c r="F772" s="54" t="str">
        <f>IF(OR(H772&gt;Machine_traitement!$B$24,F771="OUI"),"OUI","NON")</f>
        <v>OUI</v>
      </c>
      <c r="G772" s="55" t="str">
        <f>IF(I772&gt;0,IF(A772&lt;&gt;A771,IF(OR((L772-L771)/(A772-A771)&lt;-Machine_traitement!$B$18,G771="RUPTURE",IF(L772&lt;L771,L772&lt;Machine_traitement!$B$19)),"RUPTURE","NON RUPTURE"),IF(OR((L773-L771)/(A773-A771)&lt;-Machine_traitement!$B$18,G771="RUPTURE",IF(L773&lt;L771,L773&lt;Machine_traitement!$B$19)),"RUPTURE","NON RUPTURE")),"NON RUPTURE")</f>
        <v>RUPTURE</v>
      </c>
      <c r="H772" s="56">
        <f>D772/Resultats!$K$2</f>
        <v>-3.9971403913513295</v>
      </c>
      <c r="I772" s="69">
        <f>A772-Machine_traitement!$B$26</f>
        <v>3.003910000000019</v>
      </c>
      <c r="J772" s="50">
        <f>(B772-$B$2)/Resultats!$J$2</f>
        <v>0.28747990000000001</v>
      </c>
      <c r="K772" s="50">
        <f>IF(AND(TRUE,Machine_donnees!J772-(Machine_traitement!$B$10*Machine_donnees!L772+Machine_traitement!$B$11)&gt;0.0003),Machine_donnees!J772-(Machine_traitement!$B$10*Machine_donnees!L772+Machine_traitement!$B$11),0)</f>
        <v>0.24720152924261044</v>
      </c>
      <c r="L772" s="51">
        <f ca="1">AVERAGE(OFFSET(H772,0,0,Machine_traitement!$B$4,1))</f>
        <v>-2.7315768201434718</v>
      </c>
    </row>
    <row r="773" spans="1:12" ht="12.75">
      <c r="A773" s="65">
        <f>IF(TRUE,Machine_donnees_brutes!A777)</f>
        <v>728.06348000000003</v>
      </c>
      <c r="B773" s="65">
        <f>IF(TRUE,Machine_donnees_brutes!B777)</f>
        <v>5.1683006000000002</v>
      </c>
      <c r="C773" s="65">
        <f>IF(TRUE,Machine_donnees_brutes!D777)</f>
        <v>352.74094000000002</v>
      </c>
      <c r="D773" s="65">
        <f>IF(TRUE,Machine_donnees_brutes!C777)</f>
        <v>-1.6855519000000001</v>
      </c>
      <c r="F773" s="54" t="str">
        <f>IF(OR(H773&gt;Machine_traitement!$B$24,F772="OUI"),"OUI","NON")</f>
        <v>OUI</v>
      </c>
      <c r="G773" s="55" t="str">
        <f>IF(I773&gt;0,IF(A773&lt;&gt;A772,IF(OR((L773-L772)/(A773-A772)&lt;-Machine_traitement!$B$18,G772="RUPTURE",IF(L773&lt;L772,L773&lt;Machine_traitement!$B$19)),"RUPTURE","NON RUPTURE"),IF(OR((L774-L772)/(A774-A772)&lt;-Machine_traitement!$B$18,G772="RUPTURE",IF(L774&lt;L772,L774&lt;Machine_traitement!$B$19)),"RUPTURE","NON RUPTURE")),"NON RUPTURE")</f>
        <v>RUPTURE</v>
      </c>
      <c r="H773" s="56">
        <f>D773/Resultats!$K$2</f>
        <v>-1.4660132489356137</v>
      </c>
      <c r="I773" s="69">
        <f>A773-Machine_traitement!$B$26</f>
        <v>3.0078200000000379</v>
      </c>
      <c r="J773" s="50">
        <f>(B773-$B$2)/Resultats!$J$2</f>
        <v>0.28718706250000003</v>
      </c>
      <c r="K773" s="50">
        <f>IF(AND(TRUE,Machine_donnees!J773-(Machine_traitement!$B$10*Machine_donnees!L773+Machine_traitement!$B$11)&gt;0.0003),Machine_donnees!J773-(Machine_traitement!$B$10*Machine_donnees!L773+Machine_traitement!$B$11),0)</f>
        <v>0.246784476918884</v>
      </c>
      <c r="L773" s="51">
        <f ca="1">AVERAGE(OFFSET(H773,0,0,Machine_traitement!$B$4,1))</f>
        <v>-1.1923671007810064</v>
      </c>
    </row>
    <row r="774" spans="1:12" ht="12.75">
      <c r="A774" s="65">
        <f>IF(TRUE,Machine_donnees_brutes!A778)</f>
        <v>728.06737999999996</v>
      </c>
      <c r="B774" s="65">
        <f>IF(TRUE,Machine_donnees_brutes!B778)</f>
        <v>5.1693974000000003</v>
      </c>
      <c r="C774" s="65">
        <f>IF(TRUE,Machine_donnees_brutes!D778)</f>
        <v>353.99277000000001</v>
      </c>
      <c r="D774" s="65">
        <f>IF(TRUE,Machine_donnees_brutes!C778)</f>
        <v>-1.0563014</v>
      </c>
      <c r="F774" s="54" t="str">
        <f>IF(OR(H774&gt;Machine_traitement!$B$24,F773="OUI"),"OUI","NON")</f>
        <v>OUI</v>
      </c>
      <c r="G774" s="55" t="str">
        <f>IF(I774&gt;0,IF(A774&lt;&gt;A773,IF(OR((L774-L773)/(A774-A773)&lt;-Machine_traitement!$B$18,G773="RUPTURE",IF(L774&lt;L773,L774&lt;Machine_traitement!$B$19)),"RUPTURE","NON RUPTURE"),IF(OR((L775-L773)/(A775-A773)&lt;-Machine_traitement!$B$18,G773="RUPTURE",IF(L775&lt;L773,L775&lt;Machine_traitement!$B$19)),"RUPTURE","NON RUPTURE")),"NON RUPTURE")</f>
        <v>RUPTURE</v>
      </c>
      <c r="H774" s="56">
        <f>D774/Resultats!$K$2</f>
        <v>-0.91872095262639919</v>
      </c>
      <c r="I774" s="69">
        <f>A774-Machine_traitement!$B$26</f>
        <v>3.0117199999999684</v>
      </c>
      <c r="J774" s="50">
        <f>(B774-$B$2)/Resultats!$J$2</f>
        <v>0.28732416250000004</v>
      </c>
      <c r="K774" s="50">
        <f>IF(AND(TRUE,Machine_donnees!J774-(Machine_traitement!$B$10*Machine_donnees!L774+Machine_traitement!$B$11)&gt;0.0003),Machine_donnees!J774-(Machine_traitement!$B$10*Machine_donnees!L774+Machine_traitement!$B$11),0)</f>
        <v>0.24699673854439574</v>
      </c>
      <c r="L774" s="51">
        <f ca="1">AVERAGE(OFFSET(H774,0,0,Machine_traitement!$B$4,1))</f>
        <v>-2.1237334308217335</v>
      </c>
    </row>
    <row r="775" spans="1:12" ht="12.75">
      <c r="A775" s="65">
        <f>IF(TRUE,Machine_donnees_brutes!A779)</f>
        <v>728.07128999999998</v>
      </c>
      <c r="B775" s="65">
        <f>IF(TRUE,Machine_donnees_brutes!B779)</f>
        <v>5.1681876000000004</v>
      </c>
      <c r="C775" s="65">
        <f>IF(TRUE,Machine_donnees_brutes!D779)</f>
        <v>354.38229000000001</v>
      </c>
      <c r="D775" s="65">
        <f>IF(TRUE,Machine_donnees_brutes!C779)</f>
        <v>-3.8272328</v>
      </c>
      <c r="F775" s="54" t="str">
        <f>IF(OR(H775&gt;Machine_traitement!$B$24,F774="OUI"),"OUI","NON")</f>
        <v>OUI</v>
      </c>
      <c r="G775" s="55" t="str">
        <f>IF(I775&gt;0,IF(A775&lt;&gt;A774,IF(OR((L775-L774)/(A775-A774)&lt;-Machine_traitement!$B$18,G774="RUPTURE",IF(L775&lt;L774,L775&lt;Machine_traitement!$B$19)),"RUPTURE","NON RUPTURE"),IF(OR((L776-L774)/(A776-A774)&lt;-Machine_traitement!$B$18,G774="RUPTURE",IF(L776&lt;L774,L776&lt;Machine_traitement!$B$19)),"RUPTURE","NON RUPTURE")),"NON RUPTURE")</f>
        <v>RUPTURE</v>
      </c>
      <c r="H775" s="56">
        <f>D775/Resultats!$K$2</f>
        <v>-3.3287459090170679</v>
      </c>
      <c r="I775" s="69">
        <f>A775-Machine_traitement!$B$26</f>
        <v>3.0156299999999874</v>
      </c>
      <c r="J775" s="50">
        <f>(B775-$B$2)/Resultats!$J$2</f>
        <v>0.28717293750000006</v>
      </c>
      <c r="K775" s="50">
        <f>IF(AND(TRUE,Machine_donnees!J775-(Machine_traitement!$B$10*Machine_donnees!L775+Machine_traitement!$B$11)&gt;0.0003),Machine_donnees!J775-(Machine_traitement!$B$10*Machine_donnees!L775+Machine_traitement!$B$11),0)</f>
        <v>0.24675998750259315</v>
      </c>
      <c r="L775" s="51">
        <f ca="1">AVERAGE(OFFSET(H775,0,0,Machine_traitement!$B$4,1))</f>
        <v>-1.0639362918658204</v>
      </c>
    </row>
    <row r="776" spans="1:12" ht="12.75">
      <c r="A776" s="65">
        <f>IF(TRUE,Machine_donnees_brutes!A780)</f>
        <v>728.0752</v>
      </c>
      <c r="B776" s="65">
        <f>IF(TRUE,Machine_donnees_brutes!B780)</f>
        <v>5.1689863000000003</v>
      </c>
      <c r="C776" s="65">
        <f>IF(TRUE,Machine_donnees_brutes!D780)</f>
        <v>353.74777</v>
      </c>
      <c r="D776" s="65">
        <f>IF(TRUE,Machine_donnees_brutes!C780)</f>
        <v>1.3807067</v>
      </c>
      <c r="F776" s="54" t="str">
        <f>IF(OR(H776&gt;Machine_traitement!$B$24,F775="OUI"),"OUI","NON")</f>
        <v>OUI</v>
      </c>
      <c r="G776" s="55" t="str">
        <f>IF(I776&gt;0,IF(A776&lt;&gt;A775,IF(OR((L776-L775)/(A776-A775)&lt;-Machine_traitement!$B$18,G775="RUPTURE",IF(L776&lt;L775,L776&lt;Machine_traitement!$B$19)),"RUPTURE","NON RUPTURE"),IF(OR((L777-L775)/(A777-A775)&lt;-Machine_traitement!$B$18,G775="RUPTURE",IF(L777&lt;L775,L777&lt;Machine_traitement!$B$19)),"RUPTURE","NON RUPTURE")),"NON RUPTURE")</f>
        <v>RUPTURE</v>
      </c>
      <c r="H776" s="56">
        <f>D776/Resultats!$K$2</f>
        <v>1.2008733252854271</v>
      </c>
      <c r="I776" s="69">
        <f>A776-Machine_traitement!$B$26</f>
        <v>3.0195400000000063</v>
      </c>
      <c r="J776" s="50">
        <f>(B776-$B$2)/Resultats!$J$2</f>
        <v>0.28727277500000004</v>
      </c>
      <c r="K776" s="50">
        <f>IF(AND(TRUE,Machine_donnees!J776-(Machine_traitement!$B$10*Machine_donnees!L776+Machine_traitement!$B$11)&gt;0.0003),Machine_donnees!J776-(Machine_traitement!$B$10*Machine_donnees!L776+Machine_traitement!$B$11),0)</f>
        <v>0.24694327745713812</v>
      </c>
      <c r="L776" s="51">
        <f ca="1">AVERAGE(OFFSET(H776,0,0,Machine_traitement!$B$4,1))</f>
        <v>-2.0980385454195147</v>
      </c>
    </row>
    <row r="777" spans="1:12" ht="12.75">
      <c r="A777" s="65">
        <f>IF(TRUE,Machine_donnees_brutes!A781)</f>
        <v>728.07910000000004</v>
      </c>
      <c r="B777" s="65">
        <f>IF(TRUE,Machine_donnees_brutes!B781)</f>
        <v>5.1687059</v>
      </c>
      <c r="C777" s="65">
        <f>IF(TRUE,Machine_donnees_brutes!D781)</f>
        <v>352.81801999999999</v>
      </c>
      <c r="D777" s="65">
        <f>IF(TRUE,Machine_donnees_brutes!C781)</f>
        <v>-6.2051553999999998</v>
      </c>
      <c r="F777" s="54" t="str">
        <f>IF(OR(H777&gt;Machine_traitement!$B$24,F776="OUI"),"OUI","NON")</f>
        <v>OUI</v>
      </c>
      <c r="G777" s="55" t="str">
        <f>IF(I777&gt;0,IF(A777&lt;&gt;A776,IF(OR((L777-L776)/(A777-A776)&lt;-Machine_traitement!$B$18,G776="RUPTURE",IF(L777&lt;L776,L777&lt;Machine_traitement!$B$19)),"RUPTURE","NON RUPTURE"),IF(OR((L778-L776)/(A778-A776)&lt;-Machine_traitement!$B$18,G776="RUPTURE",IF(L778&lt;L776,L778&lt;Machine_traitement!$B$19)),"RUPTURE","NON RUPTURE")),"NON RUPTURE")</f>
        <v>RUPTURE</v>
      </c>
      <c r="H777" s="56">
        <f>D777/Resultats!$K$2</f>
        <v>-5.3969504161244561</v>
      </c>
      <c r="I777" s="69">
        <f>A777-Machine_traitement!$B$26</f>
        <v>3.0234400000000505</v>
      </c>
      <c r="J777" s="50">
        <f>(B777-$B$2)/Resultats!$J$2</f>
        <v>0.287237725</v>
      </c>
      <c r="K777" s="50">
        <f>IF(AND(TRUE,Machine_donnees!J777-(Machine_traitement!$B$10*Machine_donnees!L777+Machine_traitement!$B$11)&gt;0.0003),Machine_donnees!J777-(Machine_traitement!$B$10*Machine_donnees!L777+Machine_traitement!$B$11),0)</f>
        <v>0.24690416616634617</v>
      </c>
      <c r="L777" s="51">
        <f ca="1">AVERAGE(OFFSET(H777,0,0,Machine_traitement!$B$4,1))</f>
        <v>-2.047713003970101</v>
      </c>
    </row>
    <row r="778" spans="1:12" ht="12.75">
      <c r="A778" s="65">
        <f>IF(TRUE,Machine_donnees_brutes!A782)</f>
        <v>728.08300999999994</v>
      </c>
      <c r="B778" s="65">
        <f>IF(TRUE,Machine_donnees_brutes!B782)</f>
        <v>5.1683482999999999</v>
      </c>
      <c r="C778" s="65">
        <f>IF(TRUE,Machine_donnees_brutes!D782)</f>
        <v>352.02321999999998</v>
      </c>
      <c r="D778" s="65">
        <f>IF(TRUE,Machine_donnees_brutes!C782)</f>
        <v>1.4964305</v>
      </c>
      <c r="F778" s="54" t="str">
        <f>IF(OR(H778&gt;Machine_traitement!$B$24,F777="OUI"),"OUI","NON")</f>
        <v>OUI</v>
      </c>
      <c r="G778" s="55" t="str">
        <f>IF(I778&gt;0,IF(A778&lt;&gt;A777,IF(OR((L778-L777)/(A778-A777)&lt;-Machine_traitement!$B$18,G777="RUPTURE",IF(L778&lt;L777,L778&lt;Machine_traitement!$B$19)),"RUPTURE","NON RUPTURE"),IF(OR((L779-L777)/(A779-A777)&lt;-Machine_traitement!$B$18,G777="RUPTURE",IF(L779&lt;L777,L779&lt;Machine_traitement!$B$19)),"RUPTURE","NON RUPTURE")),"NON RUPTURE")</f>
        <v>RUPTURE</v>
      </c>
      <c r="H778" s="56">
        <f>D778/Resultats!$K$2</f>
        <v>1.3015244081842541</v>
      </c>
      <c r="I778" s="69">
        <f>A778-Machine_traitement!$B$26</f>
        <v>3.0273499999999558</v>
      </c>
      <c r="J778" s="50">
        <f>(B778-$B$2)/Resultats!$J$2</f>
        <v>0.28719302499999999</v>
      </c>
      <c r="K778" s="50">
        <f>IF(AND(TRUE,Machine_donnees!J778-(Machine_traitement!$B$10*Machine_donnees!L778+Machine_traitement!$B$11)&gt;0.0003),Machine_donnees!J778-(Machine_traitement!$B$10*Machine_donnees!L778+Machine_traitement!$B$11),0)</f>
        <v>0.24682399935062777</v>
      </c>
      <c r="L778" s="51">
        <f ca="1">AVERAGE(OFFSET(H778,0,0,Machine_traitement!$B$4,1))</f>
        <v>-1.6082254627022521</v>
      </c>
    </row>
    <row r="779" spans="1:12" ht="12.75">
      <c r="A779" s="65">
        <f>IF(TRUE,Machine_donnees_brutes!A783)</f>
        <v>728.08690999999999</v>
      </c>
      <c r="B779" s="65">
        <f>IF(TRUE,Machine_donnees_brutes!B783)</f>
        <v>5.1695228000000002</v>
      </c>
      <c r="C779" s="65">
        <f>IF(TRUE,Machine_donnees_brutes!D783)</f>
        <v>352.64621</v>
      </c>
      <c r="D779" s="65">
        <f>IF(TRUE,Machine_donnees_brutes!C783)</f>
        <v>-5.1945519000000004</v>
      </c>
      <c r="F779" s="54" t="str">
        <f>IF(OR(H779&gt;Machine_traitement!$B$24,F778="OUI"),"OUI","NON")</f>
        <v>OUI</v>
      </c>
      <c r="G779" s="55" t="str">
        <f>IF(I779&gt;0,IF(A779&lt;&gt;A778,IF(OR((L779-L778)/(A779-A778)&lt;-Machine_traitement!$B$18,G778="RUPTURE",IF(L779&lt;L778,L779&lt;Machine_traitement!$B$19)),"RUPTURE","NON RUPTURE"),IF(OR((L780-L778)/(A780-A778)&lt;-Machine_traitement!$B$18,G778="RUPTURE",IF(L780&lt;L778,L780&lt;Machine_traitement!$B$19)),"RUPTURE","NON RUPTURE")),"NON RUPTURE")</f>
        <v>RUPTURE</v>
      </c>
      <c r="H779" s="56">
        <f>D779/Resultats!$K$2</f>
        <v>-4.5179753335887582</v>
      </c>
      <c r="I779" s="69">
        <f>A779-Machine_traitement!$B$26</f>
        <v>3.03125</v>
      </c>
      <c r="J779" s="50">
        <f>(B779-$B$2)/Resultats!$J$2</f>
        <v>0.28733983750000003</v>
      </c>
      <c r="K779" s="50">
        <f>IF(AND(TRUE,Machine_donnees!J779-(Machine_traitement!$B$10*Machine_donnees!L779+Machine_traitement!$B$11)&gt;0.0003),Machine_donnees!J779-(Machine_traitement!$B$10*Machine_donnees!L779+Machine_traitement!$B$11),0)</f>
        <v>0.24700275970080513</v>
      </c>
      <c r="L779" s="51">
        <f ca="1">AVERAGE(OFFSET(H779,0,0,Machine_traitement!$B$4,1))</f>
        <v>-2.0041076934250137</v>
      </c>
    </row>
    <row r="780" spans="1:12" ht="12.75">
      <c r="A780" s="65">
        <f>IF(TRUE,Machine_donnees_brutes!A784)</f>
        <v>728.09082000000001</v>
      </c>
      <c r="B780" s="65">
        <f>IF(TRUE,Machine_donnees_brutes!B784)</f>
        <v>5.1687659999999997</v>
      </c>
      <c r="C780" s="65">
        <f>IF(TRUE,Machine_donnees_brutes!D784)</f>
        <v>353.94022000000001</v>
      </c>
      <c r="D780" s="65">
        <f>IF(TRUE,Machine_donnees_brutes!C784)</f>
        <v>0.5860976</v>
      </c>
      <c r="F780" s="54" t="str">
        <f>IF(OR(H780&gt;Machine_traitement!$B$24,F779="OUI"),"OUI","NON")</f>
        <v>OUI</v>
      </c>
      <c r="G780" s="55" t="str">
        <f>IF(I780&gt;0,IF(A780&lt;&gt;A779,IF(OR((L780-L779)/(A780-A779)&lt;-Machine_traitement!$B$18,G779="RUPTURE",IF(L780&lt;L779,L780&lt;Machine_traitement!$B$19)),"RUPTURE","NON RUPTURE"),IF(OR((L781-L779)/(A781-A779)&lt;-Machine_traitement!$B$18,G779="RUPTURE",IF(L781&lt;L779,L781&lt;Machine_traitement!$B$19)),"RUPTURE","NON RUPTURE")),"NON RUPTURE")</f>
        <v>RUPTURE</v>
      </c>
      <c r="H780" s="56">
        <f>D780/Resultats!$K$2</f>
        <v>0.50975994673873037</v>
      </c>
      <c r="I780" s="69">
        <f>A780-Machine_traitement!$B$26</f>
        <v>3.035160000000019</v>
      </c>
      <c r="J780" s="50">
        <f>(B780-$B$2)/Resultats!$J$2</f>
        <v>0.28724523749999997</v>
      </c>
      <c r="K780" s="50">
        <f>IF(AND(TRUE,Machine_donnees!J780-(Machine_traitement!$B$10*Machine_donnees!L780+Machine_traitement!$B$11)&gt;0.0003),Machine_donnees!J780-(Machine_traitement!$B$10*Machine_donnees!L780+Machine_traitement!$B$11),0)</f>
        <v>0.2468222794412856</v>
      </c>
      <c r="L780" s="51">
        <f ca="1">AVERAGE(OFFSET(H780,0,0,Machine_traitement!$B$4,1))</f>
        <v>-0.93992126069411919</v>
      </c>
    </row>
    <row r="781" spans="1:12" ht="12.75">
      <c r="A781" s="65">
        <f>IF(TRUE,Machine_donnees_brutes!A785)</f>
        <v>728.09473000000003</v>
      </c>
      <c r="B781" s="65">
        <f>IF(TRUE,Machine_donnees_brutes!B785)</f>
        <v>5.1686645000000002</v>
      </c>
      <c r="C781" s="65">
        <f>IF(TRUE,Machine_donnees_brutes!D785)</f>
        <v>354.19083000000001</v>
      </c>
      <c r="D781" s="65">
        <f>IF(TRUE,Machine_donnees_brutes!C785)</f>
        <v>-2.7474506000000001</v>
      </c>
      <c r="F781" s="54" t="str">
        <f>IF(OR(H781&gt;Machine_traitement!$B$24,F780="OUI"),"OUI","NON")</f>
        <v>OUI</v>
      </c>
      <c r="G781" s="55" t="str">
        <f>IF(I781&gt;0,IF(A781&lt;&gt;A780,IF(OR((L781-L780)/(A781-A780)&lt;-Machine_traitement!$B$18,G780="RUPTURE",IF(L781&lt;L780,L781&lt;Machine_traitement!$B$19)),"RUPTURE","NON RUPTURE"),IF(OR((L782-L780)/(A782-A780)&lt;-Machine_traitement!$B$18,G780="RUPTURE",IF(L782&lt;L780,L782&lt;Machine_traitement!$B$19)),"RUPTURE","NON RUPTURE")),"NON RUPTURE")</f>
        <v>RUPTURE</v>
      </c>
      <c r="H781" s="56">
        <f>D781/Resultats!$K$2</f>
        <v>-2.3896024681269687</v>
      </c>
      <c r="I781" s="69">
        <f>A781-Machine_traitement!$B$26</f>
        <v>3.0390700000000379</v>
      </c>
      <c r="J781" s="50">
        <f>(B781-$B$2)/Resultats!$J$2</f>
        <v>0.28723255000000003</v>
      </c>
      <c r="K781" s="50">
        <f>IF(AND(TRUE,Machine_donnees!J781-(Machine_traitement!$B$10*Machine_donnees!L781+Machine_traitement!$B$11)&gt;0.0003),Machine_donnees!J781-(Machine_traitement!$B$10*Machine_donnees!L781+Machine_traitement!$B$11),0)</f>
        <v>0.24694305663012608</v>
      </c>
      <c r="L781" s="51">
        <f ca="1">AVERAGE(OFFSET(H781,0,0,Machine_traitement!$B$4,1))</f>
        <v>-2.5937508125298718</v>
      </c>
    </row>
    <row r="782" spans="1:12" ht="12.75">
      <c r="A782" s="65">
        <f>IF(TRUE,Machine_donnees_brutes!A786)</f>
        <v>728.09862999999996</v>
      </c>
      <c r="B782" s="65">
        <f>IF(TRUE,Machine_donnees_brutes!B786)</f>
        <v>5.1684736999999998</v>
      </c>
      <c r="C782" s="65">
        <f>IF(TRUE,Machine_donnees_brutes!D786)</f>
        <v>353.48322000000002</v>
      </c>
      <c r="D782" s="65">
        <f>IF(TRUE,Machine_donnees_brutes!C786)</f>
        <v>-3.2168906000000002</v>
      </c>
      <c r="F782" s="54" t="str">
        <f>IF(OR(H782&gt;Machine_traitement!$B$24,F781="OUI"),"OUI","NON")</f>
        <v>OUI</v>
      </c>
      <c r="G782" s="55" t="str">
        <f>IF(I782&gt;0,IF(A782&lt;&gt;A781,IF(OR((L782-L781)/(A782-A781)&lt;-Machine_traitement!$B$18,G781="RUPTURE",IF(L782&lt;L781,L782&lt;Machine_traitement!$B$19)),"RUPTURE","NON RUPTURE"),IF(OR((L783-L781)/(A783-A781)&lt;-Machine_traitement!$B$18,G781="RUPTURE",IF(L783&lt;L781,L783&lt;Machine_traitement!$B$19)),"RUPTURE","NON RUPTURE")),"NON RUPTURE")</f>
        <v>RUPTURE</v>
      </c>
      <c r="H782" s="56">
        <f>D782/Resultats!$K$2</f>
        <v>-2.7978991569327745</v>
      </c>
      <c r="I782" s="69">
        <f>A782-Machine_traitement!$B$26</f>
        <v>3.0429699999999684</v>
      </c>
      <c r="J782" s="50">
        <f>(B782-$B$2)/Resultats!$J$2</f>
        <v>0.28720869999999998</v>
      </c>
      <c r="K782" s="50">
        <f>IF(AND(TRUE,Machine_donnees!J782-(Machine_traitement!$B$10*Machine_donnees!L782+Machine_traitement!$B$11)&gt;0.0003),Machine_donnees!J782-(Machine_traitement!$B$10*Machine_donnees!L782+Machine_traitement!$B$11),0)</f>
        <v>0.24682255315522902</v>
      </c>
      <c r="L782" s="51">
        <f ca="1">AVERAGE(OFFSET(H782,0,0,Machine_traitement!$B$4,1))</f>
        <v>-1.3960679313041675</v>
      </c>
    </row>
    <row r="783" spans="1:12" ht="12.75">
      <c r="A783" s="65">
        <f>IF(TRUE,Machine_donnees_brutes!A787)</f>
        <v>728.10253999999998</v>
      </c>
      <c r="B783" s="65">
        <f>IF(TRUE,Machine_donnees_brutes!B787)</f>
        <v>5.1689267000000001</v>
      </c>
      <c r="C783" s="65">
        <f>IF(TRUE,Machine_donnees_brutes!D787)</f>
        <v>352.53726</v>
      </c>
      <c r="D783" s="65">
        <f>IF(TRUE,Machine_donnees_brutes!C787)</f>
        <v>0.0066263601</v>
      </c>
      <c r="F783" s="54" t="str">
        <f>IF(OR(H783&gt;Machine_traitement!$B$24,F782="OUI"),"OUI","NON")</f>
        <v>OUI</v>
      </c>
      <c r="G783" s="55" t="str">
        <f>IF(I783&gt;0,IF(A783&lt;&gt;A782,IF(OR((L783-L782)/(A783-A782)&lt;-Machine_traitement!$B$18,G782="RUPTURE",IF(L783&lt;L782,L783&lt;Machine_traitement!$B$19)),"RUPTURE","NON RUPTURE"),IF(OR((L784-L782)/(A784-A782)&lt;-Machine_traitement!$B$18,G782="RUPTURE",IF(L784&lt;L782,L784&lt;Machine_traitement!$B$19)),"RUPTURE","NON RUPTURE")),"NON RUPTURE")</f>
        <v>RUPTURE</v>
      </c>
      <c r="H783" s="56">
        <f>D783/Resultats!$K$2</f>
        <v>0.0057632943244395607</v>
      </c>
      <c r="I783" s="69">
        <f>A783-Machine_traitement!$B$26</f>
        <v>3.0468799999999874</v>
      </c>
      <c r="J783" s="50">
        <f>(B783-$B$2)/Resultats!$J$2</f>
        <v>0.28726532500000002</v>
      </c>
      <c r="K783" s="50">
        <f>IF(AND(TRUE,Machine_donnees!J783-(Machine_traitement!$B$10*Machine_donnees!L783+Machine_traitement!$B$11)&gt;0.0003),Machine_donnees!J783-(Machine_traitement!$B$10*Machine_donnees!L783+Machine_traitement!$B$11),0)</f>
        <v>0.2469440824172898</v>
      </c>
      <c r="L783" s="51">
        <f ca="1">AVERAGE(OFFSET(H783,0,0,Machine_traitement!$B$4,1))</f>
        <v>-2.2003299991870504</v>
      </c>
    </row>
    <row r="784" spans="1:12" ht="12.75">
      <c r="A784" s="65">
        <f>IF(TRUE,Machine_donnees_brutes!A788)</f>
        <v>728.10645</v>
      </c>
      <c r="B784" s="65">
        <f>IF(TRUE,Machine_donnees_brutes!B788)</f>
        <v>5.1680206999999996</v>
      </c>
      <c r="C784" s="65">
        <f>IF(TRUE,Machine_donnees_brutes!D788)</f>
        <v>351.89431999999999</v>
      </c>
      <c r="D784" s="65">
        <f>IF(TRUE,Machine_donnees_brutes!C788)</f>
        <v>-5.0662947000000003</v>
      </c>
      <c r="F784" s="54" t="str">
        <f>IF(OR(H784&gt;Machine_traitement!$B$24,F783="OUI"),"OUI","NON")</f>
        <v>OUI</v>
      </c>
      <c r="G784" s="55" t="str">
        <f>IF(I784&gt;0,IF(A784&lt;&gt;A783,IF(OR((L784-L783)/(A784-A783)&lt;-Machine_traitement!$B$18,G783="RUPTURE",IF(L784&lt;L783,L784&lt;Machine_traitement!$B$19)),"RUPTURE","NON RUPTURE"),IF(OR((L785-L783)/(A785-A783)&lt;-Machine_traitement!$B$18,G783="RUPTURE",IF(L785&lt;L783,L785&lt;Machine_traitement!$B$19)),"RUPTURE","NON RUPTURE")),"NON RUPTURE")</f>
        <v>RUPTURE</v>
      </c>
      <c r="H784" s="56">
        <f>D784/Resultats!$K$2</f>
        <v>-4.4064232926985403</v>
      </c>
      <c r="I784" s="69">
        <f>A784-Machine_traitement!$B$26</f>
        <v>3.0507900000000063</v>
      </c>
      <c r="J784" s="50">
        <f>(B784-$B$2)/Resultats!$J$2</f>
        <v>0.28715207499999995</v>
      </c>
      <c r="K784" s="50">
        <f>IF(AND(TRUE,Machine_donnees!J784-(Machine_traitement!$B$10*Machine_donnees!L784+Machine_traitement!$B$11)&gt;0.0003),Machine_donnees!J784-(Machine_traitement!$B$10*Machine_donnees!L784+Machine_traitement!$B$11),0)</f>
        <v>0.24675250995210188</v>
      </c>
      <c r="L784" s="51">
        <f ca="1">AVERAGE(OFFSET(H784,0,0,Machine_traitement!$B$4,1))</f>
        <v>-1.2297960802478256</v>
      </c>
    </row>
    <row r="785" spans="1:12" ht="12.75">
      <c r="A785" s="65">
        <f>IF(TRUE,Machine_donnees_brutes!A789)</f>
        <v>728.11035000000004</v>
      </c>
      <c r="B785" s="65">
        <f>IF(TRUE,Machine_donnees_brutes!B789)</f>
        <v>5.1683903000000004</v>
      </c>
      <c r="C785" s="65">
        <f>IF(TRUE,Machine_donnees_brutes!D789)</f>
        <v>352.733</v>
      </c>
      <c r="D785" s="65">
        <f>IF(TRUE,Machine_donnees_brutes!C789)</f>
        <v>2.2383733000000001</v>
      </c>
      <c r="F785" s="54" t="str">
        <f>IF(OR(H785&gt;Machine_traitement!$B$24,F784="OUI"),"OUI","NON")</f>
        <v>OUI</v>
      </c>
      <c r="G785" s="55" t="str">
        <f>IF(I785&gt;0,IF(A785&lt;&gt;A784,IF(OR((L785-L784)/(A785-A784)&lt;-Machine_traitement!$B$18,G784="RUPTURE",IF(L785&lt;L784,L785&lt;Machine_traitement!$B$19)),"RUPTURE","NON RUPTURE"),IF(OR((L786-L784)/(A786-A784)&lt;-Machine_traitement!$B$18,G784="RUPTURE",IF(L786&lt;L784,L786&lt;Machine_traitement!$B$19)),"RUPTURE","NON RUPTURE")),"NON RUPTURE")</f>
        <v>RUPTURE</v>
      </c>
      <c r="H785" s="56">
        <f>D785/Resultats!$K$2</f>
        <v>1.9468311322028893</v>
      </c>
      <c r="I785" s="69">
        <f>A785-Machine_traitement!$B$26</f>
        <v>3.0546900000000505</v>
      </c>
      <c r="J785" s="50">
        <f>(B785-$B$2)/Resultats!$J$2</f>
        <v>0.28719827500000006</v>
      </c>
      <c r="K785" s="50">
        <f>IF(AND(TRUE,Machine_donnees!J785-(Machine_traitement!$B$10*Machine_donnees!L785+Machine_traitement!$B$11)&gt;0.0003),Machine_donnees!J785-(Machine_traitement!$B$10*Machine_donnees!L785+Machine_traitement!$B$11),0)</f>
        <v>0.24680899894639635</v>
      </c>
      <c r="L785" s="51">
        <f ca="1">AVERAGE(OFFSET(H785,0,0,Machine_traitement!$B$4,1))</f>
        <v>-1.3572922964419902</v>
      </c>
    </row>
    <row r="786" spans="1:12" ht="12.75">
      <c r="A786" s="65">
        <f>IF(TRUE,Machine_donnees_brutes!A790)</f>
        <v>728.11425999999994</v>
      </c>
      <c r="B786" s="65">
        <f>IF(TRUE,Machine_donnees_brutes!B790)</f>
        <v>5.1690578</v>
      </c>
      <c r="C786" s="65">
        <f>IF(TRUE,Machine_donnees_brutes!D790)</f>
        <v>354.03093999999999</v>
      </c>
      <c r="D786" s="65">
        <f>IF(TRUE,Machine_donnees_brutes!C790)</f>
        <v>-5.3594727999999998</v>
      </c>
      <c r="F786" s="54" t="str">
        <f>IF(OR(H786&gt;Machine_traitement!$B$24,F785="OUI"),"OUI","NON")</f>
        <v>OUI</v>
      </c>
      <c r="G786" s="55" t="str">
        <f>IF(I786&gt;0,IF(A786&lt;&gt;A785,IF(OR((L786-L785)/(A786-A785)&lt;-Machine_traitement!$B$18,G785="RUPTURE",IF(L786&lt;L785,L786&lt;Machine_traitement!$B$19)),"RUPTURE","NON RUPTURE"),IF(OR((L787-L785)/(A787-A785)&lt;-Machine_traitement!$B$18,G785="RUPTURE",IF(L787&lt;L785,L787&lt;Machine_traitement!$B$19)),"RUPTURE","NON RUPTURE")),"NON RUPTURE")</f>
        <v>RUPTURE</v>
      </c>
      <c r="H786" s="56">
        <f>D786/Resultats!$K$2</f>
        <v>-4.6614157250868695</v>
      </c>
      <c r="I786" s="69">
        <f>A786-Machine_traitement!$B$26</f>
        <v>3.0585999999999558</v>
      </c>
      <c r="J786" s="50">
        <f>(B786-$B$2)/Resultats!$J$2</f>
        <v>0.28728171250000001</v>
      </c>
      <c r="K786" s="50">
        <f>IF(AND(TRUE,Machine_donnees!J786-(Machine_traitement!$B$10*Machine_donnees!L786+Machine_traitement!$B$11)&gt;0.0003),Machine_donnees!J786-(Machine_traitement!$B$10*Machine_donnees!L786+Machine_traitement!$B$11),0)</f>
        <v>0.24694362695540148</v>
      </c>
      <c r="L786" s="51">
        <f ca="1">AVERAGE(OFFSET(H786,0,0,Machine_traitement!$B$4,1))</f>
        <v>-1.9916202022110929</v>
      </c>
    </row>
    <row r="787" spans="1:12" ht="12.75">
      <c r="A787" s="65">
        <f>IF(TRUE,Machine_donnees_brutes!A791)</f>
        <v>728.11815999999999</v>
      </c>
      <c r="B787" s="65">
        <f>IF(TRUE,Machine_donnees_brutes!B791)</f>
        <v>5.1702442</v>
      </c>
      <c r="C787" s="65">
        <f>IF(TRUE,Machine_donnees_brutes!D791)</f>
        <v>354.16672</v>
      </c>
      <c r="D787" s="65">
        <f>IF(TRUE,Machine_donnees_brutes!C791)</f>
        <v>0.77973353999999995</v>
      </c>
      <c r="F787" s="54" t="str">
        <f>IF(OR(H787&gt;Machine_traitement!$B$24,F786="OUI"),"OUI","NON")</f>
        <v>OUI</v>
      </c>
      <c r="G787" s="55" t="str">
        <f>IF(I787&gt;0,IF(A787&lt;&gt;A786,IF(OR((L787-L786)/(A787-A786)&lt;-Machine_traitement!$B$18,G786="RUPTURE",IF(L787&lt;L786,L787&lt;Machine_traitement!$B$19)),"RUPTURE","NON RUPTURE"),IF(OR((L788-L786)/(A788-A786)&lt;-Machine_traitement!$B$18,G786="RUPTURE",IF(L788&lt;L786,L788&lt;Machine_traitement!$B$19)),"RUPTURE","NON RUPTURE")),"NON RUPTURE")</f>
        <v>RUPTURE</v>
      </c>
      <c r="H787" s="56">
        <f>D787/Resultats!$K$2</f>
        <v>0.67817532066468389</v>
      </c>
      <c r="I787" s="69">
        <f>A787-Machine_traitement!$B$26</f>
        <v>3.0625</v>
      </c>
      <c r="J787" s="50">
        <f>(B787-$B$2)/Resultats!$J$2</f>
        <v>0.2874300125</v>
      </c>
      <c r="K787" s="50">
        <f>IF(AND(TRUE,Machine_donnees!J787-(Machine_traitement!$B$10*Machine_donnees!L787+Machine_traitement!$B$11)&gt;0.0003),Machine_donnees!J787-(Machine_traitement!$B$10*Machine_donnees!L787+Machine_traitement!$B$11),0)</f>
        <v>0.2470683353753243</v>
      </c>
      <c r="L787" s="51">
        <f ca="1">AVERAGE(OFFSET(H787,0,0,Machine_traitement!$B$4,1))</f>
        <v>-1.6992848088940384</v>
      </c>
    </row>
    <row r="788" spans="1:12" ht="12.75">
      <c r="A788" s="65">
        <f>IF(TRUE,Machine_donnees_brutes!A792)</f>
        <v>728.12207000000001</v>
      </c>
      <c r="B788" s="65">
        <f>IF(TRUE,Machine_donnees_brutes!B792)</f>
        <v>5.168736</v>
      </c>
      <c r="C788" s="65">
        <f>IF(TRUE,Machine_donnees_brutes!D792)</f>
        <v>353.41412000000003</v>
      </c>
      <c r="D788" s="65">
        <f>IF(TRUE,Machine_donnees_brutes!C792)</f>
        <v>-4.6872463</v>
      </c>
      <c r="F788" s="54" t="str">
        <f>IF(OR(H788&gt;Machine_traitement!$B$24,F787="OUI"),"OUI","NON")</f>
        <v>OUI</v>
      </c>
      <c r="G788" s="55" t="str">
        <f>IF(I788&gt;0,IF(A788&lt;&gt;A787,IF(OR((L788-L787)/(A788-A787)&lt;-Machine_traitement!$B$18,G787="RUPTURE",IF(L788&lt;L787,L788&lt;Machine_traitement!$B$19)),"RUPTURE","NON RUPTURE"),IF(OR((L789-L787)/(A789-A787)&lt;-Machine_traitement!$B$18,G787="RUPTURE",IF(L789&lt;L787,L789&lt;Machine_traitement!$B$19)),"RUPTURE","NON RUPTURE")),"NON RUPTURE")</f>
        <v>RUPTURE</v>
      </c>
      <c r="H788" s="56">
        <f>D788/Resultats!$K$2</f>
        <v>-4.0767449384527605</v>
      </c>
      <c r="I788" s="69">
        <f>A788-Machine_traitement!$B$26</f>
        <v>3.066410000000019</v>
      </c>
      <c r="J788" s="50">
        <f>(B788-$B$2)/Resultats!$J$2</f>
        <v>0.2872414875</v>
      </c>
      <c r="K788" s="50">
        <f>IF(AND(TRUE,Machine_donnees!J788-(Machine_traitement!$B$10*Machine_donnees!L788+Machine_traitement!$B$11)&gt;0.0003),Machine_donnees!J788-(Machine_traitement!$B$10*Machine_donnees!L788+Machine_traitement!$B$11),0)</f>
        <v>0.24694582247986119</v>
      </c>
      <c r="L788" s="51">
        <f ca="1">AVERAGE(OFFSET(H788,0,0,Machine_traitement!$B$4,1))</f>
        <v>-2.5172747222595584</v>
      </c>
    </row>
    <row r="789" spans="1:12" ht="12.75">
      <c r="A789" s="65">
        <f>IF(TRUE,Machine_donnees_brutes!A793)</f>
        <v>728.12598000000003</v>
      </c>
      <c r="B789" s="65">
        <f>IF(TRUE,Machine_donnees_brutes!B793)</f>
        <v>5.1706791000000001</v>
      </c>
      <c r="C789" s="65">
        <f>IF(TRUE,Machine_donnees_brutes!D793)</f>
        <v>352.45438000000001</v>
      </c>
      <c r="D789" s="65">
        <f>IF(TRUE,Machine_donnees_brutes!C793)</f>
        <v>-1.1012378</v>
      </c>
      <c r="F789" s="54" t="str">
        <f>IF(OR(H789&gt;Machine_traitement!$B$24,F788="OUI"),"OUI","NON")</f>
        <v>OUI</v>
      </c>
      <c r="G789" s="55" t="str">
        <f>IF(I789&gt;0,IF(A789&lt;&gt;A788,IF(OR((L789-L788)/(A789-A788)&lt;-Machine_traitement!$B$18,G788="RUPTURE",IF(L789&lt;L788,L789&lt;Machine_traitement!$B$19)),"RUPTURE","NON RUPTURE"),IF(OR((L790-L788)/(A790-A788)&lt;-Machine_traitement!$B$18,G788="RUPTURE",IF(L790&lt;L788,L790&lt;Machine_traitement!$B$19)),"RUPTURE","NON RUPTURE")),"NON RUPTURE")</f>
        <v>RUPTURE</v>
      </c>
      <c r="H789" s="56">
        <f>D789/Resultats!$K$2</f>
        <v>-0.95780450606635581</v>
      </c>
      <c r="I789" s="69">
        <f>A789-Machine_traitement!$B$26</f>
        <v>3.0703200000000379</v>
      </c>
      <c r="J789" s="50">
        <f>(B789-$B$2)/Resultats!$J$2</f>
        <v>0.28748437500000001</v>
      </c>
      <c r="K789" s="50">
        <f>IF(AND(TRUE,Machine_donnees!J789-(Machine_traitement!$B$10*Machine_donnees!L789+Machine_traitement!$B$11)&gt;0.0003),Machine_donnees!J789-(Machine_traitement!$B$10*Machine_donnees!L789+Machine_traitement!$B$11),0)</f>
        <v>0.24704748665294499</v>
      </c>
      <c r="L789" s="51">
        <f ca="1">AVERAGE(OFFSET(H789,0,0,Machine_traitement!$B$4,1))</f>
        <v>-0.76730389857732195</v>
      </c>
    </row>
    <row r="790" spans="1:12" ht="12.75">
      <c r="A790" s="65">
        <f>IF(TRUE,Machine_donnees_brutes!A794)</f>
        <v>728.12987999999996</v>
      </c>
      <c r="B790" s="65">
        <f>IF(TRUE,Machine_donnees_brutes!B794)</f>
        <v>5.1684736999999998</v>
      </c>
      <c r="C790" s="65">
        <f>IF(TRUE,Machine_donnees_brutes!D794)</f>
        <v>352.12430000000001</v>
      </c>
      <c r="D790" s="65">
        <f>IF(TRUE,Machine_donnees_brutes!C794)</f>
        <v>-0.66318083000000005</v>
      </c>
      <c r="F790" s="54" t="str">
        <f>IF(OR(H790&gt;Machine_traitement!$B$24,F789="OUI"),"OUI","NON")</f>
        <v>OUI</v>
      </c>
      <c r="G790" s="55" t="str">
        <f>IF(I790&gt;0,IF(A790&lt;&gt;A789,IF(OR((L790-L789)/(A790-A789)&lt;-Machine_traitement!$B$18,G789="RUPTURE",IF(L790&lt;L789,L790&lt;Machine_traitement!$B$19)),"RUPTURE","NON RUPTURE"),IF(OR((L791-L789)/(A791-A789)&lt;-Machine_traitement!$B$18,G789="RUPTURE",IF(L791&lt;L789,L791&lt;Machine_traitement!$B$19)),"RUPTURE","NON RUPTURE")),"NON RUPTURE")</f>
        <v>RUPTURE</v>
      </c>
      <c r="H790" s="56">
        <f>D790/Resultats!$K$2</f>
        <v>-0.57680329108828798</v>
      </c>
      <c r="I790" s="69">
        <f>A790-Machine_traitement!$B$26</f>
        <v>3.0742199999999684</v>
      </c>
      <c r="J790" s="50">
        <f>(B790-$B$2)/Resultats!$J$2</f>
        <v>0.28720869999999998</v>
      </c>
      <c r="K790" s="50">
        <f>IF(AND(TRUE,Machine_donnees!J790-(Machine_traitement!$B$10*Machine_donnees!L790+Machine_traitement!$B$11)&gt;0.0003),Machine_donnees!J790-(Machine_traitement!$B$10*Machine_donnees!L790+Machine_traitement!$B$11),0)</f>
        <v>0.24687621051661624</v>
      </c>
      <c r="L790" s="51">
        <f ca="1">AVERAGE(OFFSET(H790,0,0,Machine_traitement!$B$4,1))</f>
        <v>-2.0609638727451194</v>
      </c>
    </row>
    <row r="791" spans="1:12" ht="12.75">
      <c r="A791" s="65">
        <f>IF(TRUE,Machine_donnees_brutes!A795)</f>
        <v>728.13378999999998</v>
      </c>
      <c r="B791" s="65">
        <f>IF(TRUE,Machine_donnees_brutes!B795)</f>
        <v>5.1679969000000003</v>
      </c>
      <c r="C791" s="65">
        <f>IF(TRUE,Machine_donnees_brutes!D795)</f>
        <v>353.23581000000001</v>
      </c>
      <c r="D791" s="65">
        <f>IF(TRUE,Machine_donnees_brutes!C795)</f>
        <v>-4.0760145000000003</v>
      </c>
      <c r="F791" s="54" t="str">
        <f>IF(OR(H791&gt;Machine_traitement!$B$24,F790="OUI"),"OUI","NON")</f>
        <v>OUI</v>
      </c>
      <c r="G791" s="55" t="str">
        <f>IF(I791&gt;0,IF(A791&lt;&gt;A790,IF(OR((L791-L790)/(A791-A790)&lt;-Machine_traitement!$B$18,G790="RUPTURE",IF(L791&lt;L790,L791&lt;Machine_traitement!$B$19)),"RUPTURE","NON RUPTURE"),IF(OR((L792-L790)/(A792-A790)&lt;-Machine_traitement!$B$18,G790="RUPTURE",IF(L792&lt;L790,L792&lt;Machine_traitement!$B$19)),"RUPTURE","NON RUPTURE")),"NON RUPTURE")</f>
        <v>RUPTURE</v>
      </c>
      <c r="H791" s="56">
        <f>D791/Resultats!$K$2</f>
        <v>-3.5451244544019507</v>
      </c>
      <c r="I791" s="69">
        <f>A791-Machine_traitement!$B$26</f>
        <v>3.0781299999999874</v>
      </c>
      <c r="J791" s="50">
        <f>(B791-$B$2)/Resultats!$J$2</f>
        <v>0.28714910000000005</v>
      </c>
      <c r="K791" s="50">
        <f>IF(AND(TRUE,Machine_donnees!J791-(Machine_traitement!$B$10*Machine_donnees!L791+Machine_traitement!$B$11)&gt;0.0003),Machine_donnees!J791-(Machine_traitement!$B$10*Machine_donnees!L791+Machine_traitement!$B$11),0)</f>
        <v>0.24675538219758847</v>
      </c>
      <c r="L791" s="51">
        <f ca="1">AVERAGE(OFFSET(H791,0,0,Machine_traitement!$B$4,1))</f>
        <v>-1.3022523041855783</v>
      </c>
    </row>
    <row r="792" spans="1:12" ht="12.75">
      <c r="A792" s="65">
        <f>IF(TRUE,Machine_donnees_brutes!A796)</f>
        <v>728.1377</v>
      </c>
      <c r="B792" s="65">
        <f>IF(TRUE,Machine_donnees_brutes!B796)</f>
        <v>5.1683664</v>
      </c>
      <c r="C792" s="65">
        <f>IF(TRUE,Machine_donnees_brutes!D796)</f>
        <v>354.25774999999999</v>
      </c>
      <c r="D792" s="65">
        <f>IF(TRUE,Machine_donnees_brutes!C796)</f>
        <v>1.0814797</v>
      </c>
      <c r="F792" s="54" t="str">
        <f>IF(OR(H792&gt;Machine_traitement!$B$24,F791="OUI"),"OUI","NON")</f>
        <v>OUI</v>
      </c>
      <c r="G792" s="55" t="str">
        <f>IF(I792&gt;0,IF(A792&lt;&gt;A791,IF(OR((L792-L791)/(A792-A791)&lt;-Machine_traitement!$B$18,G791="RUPTURE",IF(L792&lt;L791,L792&lt;Machine_traitement!$B$19)),"RUPTURE","NON RUPTURE"),IF(OR((L793-L791)/(A793-A791)&lt;-Machine_traitement!$B$18,G791="RUPTURE",IF(L793&lt;L791,L793&lt;Machine_traitement!$B$19)),"RUPTURE","NON RUPTURE")),"NON RUPTURE")</f>
        <v>RUPTURE</v>
      </c>
      <c r="H792" s="56">
        <f>D792/Resultats!$K$2</f>
        <v>0.94061984603079429</v>
      </c>
      <c r="I792" s="69">
        <f>A792-Machine_traitement!$B$26</f>
        <v>3.0820400000000063</v>
      </c>
      <c r="J792" s="50">
        <f>(B792-$B$2)/Resultats!$J$2</f>
        <v>0.28719528750000001</v>
      </c>
      <c r="K792" s="50">
        <f>IF(AND(TRUE,Machine_donnees!J792-(Machine_traitement!$B$10*Machine_donnees!L792+Machine_traitement!$B$11)&gt;0.0003),Machine_donnees!J792-(Machine_traitement!$B$10*Machine_donnees!L792+Machine_traitement!$B$11),0)</f>
        <v>0.24686315862402317</v>
      </c>
      <c r="L792" s="51">
        <f ca="1">AVERAGE(OFFSET(H792,0,0,Machine_traitement!$B$4,1))</f>
        <v>-2.0654323444535221</v>
      </c>
    </row>
    <row r="793" spans="1:12" ht="12.75">
      <c r="A793" s="65">
        <f>IF(TRUE,Machine_donnees_brutes!A797)</f>
        <v>728.14160000000004</v>
      </c>
      <c r="B793" s="65">
        <f>IF(TRUE,Machine_donnees_brutes!B797)</f>
        <v>5.1694573999999998</v>
      </c>
      <c r="C793" s="65">
        <f>IF(TRUE,Machine_donnees_brutes!D797)</f>
        <v>354.06225999999998</v>
      </c>
      <c r="D793" s="65">
        <f>IF(TRUE,Machine_donnees_brutes!C797)</f>
        <v>-5.8309502999999996</v>
      </c>
      <c r="F793" s="54" t="str">
        <f>IF(OR(H793&gt;Machine_traitement!$B$24,F792="OUI"),"OUI","NON")</f>
        <v>OUI</v>
      </c>
      <c r="G793" s="55" t="str">
        <f>IF(I793&gt;0,IF(A793&lt;&gt;A792,IF(OR((L793-L792)/(A793-A792)&lt;-Machine_traitement!$B$18,G792="RUPTURE",IF(L793&lt;L792,L793&lt;Machine_traitement!$B$19)),"RUPTURE","NON RUPTURE"),IF(OR((L794-L792)/(A794-A792)&lt;-Machine_traitement!$B$18,G792="RUPTURE",IF(L794&lt;L792,L794&lt;Machine_traitement!$B$19)),"RUPTURE","NON RUPTURE")),"NON RUPTURE")</f>
        <v>RUPTURE</v>
      </c>
      <c r="H793" s="56">
        <f>D793/Resultats!$K$2</f>
        <v>-5.0714845349378388</v>
      </c>
      <c r="I793" s="69">
        <f>A793-Machine_traitement!$B$26</f>
        <v>3.0859400000000505</v>
      </c>
      <c r="J793" s="50">
        <f>(B793-$B$2)/Resultats!$J$2</f>
        <v>0.28733166249999997</v>
      </c>
      <c r="K793" s="50">
        <f>IF(AND(TRUE,Machine_donnees!J793-(Machine_traitement!$B$10*Machine_donnees!L793+Machine_traitement!$B$11)&gt;0.0003),Machine_donnees!J793-(Machine_traitement!$B$10*Machine_donnees!L793+Machine_traitement!$B$11),0)</f>
        <v>0.24697484981650086</v>
      </c>
      <c r="L793" s="51">
        <f ca="1">AVERAGE(OFFSET(H793,0,0,Machine_traitement!$B$4,1))</f>
        <v>-1.7595625995281465</v>
      </c>
    </row>
    <row r="794" spans="1:12" ht="12.75">
      <c r="A794" s="65">
        <f>IF(TRUE,Machine_donnees_brutes!A798)</f>
        <v>728.14550999999994</v>
      </c>
      <c r="B794" s="65">
        <f>IF(TRUE,Machine_donnees_brutes!B798)</f>
        <v>5.1692904999999998</v>
      </c>
      <c r="C794" s="65">
        <f>IF(TRUE,Machine_donnees_brutes!D798)</f>
        <v>353.12677000000002</v>
      </c>
      <c r="D794" s="65">
        <f>IF(TRUE,Machine_donnees_brutes!C798)</f>
        <v>1.7848284999999999</v>
      </c>
      <c r="F794" s="54" t="str">
        <f>IF(OR(H794&gt;Machine_traitement!$B$24,F793="OUI"),"OUI","NON")</f>
        <v>OUI</v>
      </c>
      <c r="G794" s="55" t="str">
        <f>IF(I794&gt;0,IF(A794&lt;&gt;A793,IF(OR((L794-L793)/(A794-A793)&lt;-Machine_traitement!$B$18,G793="RUPTURE",IF(L794&lt;L793,L794&lt;Machine_traitement!$B$19)),"RUPTURE","NON RUPTURE"),IF(OR((L795-L793)/(A795-A793)&lt;-Machine_traitement!$B$18,G793="RUPTURE",IF(L795&lt;L793,L795&lt;Machine_traitement!$B$19)),"RUPTURE","NON RUPTURE")),"NON RUPTURE")</f>
        <v>RUPTURE</v>
      </c>
      <c r="H794" s="56">
        <f>D794/Resultats!$K$2</f>
        <v>1.552359335881546</v>
      </c>
      <c r="I794" s="69">
        <f>A794-Machine_traitement!$B$26</f>
        <v>3.0898499999999558</v>
      </c>
      <c r="J794" s="50">
        <f>(B794-$B$2)/Resultats!$J$2</f>
        <v>0.28731079999999998</v>
      </c>
      <c r="K794" s="50">
        <f>IF(AND(TRUE,Machine_donnees!J794-(Machine_traitement!$B$10*Machine_donnees!L794+Machine_traitement!$B$11)&gt;0.0003),Machine_donnees!J794-(Machine_traitement!$B$10*Machine_donnees!L794+Machine_traitement!$B$11),0)</f>
        <v>0.24691110315750614</v>
      </c>
      <c r="L794" s="51">
        <f ca="1">AVERAGE(OFFSET(H794,0,0,Machine_traitement!$B$4,1))</f>
        <v>-1.2281629456777616</v>
      </c>
    </row>
    <row r="795" spans="1:12" ht="12.75">
      <c r="A795" s="65">
        <f>IF(TRUE,Machine_donnees_brutes!A799)</f>
        <v>728.14940999999999</v>
      </c>
      <c r="B795" s="65">
        <f>IF(TRUE,Machine_donnees_brutes!B799)</f>
        <v>5.1692843000000002</v>
      </c>
      <c r="C795" s="65">
        <f>IF(TRUE,Machine_donnees_brutes!D799)</f>
        <v>352.13324</v>
      </c>
      <c r="D795" s="65">
        <f>IF(TRUE,Machine_donnees_brutes!C799)</f>
        <v>-4.6089944999999997</v>
      </c>
      <c r="F795" s="54" t="str">
        <f>IF(OR(H795&gt;Machine_traitement!$B$24,F794="OUI"),"OUI","NON")</f>
        <v>OUI</v>
      </c>
      <c r="G795" s="55" t="str">
        <f>IF(I795&gt;0,IF(A795&lt;&gt;A794,IF(OR((L795-L794)/(A795-A794)&lt;-Machine_traitement!$B$18,G794="RUPTURE",IF(L795&lt;L794,L795&lt;Machine_traitement!$B$19)),"RUPTURE","NON RUPTURE"),IF(OR((L796-L794)/(A796-A794)&lt;-Machine_traitement!$B$18,G794="RUPTURE",IF(L796&lt;L794,L796&lt;Machine_traitement!$B$19)),"RUPTURE","NON RUPTURE")),"NON RUPTURE")</f>
        <v>RUPTURE</v>
      </c>
      <c r="H795" s="56">
        <f>D795/Resultats!$K$2</f>
        <v>-4.008685227237069</v>
      </c>
      <c r="I795" s="69">
        <f>A795-Machine_traitement!$B$26</f>
        <v>3.09375</v>
      </c>
      <c r="J795" s="50">
        <f>(B795-$B$2)/Resultats!$J$2</f>
        <v>0.28731002500000002</v>
      </c>
      <c r="K795" s="50">
        <f>IF(AND(TRUE,Machine_donnees!J795-(Machine_traitement!$B$10*Machine_donnees!L795+Machine_traitement!$B$11)&gt;0.0003),Machine_donnees!J795-(Machine_traitement!$B$10*Machine_donnees!L795+Machine_traitement!$B$11),0)</f>
        <v>0.24695523973283451</v>
      </c>
      <c r="L795" s="51">
        <f ca="1">AVERAGE(OFFSET(H795,0,0,Machine_traitement!$B$4,1))</f>
        <v>-1.7846853572817205</v>
      </c>
    </row>
    <row r="796" spans="1:12" ht="12.75">
      <c r="A796" s="65">
        <f>IF(TRUE,Machine_donnees_brutes!A800)</f>
        <v>728.15332000000001</v>
      </c>
      <c r="B796" s="65">
        <f>IF(TRUE,Machine_donnees_brutes!B800)</f>
        <v>5.1688013000000002</v>
      </c>
      <c r="C796" s="65">
        <f>IF(TRUE,Machine_donnees_brutes!D800)</f>
        <v>351.99130000000002</v>
      </c>
      <c r="D796" s="65">
        <f>IF(TRUE,Machine_donnees_brutes!C800)</f>
        <v>0.50510281000000001</v>
      </c>
      <c r="F796" s="54" t="str">
        <f>IF(OR(H796&gt;Machine_traitement!$B$24,F795="OUI"),"OUI","NON")</f>
        <v>OUI</v>
      </c>
      <c r="G796" s="55" t="str">
        <f>IF(I796&gt;0,IF(A796&lt;&gt;A795,IF(OR((L796-L795)/(A796-A795)&lt;-Machine_traitement!$B$18,G795="RUPTURE",IF(L796&lt;L795,L796&lt;Machine_traitement!$B$19)),"RUPTURE","NON RUPTURE"),IF(OR((L797-L795)/(A797-A795)&lt;-Machine_traitement!$B$18,G795="RUPTURE",IF(L797&lt;L795,L797&lt;Machine_traitement!$B$19)),"RUPTURE","NON RUPTURE")),"NON RUPTURE")</f>
        <v>RUPTURE</v>
      </c>
      <c r="H796" s="56">
        <f>D796/Resultats!$K$2</f>
        <v>0.43931451267362814</v>
      </c>
      <c r="I796" s="69">
        <f>A796-Machine_traitement!$B$26</f>
        <v>3.097660000000019</v>
      </c>
      <c r="J796" s="50">
        <f>(B796-$B$2)/Resultats!$J$2</f>
        <v>0.28724965000000002</v>
      </c>
      <c r="K796" s="50">
        <f>IF(AND(TRUE,Machine_donnees!J796-(Machine_traitement!$B$10*Machine_donnees!L796+Machine_traitement!$B$11)&gt;0.0003),Machine_donnees!J796-(Machine_traitement!$B$10*Machine_donnees!L796+Machine_traitement!$B$11),0)</f>
        <v>0.24683713634504118</v>
      </c>
      <c r="L796" s="51">
        <f ca="1">AVERAGE(OFFSET(H796,0,0,Machine_traitement!$B$4,1))</f>
        <v>-1.0693432353921095</v>
      </c>
    </row>
    <row r="797" spans="1:12" ht="12.75">
      <c r="A797" s="65">
        <f>IF(TRUE,Machine_donnees_brutes!A801)</f>
        <v>728.15723000000003</v>
      </c>
      <c r="B797" s="65">
        <f>IF(TRUE,Machine_donnees_brutes!B801)</f>
        <v>5.1677523000000001</v>
      </c>
      <c r="C797" s="65">
        <f>IF(TRUE,Machine_donnees_brutes!D801)</f>
        <v>353.30511000000001</v>
      </c>
      <c r="D797" s="65">
        <f>IF(TRUE,Machine_donnees_brutes!C801)</f>
        <v>-2.9640621999999999</v>
      </c>
      <c r="F797" s="54" t="str">
        <f>IF(OR(H797&gt;Machine_traitement!$B$24,F796="OUI"),"OUI","NON")</f>
        <v>OUI</v>
      </c>
      <c r="G797" s="55" t="str">
        <f>IF(I797&gt;0,IF(A797&lt;&gt;A796,IF(OR((L797-L796)/(A797-A796)&lt;-Machine_traitement!$B$18,G796="RUPTURE",IF(L797&lt;L796,L797&lt;Machine_traitement!$B$19)),"RUPTURE","NON RUPTURE"),IF(OR((L798-L796)/(A798-A796)&lt;-Machine_traitement!$B$18,G796="RUPTURE",IF(L798&lt;L796,L798&lt;Machine_traitement!$B$19)),"RUPTURE","NON RUPTURE")),"NON RUPTURE")</f>
        <v>RUPTURE</v>
      </c>
      <c r="H797" s="56">
        <f>D797/Resultats!$K$2</f>
        <v>-2.578000983457847</v>
      </c>
      <c r="I797" s="69">
        <f>A797-Machine_traitement!$B$26</f>
        <v>3.1015700000000379</v>
      </c>
      <c r="J797" s="50">
        <f>(B797-$B$2)/Resultats!$J$2</f>
        <v>0.28711852500000001</v>
      </c>
      <c r="K797" s="50">
        <f>IF(AND(TRUE,Machine_donnees!J797-(Machine_traitement!$B$10*Machine_donnees!L797+Machine_traitement!$B$11)&gt;0.0003),Machine_donnees!J797-(Machine_traitement!$B$10*Machine_donnees!L797+Machine_traitement!$B$11),0)</f>
        <v>0.24684055592589441</v>
      </c>
      <c r="L797" s="51">
        <f ca="1">AVERAGE(OFFSET(H797,0,0,Machine_traitement!$B$4,1))</f>
        <v>-2.736554284154916</v>
      </c>
    </row>
    <row r="798" spans="1:12" ht="12.75">
      <c r="A798" s="65">
        <f>IF(TRUE,Machine_donnees_brutes!A802)</f>
        <v>728.16112999999996</v>
      </c>
      <c r="B798" s="65">
        <f>IF(TRUE,Machine_donnees_brutes!B802)</f>
        <v>5.1684022000000001</v>
      </c>
      <c r="C798" s="65">
        <f>IF(TRUE,Machine_donnees_brutes!D802)</f>
        <v>354.21938999999998</v>
      </c>
      <c r="D798" s="65">
        <f>IF(TRUE,Machine_donnees_brutes!C802)</f>
        <v>-3.3286562000000002</v>
      </c>
      <c r="F798" s="54" t="str">
        <f>IF(OR(H798&gt;Machine_traitement!$B$24,F797="OUI"),"OUI","NON")</f>
        <v>OUI</v>
      </c>
      <c r="G798" s="55" t="str">
        <f>IF(I798&gt;0,IF(A798&lt;&gt;A797,IF(OR((L798-L797)/(A798-A797)&lt;-Machine_traitement!$B$18,G797="RUPTURE",IF(L798&lt;L797,L798&lt;Machine_traitement!$B$19)),"RUPTURE","NON RUPTURE"),IF(OR((L799-L797)/(A799-A797)&lt;-Machine_traitement!$B$18,G797="RUPTURE",IF(L799&lt;L797,L799&lt;Machine_traitement!$B$19)),"RUPTURE","NON RUPTURE")),"NON RUPTURE")</f>
        <v>RUPTURE</v>
      </c>
      <c r="H798" s="56">
        <f>D798/Resultats!$K$2</f>
        <v>-2.8951075848519849</v>
      </c>
      <c r="I798" s="69">
        <f>A798-Machine_traitement!$B$26</f>
        <v>3.1054699999999684</v>
      </c>
      <c r="J798" s="50">
        <f>(B798-$B$2)/Resultats!$J$2</f>
        <v>0.28719976250000001</v>
      </c>
      <c r="K798" s="50">
        <f>IF(AND(TRUE,Machine_donnees!J798-(Machine_traitement!$B$10*Machine_donnees!L798+Machine_traitement!$B$11)&gt;0.0003),Machine_donnees!J798-(Machine_traitement!$B$10*Machine_donnees!L798+Machine_traitement!$B$11),0)</f>
        <v>0.24681359448857268</v>
      </c>
      <c r="L798" s="51">
        <f ca="1">AVERAGE(OFFSET(H798,0,0,Machine_traitement!$B$4,1))</f>
        <v>-1.3958056443866809</v>
      </c>
    </row>
    <row r="799" spans="1:12" ht="12.75">
      <c r="A799" s="65">
        <f>IF(TRUE,Machine_donnees_brutes!A803)</f>
        <v>728.16503999999998</v>
      </c>
      <c r="B799" s="65">
        <f>IF(TRUE,Machine_donnees_brutes!B803)</f>
        <v>5.1677108</v>
      </c>
      <c r="C799" s="65">
        <f>IF(TRUE,Machine_donnees_brutes!D803)</f>
        <v>353.89965999999998</v>
      </c>
      <c r="D799" s="65">
        <f>IF(TRUE,Machine_donnees_brutes!C803)</f>
        <v>0.11899509</v>
      </c>
      <c r="F799" s="54" t="str">
        <f>IF(OR(H799&gt;Machine_traitement!$B$24,F798="OUI"),"OUI","NON")</f>
        <v>OUI</v>
      </c>
      <c r="G799" s="55" t="str">
        <f>IF(I799&gt;0,IF(A799&lt;&gt;A798,IF(OR((L799-L798)/(A799-A798)&lt;-Machine_traitement!$B$18,G798="RUPTURE",IF(L799&lt;L798,L799&lt;Machine_traitement!$B$19)),"RUPTURE","NON RUPTURE"),IF(OR((L800-L798)/(A800-A798)&lt;-Machine_traitement!$B$18,G798="RUPTURE",IF(L800&lt;L798,L800&lt;Machine_traitement!$B$19)),"RUPTURE","NON RUPTURE")),"NON RUPTURE")</f>
        <v>RUPTURE</v>
      </c>
      <c r="H799" s="56">
        <f>D799/Resultats!$K$2</f>
        <v>0.10349629607862312</v>
      </c>
      <c r="I799" s="69">
        <f>A799-Machine_traitement!$B$26</f>
        <v>3.1093799999999874</v>
      </c>
      <c r="J799" s="50">
        <f>(B799-$B$2)/Resultats!$J$2</f>
        <v>0.28711333750000001</v>
      </c>
      <c r="K799" s="50">
        <f>IF(AND(TRUE,Machine_donnees!J799-(Machine_traitement!$B$10*Machine_donnees!L799+Machine_traitement!$B$11)&gt;0.0003),Machine_donnees!J799-(Machine_traitement!$B$10*Machine_donnees!L799+Machine_traitement!$B$11),0)</f>
        <v>0.24678433733697147</v>
      </c>
      <c r="L799" s="51">
        <f ca="1">AVERAGE(OFFSET(H799,0,0,Machine_traitement!$B$4,1))</f>
        <v>-2.1042018345566431</v>
      </c>
    </row>
    <row r="800" spans="1:12" ht="12.75">
      <c r="A800" s="65">
        <f>IF(TRUE,Machine_donnees_brutes!A804)</f>
        <v>728.16895</v>
      </c>
      <c r="B800" s="65">
        <f>IF(TRUE,Machine_donnees_brutes!B804)</f>
        <v>5.1681042000000001</v>
      </c>
      <c r="C800" s="65">
        <f>IF(TRUE,Machine_donnees_brutes!D804)</f>
        <v>353.02474999999998</v>
      </c>
      <c r="D800" s="65">
        <f>IF(TRUE,Machine_donnees_brutes!C804)</f>
        <v>-4.9576162999999998</v>
      </c>
      <c r="F800" s="54" t="str">
        <f>IF(OR(H800&gt;Machine_traitement!$B$24,F799="OUI"),"OUI","NON")</f>
        <v>OUI</v>
      </c>
      <c r="G800" s="55" t="str">
        <f>IF(I800&gt;0,IF(A800&lt;&gt;A799,IF(OR((L800-L799)/(A800-A799)&lt;-Machine_traitement!$B$18,G799="RUPTURE",IF(L800&lt;L799,L800&lt;Machine_traitement!$B$19)),"RUPTURE","NON RUPTURE"),IF(OR((L801-L799)/(A801-A799)&lt;-Machine_traitement!$B$18,G799="RUPTURE",IF(L801&lt;L799,L801&lt;Machine_traitement!$B$19)),"RUPTURE","NON RUPTURE")),"NON RUPTURE")</f>
        <v>RUPTURE</v>
      </c>
      <c r="H800" s="56">
        <f>D800/Resultats!$K$2</f>
        <v>-4.311899965191909</v>
      </c>
      <c r="I800" s="69">
        <f>A800-Machine_traitement!$B$26</f>
        <v>3.1132900000000063</v>
      </c>
      <c r="J800" s="50">
        <f>(B800-$B$2)/Resultats!$J$2</f>
        <v>0.28716251250000002</v>
      </c>
      <c r="K800" s="50">
        <f>IF(AND(TRUE,Machine_donnees!J800-(Machine_traitement!$B$10*Machine_donnees!L800+Machine_traitement!$B$11)&gt;0.0003),Machine_donnees!J800-(Machine_traitement!$B$10*Machine_donnees!L800+Machine_traitement!$B$11),0)</f>
        <v>0.24676290782317895</v>
      </c>
      <c r="L800" s="51">
        <f ca="1">AVERAGE(OFFSET(H800,0,0,Machine_traitement!$B$4,1))</f>
        <v>-1.2293050178958747</v>
      </c>
    </row>
    <row r="801" spans="1:12" ht="12.75">
      <c r="A801" s="65">
        <f>IF(TRUE,Machine_donnees_brutes!A805)</f>
        <v>728.17285000000004</v>
      </c>
      <c r="B801" s="65">
        <f>IF(TRUE,Machine_donnees_brutes!B805)</f>
        <v>5.1683545000000004</v>
      </c>
      <c r="C801" s="65">
        <f>IF(TRUE,Machine_donnees_brutes!D805)</f>
        <v>352.19067000000001</v>
      </c>
      <c r="D801" s="65">
        <f>IF(TRUE,Machine_donnees_brutes!C805)</f>
        <v>2.1308240999999999</v>
      </c>
      <c r="F801" s="54" t="str">
        <f>IF(OR(H801&gt;Machine_traitement!$B$24,F800="OUI"),"OUI","NON")</f>
        <v>OUI</v>
      </c>
      <c r="G801" s="55" t="str">
        <f>IF(I801&gt;0,IF(A801&lt;&gt;A800,IF(OR((L801-L800)/(A801-A800)&lt;-Machine_traitement!$B$18,G800="RUPTURE",IF(L801&lt;L800,L801&lt;Machine_traitement!$B$19)),"RUPTURE","NON RUPTURE"),IF(OR((L802-L800)/(A802-A800)&lt;-Machine_traitement!$B$18,G800="RUPTURE",IF(L802&lt;L800,L802&lt;Machine_traitement!$B$19)),"RUPTURE","NON RUPTURE")),"NON RUPTURE")</f>
        <v>RUPTURE</v>
      </c>
      <c r="H801" s="56">
        <f>D801/Resultats!$K$2</f>
        <v>1.8532899294001595</v>
      </c>
      <c r="I801" s="69">
        <f>A801-Machine_traitement!$B$26</f>
        <v>3.1171900000000505</v>
      </c>
      <c r="J801" s="50">
        <f>(B801-$B$2)/Resultats!$J$2</f>
        <v>0.28719380000000005</v>
      </c>
      <c r="K801" s="50">
        <f>IF(AND(TRUE,Machine_donnees!J801-(Machine_traitement!$B$10*Machine_donnees!L801+Machine_traitement!$B$11)&gt;0.0003),Machine_donnees!J801-(Machine_traitement!$B$10*Machine_donnees!L801+Machine_traitement!$B$11),0)</f>
        <v>0.24683585364924682</v>
      </c>
      <c r="L801" s="51">
        <f ca="1">AVERAGE(OFFSET(H801,0,0,Machine_traitement!$B$4,1))</f>
        <v>-1.7455147459492411</v>
      </c>
    </row>
    <row r="802" spans="1:12" ht="12.75">
      <c r="A802" s="65">
        <f>IF(TRUE,Machine_donnees_brutes!A806)</f>
        <v>728.17675999999994</v>
      </c>
      <c r="B802" s="65">
        <f>IF(TRUE,Machine_donnees_brutes!B806)</f>
        <v>5.1681461000000004</v>
      </c>
      <c r="C802" s="65">
        <f>IF(TRUE,Machine_donnees_brutes!D806)</f>
        <v>352.37427000000002</v>
      </c>
      <c r="D802" s="65">
        <f>IF(TRUE,Machine_donnees_brutes!C806)</f>
        <v>-6.1446427999999997</v>
      </c>
      <c r="F802" s="54" t="str">
        <f>IF(OR(H802&gt;Machine_traitement!$B$24,F801="OUI"),"OUI","NON")</f>
        <v>OUI</v>
      </c>
      <c r="G802" s="55" t="str">
        <f>IF(I802&gt;0,IF(A802&lt;&gt;A801,IF(OR((L802-L801)/(A802-A801)&lt;-Machine_traitement!$B$18,G801="RUPTURE",IF(L802&lt;L801,L802&lt;Machine_traitement!$B$19)),"RUPTURE","NON RUPTURE"),IF(OR((L803-L801)/(A803-A801)&lt;-Machine_traitement!$B$18,G801="RUPTURE",IF(L803&lt;L801,L803&lt;Machine_traitement!$B$19)),"RUPTURE","NON RUPTURE")),"NON RUPTURE")</f>
        <v>RUPTURE</v>
      </c>
      <c r="H802" s="56">
        <f>D802/Resultats!$K$2</f>
        <v>-5.3443194212986418</v>
      </c>
      <c r="I802" s="69">
        <f>A802-Machine_traitement!$B$26</f>
        <v>3.1210999999999558</v>
      </c>
      <c r="J802" s="50">
        <f>(B802-$B$2)/Resultats!$J$2</f>
        <v>0.28716775000000005</v>
      </c>
      <c r="K802" s="50">
        <f>IF(AND(TRUE,Machine_donnees!J802-(Machine_traitement!$B$10*Machine_donnees!L802+Machine_traitement!$B$11)&gt;0.0003),Machine_donnees!J802-(Machine_traitement!$B$10*Machine_donnees!L802+Machine_traitement!$B$11),0)</f>
        <v>0.24686603034301091</v>
      </c>
      <c r="L802" s="51">
        <f ca="1">AVERAGE(OFFSET(H802,0,0,Machine_traitement!$B$4,1))</f>
        <v>-2.4422486053465966</v>
      </c>
    </row>
    <row r="803" spans="1:12" ht="12.75">
      <c r="A803" s="65">
        <f>IF(TRUE,Machine_donnees_brutes!A807)</f>
        <v>728.18065999999999</v>
      </c>
      <c r="B803" s="65">
        <f>IF(TRUE,Machine_donnees_brutes!B807)</f>
        <v>5.1680621999999996</v>
      </c>
      <c r="C803" s="65">
        <f>IF(TRUE,Machine_donnees_brutes!D807)</f>
        <v>353.65363000000002</v>
      </c>
      <c r="D803" s="65">
        <f>IF(TRUE,Machine_donnees_brutes!C807)</f>
        <v>0.52868157999999998</v>
      </c>
      <c r="F803" s="54" t="str">
        <f>IF(OR(H803&gt;Machine_traitement!$B$24,F802="OUI"),"OUI","NON")</f>
        <v>OUI</v>
      </c>
      <c r="G803" s="55" t="str">
        <f>IF(I803&gt;0,IF(A803&lt;&gt;A802,IF(OR((L803-L802)/(A803-A802)&lt;-Machine_traitement!$B$18,G802="RUPTURE",IF(L803&lt;L802,L803&lt;Machine_traitement!$B$19)),"RUPTURE","NON RUPTURE"),IF(OR((L804-L802)/(A804-A802)&lt;-Machine_traitement!$B$18,G802="RUPTURE",IF(L804&lt;L802,L804&lt;Machine_traitement!$B$19)),"RUPTURE","NON RUPTURE")),"NON RUPTURE")</f>
        <v>RUPTURE</v>
      </c>
      <c r="H803" s="56">
        <f>D803/Resultats!$K$2</f>
        <v>0.45982221060544831</v>
      </c>
      <c r="I803" s="69">
        <f>A803-Machine_traitement!$B$26</f>
        <v>3.125</v>
      </c>
      <c r="J803" s="50">
        <f>(B803-$B$2)/Resultats!$J$2</f>
        <v>0.28715726249999995</v>
      </c>
      <c r="K803" s="50">
        <f>IF(AND(TRUE,Machine_donnees!J803-(Machine_traitement!$B$10*Machine_donnees!L803+Machine_traitement!$B$11)&gt;0.0003),Machine_donnees!J803-(Machine_traitement!$B$10*Machine_donnees!L803+Machine_traitement!$B$11),0)</f>
        <v>0.24679432964031844</v>
      </c>
      <c r="L803" s="51">
        <f ca="1">AVERAGE(OFFSET(H803,0,0,Machine_traitement!$B$4,1))</f>
        <v>-1.6837243510687205</v>
      </c>
    </row>
    <row r="804" spans="1:12" ht="12.75">
      <c r="A804" s="65">
        <f>IF(TRUE,Machine_donnees_brutes!A808)</f>
        <v>728.18457000000001</v>
      </c>
      <c r="B804" s="65">
        <f>IF(TRUE,Machine_donnees_brutes!B808)</f>
        <v>5.1684675000000002</v>
      </c>
      <c r="C804" s="65">
        <f>IF(TRUE,Machine_donnees_brutes!D808)</f>
        <v>354.26819</v>
      </c>
      <c r="D804" s="65">
        <f>IF(TRUE,Machine_donnees_brutes!C808)</f>
        <v>-4.4004130000000004</v>
      </c>
      <c r="F804" s="54" t="str">
        <f>IF(OR(H804&gt;Machine_traitement!$B$24,F803="OUI"),"OUI","NON")</f>
        <v>OUI</v>
      </c>
      <c r="G804" s="55" t="str">
        <f>IF(I804&gt;0,IF(A804&lt;&gt;A803,IF(OR((L804-L803)/(A804-A803)&lt;-Machine_traitement!$B$18,G803="RUPTURE",IF(L804&lt;L803,L804&lt;Machine_traitement!$B$19)),"RUPTURE","NON RUPTURE"),IF(OR((L805-L803)/(A805-A803)&lt;-Machine_traitement!$B$18,G803="RUPTURE",IF(L805&lt;L803,L805&lt;Machine_traitement!$B$19)),"RUPTURE","NON RUPTURE")),"NON RUPTURE")</f>
        <v>RUPTURE</v>
      </c>
      <c r="H804" s="56">
        <f>D804/Resultats!$K$2</f>
        <v>-3.8272709127428892</v>
      </c>
      <c r="I804" s="69">
        <f>A804-Machine_traitement!$B$26</f>
        <v>3.128910000000019</v>
      </c>
      <c r="J804" s="50">
        <f>(B804-$B$2)/Resultats!$J$2</f>
        <v>0.28720792500000003</v>
      </c>
      <c r="K804" s="50">
        <f>IF(AND(TRUE,Machine_donnees!J804-(Machine_traitement!$B$10*Machine_donnees!L804+Machine_traitement!$B$11)&gt;0.0003),Machine_donnees!J804-(Machine_traitement!$B$10*Machine_donnees!L804+Machine_traitement!$B$11),0)</f>
        <v>0.24689891441712203</v>
      </c>
      <c r="L804" s="51">
        <f ca="1">AVERAGE(OFFSET(H804,0,0,Machine_traitement!$B$4,1))</f>
        <v>-2.3519029955828263</v>
      </c>
    </row>
    <row r="805" spans="1:12" ht="12.75">
      <c r="A805" s="65">
        <f>IF(TRUE,Machine_donnees_brutes!A809)</f>
        <v>728.18848000000003</v>
      </c>
      <c r="B805" s="65">
        <f>IF(TRUE,Machine_donnees_brutes!B809)</f>
        <v>5.1686405999999998</v>
      </c>
      <c r="C805" s="65">
        <f>IF(TRUE,Machine_donnees_brutes!D809)</f>
        <v>353.73721</v>
      </c>
      <c r="D805" s="65">
        <f>IF(TRUE,Machine_donnees_brutes!C809)</f>
        <v>-1.0077981</v>
      </c>
      <c r="F805" s="54" t="str">
        <f>IF(OR(H805&gt;Machine_traitement!$B$24,F804="OUI"),"OUI","NON")</f>
        <v>OUI</v>
      </c>
      <c r="G805" s="55" t="str">
        <f>IF(I805&gt;0,IF(A805&lt;&gt;A804,IF(OR((L805-L804)/(A805-A804)&lt;-Machine_traitement!$B$18,G804="RUPTURE",IF(L805&lt;L804,L805&lt;Machine_traitement!$B$19)),"RUPTURE","NON RUPTURE"),IF(OR((L806-L804)/(A806-A804)&lt;-Machine_traitement!$B$18,G804="RUPTURE",IF(L806&lt;L804,L806&lt;Machine_traitement!$B$19)),"RUPTURE","NON RUPTURE")),"NON RUPTURE")</f>
        <v>RUPTURE</v>
      </c>
      <c r="H805" s="56">
        <f>D805/Resultats!$K$2</f>
        <v>-0.87653507842276379</v>
      </c>
      <c r="I805" s="69">
        <f>A805-Machine_traitement!$B$26</f>
        <v>3.1328200000000379</v>
      </c>
      <c r="J805" s="50">
        <f>(B805-$B$2)/Resultats!$J$2</f>
        <v>0.28722956249999998</v>
      </c>
      <c r="K805" s="50">
        <f>IF(AND(TRUE,Machine_donnees!J805-(Machine_traitement!$B$10*Machine_donnees!L805+Machine_traitement!$B$11)&gt;0.0003),Machine_donnees!J805-(Machine_traitement!$B$10*Machine_donnees!L805+Machine_traitement!$B$11),0)</f>
        <v>0.24678502238732236</v>
      </c>
      <c r="L805" s="51">
        <f ca="1">AVERAGE(OFFSET(H805,0,0,Machine_traitement!$B$4,1))</f>
        <v>-0.67248693822384298</v>
      </c>
    </row>
    <row r="806" spans="1:12" ht="12.75">
      <c r="A806" s="65">
        <f>IF(TRUE,Machine_donnees_brutes!A810)</f>
        <v>728.19237999999996</v>
      </c>
      <c r="B806" s="65">
        <f>IF(TRUE,Machine_donnees_brutes!B810)</f>
        <v>5.1692065999999999</v>
      </c>
      <c r="C806" s="65">
        <f>IF(TRUE,Machine_donnees_brutes!D810)</f>
        <v>352.77829000000003</v>
      </c>
      <c r="D806" s="65">
        <f>IF(TRUE,Machine_donnees_brutes!C810)</f>
        <v>-0.53858852000000002</v>
      </c>
      <c r="F806" s="54" t="str">
        <f>IF(OR(H806&gt;Machine_traitement!$B$24,F805="OUI"),"OUI","NON")</f>
        <v>OUI</v>
      </c>
      <c r="G806" s="55" t="str">
        <f>IF(I806&gt;0,IF(A806&lt;&gt;A805,IF(OR((L806-L805)/(A806-A805)&lt;-Machine_traitement!$B$18,G805="RUPTURE",IF(L806&lt;L805,L806&lt;Machine_traitement!$B$19)),"RUPTURE","NON RUPTURE"),IF(OR((L807-L805)/(A807-A805)&lt;-Machine_traitement!$B$18,G805="RUPTURE",IF(L807&lt;L805,L807&lt;Machine_traitement!$B$19)),"RUPTURE","NON RUPTURE")),"NON RUPTURE")</f>
        <v>RUPTURE</v>
      </c>
      <c r="H806" s="56">
        <f>D806/Resultats!$K$2</f>
        <v>-0.46843879802492217</v>
      </c>
      <c r="I806" s="69">
        <f>A806-Machine_traitement!$B$26</f>
        <v>3.1367199999999684</v>
      </c>
      <c r="J806" s="50">
        <f>(B806-$B$2)/Resultats!$J$2</f>
        <v>0.28730031249999999</v>
      </c>
      <c r="K806" s="50">
        <f>IF(AND(TRUE,Machine_donnees!J806-(Machine_traitement!$B$10*Machine_donnees!L806+Machine_traitement!$B$11)&gt;0.0003),Machine_donnees!J806-(Machine_traitement!$B$10*Machine_donnees!L806+Machine_traitement!$B$11),0)</f>
        <v>0.24697028677925831</v>
      </c>
      <c r="L806" s="51">
        <f ca="1">AVERAGE(OFFSET(H806,0,0,Machine_traitement!$B$4,1))</f>
        <v>-2.0914936218613791</v>
      </c>
    </row>
    <row r="807" spans="1:12" ht="12.75">
      <c r="A807" s="65">
        <f>IF(TRUE,Machine_donnees_brutes!A811)</f>
        <v>728.19628999999998</v>
      </c>
      <c r="B807" s="65">
        <f>IF(TRUE,Machine_donnees_brutes!B811)</f>
        <v>5.1678237999999999</v>
      </c>
      <c r="C807" s="65">
        <f>IF(TRUE,Machine_donnees_brutes!D811)</f>
        <v>351.94348000000002</v>
      </c>
      <c r="D807" s="65">
        <f>IF(TRUE,Machine_donnees_brutes!C811)</f>
        <v>-4.2708101000000003</v>
      </c>
      <c r="F807" s="54" t="str">
        <f>IF(OR(H807&gt;Machine_traitement!$B$24,F806="OUI"),"OUI","NON")</f>
        <v>OUI</v>
      </c>
      <c r="G807" s="55" t="str">
        <f>IF(I807&gt;0,IF(A807&lt;&gt;A806,IF(OR((L807-L806)/(A807-A806)&lt;-Machine_traitement!$B$18,G806="RUPTURE",IF(L807&lt;L806,L807&lt;Machine_traitement!$B$19)),"RUPTURE","NON RUPTURE"),IF(OR((L808-L806)/(A808-A806)&lt;-Machine_traitement!$B$18,G806="RUPTURE",IF(L808&lt;L806,L808&lt;Machine_traitement!$B$19)),"RUPTURE","NON RUPTURE")),"NON RUPTURE")</f>
        <v>RUPTURE</v>
      </c>
      <c r="H807" s="56">
        <f>D807/Resultats!$K$2</f>
        <v>-3.7145484456978357</v>
      </c>
      <c r="I807" s="69">
        <f>A807-Machine_traitement!$B$26</f>
        <v>3.1406299999999874</v>
      </c>
      <c r="J807" s="50">
        <f>(B807-$B$2)/Resultats!$J$2</f>
        <v>0.28712746249999999</v>
      </c>
      <c r="K807" s="50">
        <f>IF(AND(TRUE,Machine_donnees!J807-(Machine_traitement!$B$10*Machine_donnees!L807+Machine_traitement!$B$11)&gt;0.0003),Machine_donnees!J807-(Machine_traitement!$B$10*Machine_donnees!L807+Machine_traitement!$B$11),0)</f>
        <v>0.24674539876088325</v>
      </c>
      <c r="L807" s="51">
        <f ca="1">AVERAGE(OFFSET(H807,0,0,Machine_traitement!$B$4,1))</f>
        <v>-1.4466637919238599</v>
      </c>
    </row>
    <row r="808" spans="1:12" ht="12.75">
      <c r="A808" s="65">
        <f>IF(TRUE,Machine_donnees_brutes!A812)</f>
        <v>728.2002</v>
      </c>
      <c r="B808" s="65">
        <f>IF(TRUE,Machine_donnees_brutes!B812)</f>
        <v>5.1684083999999997</v>
      </c>
      <c r="C808" s="65">
        <f>IF(TRUE,Machine_donnees_brutes!D812)</f>
        <v>352.39206000000001</v>
      </c>
      <c r="D808" s="65">
        <f>IF(TRUE,Machine_donnees_brutes!C812)</f>
        <v>0.94420046000000002</v>
      </c>
      <c r="F808" s="54" t="str">
        <f>IF(OR(H808&gt;Machine_traitement!$B$24,F807="OUI"),"OUI","NON")</f>
        <v>OUI</v>
      </c>
      <c r="G808" s="55" t="str">
        <f>IF(I808&gt;0,IF(A808&lt;&gt;A807,IF(OR((L808-L807)/(A808-A807)&lt;-Machine_traitement!$B$18,G807="RUPTURE",IF(L808&lt;L807,L808&lt;Machine_traitement!$B$19)),"RUPTURE","NON RUPTURE"),IF(OR((L809-L807)/(A809-A807)&lt;-Machine_traitement!$B$18,G807="RUPTURE",IF(L809&lt;L807,L809&lt;Machine_traitement!$B$19)),"RUPTURE","NON RUPTURE")),"NON RUPTURE")</f>
        <v>RUPTURE</v>
      </c>
      <c r="H808" s="56">
        <f>D808/Resultats!$K$2</f>
        <v>0.82122086185011622</v>
      </c>
      <c r="I808" s="69">
        <f>A808-Machine_traitement!$B$26</f>
        <v>3.1445400000000063</v>
      </c>
      <c r="J808" s="50">
        <f>(B808-$B$2)/Resultats!$J$2</f>
        <v>0.28720053749999996</v>
      </c>
      <c r="K808" s="50">
        <f>IF(AND(TRUE,Machine_donnees!J808-(Machine_traitement!$B$10*Machine_donnees!L808+Machine_traitement!$B$11)&gt;0.0003),Machine_donnees!J808-(Machine_traitement!$B$10*Machine_donnees!L808+Machine_traitement!$B$11),0)</f>
        <v>0.24688439270867335</v>
      </c>
      <c r="L808" s="51">
        <f ca="1">AVERAGE(OFFSET(H808,0,0,Machine_traitement!$B$4,1))</f>
        <v>-2.2634993521637048</v>
      </c>
    </row>
    <row r="809" spans="1:12" ht="12.75">
      <c r="A809" s="65">
        <f>IF(TRUE,Machine_donnees_brutes!A813)</f>
        <v>728.20410000000004</v>
      </c>
      <c r="B809" s="65">
        <f>IF(TRUE,Machine_donnees_brutes!B813)</f>
        <v>5.1686645000000002</v>
      </c>
      <c r="C809" s="65">
        <f>IF(TRUE,Machine_donnees_brutes!D813)</f>
        <v>353.74283000000003</v>
      </c>
      <c r="D809" s="65">
        <f>IF(TRUE,Machine_donnees_brutes!C813)</f>
        <v>-6.149127</v>
      </c>
      <c r="F809" s="54" t="str">
        <f>IF(OR(H809&gt;Machine_traitement!$B$24,F808="OUI"),"OUI","NON")</f>
        <v>OUI</v>
      </c>
      <c r="G809" s="55" t="str">
        <f>IF(I809&gt;0,IF(A809&lt;&gt;A808,IF(OR((L809-L808)/(A809-A808)&lt;-Machine_traitement!$B$18,G808="RUPTURE",IF(L809&lt;L808,L809&lt;Machine_traitement!$B$19)),"RUPTURE","NON RUPTURE"),IF(OR((L810-L808)/(A810-A808)&lt;-Machine_traitement!$B$18,G808="RUPTURE",IF(L810&lt;L808,L810&lt;Machine_traitement!$B$19)),"RUPTURE","NON RUPTURE")),"NON RUPTURE")</f>
        <v>RUPTURE</v>
      </c>
      <c r="H809" s="56">
        <f>D809/Resultats!$K$2</f>
        <v>-5.3482195661775256</v>
      </c>
      <c r="I809" s="69">
        <f>A809-Machine_traitement!$B$26</f>
        <v>3.1484400000000505</v>
      </c>
      <c r="J809" s="50">
        <f>(B809-$B$2)/Resultats!$J$2</f>
        <v>0.28723255000000003</v>
      </c>
      <c r="K809" s="50">
        <f>IF(AND(TRUE,Machine_donnees!J809-(Machine_traitement!$B$10*Machine_donnees!L809+Machine_traitement!$B$11)&gt;0.0003),Machine_donnees!J809-(Machine_traitement!$B$10*Machine_donnees!L809+Machine_traitement!$B$11),0)</f>
        <v>0.24687333311270487</v>
      </c>
      <c r="L809" s="51">
        <f ca="1">AVERAGE(OFFSET(H809,0,0,Machine_traitement!$B$4,1))</f>
        <v>-1.7297708746829394</v>
      </c>
    </row>
    <row r="810" spans="1:12" ht="12.75">
      <c r="A810" s="65">
        <f>IF(TRUE,Machine_donnees_brutes!A814)</f>
        <v>728.20800999999994</v>
      </c>
      <c r="B810" s="65">
        <f>IF(TRUE,Machine_donnees_brutes!B814)</f>
        <v>5.168736</v>
      </c>
      <c r="C810" s="65">
        <f>IF(TRUE,Machine_donnees_brutes!D814)</f>
        <v>354.23642000000001</v>
      </c>
      <c r="D810" s="65">
        <f>IF(TRUE,Machine_donnees_brutes!C814)</f>
        <v>2.1715114</v>
      </c>
      <c r="F810" s="54" t="str">
        <f>IF(OR(H810&gt;Machine_traitement!$B$24,F809="OUI"),"OUI","NON")</f>
        <v>OUI</v>
      </c>
      <c r="G810" s="55" t="str">
        <f>IF(I810&gt;0,IF(A810&lt;&gt;A809,IF(OR((L810-L809)/(A810-A809)&lt;-Machine_traitement!$B$18,G809="RUPTURE",IF(L810&lt;L809,L810&lt;Machine_traitement!$B$19)),"RUPTURE","NON RUPTURE"),IF(OR((L811-L809)/(A811-A809)&lt;-Machine_traitement!$B$18,G809="RUPTURE",IF(L811&lt;L809,L811&lt;Machine_traitement!$B$19)),"RUPTURE","NON RUPTURE")),"NON RUPTURE")</f>
        <v>RUPTURE</v>
      </c>
      <c r="H810" s="56">
        <f>D810/Resultats!$K$2</f>
        <v>1.8886778168116467</v>
      </c>
      <c r="I810" s="69">
        <f>A810-Machine_traitement!$B$26</f>
        <v>3.1523499999999558</v>
      </c>
      <c r="J810" s="50">
        <f>(B810-$B$2)/Resultats!$J$2</f>
        <v>0.2872414875</v>
      </c>
      <c r="K810" s="50">
        <f>IF(AND(TRUE,Machine_donnees!J810-(Machine_traitement!$B$10*Machine_donnees!L810+Machine_traitement!$B$11)&gt;0.0003),Machine_donnees!J810-(Machine_traitement!$B$10*Machine_donnees!L810+Machine_traitement!$B$11),0)</f>
        <v>0.24682723657405037</v>
      </c>
      <c r="L810" s="51">
        <f ca="1">AVERAGE(OFFSET(H810,0,0,Machine_traitement!$B$4,1))</f>
        <v>-1.0478158176976504</v>
      </c>
    </row>
    <row r="811" spans="1:12" ht="12.75">
      <c r="A811" s="65">
        <f>IF(TRUE,Machine_donnees_brutes!A815)</f>
        <v>728.21190999999999</v>
      </c>
      <c r="B811" s="65">
        <f>IF(TRUE,Machine_donnees_brutes!B815)</f>
        <v>5.1697968999999997</v>
      </c>
      <c r="C811" s="65">
        <f>IF(TRUE,Machine_donnees_brutes!D815)</f>
        <v>353.60944000000001</v>
      </c>
      <c r="D811" s="65">
        <f>IF(TRUE,Machine_donnees_brutes!C815)</f>
        <v>-4.5809683999999997</v>
      </c>
      <c r="F811" s="54" t="str">
        <f>IF(OR(H811&gt;Machine_traitement!$B$24,F810="OUI"),"OUI","NON")</f>
        <v>OUI</v>
      </c>
      <c r="G811" s="55" t="str">
        <f>IF(I811&gt;0,IF(A811&lt;&gt;A810,IF(OR((L811-L810)/(A811-A810)&lt;-Machine_traitement!$B$18,G810="RUPTURE",IF(L811&lt;L810,L811&lt;Machine_traitement!$B$19)),"RUPTURE","NON RUPTURE"),IF(OR((L812-L810)/(A812-A810)&lt;-Machine_traitement!$B$18,G810="RUPTURE",IF(L812&lt;L810,L812&lt;Machine_traitement!$B$19)),"RUPTURE","NON RUPTURE")),"NON RUPTURE")</f>
        <v>RUPTURE</v>
      </c>
      <c r="H811" s="56">
        <f>D811/Resultats!$K$2</f>
        <v>-3.9843094522069475</v>
      </c>
      <c r="I811" s="69">
        <f>A811-Machine_traitement!$B$26</f>
        <v>3.15625</v>
      </c>
      <c r="J811" s="50">
        <f>(B811-$B$2)/Resultats!$J$2</f>
        <v>0.28737409999999997</v>
      </c>
      <c r="K811" s="50">
        <f>IF(AND(TRUE,Machine_donnees!J811-(Machine_traitement!$B$10*Machine_donnees!L811+Machine_traitement!$B$11)&gt;0.0003),Machine_donnees!J811-(Machine_traitement!$B$10*Machine_donnees!L811+Machine_traitement!$B$11),0)</f>
        <v>0.24703275196532329</v>
      </c>
      <c r="L811" s="51">
        <f ca="1">AVERAGE(OFFSET(H811,0,0,Machine_traitement!$B$4,1))</f>
        <v>-1.9511930109391449</v>
      </c>
    </row>
    <row r="812" spans="1:12" ht="12.75">
      <c r="A812" s="65">
        <f>IF(TRUE,Machine_donnees_brutes!A816)</f>
        <v>728.21582000000001</v>
      </c>
      <c r="B812" s="65">
        <f>IF(TRUE,Machine_donnees_brutes!B816)</f>
        <v>5.1688670999999999</v>
      </c>
      <c r="C812" s="65">
        <f>IF(TRUE,Machine_donnees_brutes!D816)</f>
        <v>352.63303000000002</v>
      </c>
      <c r="D812" s="65">
        <f>IF(TRUE,Machine_donnees_brutes!C816)</f>
        <v>0.094191641000000006</v>
      </c>
      <c r="F812" s="54" t="str">
        <f>IF(OR(H812&gt;Machine_traitement!$B$24,F811="OUI"),"OUI","NON")</f>
        <v>OUI</v>
      </c>
      <c r="G812" s="55" t="str">
        <f>IF(I812&gt;0,IF(A812&lt;&gt;A811,IF(OR((L812-L811)/(A812-A811)&lt;-Machine_traitement!$B$18,G811="RUPTURE",IF(L812&lt;L811,L812&lt;Machine_traitement!$B$19)),"RUPTURE","NON RUPTURE"),IF(OR((L813-L811)/(A813-A811)&lt;-Machine_traitement!$B$18,G811="RUPTURE",IF(L813&lt;L811,L813&lt;Machine_traitement!$B$19)),"RUPTURE","NON RUPTURE")),"NON RUPTURE")</f>
        <v>RUPTURE</v>
      </c>
      <c r="H812" s="56">
        <f>D812/Resultats!$K$2</f>
        <v>0.081923430328657912</v>
      </c>
      <c r="I812" s="69">
        <f>A812-Machine_traitement!$B$26</f>
        <v>3.160160000000019</v>
      </c>
      <c r="J812" s="50">
        <f>(B812-$B$2)/Resultats!$J$2</f>
        <v>0.287257875</v>
      </c>
      <c r="K812" s="50">
        <f>IF(AND(TRUE,Machine_donnees!J812-(Machine_traitement!$B$10*Machine_donnees!L812+Machine_traitement!$B$11)&gt;0.0003),Machine_donnees!J812-(Machine_traitement!$B$10*Machine_donnees!L812+Machine_traitement!$B$11),0)</f>
        <v>0.24686428843273972</v>
      </c>
      <c r="L812" s="51">
        <f ca="1">AVERAGE(OFFSET(H812,0,0,Machine_traitement!$B$4,1))</f>
        <v>-1.3038785063920637</v>
      </c>
    </row>
    <row r="813" spans="1:12" ht="12.75">
      <c r="A813" s="65">
        <f>IF(TRUE,Machine_donnees_brutes!A817)</f>
        <v>728.21973000000003</v>
      </c>
      <c r="B813" s="65">
        <f>IF(TRUE,Machine_donnees_brutes!B817)</f>
        <v>5.1665840000000003</v>
      </c>
      <c r="C813" s="65">
        <f>IF(TRUE,Machine_donnees_brutes!D817)</f>
        <v>351.86121000000003</v>
      </c>
      <c r="D813" s="65">
        <f>IF(TRUE,Machine_donnees_brutes!C817)</f>
        <v>-3.0924659000000001</v>
      </c>
      <c r="F813" s="54" t="str">
        <f>IF(OR(H813&gt;Machine_traitement!$B$24,F812="OUI"),"OUI","NON")</f>
        <v>OUI</v>
      </c>
      <c r="G813" s="55" t="str">
        <f>IF(I813&gt;0,IF(A813&lt;&gt;A812,IF(OR((L813-L812)/(A813-A812)&lt;-Machine_traitement!$B$18,G812="RUPTURE",IF(L813&lt;L812,L813&lt;Machine_traitement!$B$19)),"RUPTURE","NON RUPTURE"),IF(OR((L814-L812)/(A814-A812)&lt;-Machine_traitement!$B$18,G812="RUPTURE",IF(L814&lt;L812,L814&lt;Machine_traitement!$B$19)),"RUPTURE","NON RUPTURE")),"NON RUPTURE")</f>
        <v>RUPTURE</v>
      </c>
      <c r="H813" s="56">
        <f>D813/Resultats!$K$2</f>
        <v>-2.6896804431127852</v>
      </c>
      <c r="I813" s="69">
        <f>A813-Machine_traitement!$B$26</f>
        <v>3.1640700000000379</v>
      </c>
      <c r="J813" s="50">
        <f>(B813-$B$2)/Resultats!$J$2</f>
        <v>0.28697248750000004</v>
      </c>
      <c r="K813" s="50">
        <f>IF(AND(TRUE,Machine_donnees!J813-(Machine_traitement!$B$10*Machine_donnees!L813+Machine_traitement!$B$11)&gt;0.0003),Machine_donnees!J813-(Machine_traitement!$B$10*Machine_donnees!L813+Machine_traitement!$B$11),0)</f>
        <v>0.24668868825397422</v>
      </c>
      <c r="L813" s="51">
        <f ca="1">AVERAGE(OFFSET(H813,0,0,Machine_traitement!$B$4,1))</f>
        <v>-2.6643096275517575</v>
      </c>
    </row>
    <row r="814" spans="1:12" ht="12.75">
      <c r="A814" s="65">
        <f>IF(TRUE,Machine_donnees_brutes!A818)</f>
        <v>728.22362999999996</v>
      </c>
      <c r="B814" s="65">
        <f>IF(TRUE,Machine_donnees_brutes!B818)</f>
        <v>5.1680922999999996</v>
      </c>
      <c r="C814" s="65">
        <f>IF(TRUE,Machine_donnees_brutes!D818)</f>
        <v>352.40413999999998</v>
      </c>
      <c r="D814" s="65">
        <f>IF(TRUE,Machine_donnees_brutes!C818)</f>
        <v>-3.0341255999999999</v>
      </c>
      <c r="F814" s="54" t="str">
        <f>IF(OR(H814&gt;Machine_traitement!$B$24,F813="OUI"),"OUI","NON")</f>
        <v>OUI</v>
      </c>
      <c r="G814" s="55" t="str">
        <f>IF(I814&gt;0,IF(A814&lt;&gt;A813,IF(OR((L814-L813)/(A814-A813)&lt;-Machine_traitement!$B$18,G813="RUPTURE",IF(L814&lt;L813,L814&lt;Machine_traitement!$B$19)),"RUPTURE","NON RUPTURE"),IF(OR((L815-L813)/(A815-A813)&lt;-Machine_traitement!$B$18,G813="RUPTURE",IF(L815&lt;L813,L815&lt;Machine_traitement!$B$19)),"RUPTURE","NON RUPTURE")),"NON RUPTURE")</f>
        <v>RUPTURE</v>
      </c>
      <c r="H814" s="56">
        <f>D814/Resultats!$K$2</f>
        <v>-2.6389388119907302</v>
      </c>
      <c r="I814" s="69">
        <f>A814-Machine_traitement!$B$26</f>
        <v>3.1679699999999684</v>
      </c>
      <c r="J814" s="50">
        <f>(B814-$B$2)/Resultats!$J$2</f>
        <v>0.28716102499999996</v>
      </c>
      <c r="K814" s="50">
        <f>IF(AND(TRUE,Machine_donnees!J814-(Machine_traitement!$B$10*Machine_donnees!L814+Machine_traitement!$B$11)&gt;0.0003),Machine_donnees!J814-(Machine_traitement!$B$10*Machine_donnees!L814+Machine_traitement!$B$11),0)</f>
        <v>0.24674677808818085</v>
      </c>
      <c r="L814" s="51">
        <f ca="1">AVERAGE(OFFSET(H814,0,0,Machine_traitement!$B$4,1))</f>
        <v>-1.0478655588522874</v>
      </c>
    </row>
    <row r="815" spans="1:12" ht="12.75">
      <c r="A815" s="65">
        <f>IF(TRUE,Machine_donnees_brutes!A819)</f>
        <v>728.22753999999998</v>
      </c>
      <c r="B815" s="65">
        <f>IF(TRUE,Machine_donnees_brutes!B819)</f>
        <v>5.1690339999999999</v>
      </c>
      <c r="C815" s="65">
        <f>IF(TRUE,Machine_donnees_brutes!D819)</f>
        <v>353.63580000000002</v>
      </c>
      <c r="D815" s="65">
        <f>IF(TRUE,Machine_donnees_brutes!C819)</f>
        <v>0.62455422000000005</v>
      </c>
      <c r="F815" s="54" t="str">
        <f>IF(OR(H815&gt;Machine_traitement!$B$24,F814="OUI"),"OUI","NON")</f>
        <v>OUI</v>
      </c>
      <c r="G815" s="55" t="str">
        <f>IF(I815&gt;0,IF(A815&lt;&gt;A814,IF(OR((L815-L814)/(A815-A814)&lt;-Machine_traitement!$B$18,G814="RUPTURE",IF(L815&lt;L814,L815&lt;Machine_traitement!$B$19)),"RUPTURE","NON RUPTURE"),IF(OR((L816-L814)/(A816-A814)&lt;-Machine_traitement!$B$18,G814="RUPTURE",IF(L816&lt;L814,L816&lt;Machine_traitement!$B$19)),"RUPTURE","NON RUPTURE")),"NON RUPTURE")</f>
        <v>RUPTURE</v>
      </c>
      <c r="H815" s="56">
        <f>D815/Resultats!$K$2</f>
        <v>0.54320769428615523</v>
      </c>
      <c r="I815" s="69">
        <f>A815-Machine_traitement!$B$26</f>
        <v>3.1718799999999874</v>
      </c>
      <c r="J815" s="50">
        <f>(B815-$B$2)/Resultats!$J$2</f>
        <v>0.28727873749999999</v>
      </c>
      <c r="K815" s="50">
        <f>IF(AND(TRUE,Machine_donnees!J815-(Machine_traitement!$B$10*Machine_donnees!L815+Machine_traitement!$B$11)&gt;0.0003),Machine_donnees!J815-(Machine_traitement!$B$10*Machine_donnees!L815+Machine_traitement!$B$11),0)</f>
        <v>0.24693710332151206</v>
      </c>
      <c r="L815" s="51">
        <f ca="1">AVERAGE(OFFSET(H815,0,0,Machine_traitement!$B$4,1))</f>
        <v>-1.9476472559140641</v>
      </c>
    </row>
    <row r="816" spans="1:12" ht="12.75">
      <c r="A816" s="65">
        <f>IF(TRUE,Machine_donnees_brutes!A820)</f>
        <v>728.23145</v>
      </c>
      <c r="B816" s="65">
        <f>IF(TRUE,Machine_donnees_brutes!B820)</f>
        <v>5.1684913999999997</v>
      </c>
      <c r="C816" s="65">
        <f>IF(TRUE,Machine_donnees_brutes!D820)</f>
        <v>353.93340999999998</v>
      </c>
      <c r="D816" s="65">
        <f>IF(TRUE,Machine_donnees_brutes!C820)</f>
        <v>-5.1031775000000001</v>
      </c>
      <c r="F816" s="54" t="str">
        <f>IF(OR(H816&gt;Machine_traitement!$B$24,F815="OUI"),"OUI","NON")</f>
        <v>OUI</v>
      </c>
      <c r="G816" s="55" t="str">
        <f>IF(I816&gt;0,IF(A816&lt;&gt;A815,IF(OR((L816-L815)/(A816-A815)&lt;-Machine_traitement!$B$18,G815="RUPTURE",IF(L816&lt;L815,L816&lt;Machine_traitement!$B$19)),"RUPTURE","NON RUPTURE"),IF(OR((L817-L815)/(A817-A815)&lt;-Machine_traitement!$B$18,G815="RUPTURE",IF(L817&lt;L815,L817&lt;Machine_traitement!$B$19)),"RUPTURE","NON RUPTURE")),"NON RUPTURE")</f>
        <v>RUPTURE</v>
      </c>
      <c r="H816" s="56">
        <f>D816/Resultats!$K$2</f>
        <v>-4.4385022061142836</v>
      </c>
      <c r="I816" s="69">
        <f>A816-Machine_traitement!$B$26</f>
        <v>3.1757900000000063</v>
      </c>
      <c r="J816" s="50">
        <f>(B816-$B$2)/Resultats!$J$2</f>
        <v>0.28721091249999997</v>
      </c>
      <c r="K816" s="50">
        <f>IF(AND(TRUE,Machine_donnees!J816-(Machine_traitement!$B$10*Machine_donnees!L816+Machine_traitement!$B$11)&gt;0.0003),Machine_donnees!J816-(Machine_traitement!$B$10*Machine_donnees!L816+Machine_traitement!$B$11),0)</f>
        <v>0.24682144671397815</v>
      </c>
      <c r="L816" s="51">
        <f ca="1">AVERAGE(OFFSET(H816,0,0,Machine_traitement!$B$4,1))</f>
        <v>-1.3549412245385617</v>
      </c>
    </row>
    <row r="817" spans="1:12" ht="12.75">
      <c r="A817" s="65">
        <f>IF(TRUE,Machine_donnees_brutes!A821)</f>
        <v>728.23535000000004</v>
      </c>
      <c r="B817" s="65">
        <f>IF(TRUE,Machine_donnees_brutes!B821)</f>
        <v>5.1689267000000001</v>
      </c>
      <c r="C817" s="65">
        <f>IF(TRUE,Machine_donnees_brutes!D821)</f>
        <v>353.31414999999998</v>
      </c>
      <c r="D817" s="65">
        <f>IF(TRUE,Machine_donnees_brutes!C821)</f>
        <v>1.9874843</v>
      </c>
      <c r="F817" s="54" t="str">
        <f>IF(OR(H817&gt;Machine_traitement!$B$24,F816="OUI"),"OUI","NON")</f>
        <v>OUI</v>
      </c>
      <c r="G817" s="55" t="str">
        <f>IF(I817&gt;0,IF(A817&lt;&gt;A816,IF(OR((L817-L816)/(A817-A816)&lt;-Machine_traitement!$B$18,G816="RUPTURE",IF(L817&lt;L816,L817&lt;Machine_traitement!$B$19)),"RUPTURE","NON RUPTURE"),IF(OR((L818-L816)/(A818-A816)&lt;-Machine_traitement!$B$18,G816="RUPTURE",IF(L818&lt;L816,L818&lt;Machine_traitement!$B$19)),"RUPTURE","NON RUPTURE")),"NON RUPTURE")</f>
        <v>RUPTURE</v>
      </c>
      <c r="H817" s="56">
        <f>D817/Resultats!$K$2</f>
        <v>1.7286197570371602</v>
      </c>
      <c r="I817" s="69">
        <f>A817-Machine_traitement!$B$26</f>
        <v>3.1796900000000505</v>
      </c>
      <c r="J817" s="50">
        <f>(B817-$B$2)/Resultats!$J$2</f>
        <v>0.28726532500000002</v>
      </c>
      <c r="K817" s="50">
        <f>IF(AND(TRUE,Machine_donnees!J817-(Machine_traitement!$B$10*Machine_donnees!L817+Machine_traitement!$B$11)&gt;0.0003),Machine_donnees!J817-(Machine_traitement!$B$10*Machine_donnees!L817+Machine_traitement!$B$11),0)</f>
        <v>0.24690369101862952</v>
      </c>
      <c r="L817" s="51">
        <f ca="1">AVERAGE(OFFSET(H817,0,0,Machine_traitement!$B$4,1))</f>
        <v>-1.6998194197616856</v>
      </c>
    </row>
    <row r="818" spans="1:12" ht="12.75">
      <c r="A818" s="65">
        <f>IF(TRUE,Machine_donnees_brutes!A822)</f>
        <v>728.23925999999994</v>
      </c>
      <c r="B818" s="65">
        <f>IF(TRUE,Machine_donnees_brutes!B822)</f>
        <v>5.1683425999999999</v>
      </c>
      <c r="C818" s="65">
        <f>IF(TRUE,Machine_donnees_brutes!D822)</f>
        <v>352.3974</v>
      </c>
      <c r="D818" s="65">
        <f>IF(TRUE,Machine_donnees_brutes!C822)</f>
        <v>-5.8962263999999998</v>
      </c>
      <c r="F818" s="54" t="str">
        <f>IF(OR(H818&gt;Machine_traitement!$B$24,F817="OUI"),"OUI","NON")</f>
        <v>OUI</v>
      </c>
      <c r="G818" s="55" t="str">
        <f>IF(I818&gt;0,IF(A818&lt;&gt;A817,IF(OR((L818-L817)/(A818-A817)&lt;-Machine_traitement!$B$18,G817="RUPTURE",IF(L818&lt;L817,L818&lt;Machine_traitement!$B$19)),"RUPTURE","NON RUPTURE"),IF(OR((L819-L817)/(A819-A817)&lt;-Machine_traitement!$B$18,G817="RUPTURE",IF(L819&lt;L817,L819&lt;Machine_traitement!$B$19)),"RUPTURE","NON RUPTURE")),"NON RUPTURE")</f>
        <v>RUPTURE</v>
      </c>
      <c r="H818" s="56">
        <f>D818/Resultats!$K$2</f>
        <v>-5.1282585965605314</v>
      </c>
      <c r="I818" s="69">
        <f>A818-Machine_traitement!$B$26</f>
        <v>3.1835999999999558</v>
      </c>
      <c r="J818" s="50">
        <f>(B818-$B$2)/Resultats!$J$2</f>
        <v>0.28719231249999999</v>
      </c>
      <c r="K818" s="50">
        <f>IF(AND(TRUE,Machine_donnees!J818-(Machine_traitement!$B$10*Machine_donnees!L818+Machine_traitement!$B$11)&gt;0.0003),Machine_donnees!J818-(Machine_traitement!$B$10*Machine_donnees!L818+Machine_traitement!$B$11),0)</f>
        <v>0.24686554190713747</v>
      </c>
      <c r="L818" s="51">
        <f ca="1">AVERAGE(OFFSET(H818,0,0,Machine_traitement!$B$4,1))</f>
        <v>-2.1318295843419213</v>
      </c>
    </row>
    <row r="819" spans="1:12" ht="12.75">
      <c r="A819" s="65">
        <f>IF(TRUE,Machine_donnees_brutes!A823)</f>
        <v>728.24315999999999</v>
      </c>
      <c r="B819" s="65">
        <f>IF(TRUE,Machine_donnees_brutes!B823)</f>
        <v>5.1683783999999999</v>
      </c>
      <c r="C819" s="65">
        <f>IF(TRUE,Machine_donnees_brutes!D823)</f>
        <v>351.85998999999998</v>
      </c>
      <c r="D819" s="65">
        <f>IF(TRUE,Machine_donnees_brutes!C823)</f>
        <v>0.99407506000000001</v>
      </c>
      <c r="F819" s="54" t="str">
        <f>IF(OR(H819&gt;Machine_traitement!$B$24,F818="OUI"),"OUI","NON")</f>
        <v>OUI</v>
      </c>
      <c r="G819" s="55" t="str">
        <f>IF(I819&gt;0,IF(A819&lt;&gt;A818,IF(OR((L819-L818)/(A819-A818)&lt;-Machine_traitement!$B$18,G818="RUPTURE",IF(L819&lt;L818,L819&lt;Machine_traitement!$B$19)),"RUPTURE","NON RUPTURE"),IF(OR((L820-L818)/(A820-A818)&lt;-Machine_traitement!$B$18,G818="RUPTURE",IF(L820&lt;L818,L820&lt;Machine_traitement!$B$19)),"RUPTURE","NON RUPTURE")),"NON RUPTURE")</f>
        <v>RUPTURE</v>
      </c>
      <c r="H819" s="56">
        <f>D819/Resultats!$K$2</f>
        <v>0.86459942787668842</v>
      </c>
      <c r="I819" s="69">
        <f>A819-Machine_traitement!$B$26</f>
        <v>3.1875</v>
      </c>
      <c r="J819" s="50">
        <f>(B819-$B$2)/Resultats!$J$2</f>
        <v>0.28719678749999999</v>
      </c>
      <c r="K819" s="50">
        <f>IF(AND(TRUE,Machine_donnees!J819-(Machine_traitement!$B$10*Machine_donnees!L819+Machine_traitement!$B$11)&gt;0.0003),Machine_donnees!J819-(Machine_traitement!$B$10*Machine_donnees!L819+Machine_traitement!$B$11),0)</f>
        <v>0.24679815069399669</v>
      </c>
      <c r="L819" s="51">
        <f ca="1">AVERAGE(OFFSET(H819,0,0,Machine_traitement!$B$4,1))</f>
        <v>-1.2412984026235343</v>
      </c>
    </row>
    <row r="820" spans="1:12" ht="12.75">
      <c r="A820" s="65">
        <f>IF(TRUE,Machine_donnees_brutes!A824)</f>
        <v>728.24707000000001</v>
      </c>
      <c r="B820" s="65">
        <f>IF(TRUE,Machine_donnees_brutes!B824)</f>
        <v>5.1678237999999999</v>
      </c>
      <c r="C820" s="65">
        <f>IF(TRUE,Machine_donnees_brutes!D824)</f>
        <v>352.77283</v>
      </c>
      <c r="D820" s="65">
        <f>IF(TRUE,Machine_donnees_brutes!C824)</f>
        <v>-3.8484460999999999</v>
      </c>
      <c r="F820" s="54" t="str">
        <f>IF(OR(H820&gt;Machine_traitement!$B$24,F819="OUI"),"OUI","NON")</f>
        <v>OUI</v>
      </c>
      <c r="G820" s="55" t="str">
        <f>IF(I820&gt;0,IF(A820&lt;&gt;A819,IF(OR((L820-L819)/(A820-A819)&lt;-Machine_traitement!$B$18,G819="RUPTURE",IF(L820&lt;L819,L820&lt;Machine_traitement!$B$19)),"RUPTURE","NON RUPTURE"),IF(OR((L821-L819)/(A821-A819)&lt;-Machine_traitement!$B$18,G819="RUPTURE",IF(L821&lt;L819,L821&lt;Machine_traitement!$B$19)),"RUPTURE","NON RUPTURE")),"NON RUPTURE")</f>
        <v>RUPTURE</v>
      </c>
      <c r="H820" s="56">
        <f>D820/Resultats!$K$2</f>
        <v>-3.347196233123757</v>
      </c>
      <c r="I820" s="69">
        <f>A820-Machine_traitement!$B$26</f>
        <v>3.191410000000019</v>
      </c>
      <c r="J820" s="50">
        <f>(B820-$B$2)/Resultats!$J$2</f>
        <v>0.28712746249999999</v>
      </c>
      <c r="K820" s="50">
        <f>IF(AND(TRUE,Machine_donnees!J820-(Machine_traitement!$B$10*Machine_donnees!L820+Machine_traitement!$B$11)&gt;0.0003),Machine_donnees!J820-(Machine_traitement!$B$10*Machine_donnees!L820+Machine_traitement!$B$11),0)</f>
        <v>0.24680303375328594</v>
      </c>
      <c r="L820" s="51">
        <f ca="1">AVERAGE(OFFSET(H820,0,0,Machine_traitement!$B$4,1))</f>
        <v>-2.1608486035287511</v>
      </c>
    </row>
    <row r="821" spans="1:12" ht="12.75">
      <c r="A821" s="65">
        <f>IF(TRUE,Machine_donnees_brutes!A825)</f>
        <v>728.25098000000003</v>
      </c>
      <c r="B821" s="65">
        <f>IF(TRUE,Machine_donnees_brutes!B825)</f>
        <v>5.1681398999999999</v>
      </c>
      <c r="C821" s="65">
        <f>IF(TRUE,Machine_donnees_brutes!D825)</f>
        <v>354.03942999999998</v>
      </c>
      <c r="D821" s="65">
        <f>IF(TRUE,Machine_donnees_brutes!C825)</f>
        <v>-1.1204346000000001</v>
      </c>
      <c r="F821" s="54" t="str">
        <f>IF(OR(H821&gt;Machine_traitement!$B$24,F820="OUI"),"OUI","NON")</f>
        <v>OUI</v>
      </c>
      <c r="G821" s="55" t="str">
        <f>IF(I821&gt;0,IF(A821&lt;&gt;A820,IF(OR((L821-L820)/(A821-A820)&lt;-Machine_traitement!$B$18,G820="RUPTURE",IF(L821&lt;L820,L821&lt;Machine_traitement!$B$19)),"RUPTURE","NON RUPTURE"),IF(OR((L822-L820)/(A822-A820)&lt;-Machine_traitement!$B$18,G820="RUPTURE",IF(L822&lt;L820,L822&lt;Machine_traitement!$B$19)),"RUPTURE","NON RUPTURE")),"NON RUPTURE")</f>
        <v>RUPTURE</v>
      </c>
      <c r="H821" s="56">
        <f>D821/Resultats!$K$2</f>
        <v>-0.97450097393374524</v>
      </c>
      <c r="I821" s="69">
        <f>A821-Machine_traitement!$B$26</f>
        <v>3.1953200000000379</v>
      </c>
      <c r="J821" s="50">
        <f>(B821-$B$2)/Resultats!$J$2</f>
        <v>0.28716697499999999</v>
      </c>
      <c r="K821" s="50">
        <f>IF(AND(TRUE,Machine_donnees!J821-(Machine_traitement!$B$10*Machine_donnees!L821+Machine_traitement!$B$11)&gt;0.0003),Machine_donnees!J821-(Machine_traitement!$B$10*Machine_donnees!L821+Machine_traitement!$B$11),0)</f>
        <v>0.24674434034937484</v>
      </c>
      <c r="L821" s="51">
        <f ca="1">AVERAGE(OFFSET(H821,0,0,Machine_traitement!$B$4,1))</f>
        <v>-0.9439287765389045</v>
      </c>
    </row>
    <row r="822" spans="1:12" ht="12.75">
      <c r="A822" s="65">
        <f>IF(TRUE,Machine_donnees_brutes!A826)</f>
        <v>728.25487999999996</v>
      </c>
      <c r="B822" s="65">
        <f>IF(TRUE,Machine_donnees_brutes!B826)</f>
        <v>5.1666917999999997</v>
      </c>
      <c r="C822" s="65">
        <f>IF(TRUE,Machine_donnees_brutes!D826)</f>
        <v>354.15656000000001</v>
      </c>
      <c r="D822" s="65">
        <f>IF(TRUE,Machine_donnees_brutes!C826)</f>
        <v>-1.0501337</v>
      </c>
      <c r="F822" s="54" t="str">
        <f>IF(OR(H822&gt;Machine_traitement!$B$24,F821="OUI"),"OUI","NON")</f>
        <v>OUI</v>
      </c>
      <c r="G822" s="55" t="str">
        <f>IF(I822&gt;0,IF(A822&lt;&gt;A821,IF(OR((L822-L821)/(A822-A821)&lt;-Machine_traitement!$B$18,G821="RUPTURE",IF(L822&lt;L821,L822&lt;Machine_traitement!$B$19)),"RUPTURE","NON RUPTURE"),IF(OR((L823-L821)/(A823-A821)&lt;-Machine_traitement!$B$18,G821="RUPTURE",IF(L823&lt;L821,L823&lt;Machine_traitement!$B$19)),"RUPTURE","NON RUPTURE")),"NON RUPTURE")</f>
        <v>RUPTURE</v>
      </c>
      <c r="H822" s="56">
        <f>D822/Resultats!$K$2</f>
        <v>-0.91335657914406376</v>
      </c>
      <c r="I822" s="69">
        <f>A822-Machine_traitement!$B$26</f>
        <v>3.1992199999999684</v>
      </c>
      <c r="J822" s="50">
        <f>(B822-$B$2)/Resultats!$J$2</f>
        <v>0.28698596249999997</v>
      </c>
      <c r="K822" s="50">
        <f>IF(AND(TRUE,Machine_donnees!J822-(Machine_traitement!$B$10*Machine_donnees!L822+Machine_traitement!$B$11)&gt;0.0003),Machine_donnees!J822-(Machine_traitement!$B$10*Machine_donnees!L822+Machine_traitement!$B$11),0)</f>
        <v>0.24668468809214006</v>
      </c>
      <c r="L822" s="51">
        <f ca="1">AVERAGE(OFFSET(H822,0,0,Machine_traitement!$B$4,1))</f>
        <v>-2.4477659161367025</v>
      </c>
    </row>
    <row r="823" spans="1:12" ht="12.75">
      <c r="A823" s="65">
        <f>IF(TRUE,Machine_donnees_brutes!A827)</f>
        <v>728.25878999999998</v>
      </c>
      <c r="B823" s="65">
        <f>IF(TRUE,Machine_donnees_brutes!B827)</f>
        <v>5.1687183000000001</v>
      </c>
      <c r="C823" s="65">
        <f>IF(TRUE,Machine_donnees_brutes!D827)</f>
        <v>353.42203000000001</v>
      </c>
      <c r="D823" s="65">
        <f>IF(TRUE,Machine_donnees_brutes!C827)</f>
        <v>-4.5785146000000001</v>
      </c>
      <c r="F823" s="54" t="str">
        <f>IF(OR(H823&gt;Machine_traitement!$B$24,F822="OUI"),"OUI","NON")</f>
        <v>OUI</v>
      </c>
      <c r="G823" s="55" t="str">
        <f>IF(I823&gt;0,IF(A823&lt;&gt;A822,IF(OR((L823-L822)/(A823-A822)&lt;-Machine_traitement!$B$18,G822="RUPTURE",IF(L823&lt;L822,L823&lt;Machine_traitement!$B$19)),"RUPTURE","NON RUPTURE"),IF(OR((L824-L822)/(A824-A822)&lt;-Machine_traitement!$B$18,G822="RUPTURE",IF(L824&lt;L822,L824&lt;Machine_traitement!$B$19)),"RUPTURE","NON RUPTURE")),"NON RUPTURE")</f>
        <v>RUPTURE</v>
      </c>
      <c r="H823" s="56">
        <f>D823/Resultats!$K$2</f>
        <v>-3.9821752531293413</v>
      </c>
      <c r="I823" s="69">
        <f>A823-Machine_traitement!$B$26</f>
        <v>3.2031299999999874</v>
      </c>
      <c r="J823" s="50">
        <f>(B823-$B$2)/Resultats!$J$2</f>
        <v>0.28723927500000002</v>
      </c>
      <c r="K823" s="50">
        <f>IF(AND(TRUE,Machine_donnees!J823-(Machine_traitement!$B$10*Machine_donnees!L823+Machine_traitement!$B$11)&gt;0.0003),Machine_donnees!J823-(Machine_traitement!$B$10*Machine_donnees!L823+Machine_traitement!$B$11),0)</f>
        <v>0.24687420686817854</v>
      </c>
      <c r="L823" s="51">
        <f ca="1">AVERAGE(OFFSET(H823,0,0,Machine_traitement!$B$4,1))</f>
        <v>-1.6572650965873716</v>
      </c>
    </row>
    <row r="824" spans="1:12" ht="12.75">
      <c r="A824" s="65">
        <f>IF(TRUE,Machine_donnees_brutes!A828)</f>
        <v>728.2627</v>
      </c>
      <c r="B824" s="65">
        <f>IF(TRUE,Machine_donnees_brutes!B828)</f>
        <v>5.1681813999999999</v>
      </c>
      <c r="C824" s="65">
        <f>IF(TRUE,Machine_donnees_brutes!D828)</f>
        <v>352.47546</v>
      </c>
      <c r="D824" s="65">
        <f>IF(TRUE,Machine_donnees_brutes!C828)</f>
        <v>0.76762635000000001</v>
      </c>
      <c r="F824" s="54" t="str">
        <f>IF(OR(H824&gt;Machine_traitement!$B$24,F823="OUI"),"OUI","NON")</f>
        <v>OUI</v>
      </c>
      <c r="G824" s="55" t="str">
        <f>IF(I824&gt;0,IF(A824&lt;&gt;A823,IF(OR((L824-L823)/(A824-A823)&lt;-Machine_traitement!$B$18,G823="RUPTURE",IF(L824&lt;L823,L824&lt;Machine_traitement!$B$19)),"RUPTURE","NON RUPTURE"),IF(OR((L825-L823)/(A825-A823)&lt;-Machine_traitement!$B$18,G823="RUPTURE",IF(L825&lt;L823,L825&lt;Machine_traitement!$B$19)),"RUPTURE","NON RUPTURE")),"NON RUPTURE")</f>
        <v>RUPTURE</v>
      </c>
      <c r="H824" s="56">
        <f>D824/Resultats!$K$2</f>
        <v>0.667645059954598</v>
      </c>
      <c r="I824" s="69">
        <f>A824-Machine_traitement!$B$26</f>
        <v>3.2070400000000063</v>
      </c>
      <c r="J824" s="50">
        <f>(B824-$B$2)/Resultats!$J$2</f>
        <v>0.28717216249999999</v>
      </c>
      <c r="K824" s="50">
        <f>IF(AND(TRUE,Machine_donnees!J824-(Machine_traitement!$B$10*Machine_donnees!L824+Machine_traitement!$B$11)&gt;0.0003),Machine_donnees!J824-(Machine_traitement!$B$10*Machine_donnees!L824+Machine_traitement!$B$11),0)</f>
        <v>0.2468487660969082</v>
      </c>
      <c r="L824" s="51">
        <f ca="1">AVERAGE(OFFSET(H824,0,0,Machine_traitement!$B$4,1))</f>
        <v>-2.1736409039112039</v>
      </c>
    </row>
    <row r="825" spans="1:12" ht="12.75">
      <c r="A825" s="65">
        <f>IF(TRUE,Machine_donnees_brutes!A829)</f>
        <v>728.26660000000004</v>
      </c>
      <c r="B825" s="65">
        <f>IF(TRUE,Machine_donnees_brutes!B829)</f>
        <v>5.1682115</v>
      </c>
      <c r="C825" s="65">
        <f>IF(TRUE,Machine_donnees_brutes!D829)</f>
        <v>352.04723999999999</v>
      </c>
      <c r="D825" s="65">
        <f>IF(TRUE,Machine_donnees_brutes!C829)</f>
        <v>-5.7659229999999999</v>
      </c>
      <c r="F825" s="54" t="str">
        <f>IF(OR(H825&gt;Machine_traitement!$B$24,F824="OUI"),"OUI","NON")</f>
        <v>OUI</v>
      </c>
      <c r="G825" s="55" t="str">
        <f>IF(I825&gt;0,IF(A825&lt;&gt;A824,IF(OR((L825-L824)/(A825-A824)&lt;-Machine_traitement!$B$18,G824="RUPTURE",IF(L825&lt;L824,L825&lt;Machine_traitement!$B$19)),"RUPTURE","NON RUPTURE"),IF(OR((L826-L824)/(A826-A824)&lt;-Machine_traitement!$B$18,G824="RUPTURE",IF(L826&lt;L824,L826&lt;Machine_traitement!$B$19)),"RUPTURE","NON RUPTURE")),"NON RUPTURE")</f>
        <v>RUPTURE</v>
      </c>
      <c r="H825" s="56">
        <f>D825/Resultats!$K$2</f>
        <v>-5.0149268677770058</v>
      </c>
      <c r="I825" s="69">
        <f>A825-Machine_traitement!$B$26</f>
        <v>3.2109400000000505</v>
      </c>
      <c r="J825" s="50">
        <f>(B825-$B$2)/Resultats!$J$2</f>
        <v>0.287175925</v>
      </c>
      <c r="K825" s="50">
        <f>IF(AND(TRUE,Machine_donnees!J825-(Machine_traitement!$B$10*Machine_donnees!L825+Machine_traitement!$B$11)&gt;0.0003),Machine_donnees!J825-(Machine_traitement!$B$10*Machine_donnees!L825+Machine_traitement!$B$11),0)</f>
        <v>0.24679797918959026</v>
      </c>
      <c r="L825" s="51">
        <f ca="1">AVERAGE(OFFSET(H825,0,0,Machine_traitement!$B$4,1))</f>
        <v>-1.497691162887371</v>
      </c>
    </row>
    <row r="826" spans="1:12" ht="12.75">
      <c r="A826" s="65">
        <f>IF(TRUE,Machine_donnees_brutes!A830)</f>
        <v>728.27050999999994</v>
      </c>
      <c r="B826" s="65">
        <f>IF(TRUE,Machine_donnees_brutes!B830)</f>
        <v>5.1679849999999998</v>
      </c>
      <c r="C826" s="65">
        <f>IF(TRUE,Machine_donnees_brutes!D830)</f>
        <v>353.08792</v>
      </c>
      <c r="D826" s="65">
        <f>IF(TRUE,Machine_donnees_brutes!C830)</f>
        <v>2.3219756999999999</v>
      </c>
      <c r="F826" s="54" t="str">
        <f>IF(OR(H826&gt;Machine_traitement!$B$24,F825="OUI"),"OUI","NON")</f>
        <v>OUI</v>
      </c>
      <c r="G826" s="55" t="str">
        <f>IF(I826&gt;0,IF(A826&lt;&gt;A825,IF(OR((L826-L825)/(A826-A825)&lt;-Machine_traitement!$B$18,G825="RUPTURE",IF(L826&lt;L825,L826&lt;Machine_traitement!$B$19)),"RUPTURE","NON RUPTURE"),IF(OR((L827-L825)/(A827-A825)&lt;-Machine_traitement!$B$18,G825="RUPTURE",IF(L827&lt;L825,L827&lt;Machine_traitement!$B$19)),"RUPTURE","NON RUPTURE")),"NON RUPTURE")</f>
        <v>RUPTURE</v>
      </c>
      <c r="H826" s="56">
        <f>D826/Resultats!$K$2</f>
        <v>2.0195445420022637</v>
      </c>
      <c r="I826" s="69">
        <f>A826-Machine_traitement!$B$26</f>
        <v>3.2148499999999558</v>
      </c>
      <c r="J826" s="50">
        <f>(B826-$B$2)/Resultats!$J$2</f>
        <v>0.28714761249999998</v>
      </c>
      <c r="K826" s="50">
        <f>IF(AND(TRUE,Machine_donnees!J826-(Machine_traitement!$B$10*Machine_donnees!L826+Machine_traitement!$B$11)&gt;0.0003),Machine_donnees!J826-(Machine_traitement!$B$10*Machine_donnees!L826+Machine_traitement!$B$11),0)</f>
        <v>0.24674296795909279</v>
      </c>
      <c r="L826" s="51">
        <f ca="1">AVERAGE(OFFSET(H826,0,0,Machine_traitement!$B$4,1))</f>
        <v>-1.1668534718331738</v>
      </c>
    </row>
    <row r="827" spans="1:12" ht="12.75">
      <c r="A827" s="65">
        <f>IF(TRUE,Machine_donnees_brutes!A831)</f>
        <v>728.27440999999999</v>
      </c>
      <c r="B827" s="65">
        <f>IF(TRUE,Machine_donnees_brutes!B831)</f>
        <v>5.1679133999999998</v>
      </c>
      <c r="C827" s="65">
        <f>IF(TRUE,Machine_donnees_brutes!D831)</f>
        <v>354.11111</v>
      </c>
      <c r="D827" s="65">
        <f>IF(TRUE,Machine_donnees_brutes!C831)</f>
        <v>-5.0051603</v>
      </c>
      <c r="F827" s="54" t="str">
        <f>IF(OR(H827&gt;Machine_traitement!$B$24,F826="OUI"),"OUI","NON")</f>
        <v>OUI</v>
      </c>
      <c r="G827" s="55" t="str">
        <f>IF(I827&gt;0,IF(A827&lt;&gt;A826,IF(OR((L827-L826)/(A827-A826)&lt;-Machine_traitement!$B$18,G826="RUPTURE",IF(L827&lt;L826,L827&lt;Machine_traitement!$B$19)),"RUPTURE","NON RUPTURE"),IF(OR((L828-L826)/(A828-A826)&lt;-Machine_traitement!$B$18,G826="RUPTURE",IF(L828&lt;L826,L828&lt;Machine_traitement!$B$19)),"RUPTURE","NON RUPTURE")),"NON RUPTURE")</f>
        <v>RUPTURE</v>
      </c>
      <c r="H827" s="56">
        <f>D827/Resultats!$K$2</f>
        <v>-4.3532514856686113</v>
      </c>
      <c r="I827" s="69">
        <f>A827-Machine_traitement!$B$26</f>
        <v>3.21875</v>
      </c>
      <c r="J827" s="50">
        <f>(B827-$B$2)/Resultats!$J$2</f>
        <v>0.28713866249999997</v>
      </c>
      <c r="K827" s="50">
        <f>IF(AND(TRUE,Machine_donnees!J827-(Machine_traitement!$B$10*Machine_donnees!L827+Machine_traitement!$B$11)&gt;0.0003),Machine_donnees!J827-(Machine_traitement!$B$10*Machine_donnees!L827+Machine_traitement!$B$11),0)</f>
        <v>0.24682430735181976</v>
      </c>
      <c r="L827" s="51">
        <f ca="1">AVERAGE(OFFSET(H827,0,0,Machine_traitement!$B$4,1))</f>
        <v>-2.2856757401543373</v>
      </c>
    </row>
    <row r="828" spans="1:12" ht="12.75">
      <c r="A828" s="65">
        <f>IF(TRUE,Machine_donnees_brutes!A832)</f>
        <v>728.27832000000001</v>
      </c>
      <c r="B828" s="65">
        <f>IF(TRUE,Machine_donnees_brutes!B832)</f>
        <v>5.1681938000000001</v>
      </c>
      <c r="C828" s="65">
        <f>IF(TRUE,Machine_donnees_brutes!D832)</f>
        <v>353.90181999999999</v>
      </c>
      <c r="D828" s="65">
        <f>IF(TRUE,Machine_donnees_brutes!C832)</f>
        <v>-0.25076093999999999</v>
      </c>
      <c r="F828" s="54" t="str">
        <f>IF(OR(H828&gt;Machine_traitement!$B$24,F827="OUI"),"OUI","NON")</f>
        <v>OUI</v>
      </c>
      <c r="G828" s="55" t="str">
        <f>IF(I828&gt;0,IF(A828&lt;&gt;A827,IF(OR((L828-L827)/(A828-A827)&lt;-Machine_traitement!$B$18,G827="RUPTURE",IF(L828&lt;L827,L828&lt;Machine_traitement!$B$19)),"RUPTURE","NON RUPTURE"),IF(OR((L829-L827)/(A829-A827)&lt;-Machine_traitement!$B$18,G827="RUPTURE",IF(L829&lt;L827,L829&lt;Machine_traitement!$B$19)),"RUPTURE","NON RUPTURE")),"NON RUPTURE")</f>
        <v>RUPTURE</v>
      </c>
      <c r="H828" s="56">
        <f>D828/Resultats!$K$2</f>
        <v>-0.21809999464006327</v>
      </c>
      <c r="I828" s="69">
        <f>A828-Machine_traitement!$B$26</f>
        <v>3.222660000000019</v>
      </c>
      <c r="J828" s="50">
        <f>(B828-$B$2)/Resultats!$J$2</f>
        <v>0.28717371250000001</v>
      </c>
      <c r="K828" s="50">
        <f>IF(AND(TRUE,Machine_donnees!J828-(Machine_traitement!$B$10*Machine_donnees!L828+Machine_traitement!$B$11)&gt;0.0003),Machine_donnees!J828-(Machine_traitement!$B$10*Machine_donnees!L828+Machine_traitement!$B$11),0)</f>
        <v>0.2468007198501411</v>
      </c>
      <c r="L828" s="51">
        <f ca="1">AVERAGE(OFFSET(H828,0,0,Machine_traitement!$B$4,1))</f>
        <v>-1.559068320883976</v>
      </c>
    </row>
    <row r="829" spans="1:12" ht="12.75">
      <c r="A829" s="65">
        <f>IF(TRUE,Machine_donnees_brutes!A833)</f>
        <v>728.28223000000003</v>
      </c>
      <c r="B829" s="65">
        <f>IF(TRUE,Machine_donnees_brutes!B833)</f>
        <v>5.1675978000000002</v>
      </c>
      <c r="C829" s="65">
        <f>IF(TRUE,Machine_donnees_brutes!D833)</f>
        <v>353.06292999999999</v>
      </c>
      <c r="D829" s="65">
        <f>IF(TRUE,Machine_donnees_brutes!C833)</f>
        <v>-3.3343234000000002</v>
      </c>
      <c r="F829" s="54" t="str">
        <f>IF(OR(H829&gt;Machine_traitement!$B$24,F828="OUI"),"OUI","NON")</f>
        <v>OUI</v>
      </c>
      <c r="G829" s="55" t="str">
        <f>IF(I829&gt;0,IF(A829&lt;&gt;A828,IF(OR((L829-L828)/(A829-A828)&lt;-Machine_traitement!$B$18,G828="RUPTURE",IF(L829&lt;L828,L829&lt;Machine_traitement!$B$19)),"RUPTURE","NON RUPTURE"),IF(OR((L830-L828)/(A830-A828)&lt;-Machine_traitement!$B$18,G828="RUPTURE",IF(L830&lt;L828,L830&lt;Machine_traitement!$B$19)),"RUPTURE","NON RUPTURE")),"NON RUPTURE")</f>
        <v>RUPTURE</v>
      </c>
      <c r="H829" s="56">
        <f>D829/Resultats!$K$2</f>
        <v>-2.9000366471278887</v>
      </c>
      <c r="I829" s="69">
        <f>A829-Machine_traitement!$B$26</f>
        <v>3.2265700000000379</v>
      </c>
      <c r="J829" s="50">
        <f>(B829-$B$2)/Resultats!$J$2</f>
        <v>0.28709921250000003</v>
      </c>
      <c r="K829" s="50">
        <f>IF(AND(TRUE,Machine_donnees!J829-(Machine_traitement!$B$10*Machine_donnees!L829+Machine_traitement!$B$11)&gt;0.0003),Machine_donnees!J829-(Machine_traitement!$B$10*Machine_donnees!L829+Machine_traitement!$B$11),0)</f>
        <v>0.24680611288760251</v>
      </c>
      <c r="L829" s="51">
        <f ca="1">AVERAGE(OFFSET(H829,0,0,Machine_traitement!$B$4,1))</f>
        <v>-2.5490640080394549</v>
      </c>
    </row>
    <row r="830" spans="1:12" ht="12.75">
      <c r="A830" s="65">
        <f>IF(TRUE,Machine_donnees_brutes!A834)</f>
        <v>728.28612999999996</v>
      </c>
      <c r="B830" s="65">
        <f>IF(TRUE,Machine_donnees_brutes!B834)</f>
        <v>5.1684437000000001</v>
      </c>
      <c r="C830" s="65">
        <f>IF(TRUE,Machine_donnees_brutes!D834)</f>
        <v>352.12857000000002</v>
      </c>
      <c r="D830" s="65">
        <f>IF(TRUE,Machine_donnees_brutes!C834)</f>
        <v>-2.5272603</v>
      </c>
      <c r="F830" s="54" t="str">
        <f>IF(OR(H830&gt;Machine_traitement!$B$24,F829="OUI"),"OUI","NON")</f>
        <v>OUI</v>
      </c>
      <c r="G830" s="55" t="str">
        <f>IF(I830&gt;0,IF(A830&lt;&gt;A829,IF(OR((L830-L829)/(A830-A829)&lt;-Machine_traitement!$B$18,G829="RUPTURE",IF(L830&lt;L829,L830&lt;Machine_traitement!$B$19)),"RUPTURE","NON RUPTURE"),IF(OR((L831-L829)/(A831-A829)&lt;-Machine_traitement!$B$18,G829="RUPTURE",IF(L831&lt;L829,L831&lt;Machine_traitement!$B$19)),"RUPTURE","NON RUPTURE")),"NON RUPTURE")</f>
        <v>RUPTURE</v>
      </c>
      <c r="H830" s="56">
        <f>D830/Resultats!$K$2</f>
        <v>-2.1980913689510206</v>
      </c>
      <c r="I830" s="69">
        <f>A830-Machine_traitement!$B$26</f>
        <v>3.2304699999999684</v>
      </c>
      <c r="J830" s="50">
        <f>(B830-$B$2)/Resultats!$J$2</f>
        <v>0.28720495000000001</v>
      </c>
      <c r="K830" s="50">
        <f>IF(AND(TRUE,Machine_donnees!J830-(Machine_traitement!$B$10*Machine_donnees!L830+Machine_traitement!$B$11)&gt;0.0003),Machine_donnees!J830-(Machine_traitement!$B$10*Machine_donnees!L830+Machine_traitement!$B$11),0)</f>
        <v>0.24676649320706218</v>
      </c>
      <c r="L830" s="51">
        <f ca="1">AVERAGE(OFFSET(H830,0,0,Machine_traitement!$B$4,1))</f>
        <v>-0.74786847956139657</v>
      </c>
    </row>
    <row r="831" spans="1:12" ht="12.75">
      <c r="A831" s="65">
        <f>IF(TRUE,Machine_donnees_brutes!A835)</f>
        <v>728.29003999999998</v>
      </c>
      <c r="B831" s="65">
        <f>IF(TRUE,Machine_donnees_brutes!B835)</f>
        <v>5.1671208999999996</v>
      </c>
      <c r="C831" s="65">
        <f>IF(TRUE,Machine_donnees_brutes!D835)</f>
        <v>352.01967999999999</v>
      </c>
      <c r="D831" s="65">
        <f>IF(TRUE,Machine_donnees_brutes!C835)</f>
        <v>0.80753350000000002</v>
      </c>
      <c r="F831" s="54" t="str">
        <f>IF(OR(H831&gt;Machine_traitement!$B$24,F830="OUI"),"OUI","NON")</f>
        <v>OUI</v>
      </c>
      <c r="G831" s="55" t="str">
        <f>IF(I831&gt;0,IF(A831&lt;&gt;A830,IF(OR((L831-L830)/(A831-A830)&lt;-Machine_traitement!$B$18,G830="RUPTURE",IF(L831&lt;L830,L831&lt;Machine_traitement!$B$19)),"RUPTURE","NON RUPTURE"),IF(OR((L832-L830)/(A832-A830)&lt;-Machine_traitement!$B$18,G830="RUPTURE",IF(L832&lt;L830,L832&lt;Machine_traitement!$B$19)),"RUPTURE","NON RUPTURE")),"NON RUPTURE")</f>
        <v>RUPTURE</v>
      </c>
      <c r="H831" s="56">
        <f>D831/Resultats!$K$2</f>
        <v>0.70235440982822739</v>
      </c>
      <c r="I831" s="69">
        <f>A831-Machine_traitement!$B$26</f>
        <v>3.2343799999999874</v>
      </c>
      <c r="J831" s="50">
        <f>(B831-$B$2)/Resultats!$J$2</f>
        <v>0.28703959999999995</v>
      </c>
      <c r="K831" s="50">
        <f>IF(AND(TRUE,Machine_donnees!J831-(Machine_traitement!$B$10*Machine_donnees!L831+Machine_traitement!$B$11)&gt;0.0003),Machine_donnees!J831-(Machine_traitement!$B$10*Machine_donnees!L831+Machine_traitement!$B$11),0)</f>
        <v>0.24670180045044629</v>
      </c>
      <c r="L831" s="51">
        <f ca="1">AVERAGE(OFFSET(H831,0,0,Machine_traitement!$B$4,1))</f>
        <v>-1.9951641137954101</v>
      </c>
    </row>
    <row r="832" spans="1:12" ht="12.75">
      <c r="A832" s="65">
        <f>IF(TRUE,Machine_donnees_brutes!A836)</f>
        <v>728.29395</v>
      </c>
      <c r="B832" s="65">
        <f>IF(TRUE,Machine_donnees_brutes!B836)</f>
        <v>5.1687659999999997</v>
      </c>
      <c r="C832" s="65">
        <f>IF(TRUE,Machine_donnees_brutes!D836)</f>
        <v>353.25997999999998</v>
      </c>
      <c r="D832" s="65">
        <f>IF(TRUE,Machine_donnees_brutes!C836)</f>
        <v>-5.3954219999999999</v>
      </c>
      <c r="F832" s="54" t="str">
        <f>IF(OR(H832&gt;Machine_traitement!$B$24,F831="OUI"),"OUI","NON")</f>
        <v>OUI</v>
      </c>
      <c r="G832" s="55" t="str">
        <f>IF(I832&gt;0,IF(A832&lt;&gt;A831,IF(OR((L832-L831)/(A832-A831)&lt;-Machine_traitement!$B$18,G831="RUPTURE",IF(L832&lt;L831,L832&lt;Machine_traitement!$B$19)),"RUPTURE","NON RUPTURE"),IF(OR((L833-L831)/(A833-A831)&lt;-Machine_traitement!$B$18,G831="RUPTURE",IF(L833&lt;L831,L833&lt;Machine_traitement!$B$19)),"RUPTURE","NON RUPTURE")),"NON RUPTURE")</f>
        <v>RUPTURE</v>
      </c>
      <c r="H832" s="56">
        <f>D832/Resultats!$K$2</f>
        <v>-4.6926826374190478</v>
      </c>
      <c r="I832" s="69">
        <f>A832-Machine_traitement!$B$26</f>
        <v>3.2382900000000063</v>
      </c>
      <c r="J832" s="50">
        <f>(B832-$B$2)/Resultats!$J$2</f>
        <v>0.28724523749999997</v>
      </c>
      <c r="K832" s="50">
        <f>IF(AND(TRUE,Machine_donnees!J832-(Machine_traitement!$B$10*Machine_donnees!L832+Machine_traitement!$B$11)&gt;0.0003),Machine_donnees!J832-(Machine_traitement!$B$10*Machine_donnees!L832+Machine_traitement!$B$11),0)</f>
        <v>0.24688015638138877</v>
      </c>
      <c r="L832" s="51">
        <f ca="1">AVERAGE(OFFSET(H832,0,0,Machine_traitement!$B$4,1))</f>
        <v>-1.6571041706014176</v>
      </c>
    </row>
    <row r="833" spans="1:12" ht="12.75">
      <c r="A833" s="65">
        <f>IF(TRUE,Machine_donnees_brutes!A837)</f>
        <v>728.29785000000004</v>
      </c>
      <c r="B833" s="65">
        <f>IF(TRUE,Machine_donnees_brutes!B837)</f>
        <v>5.1678476</v>
      </c>
      <c r="C833" s="65">
        <f>IF(TRUE,Machine_donnees_brutes!D837)</f>
        <v>354.22152999999997</v>
      </c>
      <c r="D833" s="65">
        <f>IF(TRUE,Machine_donnees_brutes!C837)</f>
        <v>1.5849038</v>
      </c>
      <c r="F833" s="54" t="str">
        <f>IF(OR(H833&gt;Machine_traitement!$B$24,F832="OUI"),"OUI","NON")</f>
        <v>OUI</v>
      </c>
      <c r="G833" s="55" t="str">
        <f>IF(I833&gt;0,IF(A833&lt;&gt;A832,IF(OR((L833-L832)/(A833-A832)&lt;-Machine_traitement!$B$18,G832="RUPTURE",IF(L833&lt;L832,L833&lt;Machine_traitement!$B$19)),"RUPTURE","NON RUPTURE"),IF(OR((L834-L832)/(A834-A832)&lt;-Machine_traitement!$B$18,G832="RUPTURE",IF(L834&lt;L832,L834&lt;Machine_traitement!$B$19)),"RUPTURE","NON RUPTURE")),"NON RUPTURE")</f>
        <v>RUPTURE</v>
      </c>
      <c r="H833" s="56">
        <f>D833/Resultats!$K$2</f>
        <v>1.3784742962162127</v>
      </c>
      <c r="I833" s="69">
        <f>A833-Machine_traitement!$B$26</f>
        <v>3.2421900000000505</v>
      </c>
      <c r="J833" s="50">
        <f>(B833-$B$2)/Resultats!$J$2</f>
        <v>0.2871304375</v>
      </c>
      <c r="K833" s="50">
        <f>IF(AND(TRUE,Machine_donnees!J833-(Machine_traitement!$B$10*Machine_donnees!L833+Machine_traitement!$B$11)&gt;0.0003),Machine_donnees!J833-(Machine_traitement!$B$10*Machine_donnees!L833+Machine_traitement!$B$11),0)</f>
        <v>0.24679098589602885</v>
      </c>
      <c r="L833" s="51">
        <f ca="1">AVERAGE(OFFSET(H833,0,0,Machine_traitement!$B$4,1))</f>
        <v>-1.9746926584569409</v>
      </c>
    </row>
    <row r="834" spans="1:12" ht="12.75">
      <c r="A834" s="65">
        <f>IF(TRUE,Machine_donnees_brutes!A838)</f>
        <v>728.30175999999994</v>
      </c>
      <c r="B834" s="65">
        <f>IF(TRUE,Machine_donnees_brutes!B838)</f>
        <v>5.1687059</v>
      </c>
      <c r="C834" s="65">
        <f>IF(TRUE,Machine_donnees_brutes!D838)</f>
        <v>353.91406000000001</v>
      </c>
      <c r="D834" s="65">
        <f>IF(TRUE,Machine_donnees_brutes!C838)</f>
        <v>-6.1257181000000003</v>
      </c>
      <c r="F834" s="54" t="str">
        <f>IF(OR(H834&gt;Machine_traitement!$B$24,F833="OUI"),"OUI","NON")</f>
        <v>OUI</v>
      </c>
      <c r="G834" s="55" t="str">
        <f>IF(I834&gt;0,IF(A834&lt;&gt;A833,IF(OR((L834-L833)/(A834-A833)&lt;-Machine_traitement!$B$18,G833="RUPTURE",IF(L834&lt;L833,L834&lt;Machine_traitement!$B$19)),"RUPTURE","NON RUPTURE"),IF(OR((L835-L833)/(A835-A833)&lt;-Machine_traitement!$B$18,G833="RUPTURE",IF(L835&lt;L833,L835&lt;Machine_traitement!$B$19)),"RUPTURE","NON RUPTURE")),"NON RUPTURE")</f>
        <v>RUPTURE</v>
      </c>
      <c r="H834" s="56">
        <f>D834/Resultats!$K$2</f>
        <v>-5.3278596131300944</v>
      </c>
      <c r="I834" s="69">
        <f>A834-Machine_traitement!$B$26</f>
        <v>3.2460999999999558</v>
      </c>
      <c r="J834" s="50">
        <f>(B834-$B$2)/Resultats!$J$2</f>
        <v>0.287237725</v>
      </c>
      <c r="K834" s="50">
        <f>IF(AND(TRUE,Machine_donnees!J834-(Machine_traitement!$B$10*Machine_donnees!L834+Machine_traitement!$B$11)&gt;0.0003),Machine_donnees!J834-(Machine_traitement!$B$10*Machine_donnees!L834+Machine_traitement!$B$11),0)</f>
        <v>0.24689527280010382</v>
      </c>
      <c r="L834" s="51">
        <f ca="1">AVERAGE(OFFSET(H834,0,0,Machine_traitement!$B$4,1))</f>
        <v>-1.9375107322332528</v>
      </c>
    </row>
    <row r="835" spans="1:12" ht="12.75">
      <c r="A835" s="65">
        <f>IF(TRUE,Machine_donnees_brutes!A839)</f>
        <v>728.30565999999999</v>
      </c>
      <c r="B835" s="65">
        <f>IF(TRUE,Machine_donnees_brutes!B839)</f>
        <v>5.1685333</v>
      </c>
      <c r="C835" s="65">
        <f>IF(TRUE,Machine_donnees_brutes!D839)</f>
        <v>353.03307999999998</v>
      </c>
      <c r="D835" s="65">
        <f>IF(TRUE,Machine_donnees_brutes!C839)</f>
        <v>1.6704038000000001</v>
      </c>
      <c r="F835" s="54" t="str">
        <f>IF(OR(H835&gt;Machine_traitement!$B$24,F834="OUI"),"OUI","NON")</f>
        <v>OUI</v>
      </c>
      <c r="G835" s="55" t="str">
        <f>IF(I835&gt;0,IF(A835&lt;&gt;A834,IF(OR((L835-L834)/(A835-A834)&lt;-Machine_traitement!$B$18,G834="RUPTURE",IF(L835&lt;L834,L835&lt;Machine_traitement!$B$19)),"RUPTURE","NON RUPTURE"),IF(OR((L836-L834)/(A836-A834)&lt;-Machine_traitement!$B$18,G834="RUPTURE",IF(L836&lt;L834,L836&lt;Machine_traitement!$B$19)),"RUPTURE","NON RUPTURE")),"NON RUPTURE")</f>
        <v>RUPTURE</v>
      </c>
      <c r="H835" s="56">
        <f>D835/Resultats!$K$2</f>
        <v>1.4528381486635891</v>
      </c>
      <c r="I835" s="69">
        <f>A835-Machine_traitement!$B$26</f>
        <v>3.25</v>
      </c>
      <c r="J835" s="50">
        <f>(B835-$B$2)/Resultats!$J$2</f>
        <v>0.28721615</v>
      </c>
      <c r="K835" s="50">
        <f>IF(AND(TRUE,Machine_donnees!J835-(Machine_traitement!$B$10*Machine_donnees!L835+Machine_traitement!$B$11)&gt;0.0003),Machine_donnees!J835-(Machine_traitement!$B$10*Machine_donnees!L835+Machine_traitement!$B$11),0)</f>
        <v>0.24679245400174674</v>
      </c>
      <c r="L835" s="51">
        <f ca="1">AVERAGE(OFFSET(H835,0,0,Machine_traitement!$B$4,1))</f>
        <v>-0.93077707261343934</v>
      </c>
    </row>
    <row r="836" spans="1:12" ht="12.75">
      <c r="A836" s="65">
        <f>IF(TRUE,Machine_donnees_brutes!A840)</f>
        <v>728.30957000000001</v>
      </c>
      <c r="B836" s="65">
        <f>IF(TRUE,Machine_donnees_brutes!B840)</f>
        <v>5.1689863000000003</v>
      </c>
      <c r="C836" s="65">
        <f>IF(TRUE,Machine_donnees_brutes!D840)</f>
        <v>352.17205999999999</v>
      </c>
      <c r="D836" s="65">
        <f>IF(TRUE,Machine_donnees_brutes!C840)</f>
        <v>-3.8107297</v>
      </c>
      <c r="F836" s="54" t="str">
        <f>IF(OR(H836&gt;Machine_traitement!$B$24,F835="OUI"),"OUI","NON")</f>
        <v>OUI</v>
      </c>
      <c r="G836" s="55" t="str">
        <f>IF(I836&gt;0,IF(A836&lt;&gt;A835,IF(OR((L836-L835)/(A836-A835)&lt;-Machine_traitement!$B$18,G835="RUPTURE",IF(L836&lt;L835,L836&lt;Machine_traitement!$B$19)),"RUPTURE","NON RUPTURE"),IF(OR((L837-L835)/(A837-A835)&lt;-Machine_traitement!$B$18,G835="RUPTURE",IF(L837&lt;L835,L837&lt;Machine_traitement!$B$19)),"RUPTURE","NON RUPTURE")),"NON RUPTURE")</f>
        <v>RUPTURE</v>
      </c>
      <c r="H836" s="56">
        <f>D836/Resultats!$K$2</f>
        <v>-3.3143922938904677</v>
      </c>
      <c r="I836" s="69">
        <f>A836-Machine_traitement!$B$26</f>
        <v>3.253910000000019</v>
      </c>
      <c r="J836" s="50">
        <f>(B836-$B$2)/Resultats!$J$2</f>
        <v>0.28727277500000004</v>
      </c>
      <c r="K836" s="50">
        <f>IF(AND(TRUE,Machine_donnees!J836-(Machine_traitement!$B$10*Machine_donnees!L836+Machine_traitement!$B$11)&gt;0.0003),Machine_donnees!J836-(Machine_traitement!$B$10*Machine_donnees!L836+Machine_traitement!$B$11),0)</f>
        <v>0.24694800534698475</v>
      </c>
      <c r="L836" s="51">
        <f ca="1">AVERAGE(OFFSET(H836,0,0,Machine_traitement!$B$4,1))</f>
        <v>-2.1566242583457771</v>
      </c>
    </row>
    <row r="837" spans="1:12" ht="12.75">
      <c r="A837" s="65">
        <f>IF(TRUE,Machine_donnees_brutes!A841)</f>
        <v>728.31348000000003</v>
      </c>
      <c r="B837" s="65">
        <f>IF(TRUE,Machine_donnees_brutes!B841)</f>
        <v>5.1686525000000003</v>
      </c>
      <c r="C837" s="65">
        <f>IF(TRUE,Machine_donnees_brutes!D841)</f>
        <v>352.26587000000001</v>
      </c>
      <c r="D837" s="65">
        <f>IF(TRUE,Machine_donnees_brutes!C841)</f>
        <v>-1.1484371</v>
      </c>
      <c r="F837" s="54" t="str">
        <f>IF(OR(H837&gt;Machine_traitement!$B$24,F836="OUI"),"OUI","NON")</f>
        <v>OUI</v>
      </c>
      <c r="G837" s="55" t="str">
        <f>IF(I837&gt;0,IF(A837&lt;&gt;A836,IF(OR((L837-L836)/(A837-A836)&lt;-Machine_traitement!$B$18,G836="RUPTURE",IF(L837&lt;L836,L837&lt;Machine_traitement!$B$19)),"RUPTURE","NON RUPTURE"),IF(OR((L838-L836)/(A838-A836)&lt;-Machine_traitement!$B$18,G836="RUPTURE",IF(L838&lt;L836,L838&lt;Machine_traitement!$B$19)),"RUPTURE","NON RUPTURE")),"NON RUPTURE")</f>
        <v>RUPTURE</v>
      </c>
      <c r="H837" s="56">
        <f>D837/Resultats!$K$2</f>
        <v>-0.99885622280108621</v>
      </c>
      <c r="I837" s="69">
        <f>A837-Machine_traitement!$B$26</f>
        <v>3.2578200000000379</v>
      </c>
      <c r="J837" s="50">
        <f>(B837-$B$2)/Resultats!$J$2</f>
        <v>0.28723105000000004</v>
      </c>
      <c r="K837" s="50">
        <f>IF(AND(TRUE,Machine_donnees!J837-(Machine_traitement!$B$10*Machine_donnees!L837+Machine_traitement!$B$11)&gt;0.0003),Machine_donnees!J837-(Machine_traitement!$B$10*Machine_donnees!L837+Machine_traitement!$B$11),0)</f>
        <v>0.24681985842901352</v>
      </c>
      <c r="L837" s="51">
        <f ca="1">AVERAGE(OFFSET(H837,0,0,Machine_traitement!$B$4,1))</f>
        <v>-1.0857258573608277</v>
      </c>
    </row>
    <row r="838" spans="1:12" ht="12.75">
      <c r="A838" s="65">
        <f>IF(TRUE,Machine_donnees_brutes!A842)</f>
        <v>728.31737999999996</v>
      </c>
      <c r="B838" s="65">
        <f>IF(TRUE,Machine_donnees_brutes!B842)</f>
        <v>5.1683187000000004</v>
      </c>
      <c r="C838" s="65">
        <f>IF(TRUE,Machine_donnees_brutes!D842)</f>
        <v>353.5675</v>
      </c>
      <c r="D838" s="65">
        <f>IF(TRUE,Machine_donnees_brutes!C842)</f>
        <v>-1.3481942</v>
      </c>
      <c r="F838" s="54" t="str">
        <f>IF(OR(H838&gt;Machine_traitement!$B$24,F837="OUI"),"OUI","NON")</f>
        <v>OUI</v>
      </c>
      <c r="G838" s="55" t="str">
        <f>IF(I838&gt;0,IF(A838&lt;&gt;A837,IF(OR((L838-L837)/(A838-A837)&lt;-Machine_traitement!$B$18,G837="RUPTURE",IF(L838&lt;L837,L838&lt;Machine_traitement!$B$19)),"RUPTURE","NON RUPTURE"),IF(OR((L839-L837)/(A839-A837)&lt;-Machine_traitement!$B$18,G837="RUPTURE",IF(L839&lt;L837,L839&lt;Machine_traitement!$B$19)),"RUPTURE","NON RUPTURE")),"NON RUPTURE")</f>
        <v>RUPTURE</v>
      </c>
      <c r="H838" s="56">
        <f>D838/Resultats!$K$2</f>
        <v>-1.1725954919205694</v>
      </c>
      <c r="I838" s="69">
        <f>A838-Machine_traitement!$B$26</f>
        <v>3.2617199999999684</v>
      </c>
      <c r="J838" s="50">
        <f>(B838-$B$2)/Resultats!$J$2</f>
        <v>0.28718932500000005</v>
      </c>
      <c r="K838" s="50">
        <f>IF(AND(TRUE,Machine_donnees!J838-(Machine_traitement!$B$10*Machine_donnees!L838+Machine_traitement!$B$11)&gt;0.0003),Machine_donnees!J838-(Machine_traitement!$B$10*Machine_donnees!L838+Machine_traitement!$B$11),0)</f>
        <v>0.24689821856590832</v>
      </c>
      <c r="L838" s="51">
        <f ca="1">AVERAGE(OFFSET(H838,0,0,Machine_traitement!$B$4,1))</f>
        <v>-2.5737625047941446</v>
      </c>
    </row>
    <row r="839" spans="1:12" ht="12.75">
      <c r="A839" s="65">
        <f>IF(TRUE,Machine_donnees_brutes!A843)</f>
        <v>728.32128999999998</v>
      </c>
      <c r="B839" s="65">
        <f>IF(TRUE,Machine_donnees_brutes!B843)</f>
        <v>5.1685752999999997</v>
      </c>
      <c r="C839" s="65">
        <f>IF(TRUE,Machine_donnees_brutes!D843)</f>
        <v>354.14708999999999</v>
      </c>
      <c r="D839" s="65">
        <f>IF(TRUE,Machine_donnees_brutes!C843)</f>
        <v>-4.5701837999999997</v>
      </c>
      <c r="F839" s="54" t="str">
        <f>IF(OR(H839&gt;Machine_traitement!$B$24,F838="OUI"),"OUI","NON")</f>
        <v>OUI</v>
      </c>
      <c r="G839" s="55" t="str">
        <f>IF(I839&gt;0,IF(A839&lt;&gt;A838,IF(OR((L839-L838)/(A839-A838)&lt;-Machine_traitement!$B$18,G838="RUPTURE",IF(L839&lt;L838,L839&lt;Machine_traitement!$B$19)),"RUPTURE","NON RUPTURE"),IF(OR((L840-L838)/(A840-A838)&lt;-Machine_traitement!$B$18,G838="RUPTURE",IF(L840&lt;L838,L840&lt;Machine_traitement!$B$19)),"RUPTURE","NON RUPTURE")),"NON RUPTURE")</f>
        <v>RUPTURE</v>
      </c>
      <c r="H839" s="56">
        <f>D839/Resultats!$K$2</f>
        <v>-3.9749295176677197</v>
      </c>
      <c r="I839" s="69">
        <f>A839-Machine_traitement!$B$26</f>
        <v>3.2656299999999874</v>
      </c>
      <c r="J839" s="50">
        <f>(B839-$B$2)/Resultats!$J$2</f>
        <v>0.28722139999999996</v>
      </c>
      <c r="K839" s="50">
        <f>IF(AND(TRUE,Machine_donnees!J839-(Machine_traitement!$B$10*Machine_donnees!L839+Machine_traitement!$B$11)&gt;0.0003),Machine_donnees!J839-(Machine_traitement!$B$10*Machine_donnees!L839+Machine_traitement!$B$11),0)</f>
        <v>0.24684331649557723</v>
      </c>
      <c r="L839" s="51">
        <f ca="1">AVERAGE(OFFSET(H839,0,0,Machine_traitement!$B$4,1))</f>
        <v>-1.495984925606217</v>
      </c>
    </row>
    <row r="840" spans="1:12" ht="12.75">
      <c r="A840" s="65">
        <f>IF(TRUE,Machine_donnees_brutes!A844)</f>
        <v>728.3252</v>
      </c>
      <c r="B840" s="65">
        <f>IF(TRUE,Machine_donnees_brutes!B844)</f>
        <v>5.1690521</v>
      </c>
      <c r="C840" s="65">
        <f>IF(TRUE,Machine_donnees_brutes!D844)</f>
        <v>353.58963</v>
      </c>
      <c r="D840" s="65">
        <f>IF(TRUE,Machine_donnees_brutes!C844)</f>
        <v>1.1301600000000001</v>
      </c>
      <c r="F840" s="54" t="str">
        <f>IF(OR(H840&gt;Machine_traitement!$B$24,F839="OUI"),"OUI","NON")</f>
        <v>OUI</v>
      </c>
      <c r="G840" s="55" t="str">
        <f>IF(I840&gt;0,IF(A840&lt;&gt;A839,IF(OR((L840-L839)/(A840-A839)&lt;-Machine_traitement!$B$18,G839="RUPTURE",IF(L840&lt;L839,L840&lt;Machine_traitement!$B$19)),"RUPTURE","NON RUPTURE"),IF(OR((L841-L839)/(A841-A839)&lt;-Machine_traitement!$B$18,G839="RUPTURE",IF(L841&lt;L839,L841&lt;Machine_traitement!$B$19)),"RUPTURE","NON RUPTURE")),"NON RUPTURE")</f>
        <v>RUPTURE</v>
      </c>
      <c r="H840" s="56">
        <f>D840/Resultats!$K$2</f>
        <v>0.98295966645528576</v>
      </c>
      <c r="I840" s="69">
        <f>A840-Machine_traitement!$B$26</f>
        <v>3.2695400000000063</v>
      </c>
      <c r="J840" s="50">
        <f>(B840-$B$2)/Resultats!$J$2</f>
        <v>0.28728100000000001</v>
      </c>
      <c r="K840" s="50">
        <f>IF(AND(TRUE,Machine_donnees!J840-(Machine_traitement!$B$10*Machine_donnees!L840+Machine_traitement!$B$11)&gt;0.0003),Machine_donnees!J840-(Machine_traitement!$B$10*Machine_donnees!L840+Machine_traitement!$B$11),0)</f>
        <v>0.24692587815405936</v>
      </c>
      <c r="L840" s="51">
        <f ca="1">AVERAGE(OFFSET(H840,0,0,Machine_traitement!$B$4,1))</f>
        <v>-1.7805146366990114</v>
      </c>
    </row>
    <row r="841" spans="1:12" ht="12.75">
      <c r="A841" s="65">
        <f>IF(TRUE,Machine_donnees_brutes!A845)</f>
        <v>728.32910000000004</v>
      </c>
      <c r="B841" s="65">
        <f>IF(TRUE,Machine_donnees_brutes!B845)</f>
        <v>5.1669597999999999</v>
      </c>
      <c r="C841" s="65">
        <f>IF(TRUE,Machine_donnees_brutes!D845)</f>
        <v>352.60226</v>
      </c>
      <c r="D841" s="65">
        <f>IF(TRUE,Machine_donnees_brutes!C845)</f>
        <v>-5.2244611000000001</v>
      </c>
      <c r="F841" s="54" t="str">
        <f>IF(OR(H841&gt;Machine_traitement!$B$24,F840="OUI"),"OUI","NON")</f>
        <v>OUI</v>
      </c>
      <c r="G841" s="55" t="str">
        <f>IF(I841&gt;0,IF(A841&lt;&gt;A840,IF(OR((L841-L840)/(A841-A840)&lt;-Machine_traitement!$B$18,G840="RUPTURE",IF(L841&lt;L840,L841&lt;Machine_traitement!$B$19)),"RUPTURE","NON RUPTURE"),IF(OR((L842-L840)/(A842-A840)&lt;-Machine_traitement!$B$18,G840="RUPTURE",IF(L842&lt;L840,L842&lt;Machine_traitement!$B$19)),"RUPTURE","NON RUPTURE")),"NON RUPTURE")</f>
        <v>RUPTURE</v>
      </c>
      <c r="H841" s="56">
        <f>D841/Resultats!$K$2</f>
        <v>-4.5439889398533087</v>
      </c>
      <c r="I841" s="69">
        <f>A841-Machine_traitement!$B$26</f>
        <v>3.2734400000000505</v>
      </c>
      <c r="J841" s="50">
        <f>(B841-$B$2)/Resultats!$J$2</f>
        <v>0.28701946249999999</v>
      </c>
      <c r="K841" s="50">
        <f>IF(AND(TRUE,Machine_donnees!J841-(Machine_traitement!$B$10*Machine_donnees!L841+Machine_traitement!$B$11)&gt;0.0003),Machine_donnees!J841-(Machine_traitement!$B$10*Machine_donnees!L841+Machine_traitement!$B$11),0)</f>
        <v>0.2466263299155684</v>
      </c>
      <c r="L841" s="51">
        <f ca="1">AVERAGE(OFFSET(H841,0,0,Machine_traitement!$B$4,1))</f>
        <v>-1.3095040409405545</v>
      </c>
    </row>
    <row r="842" spans="1:12" ht="12.75">
      <c r="A842" s="65">
        <f>IF(TRUE,Machine_donnees_brutes!A846)</f>
        <v>728.33300999999994</v>
      </c>
      <c r="B842" s="65">
        <f>IF(TRUE,Machine_donnees_brutes!B846)</f>
        <v>5.1681575999999998</v>
      </c>
      <c r="C842" s="65">
        <f>IF(TRUE,Machine_donnees_brutes!D846)</f>
        <v>351.85827999999998</v>
      </c>
      <c r="D842" s="65">
        <f>IF(TRUE,Machine_donnees_brutes!C846)</f>
        <v>2.2132508999999998</v>
      </c>
      <c r="F842" s="54" t="str">
        <f>IF(OR(H842&gt;Machine_traitement!$B$24,F841="OUI"),"OUI","NON")</f>
        <v>OUI</v>
      </c>
      <c r="G842" s="55" t="str">
        <f>IF(I842&gt;0,IF(A842&lt;&gt;A841,IF(OR((L842-L841)/(A842-A841)&lt;-Machine_traitement!$B$18,G841="RUPTURE",IF(L842&lt;L841,L842&lt;Machine_traitement!$B$19)),"RUPTURE","NON RUPTURE"),IF(OR((L843-L841)/(A843-A841)&lt;-Machine_traitement!$B$18,G841="RUPTURE",IF(L843&lt;L841,L843&lt;Machine_traitement!$B$19)),"RUPTURE","NON RUPTURE")),"NON RUPTURE")</f>
        <v>RUPTURE</v>
      </c>
      <c r="H842" s="56">
        <f>D842/Resultats!$K$2</f>
        <v>1.9249808579721994</v>
      </c>
      <c r="I842" s="69">
        <f>A842-Machine_traitement!$B$26</f>
        <v>3.2773499999999558</v>
      </c>
      <c r="J842" s="50">
        <f>(B842-$B$2)/Resultats!$J$2</f>
        <v>0.28716918749999998</v>
      </c>
      <c r="K842" s="50">
        <f>IF(AND(TRUE,Machine_donnees!J842-(Machine_traitement!$B$10*Machine_donnees!L842+Machine_traitement!$B$11)&gt;0.0003),Machine_donnees!J842-(Machine_traitement!$B$10*Machine_donnees!L842+Machine_traitement!$B$11),0)</f>
        <v>0.24678466417275444</v>
      </c>
      <c r="L842" s="51">
        <f ca="1">AVERAGE(OFFSET(H842,0,0,Machine_traitement!$B$4,1))</f>
        <v>-1.4161857713470654</v>
      </c>
    </row>
    <row r="843" spans="1:12" ht="12.75">
      <c r="A843" s="65">
        <f>IF(TRUE,Machine_donnees_brutes!A847)</f>
        <v>728.33690999999999</v>
      </c>
      <c r="B843" s="65">
        <f>IF(TRUE,Machine_donnees_brutes!B847)</f>
        <v>5.1671863</v>
      </c>
      <c r="C843" s="65">
        <f>IF(TRUE,Machine_donnees_brutes!D847)</f>
        <v>352.24254999999999</v>
      </c>
      <c r="D843" s="65">
        <f>IF(TRUE,Machine_donnees_brutes!C847)</f>
        <v>-5.4697762000000001</v>
      </c>
      <c r="F843" s="54" t="str">
        <f>IF(OR(H843&gt;Machine_traitement!$B$24,F842="OUI"),"OUI","NON")</f>
        <v>OUI</v>
      </c>
      <c r="G843" s="55" t="str">
        <f>IF(I843&gt;0,IF(A843&lt;&gt;A842,IF(OR((L843-L842)/(A843-A842)&lt;-Machine_traitement!$B$18,G842="RUPTURE",IF(L843&lt;L842,L843&lt;Machine_traitement!$B$19)),"RUPTURE","NON RUPTURE"),IF(OR((L844-L842)/(A844-A842)&lt;-Machine_traitement!$B$18,G842="RUPTURE",IF(L844&lt;L842,L844&lt;Machine_traitement!$B$19)),"RUPTURE","NON RUPTURE")),"NON RUPTURE")</f>
        <v>RUPTURE</v>
      </c>
      <c r="H843" s="56">
        <f>D843/Resultats!$K$2</f>
        <v>-4.7573524006663304</v>
      </c>
      <c r="I843" s="69">
        <f>A843-Machine_traitement!$B$26</f>
        <v>3.28125</v>
      </c>
      <c r="J843" s="50">
        <f>(B843-$B$2)/Resultats!$J$2</f>
        <v>0.287047775</v>
      </c>
      <c r="K843" s="50">
        <f>IF(AND(TRUE,Machine_donnees!J843-(Machine_traitement!$B$10*Machine_donnees!L843+Machine_traitement!$B$11)&gt;0.0003),Machine_donnees!J843-(Machine_traitement!$B$10*Machine_donnees!L843+Machine_traitement!$B$11),0)</f>
        <v>0.24674997437677829</v>
      </c>
      <c r="L843" s="51">
        <f ca="1">AVERAGE(OFFSET(H843,0,0,Machine_traitement!$B$4,1))</f>
        <v>-2.4908113668944165</v>
      </c>
    </row>
    <row r="844" spans="1:12" ht="12.75">
      <c r="A844" s="65">
        <f>IF(TRUE,Machine_donnees_brutes!A848)</f>
        <v>728.34082000000001</v>
      </c>
      <c r="B844" s="65">
        <f>IF(TRUE,Machine_donnees_brutes!B848)</f>
        <v>5.1676807</v>
      </c>
      <c r="C844" s="65">
        <f>IF(TRUE,Machine_donnees_brutes!D848)</f>
        <v>353.52920999999998</v>
      </c>
      <c r="D844" s="65">
        <f>IF(TRUE,Machine_donnees_brutes!C848)</f>
        <v>-0.25785530000000001</v>
      </c>
      <c r="F844" s="54" t="str">
        <f>IF(OR(H844&gt;Machine_traitement!$B$24,F843="OUI"),"OUI","NON")</f>
        <v>OUI</v>
      </c>
      <c r="G844" s="55" t="str">
        <f>IF(I844&gt;0,IF(A844&lt;&gt;A843,IF(OR((L844-L843)/(A844-A843)&lt;-Machine_traitement!$B$18,G843="RUPTURE",IF(L844&lt;L843,L844&lt;Machine_traitement!$B$19)),"RUPTURE","NON RUPTURE"),IF(OR((L845-L843)/(A845-A843)&lt;-Machine_traitement!$B$18,G843="RUPTURE",IF(L845&lt;L843,L845&lt;Machine_traitement!$B$19)),"RUPTURE","NON RUPTURE")),"NON RUPTURE")</f>
        <v>RUPTURE</v>
      </c>
      <c r="H844" s="56">
        <f>D844/Resultats!$K$2</f>
        <v>-0.22427033312250269</v>
      </c>
      <c r="I844" s="69">
        <f>A844-Machine_traitement!$B$26</f>
        <v>3.285160000000019</v>
      </c>
      <c r="J844" s="50">
        <f>(B844-$B$2)/Resultats!$J$2</f>
        <v>0.28710957500000001</v>
      </c>
      <c r="K844" s="50">
        <f>IF(AND(TRUE,Machine_donnees!J844-(Machine_traitement!$B$10*Machine_donnees!L844+Machine_traitement!$B$11)&gt;0.0003),Machine_donnees!J844-(Machine_traitement!$B$10*Machine_donnees!L844+Machine_traitement!$B$11),0)</f>
        <v>0.24671925271054135</v>
      </c>
      <c r="L844" s="51">
        <f ca="1">AVERAGE(OFFSET(H844,0,0,Machine_traitement!$B$4,1))</f>
        <v>-1.3443278502642668</v>
      </c>
    </row>
    <row r="845" spans="1:12" ht="12.75">
      <c r="A845" s="65">
        <f>IF(TRUE,Machine_donnees_brutes!A849)</f>
        <v>728.34473000000003</v>
      </c>
      <c r="B845" s="65">
        <f>IF(TRUE,Machine_donnees_brutes!B849)</f>
        <v>5.1683846000000004</v>
      </c>
      <c r="C845" s="65">
        <f>IF(TRUE,Machine_donnees_brutes!D849)</f>
        <v>353.87991</v>
      </c>
      <c r="D845" s="65">
        <f>IF(TRUE,Machine_donnees_brutes!C849)</f>
        <v>-2.8334324</v>
      </c>
      <c r="F845" s="54" t="str">
        <f>IF(OR(H845&gt;Machine_traitement!$B$24,F844="OUI"),"OUI","NON")</f>
        <v>OUI</v>
      </c>
      <c r="G845" s="55" t="str">
        <f>IF(I845&gt;0,IF(A845&lt;&gt;A844,IF(OR((L845-L844)/(A845-A844)&lt;-Machine_traitement!$B$18,G844="RUPTURE",IF(L845&lt;L844,L845&lt;Machine_traitement!$B$19)),"RUPTURE","NON RUPTURE"),IF(OR((L846-L844)/(A846-A844)&lt;-Machine_traitement!$B$18,G844="RUPTURE",IF(L846&lt;L844,L846&lt;Machine_traitement!$B$19)),"RUPTURE","NON RUPTURE")),"NON RUPTURE")</f>
        <v>RUPTURE</v>
      </c>
      <c r="H845" s="56">
        <f>D845/Resultats!$K$2</f>
        <v>-2.464385367406031</v>
      </c>
      <c r="I845" s="69">
        <f>A845-Machine_traitement!$B$26</f>
        <v>3.2890700000000379</v>
      </c>
      <c r="J845" s="50">
        <f>(B845-$B$2)/Resultats!$J$2</f>
        <v>0.28719756250000006</v>
      </c>
      <c r="K845" s="50">
        <f>IF(AND(TRUE,Machine_donnees!J845-(Machine_traitement!$B$10*Machine_donnees!L845+Machine_traitement!$B$11)&gt;0.0003),Machine_donnees!J845-(Machine_traitement!$B$10*Machine_donnees!L845+Machine_traitement!$B$11),0)</f>
        <v>0.24688139679434437</v>
      </c>
      <c r="L845" s="51">
        <f ca="1">AVERAGE(OFFSET(H845,0,0,Machine_traitement!$B$4,1))</f>
        <v>-2.2632401919635439</v>
      </c>
    </row>
    <row r="846" spans="1:12" ht="12.75">
      <c r="A846" s="65">
        <f>IF(TRUE,Machine_donnees_brutes!A850)</f>
        <v>728.34862999999996</v>
      </c>
      <c r="B846" s="65">
        <f>IF(TRUE,Machine_donnees_brutes!B850)</f>
        <v>5.1688375000000004</v>
      </c>
      <c r="C846" s="65">
        <f>IF(TRUE,Machine_donnees_brutes!D850)</f>
        <v>353.19607999999999</v>
      </c>
      <c r="D846" s="65">
        <f>IF(TRUE,Machine_donnees_brutes!C850)</f>
        <v>-2.3708982000000001</v>
      </c>
      <c r="F846" s="54" t="str">
        <f>IF(OR(H846&gt;Machine_traitement!$B$24,F845="OUI"),"OUI","NON")</f>
        <v>OUI</v>
      </c>
      <c r="G846" s="55" t="str">
        <f>IF(I846&gt;0,IF(A846&lt;&gt;A845,IF(OR((L846-L845)/(A846-A845)&lt;-Machine_traitement!$B$18,G845="RUPTURE",IF(L846&lt;L845,L846&lt;Machine_traitement!$B$19)),"RUPTURE","NON RUPTURE"),IF(OR((L847-L845)/(A847-A845)&lt;-Machine_traitement!$B$18,G845="RUPTURE",IF(L847&lt;L845,L847&lt;Machine_traitement!$B$19)),"RUPTURE","NON RUPTURE")),"NON RUPTURE")</f>
        <v>RUPTURE</v>
      </c>
      <c r="H846" s="56">
        <f>D846/Resultats!$K$2</f>
        <v>-2.0620950165210568</v>
      </c>
      <c r="I846" s="69">
        <f>A846-Machine_traitement!$B$26</f>
        <v>3.2929699999999684</v>
      </c>
      <c r="J846" s="50">
        <f>(B846-$B$2)/Resultats!$J$2</f>
        <v>0.28725417500000006</v>
      </c>
      <c r="K846" s="50">
        <f>IF(AND(TRUE,Machine_donnees!J846-(Machine_traitement!$B$10*Machine_donnees!L846+Machine_traitement!$B$11)&gt;0.0003),Machine_donnees!J846-(Machine_traitement!$B$10*Machine_donnees!L846+Machine_traitement!$B$11),0)</f>
        <v>0.24681515603260612</v>
      </c>
      <c r="L846" s="51">
        <f ca="1">AVERAGE(OFFSET(H846,0,0,Machine_traitement!$B$4,1))</f>
        <v>-0.74090228695352822</v>
      </c>
    </row>
    <row r="847" spans="1:12" ht="12.75">
      <c r="A847" s="65">
        <f>IF(TRUE,Machine_donnees_brutes!A851)</f>
        <v>728.35253999999998</v>
      </c>
      <c r="B847" s="65">
        <f>IF(TRUE,Machine_donnees_brutes!B851)</f>
        <v>5.1677761000000002</v>
      </c>
      <c r="C847" s="65">
        <f>IF(TRUE,Machine_donnees_brutes!D851)</f>
        <v>352.22000000000003</v>
      </c>
      <c r="D847" s="65">
        <f>IF(TRUE,Machine_donnees_brutes!C851)</f>
        <v>0.66719019000000002</v>
      </c>
      <c r="F847" s="54" t="str">
        <f>IF(OR(H847&gt;Machine_traitement!$B$24,F846="OUI"),"OUI","NON")</f>
        <v>OUI</v>
      </c>
      <c r="G847" s="55" t="str">
        <f>IF(I847&gt;0,IF(A847&lt;&gt;A846,IF(OR((L847-L846)/(A847-A846)&lt;-Machine_traitement!$B$18,G846="RUPTURE",IF(L847&lt;L846,L847&lt;Machine_traitement!$B$19)),"RUPTURE","NON RUPTURE"),IF(OR((L848-L846)/(A848-A846)&lt;-Machine_traitement!$B$18,G846="RUPTURE",IF(L848&lt;L846,L848&lt;Machine_traitement!$B$19)),"RUPTURE","NON RUPTURE")),"NON RUPTURE")</f>
        <v>RUPTURE</v>
      </c>
      <c r="H847" s="56">
        <f>D847/Resultats!$K$2</f>
        <v>0.58029044261400042</v>
      </c>
      <c r="I847" s="69">
        <f>A847-Machine_traitement!$B$26</f>
        <v>3.2968799999999874</v>
      </c>
      <c r="J847" s="50">
        <f>(B847-$B$2)/Resultats!$J$2</f>
        <v>0.28712150000000003</v>
      </c>
      <c r="K847" s="50">
        <f>IF(AND(TRUE,Machine_donnees!J847-(Machine_traitement!$B$10*Machine_donnees!L847+Machine_traitement!$B$11)&gt;0.0003),Machine_donnees!J847-(Machine_traitement!$B$10*Machine_donnees!L847+Machine_traitement!$B$11),0)</f>
        <v>0.24679097968945277</v>
      </c>
      <c r="L847" s="51">
        <f ca="1">AVERAGE(OFFSET(H847,0,0,Machine_traitement!$B$4,1))</f>
        <v>-2.0853649053924936</v>
      </c>
    </row>
    <row r="848" spans="1:12" ht="12.75">
      <c r="A848" s="65">
        <f>IF(TRUE,Machine_donnees_brutes!A852)</f>
        <v>728.35645</v>
      </c>
      <c r="B848" s="65">
        <f>IF(TRUE,Machine_donnees_brutes!B852)</f>
        <v>5.1662803000000004</v>
      </c>
      <c r="C848" s="65">
        <f>IF(TRUE,Machine_donnees_brutes!D852)</f>
        <v>351.40282999999999</v>
      </c>
      <c r="D848" s="65">
        <f>IF(TRUE,Machine_donnees_brutes!C852)</f>
        <v>-5.4624958000000001</v>
      </c>
      <c r="F848" s="54" t="str">
        <f>IF(OR(H848&gt;Machine_traitement!$B$24,F847="OUI"),"OUI","NON")</f>
        <v>OUI</v>
      </c>
      <c r="G848" s="55" t="str">
        <f>IF(I848&gt;0,IF(A848&lt;&gt;A847,IF(OR((L848-L847)/(A848-A847)&lt;-Machine_traitement!$B$18,G847="RUPTURE",IF(L848&lt;L847,L848&lt;Machine_traitement!$B$19)),"RUPTURE","NON RUPTURE"),IF(OR((L849-L847)/(A849-A847)&lt;-Machine_traitement!$B$18,G847="RUPTURE",IF(L849&lt;L847,L849&lt;Machine_traitement!$B$19)),"RUPTURE","NON RUPTURE")),"NON RUPTURE")</f>
        <v>RUPTURE</v>
      </c>
      <c r="H848" s="56">
        <f>D848/Resultats!$K$2</f>
        <v>-4.7510202533989876</v>
      </c>
      <c r="I848" s="69">
        <f>A848-Machine_traitement!$B$26</f>
        <v>3.3007900000000063</v>
      </c>
      <c r="J848" s="50">
        <f>(B848-$B$2)/Resultats!$J$2</f>
        <v>0.28693452500000005</v>
      </c>
      <c r="K848" s="50">
        <f>IF(AND(TRUE,Machine_donnees!J848-(Machine_traitement!$B$10*Machine_donnees!L848+Machine_traitement!$B$11)&gt;0.0003),Machine_donnees!J848-(Machine_traitement!$B$10*Machine_donnees!L848+Machine_traitement!$B$11),0)</f>
        <v>0.24658652740403902</v>
      </c>
      <c r="L848" s="51">
        <f ca="1">AVERAGE(OFFSET(H848,0,0,Machine_traitement!$B$4,1))</f>
        <v>-1.8687948796107039</v>
      </c>
    </row>
    <row r="849" spans="1:12" ht="12.75">
      <c r="A849" s="65">
        <f>IF(TRUE,Machine_donnees_brutes!A853)</f>
        <v>728.36035000000004</v>
      </c>
      <c r="B849" s="65">
        <f>IF(TRUE,Machine_donnees_brutes!B853)</f>
        <v>5.1660298999999998</v>
      </c>
      <c r="C849" s="65">
        <f>IF(TRUE,Machine_donnees_brutes!D853)</f>
        <v>351.87664999999998</v>
      </c>
      <c r="D849" s="65">
        <f>IF(TRUE,Machine_donnees_brutes!C853)</f>
        <v>1.1651939</v>
      </c>
      <c r="F849" s="54" t="str">
        <f>IF(OR(H849&gt;Machine_traitement!$B$24,F848="OUI"),"OUI","NON")</f>
        <v>OUI</v>
      </c>
      <c r="G849" s="55" t="str">
        <f>IF(I849&gt;0,IF(A849&lt;&gt;A848,IF(OR((L849-L848)/(A849-A848)&lt;-Machine_traitement!$B$18,G848="RUPTURE",IF(L849&lt;L848,L849&lt;Machine_traitement!$B$19)),"RUPTURE","NON RUPTURE"),IF(OR((L850-L848)/(A850-A848)&lt;-Machine_traitement!$B$18,G848="RUPTURE",IF(L850&lt;L848,L850&lt;Machine_traitement!$B$19)),"RUPTURE","NON RUPTURE")),"NON RUPTURE")</f>
        <v>RUPTURE</v>
      </c>
      <c r="H849" s="56">
        <f>D849/Resultats!$K$2</f>
        <v>1.0134304941775798</v>
      </c>
      <c r="I849" s="69">
        <f>A849-Machine_traitement!$B$26</f>
        <v>3.3046900000000505</v>
      </c>
      <c r="J849" s="50">
        <f>(B849-$B$2)/Resultats!$J$2</f>
        <v>0.28690322499999998</v>
      </c>
      <c r="K849" s="50">
        <f>IF(AND(TRUE,Machine_donnees!J849-(Machine_traitement!$B$10*Machine_donnees!L849+Machine_traitement!$B$11)&gt;0.0003),Machine_donnees!J849-(Machine_traitement!$B$10*Machine_donnees!L849+Machine_traitement!$B$11),0)</f>
        <v>0.24657626386613768</v>
      </c>
      <c r="L849" s="51">
        <f ca="1">AVERAGE(OFFSET(H849,0,0,Machine_traitement!$B$4,1))</f>
        <v>-2.1294684928878471</v>
      </c>
    </row>
    <row r="850" spans="1:12" ht="12.75">
      <c r="A850" s="65">
        <f>IF(TRUE,Machine_donnees_brutes!A854)</f>
        <v>728.36425999999994</v>
      </c>
      <c r="B850" s="65">
        <f>IF(TRUE,Machine_donnees_brutes!B854)</f>
        <v>5.1662087000000003</v>
      </c>
      <c r="C850" s="65">
        <f>IF(TRUE,Machine_donnees_brutes!D854)</f>
        <v>353.25427000000002</v>
      </c>
      <c r="D850" s="65">
        <f>IF(TRUE,Machine_donnees_brutes!C854)</f>
        <v>-6.0619158999999998</v>
      </c>
      <c r="F850" s="54" t="str">
        <f>IF(OR(H850&gt;Machine_traitement!$B$24,F849="OUI"),"OUI","NON")</f>
        <v>OUI</v>
      </c>
      <c r="G850" s="55" t="str">
        <f>IF(I850&gt;0,IF(A850&lt;&gt;A849,IF(OR((L850-L849)/(A850-A849)&lt;-Machine_traitement!$B$18,G849="RUPTURE",IF(L850&lt;L849,L850&lt;Machine_traitement!$B$19)),"RUPTURE","NON RUPTURE"),IF(OR((L851-L849)/(A851-A849)&lt;-Machine_traitement!$B$18,G849="RUPTURE",IF(L851&lt;L849,L851&lt;Machine_traitement!$B$19)),"RUPTURE","NON RUPTURE")),"NON RUPTURE")</f>
        <v>RUPTURE</v>
      </c>
      <c r="H850" s="56">
        <f>D850/Resultats!$K$2</f>
        <v>-5.2723674799532745</v>
      </c>
      <c r="I850" s="69">
        <f>A850-Machine_traitement!$B$26</f>
        <v>3.3085999999999558</v>
      </c>
      <c r="J850" s="50">
        <f>(B850-$B$2)/Resultats!$J$2</f>
        <v>0.28692557500000004</v>
      </c>
      <c r="K850" s="50">
        <f>IF(AND(TRUE,Machine_donnees!J850-(Machine_traitement!$B$10*Machine_donnees!L850+Machine_traitement!$B$11)&gt;0.0003),Machine_donnees!J850-(Machine_traitement!$B$10*Machine_donnees!L850+Machine_traitement!$B$11),0)</f>
        <v>0.2465813325989519</v>
      </c>
      <c r="L850" s="51">
        <f ca="1">AVERAGE(OFFSET(H850,0,0,Machine_traitement!$B$4,1))</f>
        <v>-1.9153274297089706</v>
      </c>
    </row>
    <row r="851" spans="1:12" ht="12.75">
      <c r="A851" s="65">
        <f>IF(TRUE,Machine_donnees_brutes!A855)</f>
        <v>728.36815999999999</v>
      </c>
      <c r="B851" s="65">
        <f>IF(TRUE,Machine_donnees_brutes!B855)</f>
        <v>5.1684561000000002</v>
      </c>
      <c r="C851" s="65">
        <f>IF(TRUE,Machine_donnees_brutes!D855)</f>
        <v>353.73052999999999</v>
      </c>
      <c r="D851" s="65">
        <f>IF(TRUE,Machine_donnees_brutes!C855)</f>
        <v>1.6576122</v>
      </c>
      <c r="F851" s="54" t="str">
        <f>IF(OR(H851&gt;Machine_traitement!$B$24,F850="OUI"),"OUI","NON")</f>
        <v>OUI</v>
      </c>
      <c r="G851" s="55" t="str">
        <f>IF(I851&gt;0,IF(A851&lt;&gt;A850,IF(OR((L851-L850)/(A851-A850)&lt;-Machine_traitement!$B$18,G850="RUPTURE",IF(L851&lt;L850,L851&lt;Machine_traitement!$B$19)),"RUPTURE","NON RUPTURE"),IF(OR((L852-L850)/(A852-A850)&lt;-Machine_traitement!$B$18,G850="RUPTURE",IF(L852&lt;L850,L852&lt;Machine_traitement!$B$19)),"RUPTURE","NON RUPTURE")),"NON RUPTURE")</f>
        <v>RUPTURE</v>
      </c>
      <c r="H851" s="56">
        <f>D851/Resultats!$K$2</f>
        <v>1.4417126205353334</v>
      </c>
      <c r="I851" s="69">
        <f>A851-Machine_traitement!$B$26</f>
        <v>3.3125</v>
      </c>
      <c r="J851" s="50">
        <f>(B851-$B$2)/Resultats!$J$2</f>
        <v>0.28720650000000003</v>
      </c>
      <c r="K851" s="50">
        <f>IF(AND(TRUE,Machine_donnees!J851-(Machine_traitement!$B$10*Machine_donnees!L851+Machine_traitement!$B$11)&gt;0.0003),Machine_donnees!J851-(Machine_traitement!$B$10*Machine_donnees!L851+Machine_traitement!$B$11),0)</f>
        <v>0.24678061847295904</v>
      </c>
      <c r="L851" s="51">
        <f ca="1">AVERAGE(OFFSET(H851,0,0,Machine_traitement!$B$4,1))</f>
        <v>-0.90369506218109519</v>
      </c>
    </row>
    <row r="852" spans="1:12" ht="12.75">
      <c r="A852" s="65">
        <f>IF(TRUE,Machine_donnees_brutes!A856)</f>
        <v>728.37207000000001</v>
      </c>
      <c r="B852" s="65">
        <f>IF(TRUE,Machine_donnees_brutes!B856)</f>
        <v>5.1667633000000004</v>
      </c>
      <c r="C852" s="65">
        <f>IF(TRUE,Machine_donnees_brutes!D856)</f>
        <v>353.18945000000002</v>
      </c>
      <c r="D852" s="65">
        <f>IF(TRUE,Machine_donnees_brutes!C856)</f>
        <v>-3.7356628999999999</v>
      </c>
      <c r="F852" s="54" t="str">
        <f>IF(OR(H852&gt;Machine_traitement!$B$24,F851="OUI"),"OUI","NON")</f>
        <v>OUI</v>
      </c>
      <c r="G852" s="55" t="str">
        <f>IF(I852&gt;0,IF(A852&lt;&gt;A851,IF(OR((L852-L851)/(A852-A851)&lt;-Machine_traitement!$B$18,G851="RUPTURE",IF(L852&lt;L851,L852&lt;Machine_traitement!$B$19)),"RUPTURE","NON RUPTURE"),IF(OR((L853-L851)/(A853-A851)&lt;-Machine_traitement!$B$18,G851="RUPTURE",IF(L853&lt;L851,L853&lt;Machine_traitement!$B$19)),"RUPTURE","NON RUPTURE")),"NON RUPTURE")</f>
        <v>RUPTURE</v>
      </c>
      <c r="H852" s="56">
        <f>D852/Resultats!$K$2</f>
        <v>-3.2491027448975238</v>
      </c>
      <c r="I852" s="69">
        <f>A852-Machine_traitement!$B$26</f>
        <v>3.316410000000019</v>
      </c>
      <c r="J852" s="50">
        <f>(B852-$B$2)/Resultats!$J$2</f>
        <v>0.28699490000000005</v>
      </c>
      <c r="K852" s="50">
        <f>IF(AND(TRUE,Machine_donnees!J852-(Machine_traitement!$B$10*Machine_donnees!L852+Machine_traitement!$B$11)&gt;0.0003),Machine_donnees!J852-(Machine_traitement!$B$10*Machine_donnees!L852+Machine_traitement!$B$11),0)</f>
        <v>0.24667625820258704</v>
      </c>
      <c r="L852" s="51">
        <f ca="1">AVERAGE(OFFSET(H852,0,0,Machine_traitement!$B$4,1))</f>
        <v>-2.2325576664437561</v>
      </c>
    </row>
    <row r="853" spans="1:12" ht="12.75">
      <c r="A853" s="65">
        <f>IF(TRUE,Machine_donnees_brutes!A857)</f>
        <v>728.37598000000003</v>
      </c>
      <c r="B853" s="65">
        <f>IF(TRUE,Machine_donnees_brutes!B857)</f>
        <v>5.1673888999999997</v>
      </c>
      <c r="C853" s="65">
        <f>IF(TRUE,Machine_donnees_brutes!D857)</f>
        <v>352.31833</v>
      </c>
      <c r="D853" s="65">
        <f>IF(TRUE,Machine_donnees_brutes!C857)</f>
        <v>-1.3981131</v>
      </c>
      <c r="F853" s="54" t="str">
        <f>IF(OR(H853&gt;Machine_traitement!$B$24,F852="OUI"),"OUI","NON")</f>
        <v>OUI</v>
      </c>
      <c r="G853" s="55" t="str">
        <f>IF(I853&gt;0,IF(A853&lt;&gt;A852,IF(OR((L853-L852)/(A853-A852)&lt;-Machine_traitement!$B$18,G852="RUPTURE",IF(L853&lt;L852,L853&lt;Machine_traitement!$B$19)),"RUPTURE","NON RUPTURE"),IF(OR((L854-L852)/(A854-A852)&lt;-Machine_traitement!$B$18,G852="RUPTURE",IF(L854&lt;L852,L854&lt;Machine_traitement!$B$19)),"RUPTURE","NON RUPTURE")),"NON RUPTURE")</f>
        <v>RUPTURE</v>
      </c>
      <c r="H853" s="56">
        <f>D853/Resultats!$K$2</f>
        <v>-1.2160125879899886</v>
      </c>
      <c r="I853" s="69">
        <f>A853-Machine_traitement!$B$26</f>
        <v>3.3203200000000379</v>
      </c>
      <c r="J853" s="50">
        <f>(B853-$B$2)/Resultats!$J$2</f>
        <v>0.28707309999999997</v>
      </c>
      <c r="K853" s="50">
        <f>IF(AND(TRUE,Machine_donnees!J853-(Machine_traitement!$B$10*Machine_donnees!L853+Machine_traitement!$B$11)&gt;0.0003),Machine_donnees!J853-(Machine_traitement!$B$10*Machine_donnees!L853+Machine_traitement!$B$11),0)</f>
        <v>0.24668473036500951</v>
      </c>
      <c r="L853" s="51">
        <f ca="1">AVERAGE(OFFSET(H853,0,0,Machine_traitement!$B$4,1))</f>
        <v>-1.3685241953205884</v>
      </c>
    </row>
    <row r="854" spans="1:12" ht="12.75">
      <c r="A854" s="65">
        <f>IF(TRUE,Machine_donnees_brutes!A858)</f>
        <v>728.37987999999996</v>
      </c>
      <c r="B854" s="65">
        <f>IF(TRUE,Machine_donnees_brutes!B858)</f>
        <v>5.1670312999999997</v>
      </c>
      <c r="C854" s="65">
        <f>IF(TRUE,Machine_donnees_brutes!D858)</f>
        <v>351.57288</v>
      </c>
      <c r="D854" s="65">
        <f>IF(TRUE,Machine_donnees_brutes!C858)</f>
        <v>-1.7488142</v>
      </c>
      <c r="F854" s="54" t="str">
        <f>IF(OR(H854&gt;Machine_traitement!$B$24,F853="OUI"),"OUI","NON")</f>
        <v>OUI</v>
      </c>
      <c r="G854" s="55" t="str">
        <f>IF(I854&gt;0,IF(A854&lt;&gt;A853,IF(OR((L854-L853)/(A854-A853)&lt;-Machine_traitement!$B$18,G853="RUPTURE",IF(L854&lt;L853,L854&lt;Machine_traitement!$B$19)),"RUPTURE","NON RUPTURE"),IF(OR((L855-L853)/(A855-A853)&lt;-Machine_traitement!$B$18,G853="RUPTURE",IF(L855&lt;L853,L855&lt;Machine_traitement!$B$19)),"RUPTURE","NON RUPTURE")),"NON RUPTURE")</f>
        <v>RUPTURE</v>
      </c>
      <c r="H854" s="56">
        <f>D854/Resultats!$K$2</f>
        <v>-1.5210358026511885</v>
      </c>
      <c r="I854" s="69">
        <f>A854-Machine_traitement!$B$26</f>
        <v>3.3242199999999684</v>
      </c>
      <c r="J854" s="50">
        <f>(B854-$B$2)/Resultats!$J$2</f>
        <v>0.28702839999999996</v>
      </c>
      <c r="K854" s="50">
        <f>IF(AND(TRUE,Machine_donnees!J854-(Machine_traitement!$B$10*Machine_donnees!L854+Machine_traitement!$B$11)&gt;0.0003),Machine_donnees!J854-(Machine_traitement!$B$10*Machine_donnees!L854+Machine_traitement!$B$11),0)</f>
        <v>0.24674446225278329</v>
      </c>
      <c r="L854" s="51">
        <f ca="1">AVERAGE(OFFSET(H854,0,0,Machine_traitement!$B$4,1))</f>
        <v>-2.6625933881150115</v>
      </c>
    </row>
    <row r="855" spans="1:12" ht="12.75">
      <c r="A855" s="65">
        <f>IF(TRUE,Machine_donnees_brutes!A859)</f>
        <v>728.38378999999998</v>
      </c>
      <c r="B855" s="65">
        <f>IF(TRUE,Machine_donnees_brutes!B859)</f>
        <v>5.1676153999999999</v>
      </c>
      <c r="C855" s="65">
        <f>IF(TRUE,Machine_donnees_brutes!D859)</f>
        <v>352.20154000000002</v>
      </c>
      <c r="D855" s="65">
        <f>IF(TRUE,Machine_donnees_brutes!C859)</f>
        <v>-4.3738308000000004</v>
      </c>
      <c r="F855" s="54" t="str">
        <f>IF(OR(H855&gt;Machine_traitement!$B$24,F854="OUI"),"OUI","NON")</f>
        <v>OUI</v>
      </c>
      <c r="G855" s="55" t="str">
        <f>IF(I855&gt;0,IF(A855&lt;&gt;A854,IF(OR((L855-L854)/(A855-A854)&lt;-Machine_traitement!$B$18,G854="RUPTURE",IF(L855&lt;L854,L855&lt;Machine_traitement!$B$19)),"RUPTURE","NON RUPTURE"),IF(OR((L856-L854)/(A856-A854)&lt;-Machine_traitement!$B$18,G854="RUPTURE",IF(L856&lt;L854,L856&lt;Machine_traitement!$B$19)),"RUPTURE","NON RUPTURE")),"NON RUPTURE")</f>
        <v>RUPTURE</v>
      </c>
      <c r="H855" s="56">
        <f>D855/Resultats!$K$2</f>
        <v>-3.8041509735788348</v>
      </c>
      <c r="I855" s="69">
        <f>A855-Machine_traitement!$B$26</f>
        <v>3.3281299999999874</v>
      </c>
      <c r="J855" s="50">
        <f>(B855-$B$2)/Resultats!$J$2</f>
        <v>0.28710141249999999</v>
      </c>
      <c r="K855" s="50">
        <f>IF(AND(TRUE,Machine_donnees!J855-(Machine_traitement!$B$10*Machine_donnees!L855+Machine_traitement!$B$11)&gt;0.0003),Machine_donnees!J855-(Machine_traitement!$B$10*Machine_donnees!L855+Machine_traitement!$B$11),0)</f>
        <v>0.24669333560022569</v>
      </c>
      <c r="L855" s="51">
        <f ca="1">AVERAGE(OFFSET(H855,0,0,Machine_traitement!$B$4,1))</f>
        <v>-1.1243213490955115</v>
      </c>
    </row>
    <row r="856" spans="1:12" ht="12.75">
      <c r="A856" s="65">
        <f>IF(TRUE,Machine_donnees_brutes!A860)</f>
        <v>728.3877</v>
      </c>
      <c r="B856" s="65">
        <f>IF(TRUE,Machine_donnees_brutes!B860)</f>
        <v>5.1680326000000001</v>
      </c>
      <c r="C856" s="65">
        <f>IF(TRUE,Machine_donnees_brutes!D860)</f>
        <v>353.41314999999997</v>
      </c>
      <c r="D856" s="65">
        <f>IF(TRUE,Machine_donnees_brutes!C860)</f>
        <v>1.788449</v>
      </c>
      <c r="F856" s="54" t="str">
        <f>IF(OR(H856&gt;Machine_traitement!$B$24,F855="OUI"),"OUI","NON")</f>
        <v>OUI</v>
      </c>
      <c r="G856" s="55" t="str">
        <f>IF(I856&gt;0,IF(A856&lt;&gt;A855,IF(OR((L856-L855)/(A856-A855)&lt;-Machine_traitement!$B$18,G855="RUPTURE",IF(L856&lt;L855,L856&lt;Machine_traitement!$B$19)),"RUPTURE","NON RUPTURE"),IF(OR((L857-L855)/(A857-A855)&lt;-Machine_traitement!$B$18,G855="RUPTURE",IF(L857&lt;L855,L857&lt;Machine_traitement!$B$19)),"RUPTURE","NON RUPTURE")),"NON RUPTURE")</f>
        <v>RUPTURE</v>
      </c>
      <c r="H856" s="56">
        <f>D856/Resultats!$K$2</f>
        <v>1.5555082753878118</v>
      </c>
      <c r="I856" s="69">
        <f>A856-Machine_traitement!$B$26</f>
        <v>3.3320400000000063</v>
      </c>
      <c r="J856" s="50">
        <f>(B856-$B$2)/Resultats!$J$2</f>
        <v>0.28715356250000001</v>
      </c>
      <c r="K856" s="50">
        <f>IF(AND(TRUE,Machine_donnees!J856-(Machine_traitement!$B$10*Machine_donnees!L856+Machine_traitement!$B$11)&gt;0.0003),Machine_donnees!J856-(Machine_traitement!$B$10*Machine_donnees!L856+Machine_traitement!$B$11),0)</f>
        <v>0.24678593713925456</v>
      </c>
      <c r="L856" s="51">
        <f ca="1">AVERAGE(OFFSET(H856,0,0,Machine_traitement!$B$4,1))</f>
        <v>-1.6255771587362053</v>
      </c>
    </row>
    <row r="857" spans="1:12" ht="12.75">
      <c r="A857" s="65">
        <f>IF(TRUE,Machine_donnees_brutes!A861)</f>
        <v>728.39160000000004</v>
      </c>
      <c r="B857" s="65">
        <f>IF(TRUE,Machine_donnees_brutes!B861)</f>
        <v>5.1678362</v>
      </c>
      <c r="C857" s="65">
        <f>IF(TRUE,Machine_donnees_brutes!D861)</f>
        <v>353.59188999999998</v>
      </c>
      <c r="D857" s="65">
        <f>IF(TRUE,Machine_donnees_brutes!C861)</f>
        <v>-5.5264707</v>
      </c>
      <c r="F857" s="54" t="str">
        <f>IF(OR(H857&gt;Machine_traitement!$B$24,F856="OUI"),"OUI","NON")</f>
        <v>OUI</v>
      </c>
      <c r="G857" s="55" t="str">
        <f>IF(I857&gt;0,IF(A857&lt;&gt;A856,IF(OR((L857-L856)/(A857-A856)&lt;-Machine_traitement!$B$18,G856="RUPTURE",IF(L857&lt;L856,L857&lt;Machine_traitement!$B$19)),"RUPTURE","NON RUPTURE"),IF(OR((L858-L856)/(A858-A856)&lt;-Machine_traitement!$B$18,G856="RUPTURE",IF(L858&lt;L856,L858&lt;Machine_traitement!$B$19)),"RUPTURE","NON RUPTURE")),"NON RUPTURE")</f>
        <v>RUPTURE</v>
      </c>
      <c r="H857" s="56">
        <f>D857/Resultats!$K$2</f>
        <v>-4.8066625928602225</v>
      </c>
      <c r="I857" s="69">
        <f>A857-Machine_traitement!$B$26</f>
        <v>3.3359400000000505</v>
      </c>
      <c r="J857" s="50">
        <f>(B857-$B$2)/Resultats!$J$2</f>
        <v>0.2871290125</v>
      </c>
      <c r="K857" s="50">
        <f>IF(AND(TRUE,Machine_donnees!J857-(Machine_traitement!$B$10*Machine_donnees!L857+Machine_traitement!$B$11)&gt;0.0003),Machine_donnees!J857-(Machine_traitement!$B$10*Machine_donnees!L857+Machine_traitement!$B$11),0)</f>
        <v>0.24675672061598142</v>
      </c>
      <c r="L857" s="51">
        <f ca="1">AVERAGE(OFFSET(H857,0,0,Machine_traitement!$B$4,1))</f>
        <v>-1.5677518705607585</v>
      </c>
    </row>
    <row r="858" spans="1:12" ht="12.75">
      <c r="A858" s="65">
        <f>IF(TRUE,Machine_donnees_brutes!A862)</f>
        <v>728.39550999999994</v>
      </c>
      <c r="B858" s="65">
        <f>IF(TRUE,Machine_donnees_brutes!B862)</f>
        <v>5.1672162999999998</v>
      </c>
      <c r="C858" s="65">
        <f>IF(TRUE,Machine_donnees_brutes!D862)</f>
        <v>352.86246</v>
      </c>
      <c r="D858" s="65">
        <f>IF(TRUE,Machine_donnees_brutes!C862)</f>
        <v>1.9214184999999999</v>
      </c>
      <c r="F858" s="54" t="str">
        <f>IF(OR(H858&gt;Machine_traitement!$B$24,F857="OUI"),"OUI","NON")</f>
        <v>OUI</v>
      </c>
      <c r="G858" s="55" t="str">
        <f>IF(I858&gt;0,IF(A858&lt;&gt;A857,IF(OR((L858-L857)/(A858-A857)&lt;-Machine_traitement!$B$18,G857="RUPTURE",IF(L858&lt;L857,L858&lt;Machine_traitement!$B$19)),"RUPTURE","NON RUPTURE"),IF(OR((L859-L857)/(A859-A857)&lt;-Machine_traitement!$B$18,G857="RUPTURE",IF(L859&lt;L857,L859&lt;Machine_traitement!$B$19)),"RUPTURE","NON RUPTURE")),"NON RUPTURE")</f>
        <v>RUPTURE</v>
      </c>
      <c r="H858" s="56">
        <f>D858/Resultats!$K$2</f>
        <v>1.6711588517387055</v>
      </c>
      <c r="I858" s="69">
        <f>A858-Machine_traitement!$B$26</f>
        <v>3.3398499999999558</v>
      </c>
      <c r="J858" s="50">
        <f>(B858-$B$2)/Resultats!$J$2</f>
        <v>0.28705152499999997</v>
      </c>
      <c r="K858" s="50">
        <f>IF(AND(TRUE,Machine_donnees!J858-(Machine_traitement!$B$10*Machine_donnees!L858+Machine_traitement!$B$11)&gt;0.0003),Machine_donnees!J858-(Machine_traitement!$B$10*Machine_donnees!L858+Machine_traitement!$B$11),0)</f>
        <v>0.24667546998966874</v>
      </c>
      <c r="L858" s="51">
        <f ca="1">AVERAGE(OFFSET(H858,0,0,Machine_traitement!$B$4,1))</f>
        <v>-1.5211210384118887</v>
      </c>
    </row>
    <row r="859" spans="1:12" ht="12.75">
      <c r="A859" s="65">
        <f>IF(TRUE,Machine_donnees_brutes!A863)</f>
        <v>728.39940999999999</v>
      </c>
      <c r="B859" s="65">
        <f>IF(TRUE,Machine_donnees_brutes!B863)</f>
        <v>5.1673173999999999</v>
      </c>
      <c r="C859" s="65">
        <f>IF(TRUE,Machine_donnees_brutes!D863)</f>
        <v>351.94213999999999</v>
      </c>
      <c r="D859" s="65">
        <f>IF(TRUE,Machine_donnees_brutes!C863)</f>
        <v>-5.4192429000000004</v>
      </c>
      <c r="F859" s="54" t="str">
        <f>IF(OR(H859&gt;Machine_traitement!$B$24,F858="OUI"),"OUI","NON")</f>
        <v>OUI</v>
      </c>
      <c r="G859" s="55" t="str">
        <f>IF(I859&gt;0,IF(A859&lt;&gt;A858,IF(OR((L859-L858)/(A859-A858)&lt;-Machine_traitement!$B$18,G858="RUPTURE",IF(L859&lt;L858,L859&lt;Machine_traitement!$B$19)),"RUPTURE","NON RUPTURE"),IF(OR((L860-L858)/(A860-A858)&lt;-Machine_traitement!$B$18,G858="RUPTURE",IF(L860&lt;L858,L860&lt;Machine_traitement!$B$19)),"RUPTURE","NON RUPTURE")),"NON RUPTURE")</f>
        <v>RUPTURE</v>
      </c>
      <c r="H859" s="56">
        <f>D859/Resultats!$K$2</f>
        <v>-4.7134009285624829</v>
      </c>
      <c r="I859" s="69">
        <f>A859-Machine_traitement!$B$26</f>
        <v>3.34375</v>
      </c>
      <c r="J859" s="50">
        <f>(B859-$B$2)/Resultats!$J$2</f>
        <v>0.2870641625</v>
      </c>
      <c r="K859" s="50">
        <f>IF(AND(TRUE,Machine_donnees!J859-(Machine_traitement!$B$10*Machine_donnees!L859+Machine_traitement!$B$11)&gt;0.0003),Machine_donnees!J859-(Machine_traitement!$B$10*Machine_donnees!L859+Machine_traitement!$B$11),0)</f>
        <v>0.24676584882120009</v>
      </c>
      <c r="L859" s="51">
        <f ca="1">AVERAGE(OFFSET(H859,0,0,Machine_traitement!$B$4,1))</f>
        <v>-2.4844538315469218</v>
      </c>
    </row>
    <row r="860" spans="1:12" ht="12.75">
      <c r="A860" s="65">
        <f>IF(TRUE,Machine_donnees_brutes!A864)</f>
        <v>728.40332000000001</v>
      </c>
      <c r="B860" s="65">
        <f>IF(TRUE,Machine_donnees_brutes!B864)</f>
        <v>5.1669836</v>
      </c>
      <c r="C860" s="65">
        <f>IF(TRUE,Machine_donnees_brutes!D864)</f>
        <v>351.35055999999997</v>
      </c>
      <c r="D860" s="65">
        <f>IF(TRUE,Machine_donnees_brutes!C864)</f>
        <v>-0.29376942</v>
      </c>
      <c r="F860" s="54" t="str">
        <f>IF(OR(H860&gt;Machine_traitement!$B$24,F859="OUI"),"OUI","NON")</f>
        <v>OUI</v>
      </c>
      <c r="G860" s="55" t="str">
        <f>IF(I860&gt;0,IF(A860&lt;&gt;A859,IF(OR((L860-L859)/(A860-A859)&lt;-Machine_traitement!$B$18,G859="RUPTURE",IF(L860&lt;L859,L860&lt;Machine_traitement!$B$19)),"RUPTURE","NON RUPTURE"),IF(OR((L861-L859)/(A861-A859)&lt;-Machine_traitement!$B$18,G859="RUPTURE",IF(L861&lt;L859,L861&lt;Machine_traitement!$B$19)),"RUPTURE","NON RUPTURE")),"NON RUPTURE")</f>
        <v>RUPTURE</v>
      </c>
      <c r="H860" s="56">
        <f>D860/Resultats!$K$2</f>
        <v>-0.2555067345313608</v>
      </c>
      <c r="I860" s="69">
        <f>A860-Machine_traitement!$B$26</f>
        <v>3.347660000000019</v>
      </c>
      <c r="J860" s="50">
        <f>(B860-$B$2)/Resultats!$J$2</f>
        <v>0.2870224375</v>
      </c>
      <c r="K860" s="50">
        <f>IF(AND(TRUE,Machine_donnees!J860-(Machine_traitement!$B$10*Machine_donnees!L860+Machine_traitement!$B$11)&gt;0.0003),Machine_donnees!J860-(Machine_traitement!$B$10*Machine_donnees!L860+Machine_traitement!$B$11),0)</f>
        <v>0.24661195591984381</v>
      </c>
      <c r="L860" s="51">
        <f ca="1">AVERAGE(OFFSET(H860,0,0,Machine_traitement!$B$4,1))</f>
        <v>-1.0945237186297412</v>
      </c>
    </row>
    <row r="861" spans="1:12" ht="12.75">
      <c r="A861" s="65">
        <f>IF(TRUE,Machine_donnees_brutes!A865)</f>
        <v>728.40723000000003</v>
      </c>
      <c r="B861" s="65">
        <f>IF(TRUE,Machine_donnees_brutes!B865)</f>
        <v>5.1662922</v>
      </c>
      <c r="C861" s="65">
        <f>IF(TRUE,Machine_donnees_brutes!D865)</f>
        <v>352.24112000000002</v>
      </c>
      <c r="D861" s="65">
        <f>IF(TRUE,Machine_donnees_brutes!C865)</f>
        <v>-2.2230926000000002</v>
      </c>
      <c r="F861" s="54" t="str">
        <f>IF(OR(H861&gt;Machine_traitement!$B$24,F860="OUI"),"OUI","NON")</f>
        <v>OUI</v>
      </c>
      <c r="G861" s="55" t="str">
        <f>IF(I861&gt;0,IF(A861&lt;&gt;A860,IF(OR((L861-L860)/(A861-A860)&lt;-Machine_traitement!$B$18,G860="RUPTURE",IF(L861&lt;L860,L861&lt;Machine_traitement!$B$19)),"RUPTURE","NON RUPTURE"),IF(OR((L862-L860)/(A862-A860)&lt;-Machine_traitement!$B$18,G860="RUPTURE",IF(L862&lt;L860,L862&lt;Machine_traitement!$B$19)),"RUPTURE","NON RUPTURE")),"NON RUPTURE")</f>
        <v>RUPTURE</v>
      </c>
      <c r="H861" s="56">
        <f>D861/Resultats!$K$2</f>
        <v>-1.9335407027281217</v>
      </c>
      <c r="I861" s="69">
        <f>A861-Machine_traitement!$B$26</f>
        <v>3.3515700000000379</v>
      </c>
      <c r="J861" s="50">
        <f>(B861-$B$2)/Resultats!$J$2</f>
        <v>0.2869360125</v>
      </c>
      <c r="K861" s="50">
        <f>IF(AND(TRUE,Machine_donnees!J861-(Machine_traitement!$B$10*Machine_donnees!L861+Machine_traitement!$B$11)&gt;0.0003),Machine_donnees!J861-(Machine_traitement!$B$10*Machine_donnees!L861+Machine_traitement!$B$11),0)</f>
        <v>0.24659903536641156</v>
      </c>
      <c r="L861" s="51">
        <f ca="1">AVERAGE(OFFSET(H861,0,0,Machine_traitement!$B$4,1))</f>
        <v>-2.0053550926902775</v>
      </c>
    </row>
    <row r="862" spans="1:12" ht="12.75">
      <c r="A862" s="65">
        <f>IF(TRUE,Machine_donnees_brutes!A866)</f>
        <v>728.41112999999996</v>
      </c>
      <c r="B862" s="65">
        <f>IF(TRUE,Machine_donnees_brutes!B866)</f>
        <v>5.1664709999999996</v>
      </c>
      <c r="C862" s="65">
        <f>IF(TRUE,Machine_donnees_brutes!D866)</f>
        <v>353.38321000000002</v>
      </c>
      <c r="D862" s="65">
        <f>IF(TRUE,Machine_donnees_brutes!C866)</f>
        <v>-2.3882300999999999</v>
      </c>
      <c r="F862" s="54" t="str">
        <f>IF(OR(H862&gt;Machine_traitement!$B$24,F861="OUI"),"OUI","NON")</f>
        <v>OUI</v>
      </c>
      <c r="G862" s="55" t="str">
        <f>IF(I862&gt;0,IF(A862&lt;&gt;A861,IF(OR((L862-L861)/(A862-A861)&lt;-Machine_traitement!$B$18,G861="RUPTURE",IF(L862&lt;L861,L862&lt;Machine_traitement!$B$19)),"RUPTURE","NON RUPTURE"),IF(OR((L863-L861)/(A863-A861)&lt;-Machine_traitement!$B$18,G861="RUPTURE",IF(L863&lt;L861,L863&lt;Machine_traitement!$B$19)),"RUPTURE","NON RUPTURE")),"NON RUPTURE")</f>
        <v>RUPTURE</v>
      </c>
      <c r="H862" s="56">
        <f>D862/Resultats!$K$2</f>
        <v>-2.0771694826524332</v>
      </c>
      <c r="I862" s="69">
        <f>A862-Machine_traitement!$B$26</f>
        <v>3.3554699999999684</v>
      </c>
      <c r="J862" s="50">
        <f>(B862-$B$2)/Resultats!$J$2</f>
        <v>0.28695836249999995</v>
      </c>
      <c r="K862" s="50">
        <f>IF(AND(TRUE,Machine_donnees!J862-(Machine_traitement!$B$10*Machine_donnees!L862+Machine_traitement!$B$11)&gt;0.0003),Machine_donnees!J862-(Machine_traitement!$B$10*Machine_donnees!L862+Machine_traitement!$B$11),0)</f>
        <v>0.24662718081564625</v>
      </c>
      <c r="L862" s="51">
        <f ca="1">AVERAGE(OFFSET(H862,0,0,Machine_traitement!$B$4,1))</f>
        <v>-2.0771694826524332</v>
      </c>
    </row>
    <row r="863" spans="1:11" ht="12.75">
      <c r="A863" s="54"/>
      <c r="B863" s="54"/>
      <c r="C863" s="54"/>
      <c r="D863" s="54"/>
      <c r="F863" s="54"/>
      <c r="G863" s="55"/>
      <c r="I863" s="69"/>
      <c r="J863" s="50"/>
      <c r="K863" s="50"/>
    </row>
    <row r="864" spans="1:11" ht="12.75">
      <c r="A864" s="54"/>
      <c r="B864" s="54"/>
      <c r="C864" s="54"/>
      <c r="D864" s="54"/>
      <c r="F864" s="54"/>
      <c r="G864" s="55"/>
      <c r="I864" s="69"/>
      <c r="J864" s="50"/>
      <c r="K864" s="50"/>
    </row>
    <row r="865" spans="1:11" ht="12.75">
      <c r="A865" s="54"/>
      <c r="B865" s="54"/>
      <c r="C865" s="54"/>
      <c r="D865" s="54"/>
      <c r="F865" s="54"/>
      <c r="G865" s="55"/>
      <c r="I865" s="69"/>
      <c r="J865" s="50"/>
      <c r="K865" s="50"/>
    </row>
    <row r="866" spans="1:11" ht="12.75">
      <c r="A866" s="54"/>
      <c r="B866" s="54"/>
      <c r="C866" s="54"/>
      <c r="D866" s="54"/>
      <c r="F866" s="54"/>
      <c r="G866" s="55"/>
      <c r="I866" s="69"/>
      <c r="J866" s="50"/>
      <c r="K866" s="50"/>
    </row>
    <row r="867" spans="1:11" ht="12.75">
      <c r="A867" s="54"/>
      <c r="B867" s="54"/>
      <c r="C867" s="54"/>
      <c r="D867" s="54"/>
      <c r="F867" s="54"/>
      <c r="G867" s="55"/>
      <c r="I867" s="69"/>
      <c r="J867" s="50"/>
      <c r="K867" s="50"/>
    </row>
    <row r="868" spans="1:11" ht="12.75">
      <c r="A868" s="54"/>
      <c r="B868" s="54"/>
      <c r="C868" s="54"/>
      <c r="D868" s="54"/>
      <c r="F868" s="54"/>
      <c r="G868" s="55"/>
      <c r="I868" s="69"/>
      <c r="J868" s="50"/>
      <c r="K868" s="50"/>
    </row>
    <row r="869" spans="1:11" ht="12.75">
      <c r="A869" s="54"/>
      <c r="B869" s="54"/>
      <c r="C869" s="54"/>
      <c r="D869" s="54"/>
      <c r="F869" s="54"/>
      <c r="G869" s="55"/>
      <c r="I869" s="69"/>
      <c r="J869" s="50"/>
      <c r="K869" s="50"/>
    </row>
    <row r="870" spans="1:11" ht="12.75">
      <c r="A870" s="54"/>
      <c r="B870" s="54"/>
      <c r="C870" s="54"/>
      <c r="D870" s="54"/>
      <c r="F870" s="54"/>
      <c r="G870" s="55"/>
      <c r="I870" s="69"/>
      <c r="J870" s="50"/>
      <c r="K870" s="50"/>
    </row>
    <row r="871" spans="1:11" ht="12.75">
      <c r="A871" s="54"/>
      <c r="B871" s="54"/>
      <c r="C871" s="54"/>
      <c r="D871" s="54"/>
      <c r="F871" s="54"/>
      <c r="G871" s="55"/>
      <c r="I871" s="69"/>
      <c r="J871" s="50"/>
      <c r="K871" s="50"/>
    </row>
    <row r="872" spans="1:11" ht="12.75">
      <c r="A872" s="54"/>
      <c r="B872" s="54"/>
      <c r="C872" s="54"/>
      <c r="D872" s="54"/>
      <c r="F872" s="54"/>
      <c r="G872" s="55"/>
      <c r="I872" s="69"/>
      <c r="J872" s="50"/>
      <c r="K872" s="50"/>
    </row>
    <row r="873" spans="1:11" ht="12.75">
      <c r="A873" s="54"/>
      <c r="B873" s="54"/>
      <c r="C873" s="54"/>
      <c r="D873" s="54"/>
      <c r="F873" s="54"/>
      <c r="G873" s="55"/>
      <c r="I873" s="69"/>
      <c r="J873" s="50"/>
      <c r="K873" s="50"/>
    </row>
    <row r="874" spans="1:11" ht="12.75">
      <c r="A874" s="54"/>
      <c r="B874" s="54"/>
      <c r="C874" s="54"/>
      <c r="D874" s="54"/>
      <c r="F874" s="54"/>
      <c r="G874" s="55"/>
      <c r="I874" s="69"/>
      <c r="J874" s="50"/>
      <c r="K874" s="50"/>
    </row>
    <row r="875" spans="1:11" ht="12.75">
      <c r="A875" s="54"/>
      <c r="B875" s="54"/>
      <c r="C875" s="54"/>
      <c r="D875" s="54"/>
      <c r="F875" s="54"/>
      <c r="G875" s="55"/>
      <c r="I875" s="69"/>
      <c r="J875" s="50"/>
      <c r="K875" s="50"/>
    </row>
    <row r="876" spans="1:11" ht="12.75">
      <c r="A876" s="54"/>
      <c r="B876" s="54"/>
      <c r="C876" s="54"/>
      <c r="D876" s="54"/>
      <c r="F876" s="54"/>
      <c r="G876" s="55"/>
      <c r="I876" s="69"/>
      <c r="J876" s="50"/>
      <c r="K876" s="50"/>
    </row>
    <row r="877" spans="1:11" ht="12.75">
      <c r="A877" s="54"/>
      <c r="B877" s="54"/>
      <c r="C877" s="54"/>
      <c r="D877" s="54"/>
      <c r="F877" s="54"/>
      <c r="G877" s="55"/>
      <c r="I877" s="69"/>
      <c r="J877" s="50"/>
      <c r="K877" s="50"/>
    </row>
    <row r="878" spans="1:11" ht="12.75">
      <c r="A878" s="54"/>
      <c r="B878" s="54"/>
      <c r="C878" s="54"/>
      <c r="D878" s="54"/>
      <c r="F878" s="54"/>
      <c r="G878" s="55"/>
      <c r="I878" s="69"/>
      <c r="J878" s="50"/>
      <c r="K878" s="50"/>
    </row>
    <row r="879" spans="1:11" ht="12.75">
      <c r="A879" s="54"/>
      <c r="B879" s="54"/>
      <c r="C879" s="54"/>
      <c r="D879" s="54"/>
      <c r="F879" s="54"/>
      <c r="G879" s="55"/>
      <c r="I879" s="69"/>
      <c r="J879" s="50"/>
      <c r="K879" s="50"/>
    </row>
    <row r="880" spans="1:11" ht="12.75">
      <c r="A880" s="54"/>
      <c r="B880" s="54"/>
      <c r="C880" s="54"/>
      <c r="D880" s="54"/>
      <c r="F880" s="54"/>
      <c r="G880" s="55"/>
      <c r="I880" s="69"/>
      <c r="J880" s="50"/>
      <c r="K880" s="50"/>
    </row>
    <row r="881" spans="1:11" ht="12.75">
      <c r="A881" s="54"/>
      <c r="B881" s="54"/>
      <c r="C881" s="54"/>
      <c r="D881" s="54"/>
      <c r="F881" s="54"/>
      <c r="G881" s="55"/>
      <c r="I881" s="69"/>
      <c r="J881" s="50"/>
      <c r="K881" s="50"/>
    </row>
    <row r="882" spans="1:11" ht="12.75">
      <c r="A882" s="54"/>
      <c r="B882" s="54"/>
      <c r="C882" s="54"/>
      <c r="D882" s="54"/>
      <c r="F882" s="54"/>
      <c r="G882" s="55"/>
      <c r="I882" s="69"/>
      <c r="J882" s="50"/>
      <c r="K882" s="50"/>
    </row>
    <row r="883" spans="1:11" ht="12.75">
      <c r="A883" s="54"/>
      <c r="B883" s="54"/>
      <c r="C883" s="54"/>
      <c r="D883" s="54"/>
      <c r="F883" s="54"/>
      <c r="G883" s="55"/>
      <c r="I883" s="69"/>
      <c r="J883" s="50"/>
      <c r="K883" s="50"/>
    </row>
    <row r="884" spans="1:11" ht="12.75">
      <c r="A884" s="54"/>
      <c r="B884" s="54"/>
      <c r="C884" s="54"/>
      <c r="D884" s="54"/>
      <c r="F884" s="54"/>
      <c r="G884" s="55"/>
      <c r="I884" s="69"/>
      <c r="J884" s="50"/>
      <c r="K884" s="50"/>
    </row>
    <row r="885" spans="1:11" ht="12.75">
      <c r="A885" s="54"/>
      <c r="B885" s="54"/>
      <c r="C885" s="54"/>
      <c r="D885" s="54"/>
      <c r="F885" s="54"/>
      <c r="G885" s="55"/>
      <c r="I885" s="69"/>
      <c r="J885" s="50"/>
      <c r="K885" s="50"/>
    </row>
    <row r="886" spans="1:11" ht="12.75">
      <c r="A886" s="54"/>
      <c r="B886" s="54"/>
      <c r="C886" s="54"/>
      <c r="D886" s="54"/>
      <c r="F886" s="54"/>
      <c r="G886" s="55"/>
      <c r="I886" s="69"/>
      <c r="J886" s="50"/>
      <c r="K886" s="50"/>
    </row>
    <row r="887" spans="1:11" ht="12.75">
      <c r="A887" s="54"/>
      <c r="B887" s="54"/>
      <c r="C887" s="54"/>
      <c r="D887" s="54"/>
      <c r="F887" s="54"/>
      <c r="G887" s="55"/>
      <c r="I887" s="69"/>
      <c r="J887" s="50"/>
      <c r="K887" s="50"/>
    </row>
    <row r="888" spans="1:11" ht="12.75">
      <c r="A888" s="54"/>
      <c r="B888" s="54"/>
      <c r="C888" s="54"/>
      <c r="D888" s="54"/>
      <c r="F888" s="54"/>
      <c r="G888" s="55"/>
      <c r="I888" s="69"/>
      <c r="J888" s="50"/>
      <c r="K888" s="50"/>
    </row>
    <row r="889" spans="1:11" ht="12.75">
      <c r="A889" s="54"/>
      <c r="B889" s="54"/>
      <c r="C889" s="54"/>
      <c r="D889" s="54"/>
      <c r="F889" s="54"/>
      <c r="G889" s="55"/>
      <c r="I889" s="69"/>
      <c r="J889" s="50"/>
      <c r="K889" s="50"/>
    </row>
    <row r="890" spans="1:11" ht="12.75">
      <c r="A890" s="54"/>
      <c r="B890" s="54"/>
      <c r="C890" s="54"/>
      <c r="D890" s="54"/>
      <c r="F890" s="54"/>
      <c r="G890" s="55"/>
      <c r="I890" s="69"/>
      <c r="J890" s="50"/>
      <c r="K890" s="50"/>
    </row>
    <row r="891" spans="1:11" ht="12.75">
      <c r="A891" s="54"/>
      <c r="B891" s="54"/>
      <c r="C891" s="54"/>
      <c r="D891" s="54"/>
      <c r="F891" s="54"/>
      <c r="G891" s="55"/>
      <c r="I891" s="69"/>
      <c r="J891" s="50"/>
      <c r="K891" s="50"/>
    </row>
    <row r="892" spans="1:11" ht="12.75">
      <c r="A892" s="54"/>
      <c r="B892" s="54"/>
      <c r="C892" s="54"/>
      <c r="D892" s="54"/>
      <c r="F892" s="54"/>
      <c r="G892" s="55"/>
      <c r="I892" s="69"/>
      <c r="J892" s="50"/>
      <c r="K892" s="50"/>
    </row>
    <row r="893" spans="1:11" ht="12.75">
      <c r="A893" s="54"/>
      <c r="B893" s="54"/>
      <c r="C893" s="54"/>
      <c r="D893" s="54"/>
      <c r="F893" s="54"/>
      <c r="G893" s="55"/>
      <c r="I893" s="69"/>
      <c r="J893" s="50"/>
      <c r="K893" s="50"/>
    </row>
    <row r="894" spans="1:11" ht="12.75">
      <c r="A894" s="54"/>
      <c r="B894" s="54"/>
      <c r="C894" s="54"/>
      <c r="D894" s="54"/>
      <c r="F894" s="54"/>
      <c r="G894" s="55"/>
      <c r="I894" s="69"/>
      <c r="J894" s="50"/>
      <c r="K894" s="50"/>
    </row>
    <row r="895" spans="1:11" ht="12.75">
      <c r="A895" s="54"/>
      <c r="B895" s="54"/>
      <c r="C895" s="54"/>
      <c r="D895" s="54"/>
      <c r="F895" s="54"/>
      <c r="G895" s="55"/>
      <c r="I895" s="69"/>
      <c r="J895" s="50"/>
      <c r="K895" s="50"/>
    </row>
    <row r="896" spans="1:11" ht="12.75">
      <c r="A896" s="54"/>
      <c r="B896" s="54"/>
      <c r="C896" s="54"/>
      <c r="D896" s="54"/>
      <c r="F896" s="54"/>
      <c r="G896" s="55"/>
      <c r="I896" s="69"/>
      <c r="J896" s="50"/>
      <c r="K896" s="50"/>
    </row>
    <row r="897" spans="1:11" ht="12.75">
      <c r="A897" s="54"/>
      <c r="B897" s="54"/>
      <c r="C897" s="54"/>
      <c r="D897" s="54"/>
      <c r="F897" s="54"/>
      <c r="G897" s="55"/>
      <c r="I897" s="69"/>
      <c r="J897" s="50"/>
      <c r="K897" s="50"/>
    </row>
    <row r="898" spans="1:11" ht="12.75">
      <c r="A898" s="54"/>
      <c r="B898" s="54"/>
      <c r="C898" s="54"/>
      <c r="D898" s="54"/>
      <c r="F898" s="54"/>
      <c r="G898" s="55"/>
      <c r="I898" s="69"/>
      <c r="J898" s="50"/>
      <c r="K898" s="50"/>
    </row>
    <row r="899" spans="1:11" ht="12.75">
      <c r="A899" s="54"/>
      <c r="B899" s="54"/>
      <c r="C899" s="54"/>
      <c r="D899" s="54"/>
      <c r="F899" s="54"/>
      <c r="G899" s="55"/>
      <c r="I899" s="69"/>
      <c r="J899" s="50"/>
      <c r="K899" s="50"/>
    </row>
    <row r="900" spans="1:11" ht="12.75">
      <c r="A900" s="54"/>
      <c r="B900" s="54"/>
      <c r="C900" s="54"/>
      <c r="D900" s="54"/>
      <c r="F900" s="54"/>
      <c r="G900" s="55"/>
      <c r="I900" s="69"/>
      <c r="J900" s="50"/>
      <c r="K900" s="50"/>
    </row>
    <row r="901" spans="1:11" ht="12.75">
      <c r="A901" s="54"/>
      <c r="B901" s="54"/>
      <c r="C901" s="54"/>
      <c r="D901" s="54"/>
      <c r="F901" s="54"/>
      <c r="G901" s="55"/>
      <c r="I901" s="69"/>
      <c r="J901" s="50"/>
      <c r="K901" s="50"/>
    </row>
    <row r="902" spans="1:11" ht="12.75">
      <c r="A902" s="54"/>
      <c r="B902" s="54"/>
      <c r="C902" s="54"/>
      <c r="D902" s="54"/>
      <c r="F902" s="54"/>
      <c r="G902" s="55"/>
      <c r="I902" s="69"/>
      <c r="J902" s="50"/>
      <c r="K902" s="50"/>
    </row>
    <row r="903" spans="1:11" ht="12.75">
      <c r="A903" s="54"/>
      <c r="B903" s="54"/>
      <c r="C903" s="54"/>
      <c r="D903" s="54"/>
      <c r="F903" s="54"/>
      <c r="G903" s="55"/>
      <c r="I903" s="69"/>
      <c r="J903" s="50"/>
      <c r="K903" s="50"/>
    </row>
    <row r="904" spans="1:11" ht="12.75">
      <c r="A904" s="54"/>
      <c r="B904" s="54"/>
      <c r="C904" s="54"/>
      <c r="D904" s="54"/>
      <c r="F904" s="54"/>
      <c r="G904" s="55"/>
      <c r="I904" s="69"/>
      <c r="J904" s="50"/>
      <c r="K904" s="50"/>
    </row>
    <row r="905" spans="1:11" ht="12.75">
      <c r="A905" s="54"/>
      <c r="B905" s="54"/>
      <c r="C905" s="54"/>
      <c r="D905" s="54"/>
      <c r="F905" s="54"/>
      <c r="G905" s="55"/>
      <c r="I905" s="69"/>
      <c r="J905" s="50"/>
      <c r="K905" s="50"/>
    </row>
    <row r="906" spans="1:11" ht="12.75">
      <c r="A906" s="54"/>
      <c r="B906" s="54"/>
      <c r="C906" s="54"/>
      <c r="D906" s="54"/>
      <c r="F906" s="54"/>
      <c r="G906" s="55"/>
      <c r="I906" s="69"/>
      <c r="J906" s="50"/>
      <c r="K906" s="50"/>
    </row>
    <row r="907" spans="1:11" ht="12.75">
      <c r="A907" s="54"/>
      <c r="B907" s="54"/>
      <c r="C907" s="54"/>
      <c r="D907" s="54"/>
      <c r="F907" s="54"/>
      <c r="G907" s="55"/>
      <c r="I907" s="69"/>
      <c r="J907" s="50"/>
      <c r="K907" s="50"/>
    </row>
    <row r="908" spans="1:11" ht="12.75">
      <c r="A908" s="54"/>
      <c r="B908" s="54"/>
      <c r="C908" s="54"/>
      <c r="D908" s="54"/>
      <c r="F908" s="54"/>
      <c r="G908" s="55"/>
      <c r="I908" s="69"/>
      <c r="J908" s="50"/>
      <c r="K908" s="50"/>
    </row>
    <row r="909" spans="1:11" ht="12.75">
      <c r="A909" s="54"/>
      <c r="B909" s="54"/>
      <c r="C909" s="54"/>
      <c r="D909" s="54"/>
      <c r="F909" s="54"/>
      <c r="G909" s="55"/>
      <c r="I909" s="69"/>
      <c r="J909" s="50"/>
      <c r="K909" s="50"/>
    </row>
    <row r="910" spans="1:11" ht="12.75">
      <c r="A910" s="54"/>
      <c r="B910" s="54"/>
      <c r="C910" s="54"/>
      <c r="D910" s="54"/>
      <c r="F910" s="54"/>
      <c r="G910" s="55"/>
      <c r="I910" s="69"/>
      <c r="J910" s="50"/>
      <c r="K910" s="50"/>
    </row>
    <row r="911" spans="1:11" ht="12.75">
      <c r="A911" s="54"/>
      <c r="B911" s="54"/>
      <c r="C911" s="54"/>
      <c r="D911" s="54"/>
      <c r="F911" s="54"/>
      <c r="G911" s="55"/>
      <c r="I911" s="69"/>
      <c r="J911" s="50"/>
      <c r="K911" s="50"/>
    </row>
    <row r="912" spans="1:11" ht="12.75">
      <c r="A912" s="54"/>
      <c r="B912" s="54"/>
      <c r="C912" s="54"/>
      <c r="D912" s="54"/>
      <c r="F912" s="54"/>
      <c r="G912" s="55"/>
      <c r="I912" s="69"/>
      <c r="J912" s="50"/>
      <c r="K912" s="50"/>
    </row>
    <row r="913" spans="1:11" ht="12.75">
      <c r="A913" s="54"/>
      <c r="B913" s="54"/>
      <c r="C913" s="54"/>
      <c r="D913" s="54"/>
      <c r="F913" s="54"/>
      <c r="G913" s="55"/>
      <c r="I913" s="69"/>
      <c r="J913" s="50"/>
      <c r="K913" s="50"/>
    </row>
    <row r="914" spans="1:11" ht="12.75">
      <c r="A914" s="54"/>
      <c r="B914" s="54"/>
      <c r="C914" s="54"/>
      <c r="D914" s="54"/>
      <c r="F914" s="54"/>
      <c r="G914" s="55"/>
      <c r="I914" s="69"/>
      <c r="J914" s="50"/>
      <c r="K914" s="50"/>
    </row>
    <row r="915" spans="1:11" ht="12.75">
      <c r="A915" s="54"/>
      <c r="B915" s="54"/>
      <c r="C915" s="54"/>
      <c r="D915" s="54"/>
      <c r="F915" s="54"/>
      <c r="G915" s="55"/>
      <c r="I915" s="69"/>
      <c r="J915" s="50"/>
      <c r="K915" s="50"/>
    </row>
    <row r="916" spans="1:11" ht="12.75">
      <c r="A916" s="54"/>
      <c r="B916" s="54"/>
      <c r="C916" s="54"/>
      <c r="D916" s="54"/>
      <c r="F916" s="54"/>
      <c r="G916" s="55"/>
      <c r="I916" s="69"/>
      <c r="J916" s="50"/>
      <c r="K916" s="50"/>
    </row>
    <row r="917" spans="1:11" ht="12.75">
      <c r="A917" s="54"/>
      <c r="B917" s="54"/>
      <c r="C917" s="54"/>
      <c r="D917" s="54"/>
      <c r="F917" s="54"/>
      <c r="G917" s="55"/>
      <c r="I917" s="69"/>
      <c r="J917" s="50"/>
      <c r="K917" s="50"/>
    </row>
    <row r="918" spans="1:11" ht="12.75">
      <c r="A918" s="54"/>
      <c r="B918" s="54"/>
      <c r="C918" s="54"/>
      <c r="D918" s="54"/>
      <c r="F918" s="54"/>
      <c r="G918" s="55"/>
      <c r="I918" s="69"/>
      <c r="J918" s="50"/>
      <c r="K918" s="50"/>
    </row>
    <row r="919" spans="1:11" ht="12.75">
      <c r="A919" s="54"/>
      <c r="B919" s="54"/>
      <c r="C919" s="54"/>
      <c r="D919" s="54"/>
      <c r="F919" s="54"/>
      <c r="G919" s="55"/>
      <c r="I919" s="69"/>
      <c r="J919" s="50"/>
      <c r="K919" s="50"/>
    </row>
    <row r="920" spans="1:11" ht="12.75">
      <c r="A920" s="54"/>
      <c r="B920" s="54"/>
      <c r="C920" s="54"/>
      <c r="D920" s="54"/>
      <c r="F920" s="54"/>
      <c r="G920" s="55"/>
      <c r="I920" s="69"/>
      <c r="J920" s="50"/>
      <c r="K920" s="50"/>
    </row>
    <row r="921" spans="1:11" ht="12.75">
      <c r="A921" s="54"/>
      <c r="B921" s="54"/>
      <c r="C921" s="54"/>
      <c r="D921" s="54"/>
      <c r="F921" s="54"/>
      <c r="G921" s="55"/>
      <c r="I921" s="69"/>
      <c r="J921" s="50"/>
      <c r="K921" s="50"/>
    </row>
    <row r="922" spans="1:11" ht="12.75">
      <c r="A922" s="54"/>
      <c r="B922" s="54"/>
      <c r="C922" s="54"/>
      <c r="D922" s="54"/>
      <c r="F922" s="54"/>
      <c r="G922" s="55"/>
      <c r="I922" s="69"/>
      <c r="J922" s="50"/>
      <c r="K922" s="50"/>
    </row>
    <row r="923" spans="1:11" ht="12.75">
      <c r="A923" s="54"/>
      <c r="B923" s="54"/>
      <c r="C923" s="54"/>
      <c r="D923" s="54"/>
      <c r="F923" s="54"/>
      <c r="G923" s="55"/>
      <c r="I923" s="69"/>
      <c r="J923" s="50"/>
      <c r="K923" s="50"/>
    </row>
    <row r="924" spans="1:11" ht="12.75">
      <c r="A924" s="54"/>
      <c r="B924" s="54"/>
      <c r="C924" s="54"/>
      <c r="D924" s="54"/>
      <c r="F924" s="54"/>
      <c r="G924" s="55"/>
      <c r="I924" s="69"/>
      <c r="J924" s="50"/>
      <c r="K924" s="50"/>
    </row>
    <row r="925" spans="1:11" ht="12.75">
      <c r="A925" s="54"/>
      <c r="B925" s="54"/>
      <c r="C925" s="54"/>
      <c r="D925" s="54"/>
      <c r="F925" s="54"/>
      <c r="G925" s="55"/>
      <c r="I925" s="69"/>
      <c r="J925" s="50"/>
      <c r="K925" s="50"/>
    </row>
    <row r="926" spans="1:11" ht="12.75">
      <c r="A926" s="54"/>
      <c r="B926" s="54"/>
      <c r="C926" s="54"/>
      <c r="D926" s="54"/>
      <c r="F926" s="54"/>
      <c r="G926" s="55"/>
      <c r="I926" s="69"/>
      <c r="J926" s="50"/>
      <c r="K926" s="50"/>
    </row>
    <row r="927" spans="1:11" ht="12.75">
      <c r="A927" s="54"/>
      <c r="B927" s="54"/>
      <c r="C927" s="54"/>
      <c r="D927" s="54"/>
      <c r="F927" s="54"/>
      <c r="G927" s="55"/>
      <c r="I927" s="69"/>
      <c r="J927" s="50"/>
      <c r="K927" s="50"/>
    </row>
    <row r="928" spans="1:11" ht="12.75">
      <c r="A928" s="54"/>
      <c r="B928" s="54"/>
      <c r="C928" s="54"/>
      <c r="D928" s="54"/>
      <c r="F928" s="54"/>
      <c r="G928" s="55"/>
      <c r="I928" s="69"/>
      <c r="J928" s="50"/>
      <c r="K928" s="50"/>
    </row>
    <row r="929" spans="1:11" ht="12.75">
      <c r="A929" s="54"/>
      <c r="B929" s="54"/>
      <c r="C929" s="54"/>
      <c r="D929" s="54"/>
      <c r="F929" s="54"/>
      <c r="G929" s="55"/>
      <c r="I929" s="69"/>
      <c r="J929" s="50"/>
      <c r="K929" s="50"/>
    </row>
    <row r="930" spans="1:11" ht="12.75">
      <c r="A930" s="54"/>
      <c r="B930" s="54"/>
      <c r="C930" s="54"/>
      <c r="D930" s="54"/>
      <c r="F930" s="54"/>
      <c r="G930" s="55"/>
      <c r="I930" s="69"/>
      <c r="J930" s="50"/>
      <c r="K930" s="50"/>
    </row>
    <row r="931" spans="1:11" ht="12.75">
      <c r="A931" s="54"/>
      <c r="B931" s="54"/>
      <c r="C931" s="54"/>
      <c r="D931" s="54"/>
      <c r="F931" s="54"/>
      <c r="G931" s="55"/>
      <c r="I931" s="69"/>
      <c r="J931" s="50"/>
      <c r="K931" s="50"/>
    </row>
    <row r="932" spans="1:11" ht="12.75">
      <c r="A932" s="54"/>
      <c r="B932" s="54"/>
      <c r="C932" s="54"/>
      <c r="D932" s="54"/>
      <c r="F932" s="54"/>
      <c r="G932" s="55"/>
      <c r="I932" s="69"/>
      <c r="J932" s="50"/>
      <c r="K932" s="50"/>
    </row>
    <row r="933" spans="1:11" ht="12.75">
      <c r="A933" s="54"/>
      <c r="B933" s="54"/>
      <c r="C933" s="54"/>
      <c r="D933" s="54"/>
      <c r="F933" s="54"/>
      <c r="G933" s="55"/>
      <c r="I933" s="69"/>
      <c r="J933" s="50"/>
      <c r="K933" s="50"/>
    </row>
    <row r="934" spans="1:11" ht="12.75">
      <c r="A934" s="54"/>
      <c r="B934" s="54"/>
      <c r="C934" s="54"/>
      <c r="D934" s="54"/>
      <c r="F934" s="54"/>
      <c r="G934" s="55"/>
      <c r="I934" s="69"/>
      <c r="J934" s="50"/>
      <c r="K934" s="50"/>
    </row>
    <row r="935" spans="1:11" ht="12.75">
      <c r="A935" s="54"/>
      <c r="B935" s="54"/>
      <c r="C935" s="54"/>
      <c r="D935" s="54"/>
      <c r="F935" s="54"/>
      <c r="G935" s="55"/>
      <c r="I935" s="69"/>
      <c r="J935" s="50"/>
      <c r="K935" s="50"/>
    </row>
    <row r="936" spans="1:11" ht="12.75">
      <c r="A936" s="54"/>
      <c r="B936" s="54"/>
      <c r="C936" s="54"/>
      <c r="D936" s="54"/>
      <c r="F936" s="54"/>
      <c r="G936" s="55"/>
      <c r="I936" s="69"/>
      <c r="J936" s="50"/>
      <c r="K936" s="50"/>
    </row>
    <row r="937" spans="1:11" ht="12.75">
      <c r="A937" s="54"/>
      <c r="B937" s="54"/>
      <c r="C937" s="54"/>
      <c r="D937" s="54"/>
      <c r="F937" s="54"/>
      <c r="G937" s="55"/>
      <c r="I937" s="69"/>
      <c r="J937" s="50"/>
      <c r="K937" s="50"/>
    </row>
    <row r="938" spans="1:11" ht="12.75">
      <c r="A938" s="54"/>
      <c r="B938" s="54"/>
      <c r="C938" s="54"/>
      <c r="D938" s="54"/>
      <c r="F938" s="54"/>
      <c r="G938" s="55"/>
      <c r="I938" s="69"/>
      <c r="J938" s="50"/>
      <c r="K938" s="50"/>
    </row>
    <row r="939" spans="1:11" ht="12.75">
      <c r="A939" s="54"/>
      <c r="B939" s="54"/>
      <c r="C939" s="54"/>
      <c r="D939" s="54"/>
      <c r="F939" s="54"/>
      <c r="G939" s="55"/>
      <c r="I939" s="69"/>
      <c r="J939" s="50"/>
      <c r="K939" s="50"/>
    </row>
    <row r="940" spans="1:11" ht="12.75">
      <c r="A940" s="54"/>
      <c r="B940" s="54"/>
      <c r="C940" s="54"/>
      <c r="D940" s="54"/>
      <c r="F940" s="54"/>
      <c r="G940" s="55"/>
      <c r="I940" s="69"/>
      <c r="J940" s="50"/>
      <c r="K940" s="50"/>
    </row>
    <row r="941" spans="1:11" ht="12.75">
      <c r="A941" s="54"/>
      <c r="B941" s="54"/>
      <c r="C941" s="54"/>
      <c r="D941" s="54"/>
      <c r="F941" s="54"/>
      <c r="G941" s="55"/>
      <c r="I941" s="69"/>
      <c r="J941" s="50"/>
      <c r="K941" s="50"/>
    </row>
    <row r="942" spans="1:11" ht="12.75">
      <c r="A942" s="54"/>
      <c r="B942" s="54"/>
      <c r="C942" s="54"/>
      <c r="D942" s="54"/>
      <c r="F942" s="54"/>
      <c r="G942" s="55"/>
      <c r="I942" s="69"/>
      <c r="J942" s="50"/>
      <c r="K942" s="50"/>
    </row>
    <row r="943" spans="1:11" ht="12.75">
      <c r="A943" s="54"/>
      <c r="B943" s="54"/>
      <c r="C943" s="54"/>
      <c r="D943" s="54"/>
      <c r="F943" s="54"/>
      <c r="G943" s="55"/>
      <c r="I943" s="69"/>
      <c r="J943" s="50"/>
      <c r="K943" s="50"/>
    </row>
    <row r="944" spans="1:11" ht="12.75">
      <c r="A944" s="54"/>
      <c r="B944" s="54"/>
      <c r="C944" s="54"/>
      <c r="D944" s="54"/>
      <c r="F944" s="54"/>
      <c r="G944" s="55"/>
      <c r="I944" s="69"/>
      <c r="J944" s="50"/>
      <c r="K944" s="50"/>
    </row>
    <row r="945" spans="1:11" ht="12.75">
      <c r="A945" s="54"/>
      <c r="B945" s="54"/>
      <c r="C945" s="54"/>
      <c r="D945" s="54"/>
      <c r="F945" s="54"/>
      <c r="G945" s="55"/>
      <c r="I945" s="69"/>
      <c r="J945" s="50"/>
      <c r="K945" s="50"/>
    </row>
    <row r="946" spans="1:11" ht="12.75">
      <c r="A946" s="54"/>
      <c r="B946" s="54"/>
      <c r="C946" s="54"/>
      <c r="D946" s="54"/>
      <c r="F946" s="54"/>
      <c r="G946" s="55"/>
      <c r="I946" s="69"/>
      <c r="J946" s="50"/>
      <c r="K946" s="50"/>
    </row>
    <row r="947" spans="1:11" ht="12.75">
      <c r="A947" s="54"/>
      <c r="B947" s="54"/>
      <c r="C947" s="54"/>
      <c r="D947" s="54"/>
      <c r="F947" s="54"/>
      <c r="G947" s="55"/>
      <c r="I947" s="69"/>
      <c r="J947" s="50"/>
      <c r="K947" s="50"/>
    </row>
    <row r="948" spans="1:11" ht="12.75">
      <c r="A948" s="54"/>
      <c r="B948" s="54"/>
      <c r="C948" s="54"/>
      <c r="D948" s="54"/>
      <c r="F948" s="54"/>
      <c r="G948" s="55"/>
      <c r="I948" s="69"/>
      <c r="J948" s="50"/>
      <c r="K948" s="50"/>
    </row>
    <row r="949" spans="1:11" ht="12.75">
      <c r="A949" s="54"/>
      <c r="B949" s="54"/>
      <c r="C949" s="54"/>
      <c r="D949" s="54"/>
      <c r="F949" s="54"/>
      <c r="G949" s="55"/>
      <c r="I949" s="69"/>
      <c r="J949" s="50"/>
      <c r="K949" s="50"/>
    </row>
    <row r="950" spans="1:11" ht="12.75">
      <c r="A950" s="54"/>
      <c r="B950" s="54"/>
      <c r="C950" s="54"/>
      <c r="D950" s="54"/>
      <c r="F950" s="54"/>
      <c r="G950" s="55"/>
      <c r="I950" s="69"/>
      <c r="J950" s="50"/>
      <c r="K950" s="50"/>
    </row>
    <row r="951" spans="1:11" ht="12.75">
      <c r="A951" s="54"/>
      <c r="B951" s="54"/>
      <c r="C951" s="54"/>
      <c r="D951" s="54"/>
      <c r="F951" s="54"/>
      <c r="G951" s="55"/>
      <c r="I951" s="69"/>
      <c r="J951" s="50"/>
      <c r="K951" s="50"/>
    </row>
    <row r="952" spans="1:11" ht="12.75">
      <c r="A952" s="54"/>
      <c r="B952" s="54"/>
      <c r="C952" s="54"/>
      <c r="D952" s="54"/>
      <c r="F952" s="54"/>
      <c r="G952" s="55"/>
      <c r="I952" s="69"/>
      <c r="J952" s="50"/>
      <c r="K952" s="50"/>
    </row>
    <row r="953" spans="1:11" ht="12.75">
      <c r="A953" s="54"/>
      <c r="B953" s="54"/>
      <c r="C953" s="54"/>
      <c r="D953" s="54"/>
      <c r="F953" s="54"/>
      <c r="G953" s="55"/>
      <c r="I953" s="69"/>
      <c r="J953" s="50"/>
      <c r="K953" s="50"/>
    </row>
    <row r="954" spans="1:11" ht="12.75">
      <c r="A954" s="54"/>
      <c r="B954" s="54"/>
      <c r="C954" s="54"/>
      <c r="D954" s="54"/>
      <c r="F954" s="54"/>
      <c r="G954" s="55"/>
      <c r="I954" s="69"/>
      <c r="J954" s="50"/>
      <c r="K954" s="50"/>
    </row>
    <row r="955" spans="1:11" ht="12.75">
      <c r="A955" s="54"/>
      <c r="B955" s="54"/>
      <c r="C955" s="54"/>
      <c r="D955" s="54"/>
      <c r="F955" s="54"/>
      <c r="G955" s="55"/>
      <c r="I955" s="69"/>
      <c r="J955" s="50"/>
      <c r="K955" s="50"/>
    </row>
    <row r="956" spans="1:11" ht="12.75">
      <c r="A956" s="54"/>
      <c r="B956" s="54"/>
      <c r="C956" s="54"/>
      <c r="D956" s="54"/>
      <c r="F956" s="54"/>
      <c r="G956" s="55"/>
      <c r="I956" s="69"/>
      <c r="J956" s="50"/>
      <c r="K956" s="50"/>
    </row>
    <row r="957" spans="1:11" ht="12.75">
      <c r="A957" s="54"/>
      <c r="B957" s="54"/>
      <c r="C957" s="54"/>
      <c r="D957" s="54"/>
      <c r="F957" s="54"/>
      <c r="G957" s="55"/>
      <c r="I957" s="69"/>
      <c r="J957" s="50"/>
      <c r="K957" s="50"/>
    </row>
    <row r="958" spans="1:11" ht="12.75">
      <c r="A958" s="54"/>
      <c r="B958" s="54"/>
      <c r="C958" s="54"/>
      <c r="D958" s="54"/>
      <c r="F958" s="54"/>
      <c r="G958" s="55"/>
      <c r="I958" s="69"/>
      <c r="J958" s="50"/>
      <c r="K958" s="50"/>
    </row>
    <row r="959" spans="1:11" ht="12.75">
      <c r="A959" s="54"/>
      <c r="B959" s="54"/>
      <c r="C959" s="54"/>
      <c r="D959" s="54"/>
      <c r="F959" s="54"/>
      <c r="G959" s="55"/>
      <c r="I959" s="69"/>
      <c r="J959" s="50"/>
      <c r="K959" s="50"/>
    </row>
    <row r="960" spans="1:11" ht="12.75">
      <c r="A960" s="54"/>
      <c r="B960" s="54"/>
      <c r="C960" s="54"/>
      <c r="D960" s="54"/>
      <c r="F960" s="54"/>
      <c r="G960" s="55"/>
      <c r="I960" s="69"/>
      <c r="J960" s="50"/>
      <c r="K960" s="50"/>
    </row>
    <row r="961" spans="1:11" ht="12.75">
      <c r="A961" s="54"/>
      <c r="B961" s="54"/>
      <c r="C961" s="54"/>
      <c r="D961" s="54"/>
      <c r="F961" s="54"/>
      <c r="G961" s="55"/>
      <c r="I961" s="69"/>
      <c r="J961" s="50"/>
      <c r="K961" s="50"/>
    </row>
    <row r="962" spans="1:11" ht="12.75">
      <c r="A962" s="54"/>
      <c r="B962" s="54"/>
      <c r="C962" s="54"/>
      <c r="D962" s="54"/>
      <c r="F962" s="54"/>
      <c r="G962" s="55"/>
      <c r="I962" s="69"/>
      <c r="J962" s="50"/>
      <c r="K962" s="50"/>
    </row>
    <row r="963" spans="1:11" ht="12.75">
      <c r="A963" s="54"/>
      <c r="B963" s="54"/>
      <c r="C963" s="54"/>
      <c r="D963" s="54"/>
      <c r="F963" s="54"/>
      <c r="G963" s="55"/>
      <c r="I963" s="69"/>
      <c r="J963" s="50"/>
      <c r="K963" s="50"/>
    </row>
    <row r="964" spans="1:11" ht="12.75">
      <c r="A964" s="54"/>
      <c r="B964" s="54"/>
      <c r="C964" s="54"/>
      <c r="D964" s="54"/>
      <c r="F964" s="54"/>
      <c r="G964" s="55"/>
      <c r="I964" s="69"/>
      <c r="J964" s="50"/>
      <c r="K964" s="50"/>
    </row>
    <row r="965" spans="1:11" ht="12.75">
      <c r="A965" s="54"/>
      <c r="B965" s="54"/>
      <c r="C965" s="54"/>
      <c r="D965" s="54"/>
      <c r="F965" s="54"/>
      <c r="G965" s="55"/>
      <c r="I965" s="69"/>
      <c r="J965" s="50"/>
      <c r="K965" s="50"/>
    </row>
    <row r="966" spans="1:11" ht="12.75">
      <c r="A966" s="54"/>
      <c r="B966" s="54"/>
      <c r="C966" s="54"/>
      <c r="D966" s="54"/>
      <c r="F966" s="54"/>
      <c r="G966" s="55"/>
      <c r="I966" s="69"/>
      <c r="J966" s="50"/>
      <c r="K966" s="50"/>
    </row>
    <row r="967" spans="1:11" ht="12.75">
      <c r="A967" s="54"/>
      <c r="B967" s="54"/>
      <c r="C967" s="54"/>
      <c r="D967" s="54"/>
      <c r="F967" s="54"/>
      <c r="G967" s="55"/>
      <c r="I967" s="69"/>
      <c r="J967" s="50"/>
      <c r="K967" s="50"/>
    </row>
    <row r="968" spans="1:11" ht="12.75">
      <c r="A968" s="54"/>
      <c r="B968" s="54"/>
      <c r="C968" s="54"/>
      <c r="D968" s="54"/>
      <c r="F968" s="54"/>
      <c r="G968" s="55"/>
      <c r="I968" s="69"/>
      <c r="J968" s="50"/>
      <c r="K968" s="50"/>
    </row>
    <row r="969" spans="1:11" ht="12.75">
      <c r="A969" s="54"/>
      <c r="B969" s="54"/>
      <c r="C969" s="54"/>
      <c r="D969" s="54"/>
      <c r="F969" s="54"/>
      <c r="G969" s="55"/>
      <c r="I969" s="69"/>
      <c r="J969" s="50"/>
      <c r="K969" s="50"/>
    </row>
    <row r="970" spans="1:11" ht="12.75">
      <c r="A970" s="54"/>
      <c r="B970" s="54"/>
      <c r="C970" s="54"/>
      <c r="D970" s="54"/>
      <c r="F970" s="54"/>
      <c r="G970" s="55"/>
      <c r="I970" s="69"/>
      <c r="J970" s="50"/>
      <c r="K970" s="50"/>
    </row>
    <row r="971" spans="1:11" ht="12.75">
      <c r="A971" s="54"/>
      <c r="B971" s="54"/>
      <c r="C971" s="54"/>
      <c r="D971" s="54"/>
      <c r="F971" s="54"/>
      <c r="G971" s="55"/>
      <c r="I971" s="69"/>
      <c r="J971" s="50"/>
      <c r="K971" s="50"/>
    </row>
    <row r="972" spans="1:11" ht="12.75">
      <c r="A972" s="54"/>
      <c r="B972" s="54"/>
      <c r="C972" s="54"/>
      <c r="D972" s="54"/>
      <c r="F972" s="54"/>
      <c r="G972" s="55"/>
      <c r="I972" s="69"/>
      <c r="J972" s="50"/>
      <c r="K972" s="50"/>
    </row>
    <row r="973" spans="1:11" ht="12.75">
      <c r="A973" s="54"/>
      <c r="B973" s="54"/>
      <c r="C973" s="54"/>
      <c r="D973" s="54"/>
      <c r="F973" s="54"/>
      <c r="G973" s="55"/>
      <c r="I973" s="69"/>
      <c r="J973" s="50"/>
      <c r="K973" s="50"/>
    </row>
    <row r="974" spans="1:11" ht="12.75">
      <c r="A974" s="54"/>
      <c r="B974" s="54"/>
      <c r="C974" s="54"/>
      <c r="D974" s="54"/>
      <c r="F974" s="54"/>
      <c r="G974" s="55"/>
      <c r="I974" s="69"/>
      <c r="J974" s="50"/>
      <c r="K974" s="50"/>
    </row>
    <row r="975" spans="1:11" ht="12.75">
      <c r="A975" s="54"/>
      <c r="B975" s="54"/>
      <c r="C975" s="54"/>
      <c r="D975" s="54"/>
      <c r="F975" s="54"/>
      <c r="G975" s="55"/>
      <c r="I975" s="69"/>
      <c r="J975" s="50"/>
      <c r="K975" s="50"/>
    </row>
    <row r="976" spans="1:11" ht="12.75">
      <c r="A976" s="54"/>
      <c r="B976" s="54"/>
      <c r="C976" s="54"/>
      <c r="D976" s="54"/>
      <c r="F976" s="54"/>
      <c r="G976" s="55"/>
      <c r="I976" s="69"/>
      <c r="J976" s="50"/>
      <c r="K976" s="50"/>
    </row>
    <row r="977" spans="1:11" ht="12.75">
      <c r="A977" s="54"/>
      <c r="B977" s="54"/>
      <c r="C977" s="54"/>
      <c r="D977" s="54"/>
      <c r="F977" s="54"/>
      <c r="G977" s="55"/>
      <c r="I977" s="69"/>
      <c r="J977" s="50"/>
      <c r="K977" s="50"/>
    </row>
    <row r="978" spans="1:11" ht="12.75">
      <c r="A978" s="54"/>
      <c r="B978" s="54"/>
      <c r="C978" s="54"/>
      <c r="D978" s="54"/>
      <c r="F978" s="54"/>
      <c r="G978" s="55"/>
      <c r="I978" s="69"/>
      <c r="J978" s="50"/>
      <c r="K978" s="50"/>
    </row>
    <row r="979" spans="1:11" ht="12.75">
      <c r="A979" s="54"/>
      <c r="B979" s="54"/>
      <c r="C979" s="54"/>
      <c r="D979" s="54"/>
      <c r="F979" s="54"/>
      <c r="G979" s="55"/>
      <c r="I979" s="69"/>
      <c r="J979" s="50"/>
      <c r="K979" s="50"/>
    </row>
    <row r="980" spans="1:11" ht="12.75">
      <c r="A980" s="54"/>
      <c r="B980" s="54"/>
      <c r="C980" s="54"/>
      <c r="D980" s="54"/>
      <c r="F980" s="54"/>
      <c r="G980" s="55"/>
      <c r="I980" s="69"/>
      <c r="J980" s="50"/>
      <c r="K980" s="50"/>
    </row>
    <row r="981" spans="1:11" ht="12.75">
      <c r="A981" s="54"/>
      <c r="B981" s="54"/>
      <c r="C981" s="54"/>
      <c r="D981" s="54"/>
      <c r="F981" s="54"/>
      <c r="G981" s="55"/>
      <c r="I981" s="69"/>
      <c r="J981" s="50"/>
      <c r="K981" s="50"/>
    </row>
    <row r="982" spans="1:11" ht="12.75">
      <c r="A982" s="54"/>
      <c r="B982" s="54"/>
      <c r="C982" s="54"/>
      <c r="D982" s="54"/>
      <c r="F982" s="54"/>
      <c r="G982" s="55"/>
      <c r="I982" s="69"/>
      <c r="J982" s="50"/>
      <c r="K982" s="50"/>
    </row>
    <row r="983" spans="1:11" ht="12.75">
      <c r="A983" s="54"/>
      <c r="B983" s="54"/>
      <c r="C983" s="54"/>
      <c r="D983" s="54"/>
      <c r="F983" s="54"/>
      <c r="G983" s="55"/>
      <c r="I983" s="69"/>
      <c r="J983" s="50"/>
      <c r="K983" s="50"/>
    </row>
    <row r="984" spans="1:11" ht="12.75">
      <c r="A984" s="54"/>
      <c r="B984" s="54"/>
      <c r="C984" s="54"/>
      <c r="D984" s="54"/>
      <c r="F984" s="54"/>
      <c r="G984" s="55"/>
      <c r="I984" s="69"/>
      <c r="J984" s="50"/>
      <c r="K984" s="50"/>
    </row>
    <row r="985" spans="1:11" ht="12.75">
      <c r="A985" s="54"/>
      <c r="B985" s="54"/>
      <c r="C985" s="54"/>
      <c r="D985" s="54"/>
      <c r="F985" s="54"/>
      <c r="G985" s="55"/>
      <c r="I985" s="69"/>
      <c r="J985" s="50"/>
      <c r="K985" s="50"/>
    </row>
    <row r="986" spans="1:11" ht="12.75">
      <c r="A986" s="54"/>
      <c r="B986" s="54"/>
      <c r="C986" s="54"/>
      <c r="D986" s="54"/>
      <c r="F986" s="54"/>
      <c r="G986" s="55"/>
      <c r="I986" s="69"/>
      <c r="J986" s="50"/>
      <c r="K986" s="50"/>
    </row>
    <row r="987" spans="1:11" ht="12.75">
      <c r="A987" s="54"/>
      <c r="B987" s="54"/>
      <c r="C987" s="54"/>
      <c r="D987" s="54"/>
      <c r="F987" s="54"/>
      <c r="G987" s="55"/>
      <c r="I987" s="69"/>
      <c r="J987" s="50"/>
      <c r="K987" s="50"/>
    </row>
    <row r="988" spans="1:11" ht="12.75">
      <c r="A988" s="54"/>
      <c r="B988" s="54"/>
      <c r="C988" s="54"/>
      <c r="D988" s="54"/>
      <c r="F988" s="54"/>
      <c r="G988" s="55"/>
      <c r="I988" s="69"/>
      <c r="J988" s="50"/>
      <c r="K988" s="50"/>
    </row>
    <row r="989" spans="1:11" ht="12.75">
      <c r="A989" s="54"/>
      <c r="B989" s="54"/>
      <c r="C989" s="54"/>
      <c r="D989" s="54"/>
      <c r="F989" s="54"/>
      <c r="G989" s="55"/>
      <c r="I989" s="69"/>
      <c r="J989" s="50"/>
      <c r="K989" s="50"/>
    </row>
    <row r="990" spans="1:11" ht="12.75">
      <c r="A990" s="54"/>
      <c r="B990" s="54"/>
      <c r="C990" s="54"/>
      <c r="D990" s="54"/>
      <c r="F990" s="54"/>
      <c r="G990" s="55"/>
      <c r="I990" s="69"/>
      <c r="J990" s="50"/>
      <c r="K990" s="50"/>
    </row>
    <row r="991" spans="1:11" ht="12.75">
      <c r="A991" s="54"/>
      <c r="B991" s="54"/>
      <c r="C991" s="54"/>
      <c r="D991" s="54"/>
      <c r="F991" s="54"/>
      <c r="G991" s="55"/>
      <c r="I991" s="69"/>
      <c r="J991" s="50"/>
      <c r="K991" s="50"/>
    </row>
    <row r="992" spans="1:11" ht="12.75">
      <c r="A992" s="54"/>
      <c r="B992" s="54"/>
      <c r="C992" s="54"/>
      <c r="D992" s="54"/>
      <c r="F992" s="54"/>
      <c r="G992" s="55"/>
      <c r="I992" s="69"/>
      <c r="J992" s="50"/>
      <c r="K992" s="50"/>
    </row>
    <row r="993" spans="1:11" ht="12.75">
      <c r="A993" s="54"/>
      <c r="B993" s="54"/>
      <c r="C993" s="54"/>
      <c r="D993" s="54"/>
      <c r="F993" s="54"/>
      <c r="G993" s="55"/>
      <c r="I993" s="69"/>
      <c r="J993" s="50"/>
      <c r="K993" s="50"/>
    </row>
    <row r="994" spans="1:11" ht="12.75">
      <c r="A994" s="54"/>
      <c r="B994" s="54"/>
      <c r="C994" s="54"/>
      <c r="D994" s="54"/>
      <c r="F994" s="54"/>
      <c r="G994" s="55"/>
      <c r="I994" s="69"/>
      <c r="J994" s="50"/>
      <c r="K994" s="50"/>
    </row>
    <row r="995" spans="1:11" ht="12.75">
      <c r="A995" s="54"/>
      <c r="B995" s="54"/>
      <c r="C995" s="54"/>
      <c r="D995" s="54"/>
      <c r="F995" s="54"/>
      <c r="G995" s="55"/>
      <c r="I995" s="69"/>
      <c r="J995" s="50"/>
      <c r="K995" s="50"/>
    </row>
    <row r="996" spans="1:11" ht="12.75">
      <c r="A996" s="54"/>
      <c r="B996" s="54"/>
      <c r="C996" s="54"/>
      <c r="D996" s="54"/>
      <c r="F996" s="54"/>
      <c r="G996" s="55"/>
      <c r="I996" s="69"/>
      <c r="J996" s="50"/>
      <c r="K996" s="50"/>
    </row>
    <row r="997" spans="1:11" ht="12.75">
      <c r="A997" s="54"/>
      <c r="B997" s="54"/>
      <c r="C997" s="54"/>
      <c r="D997" s="54"/>
      <c r="F997" s="54"/>
      <c r="G997" s="55"/>
      <c r="I997" s="69"/>
      <c r="J997" s="50"/>
      <c r="K997" s="50"/>
    </row>
    <row r="998" spans="1:11" ht="12.75">
      <c r="A998" s="54"/>
      <c r="B998" s="54"/>
      <c r="C998" s="54"/>
      <c r="D998" s="54"/>
      <c r="F998" s="54"/>
      <c r="G998" s="55"/>
      <c r="I998" s="69"/>
      <c r="J998" s="50"/>
      <c r="K998" s="50"/>
    </row>
    <row r="999" spans="1:11" ht="12.75">
      <c r="A999" s="54"/>
      <c r="B999" s="54"/>
      <c r="C999" s="54"/>
      <c r="D999" s="54"/>
      <c r="F999" s="54"/>
      <c r="G999" s="55"/>
      <c r="I999" s="69"/>
      <c r="J999" s="50"/>
      <c r="K999" s="50"/>
    </row>
    <row r="1000" spans="1:11" ht="12.75">
      <c r="A1000" s="54"/>
      <c r="B1000" s="54"/>
      <c r="C1000" s="54"/>
      <c r="D1000" s="54"/>
      <c r="F1000" s="54"/>
      <c r="G1000" s="55"/>
      <c r="I1000" s="69"/>
      <c r="J1000" s="50"/>
      <c r="K1000" s="50"/>
    </row>
    <row r="1001" spans="1:11" ht="12.75">
      <c r="A1001" s="54"/>
      <c r="B1001" s="54"/>
      <c r="C1001" s="54"/>
      <c r="D1001" s="54"/>
      <c r="F1001" s="54"/>
      <c r="G1001" s="55"/>
      <c r="I1001" s="69"/>
      <c r="J1001" s="50"/>
      <c r="K1001" s="50"/>
    </row>
    <row r="1002" spans="1:11" ht="12.75">
      <c r="A1002" s="54"/>
      <c r="B1002" s="54"/>
      <c r="C1002" s="54"/>
      <c r="D1002" s="54"/>
      <c r="F1002" s="54"/>
      <c r="G1002" s="55"/>
      <c r="I1002" s="69"/>
      <c r="J1002" s="50"/>
      <c r="K1002" s="50"/>
    </row>
    <row r="1003" spans="1:11" ht="12.75">
      <c r="A1003" s="54"/>
      <c r="B1003" s="54"/>
      <c r="C1003" s="54"/>
      <c r="D1003" s="54"/>
      <c r="F1003" s="54"/>
      <c r="G1003" s="55"/>
      <c r="I1003" s="69"/>
      <c r="J1003" s="50"/>
      <c r="K1003" s="50"/>
    </row>
    <row r="1004" spans="1:11" ht="12.75">
      <c r="A1004" s="54"/>
      <c r="B1004" s="54"/>
      <c r="C1004" s="54"/>
      <c r="D1004" s="54"/>
      <c r="F1004" s="54"/>
      <c r="G1004" s="55"/>
      <c r="I1004" s="69"/>
      <c r="J1004" s="50"/>
      <c r="K1004" s="50"/>
    </row>
    <row r="1005" spans="1:11" ht="12.75">
      <c r="A1005" s="54"/>
      <c r="B1005" s="54"/>
      <c r="C1005" s="54"/>
      <c r="D1005" s="54"/>
      <c r="F1005" s="54"/>
      <c r="G1005" s="55"/>
      <c r="I1005" s="69"/>
      <c r="J1005" s="50"/>
      <c r="K1005" s="50"/>
    </row>
    <row r="1006" spans="1:11" ht="12.75">
      <c r="A1006" s="54"/>
      <c r="B1006" s="54"/>
      <c r="C1006" s="54"/>
      <c r="D1006" s="54"/>
      <c r="F1006" s="54"/>
      <c r="G1006" s="55"/>
      <c r="I1006" s="69"/>
      <c r="J1006" s="50"/>
      <c r="K1006" s="50"/>
    </row>
    <row r="1007" spans="1:11" ht="12.75">
      <c r="A1007" s="54"/>
      <c r="B1007" s="54"/>
      <c r="C1007" s="54"/>
      <c r="D1007" s="54"/>
      <c r="F1007" s="54"/>
      <c r="G1007" s="55"/>
      <c r="I1007" s="69"/>
      <c r="J1007" s="50"/>
      <c r="K1007" s="50"/>
    </row>
    <row r="1008" spans="1:11" ht="12.75">
      <c r="A1008" s="54"/>
      <c r="B1008" s="54"/>
      <c r="C1008" s="54"/>
      <c r="D1008" s="54"/>
      <c r="F1008" s="54"/>
      <c r="G1008" s="55"/>
      <c r="I1008" s="69"/>
      <c r="J1008" s="50"/>
      <c r="K1008" s="50"/>
    </row>
    <row r="1009" spans="1:11" ht="12.75">
      <c r="A1009" s="54"/>
      <c r="B1009" s="54"/>
      <c r="C1009" s="54"/>
      <c r="D1009" s="54"/>
      <c r="F1009" s="54"/>
      <c r="G1009" s="55"/>
      <c r="I1009" s="69"/>
      <c r="J1009" s="50"/>
      <c r="K1009" s="50"/>
    </row>
    <row r="1010" spans="1:11" ht="12.75">
      <c r="A1010" s="54"/>
      <c r="B1010" s="54"/>
      <c r="C1010" s="54"/>
      <c r="D1010" s="54"/>
      <c r="F1010" s="54"/>
      <c r="G1010" s="55"/>
      <c r="I1010" s="69"/>
      <c r="J1010" s="50"/>
      <c r="K1010" s="50"/>
    </row>
    <row r="1011" spans="1:11" ht="12.75">
      <c r="A1011" s="54"/>
      <c r="B1011" s="54"/>
      <c r="C1011" s="54"/>
      <c r="D1011" s="54"/>
      <c r="F1011" s="54"/>
      <c r="G1011" s="55"/>
      <c r="I1011" s="69"/>
      <c r="J1011" s="50"/>
      <c r="K1011" s="50"/>
    </row>
    <row r="1012" spans="1:11" ht="12.75">
      <c r="A1012" s="54"/>
      <c r="B1012" s="54"/>
      <c r="C1012" s="54"/>
      <c r="D1012" s="54"/>
      <c r="F1012" s="54"/>
      <c r="G1012" s="55"/>
      <c r="I1012" s="69"/>
      <c r="J1012" s="50"/>
      <c r="K1012" s="50"/>
    </row>
    <row r="1013" spans="1:11" ht="12.75">
      <c r="A1013" s="54"/>
      <c r="B1013" s="54"/>
      <c r="C1013" s="54"/>
      <c r="D1013" s="54"/>
      <c r="F1013" s="54"/>
      <c r="G1013" s="55"/>
      <c r="I1013" s="69"/>
      <c r="J1013" s="50"/>
      <c r="K1013" s="50"/>
    </row>
    <row r="1014" spans="1:11" ht="12.75">
      <c r="A1014" s="54"/>
      <c r="B1014" s="54"/>
      <c r="C1014" s="54"/>
      <c r="D1014" s="54"/>
      <c r="F1014" s="54"/>
      <c r="G1014" s="55"/>
      <c r="I1014" s="69"/>
      <c r="J1014" s="50"/>
      <c r="K1014" s="50"/>
    </row>
    <row r="1015" spans="1:11" ht="12.75">
      <c r="A1015" s="54"/>
      <c r="B1015" s="54"/>
      <c r="C1015" s="54"/>
      <c r="D1015" s="54"/>
      <c r="F1015" s="54"/>
      <c r="G1015" s="55"/>
      <c r="I1015" s="69"/>
      <c r="J1015" s="50"/>
      <c r="K1015" s="50"/>
    </row>
    <row r="1016" spans="1:11" ht="12.75">
      <c r="A1016" s="54"/>
      <c r="B1016" s="54"/>
      <c r="C1016" s="54"/>
      <c r="D1016" s="54"/>
      <c r="F1016" s="54"/>
      <c r="G1016" s="55"/>
      <c r="I1016" s="69"/>
      <c r="J1016" s="50"/>
      <c r="K1016" s="50"/>
    </row>
    <row r="1017" spans="1:11" ht="12.75">
      <c r="A1017" s="54"/>
      <c r="B1017" s="54"/>
      <c r="C1017" s="54"/>
      <c r="D1017" s="54"/>
      <c r="F1017" s="54"/>
      <c r="G1017" s="55"/>
      <c r="I1017" s="69"/>
      <c r="J1017" s="50"/>
      <c r="K1017" s="50"/>
    </row>
    <row r="1018" spans="1:11" ht="12.75">
      <c r="A1018" s="54"/>
      <c r="B1018" s="54"/>
      <c r="C1018" s="54"/>
      <c r="D1018" s="54"/>
      <c r="F1018" s="54"/>
      <c r="G1018" s="55"/>
      <c r="I1018" s="69"/>
      <c r="J1018" s="50"/>
      <c r="K1018" s="50"/>
    </row>
    <row r="1019" spans="1:11" ht="12.75">
      <c r="A1019" s="54"/>
      <c r="B1019" s="54"/>
      <c r="C1019" s="54"/>
      <c r="D1019" s="54"/>
      <c r="F1019" s="54"/>
      <c r="G1019" s="55"/>
      <c r="I1019" s="69"/>
      <c r="J1019" s="50"/>
      <c r="K1019" s="50"/>
    </row>
    <row r="1020" spans="1:11" ht="12.75">
      <c r="A1020" s="54"/>
      <c r="B1020" s="54"/>
      <c r="C1020" s="54"/>
      <c r="D1020" s="54"/>
      <c r="F1020" s="54"/>
      <c r="G1020" s="55"/>
      <c r="I1020" s="69"/>
      <c r="J1020" s="50"/>
      <c r="K1020" s="50"/>
    </row>
    <row r="1021" spans="1:11" ht="12.75">
      <c r="A1021" s="54"/>
      <c r="B1021" s="54"/>
      <c r="C1021" s="54"/>
      <c r="D1021" s="54"/>
      <c r="F1021" s="54"/>
      <c r="G1021" s="55"/>
      <c r="I1021" s="69"/>
      <c r="J1021" s="50"/>
      <c r="K1021" s="50"/>
    </row>
    <row r="1022" spans="1:11" ht="12.75">
      <c r="A1022" s="54"/>
      <c r="B1022" s="54"/>
      <c r="C1022" s="54"/>
      <c r="D1022" s="54"/>
      <c r="F1022" s="54"/>
      <c r="G1022" s="55"/>
      <c r="I1022" s="69"/>
      <c r="J1022" s="50"/>
      <c r="K1022" s="50"/>
    </row>
    <row r="1023" spans="1:11" ht="12.75">
      <c r="A1023" s="54"/>
      <c r="B1023" s="54"/>
      <c r="C1023" s="54"/>
      <c r="D1023" s="54"/>
      <c r="F1023" s="54"/>
      <c r="G1023" s="55"/>
      <c r="I1023" s="69"/>
      <c r="J1023" s="50"/>
      <c r="K1023" s="50"/>
    </row>
    <row r="1024" spans="1:11" ht="12.75">
      <c r="A1024" s="54"/>
      <c r="B1024" s="54"/>
      <c r="C1024" s="54"/>
      <c r="D1024" s="54"/>
      <c r="F1024" s="54"/>
      <c r="G1024" s="55"/>
      <c r="I1024" s="69"/>
      <c r="J1024" s="50"/>
      <c r="K1024" s="50"/>
    </row>
    <row r="1025" spans="1:11" ht="12.75">
      <c r="A1025" s="54"/>
      <c r="B1025" s="54"/>
      <c r="C1025" s="54"/>
      <c r="D1025" s="54"/>
      <c r="F1025" s="54"/>
      <c r="G1025" s="55"/>
      <c r="I1025" s="69"/>
      <c r="J1025" s="50"/>
      <c r="K1025" s="50"/>
    </row>
    <row r="1026" spans="1:11" ht="12.75">
      <c r="A1026" s="54"/>
      <c r="B1026" s="54"/>
      <c r="C1026" s="54"/>
      <c r="D1026" s="54"/>
      <c r="F1026" s="54"/>
      <c r="G1026" s="55"/>
      <c r="I1026" s="69"/>
      <c r="J1026" s="50"/>
      <c r="K1026" s="50"/>
    </row>
    <row r="1027" spans="1:11" ht="12.75">
      <c r="A1027" s="54"/>
      <c r="B1027" s="54"/>
      <c r="C1027" s="54"/>
      <c r="D1027" s="54"/>
      <c r="F1027" s="54"/>
      <c r="G1027" s="55"/>
      <c r="I1027" s="69"/>
      <c r="J1027" s="50"/>
      <c r="K1027" s="50"/>
    </row>
    <row r="1028" spans="1:11" ht="12.75">
      <c r="A1028" s="54"/>
      <c r="B1028" s="54"/>
      <c r="C1028" s="54"/>
      <c r="D1028" s="54"/>
      <c r="F1028" s="54"/>
      <c r="G1028" s="55"/>
      <c r="I1028" s="69"/>
      <c r="J1028" s="50"/>
      <c r="K1028" s="50"/>
    </row>
    <row r="1029" spans="1:11" ht="12.75">
      <c r="A1029" s="54"/>
      <c r="B1029" s="54"/>
      <c r="C1029" s="54"/>
      <c r="D1029" s="54"/>
      <c r="F1029" s="54"/>
      <c r="G1029" s="55"/>
      <c r="I1029" s="69"/>
      <c r="J1029" s="50"/>
      <c r="K1029" s="50"/>
    </row>
    <row r="1030" spans="1:11" ht="12.75">
      <c r="A1030" s="54"/>
      <c r="B1030" s="54"/>
      <c r="C1030" s="54"/>
      <c r="D1030" s="54"/>
      <c r="F1030" s="54"/>
      <c r="G1030" s="55"/>
      <c r="I1030" s="69"/>
      <c r="J1030" s="50"/>
      <c r="K1030" s="50"/>
    </row>
    <row r="1031" spans="1:11" ht="12.75">
      <c r="A1031" s="54"/>
      <c r="B1031" s="54"/>
      <c r="C1031" s="54"/>
      <c r="D1031" s="54"/>
      <c r="F1031" s="54"/>
      <c r="G1031" s="55"/>
      <c r="I1031" s="69"/>
      <c r="J1031" s="50"/>
      <c r="K1031" s="50"/>
    </row>
    <row r="1032" spans="1:11" ht="12.75">
      <c r="A1032" s="54"/>
      <c r="B1032" s="54"/>
      <c r="C1032" s="54"/>
      <c r="D1032" s="54"/>
      <c r="F1032" s="54"/>
      <c r="G1032" s="55"/>
      <c r="I1032" s="69"/>
      <c r="J1032" s="50"/>
      <c r="K1032" s="50"/>
    </row>
    <row r="1033" spans="1:11" ht="12.75">
      <c r="A1033" s="54"/>
      <c r="B1033" s="54"/>
      <c r="C1033" s="54"/>
      <c r="D1033" s="54"/>
      <c r="F1033" s="54"/>
      <c r="G1033" s="55"/>
      <c r="I1033" s="69"/>
      <c r="J1033" s="50"/>
      <c r="K1033" s="50"/>
    </row>
    <row r="1034" spans="1:11" ht="12.75">
      <c r="A1034" s="54"/>
      <c r="B1034" s="54"/>
      <c r="C1034" s="54"/>
      <c r="D1034" s="54"/>
      <c r="F1034" s="54"/>
      <c r="G1034" s="55"/>
      <c r="I1034" s="69"/>
      <c r="J1034" s="50"/>
      <c r="K1034" s="50"/>
    </row>
    <row r="1035" spans="1:11" ht="12.75">
      <c r="A1035" s="54"/>
      <c r="B1035" s="54"/>
      <c r="C1035" s="54"/>
      <c r="D1035" s="54"/>
      <c r="F1035" s="54"/>
      <c r="G1035" s="55"/>
      <c r="I1035" s="69"/>
      <c r="J1035" s="50"/>
      <c r="K1035" s="50"/>
    </row>
    <row r="1036" spans="1:11" ht="12.75">
      <c r="A1036" s="54"/>
      <c r="B1036" s="54"/>
      <c r="C1036" s="54"/>
      <c r="D1036" s="54"/>
      <c r="F1036" s="54"/>
      <c r="G1036" s="55"/>
      <c r="I1036" s="69"/>
      <c r="J1036" s="50"/>
      <c r="K1036" s="50"/>
    </row>
    <row r="1037" spans="1:11" ht="12.75">
      <c r="A1037" s="54"/>
      <c r="B1037" s="54"/>
      <c r="C1037" s="54"/>
      <c r="D1037" s="54"/>
      <c r="F1037" s="54"/>
      <c r="G1037" s="55"/>
      <c r="I1037" s="69"/>
      <c r="J1037" s="50"/>
      <c r="K1037" s="50"/>
    </row>
    <row r="1038" spans="1:11" ht="12.75">
      <c r="A1038" s="54"/>
      <c r="B1038" s="54"/>
      <c r="C1038" s="54"/>
      <c r="D1038" s="54"/>
      <c r="F1038" s="54"/>
      <c r="G1038" s="55"/>
      <c r="I1038" s="69"/>
      <c r="J1038" s="50"/>
      <c r="K1038" s="50"/>
    </row>
    <row r="1039" spans="1:11" ht="12.75">
      <c r="A1039" s="54"/>
      <c r="B1039" s="54"/>
      <c r="C1039" s="54"/>
      <c r="D1039" s="54"/>
      <c r="F1039" s="54"/>
      <c r="G1039" s="55"/>
      <c r="I1039" s="69"/>
      <c r="J1039" s="50"/>
      <c r="K1039" s="50"/>
    </row>
    <row r="1040" spans="1:11" ht="12.75">
      <c r="A1040" s="54"/>
      <c r="B1040" s="54"/>
      <c r="C1040" s="54"/>
      <c r="D1040" s="54"/>
      <c r="F1040" s="54"/>
      <c r="G1040" s="55"/>
      <c r="I1040" s="69"/>
      <c r="J1040" s="50"/>
      <c r="K1040" s="50"/>
    </row>
    <row r="1041" spans="1:11" ht="12.75">
      <c r="A1041" s="54"/>
      <c r="B1041" s="54"/>
      <c r="C1041" s="54"/>
      <c r="D1041" s="54"/>
      <c r="F1041" s="54"/>
      <c r="G1041" s="55"/>
      <c r="I1041" s="69"/>
      <c r="J1041" s="50"/>
      <c r="K1041" s="50"/>
    </row>
    <row r="1042" spans="1:11" ht="12.75">
      <c r="A1042" s="54"/>
      <c r="B1042" s="54"/>
      <c r="C1042" s="54"/>
      <c r="D1042" s="54"/>
      <c r="F1042" s="54"/>
      <c r="G1042" s="55"/>
      <c r="I1042" s="69"/>
      <c r="J1042" s="50"/>
      <c r="K1042" s="50"/>
    </row>
    <row r="1043" spans="1:11" ht="12.75">
      <c r="A1043" s="54"/>
      <c r="B1043" s="54"/>
      <c r="C1043" s="54"/>
      <c r="D1043" s="54"/>
      <c r="F1043" s="54"/>
      <c r="G1043" s="55"/>
      <c r="I1043" s="69"/>
      <c r="J1043" s="50"/>
      <c r="K1043" s="50"/>
    </row>
    <row r="1044" spans="1:11" ht="12.75">
      <c r="A1044" s="54"/>
      <c r="B1044" s="54"/>
      <c r="C1044" s="54"/>
      <c r="D1044" s="54"/>
      <c r="F1044" s="54"/>
      <c r="G1044" s="55"/>
      <c r="I1044" s="69"/>
      <c r="J1044" s="50"/>
      <c r="K1044" s="50"/>
    </row>
    <row r="1045" spans="1:11" ht="12.75">
      <c r="A1045" s="54"/>
      <c r="B1045" s="54"/>
      <c r="C1045" s="54"/>
      <c r="D1045" s="54"/>
      <c r="F1045" s="54"/>
      <c r="G1045" s="55"/>
      <c r="I1045" s="69"/>
      <c r="J1045" s="50"/>
      <c r="K1045" s="50"/>
    </row>
    <row r="1046" spans="1:11" ht="12.75">
      <c r="A1046" s="54"/>
      <c r="B1046" s="54"/>
      <c r="C1046" s="54"/>
      <c r="D1046" s="54"/>
      <c r="F1046" s="54"/>
      <c r="G1046" s="55"/>
      <c r="I1046" s="69"/>
      <c r="J1046" s="50"/>
      <c r="K1046" s="50"/>
    </row>
    <row r="1047" spans="1:11" ht="12.75">
      <c r="A1047" s="54"/>
      <c r="B1047" s="54"/>
      <c r="C1047" s="54"/>
      <c r="D1047" s="54"/>
      <c r="F1047" s="54"/>
      <c r="G1047" s="55"/>
      <c r="I1047" s="69"/>
      <c r="J1047" s="50"/>
      <c r="K1047" s="50"/>
    </row>
    <row r="1048" spans="1:11" ht="12.75">
      <c r="A1048" s="54"/>
      <c r="B1048" s="54"/>
      <c r="C1048" s="54"/>
      <c r="D1048" s="54"/>
      <c r="F1048" s="54"/>
      <c r="G1048" s="55"/>
      <c r="I1048" s="69"/>
      <c r="J1048" s="50"/>
      <c r="K1048" s="50"/>
    </row>
    <row r="1049" spans="1:11" ht="12.75">
      <c r="A1049" s="54"/>
      <c r="B1049" s="54"/>
      <c r="C1049" s="54"/>
      <c r="D1049" s="54"/>
      <c r="F1049" s="54"/>
      <c r="G1049" s="55"/>
      <c r="I1049" s="69"/>
      <c r="J1049" s="50"/>
      <c r="K1049" s="50"/>
    </row>
    <row r="1050" spans="1:11" ht="12.75">
      <c r="A1050" s="54"/>
      <c r="B1050" s="54"/>
      <c r="C1050" s="54"/>
      <c r="D1050" s="54"/>
      <c r="F1050" s="54"/>
      <c r="G1050" s="55"/>
      <c r="I1050" s="69"/>
      <c r="J1050" s="50"/>
      <c r="K1050" s="50"/>
    </row>
    <row r="1051" spans="1:11" ht="12.75">
      <c r="A1051" s="54"/>
      <c r="B1051" s="54"/>
      <c r="C1051" s="54"/>
      <c r="D1051" s="54"/>
      <c r="F1051" s="54"/>
      <c r="G1051" s="55"/>
      <c r="I1051" s="69"/>
      <c r="J1051" s="50"/>
      <c r="K1051" s="50"/>
    </row>
    <row r="1052" spans="1:11" ht="12.75">
      <c r="A1052" s="54"/>
      <c r="B1052" s="54"/>
      <c r="C1052" s="54"/>
      <c r="D1052" s="54"/>
      <c r="F1052" s="54"/>
      <c r="G1052" s="55"/>
      <c r="I1052" s="69"/>
      <c r="J1052" s="50"/>
      <c r="K1052" s="50"/>
    </row>
    <row r="1053" spans="1:11" ht="12.75">
      <c r="A1053" s="54"/>
      <c r="B1053" s="54"/>
      <c r="C1053" s="54"/>
      <c r="D1053" s="54"/>
      <c r="F1053" s="54"/>
      <c r="G1053" s="55"/>
      <c r="I1053" s="69"/>
      <c r="J1053" s="50"/>
      <c r="K1053" s="50"/>
    </row>
    <row r="1054" spans="1:11" ht="12.75">
      <c r="A1054" s="54"/>
      <c r="B1054" s="54"/>
      <c r="C1054" s="54"/>
      <c r="D1054" s="54"/>
      <c r="F1054" s="54"/>
      <c r="G1054" s="55"/>
      <c r="I1054" s="69"/>
      <c r="J1054" s="50"/>
      <c r="K1054" s="50"/>
    </row>
    <row r="1055" spans="1:11" ht="12.75">
      <c r="A1055" s="54"/>
      <c r="B1055" s="54"/>
      <c r="C1055" s="54"/>
      <c r="D1055" s="54"/>
      <c r="F1055" s="54"/>
      <c r="G1055" s="55"/>
      <c r="I1055" s="69"/>
      <c r="J1055" s="50"/>
      <c r="K1055" s="50"/>
    </row>
    <row r="1056" spans="1:11" ht="12.75">
      <c r="A1056" s="54"/>
      <c r="B1056" s="54"/>
      <c r="C1056" s="54"/>
      <c r="D1056" s="54"/>
      <c r="F1056" s="54"/>
      <c r="G1056" s="55"/>
      <c r="I1056" s="69"/>
      <c r="J1056" s="50"/>
      <c r="K1056" s="50"/>
    </row>
    <row r="1057" spans="1:11" ht="12.75">
      <c r="A1057" s="54"/>
      <c r="B1057" s="54"/>
      <c r="C1057" s="54"/>
      <c r="D1057" s="54"/>
      <c r="F1057" s="54"/>
      <c r="G1057" s="55"/>
      <c r="I1057" s="69"/>
      <c r="J1057" s="50"/>
      <c r="K1057" s="50"/>
    </row>
    <row r="1058" spans="1:11" ht="12.75">
      <c r="A1058" s="54"/>
      <c r="B1058" s="54"/>
      <c r="C1058" s="54"/>
      <c r="D1058" s="54"/>
      <c r="F1058" s="54"/>
      <c r="G1058" s="55"/>
      <c r="I1058" s="69"/>
      <c r="J1058" s="50"/>
      <c r="K1058" s="50"/>
    </row>
    <row r="1059" spans="1:11" ht="12.75">
      <c r="A1059" s="54"/>
      <c r="B1059" s="54"/>
      <c r="C1059" s="54"/>
      <c r="D1059" s="54"/>
      <c r="F1059" s="54"/>
      <c r="G1059" s="55"/>
      <c r="I1059" s="69"/>
      <c r="J1059" s="50"/>
      <c r="K1059" s="50"/>
    </row>
    <row r="1060" spans="1:11" ht="12.75">
      <c r="A1060" s="54"/>
      <c r="B1060" s="54"/>
      <c r="C1060" s="54"/>
      <c r="D1060" s="54"/>
      <c r="F1060" s="54"/>
      <c r="G1060" s="55"/>
      <c r="I1060" s="69"/>
      <c r="J1060" s="50"/>
      <c r="K1060" s="50"/>
    </row>
    <row r="1061" spans="1:11" ht="12.75">
      <c r="A1061" s="54"/>
      <c r="B1061" s="54"/>
      <c r="C1061" s="54"/>
      <c r="D1061" s="54"/>
      <c r="F1061" s="54"/>
      <c r="G1061" s="55"/>
      <c r="I1061" s="69"/>
      <c r="J1061" s="50"/>
      <c r="K1061" s="50"/>
    </row>
    <row r="1062" spans="1:11" ht="12.75">
      <c r="A1062" s="54"/>
      <c r="B1062" s="54"/>
      <c r="C1062" s="54"/>
      <c r="D1062" s="54"/>
      <c r="F1062" s="54"/>
      <c r="G1062" s="55"/>
      <c r="I1062" s="69"/>
      <c r="J1062" s="50"/>
      <c r="K1062" s="50"/>
    </row>
    <row r="1063" spans="1:11" ht="12.75">
      <c r="A1063" s="54"/>
      <c r="B1063" s="54"/>
      <c r="C1063" s="54"/>
      <c r="D1063" s="54"/>
      <c r="F1063" s="54"/>
      <c r="G1063" s="55"/>
      <c r="I1063" s="69"/>
      <c r="J1063" s="50"/>
      <c r="K1063" s="50"/>
    </row>
    <row r="1064" spans="1:11" ht="12.75">
      <c r="A1064" s="54"/>
      <c r="B1064" s="54"/>
      <c r="C1064" s="54"/>
      <c r="D1064" s="54"/>
      <c r="F1064" s="54"/>
      <c r="G1064" s="55"/>
      <c r="I1064" s="69"/>
      <c r="J1064" s="50"/>
      <c r="K1064" s="50"/>
    </row>
    <row r="1065" spans="1:11" ht="12.75">
      <c r="A1065" s="54"/>
      <c r="B1065" s="54"/>
      <c r="C1065" s="54"/>
      <c r="D1065" s="54"/>
      <c r="F1065" s="54"/>
      <c r="G1065" s="55"/>
      <c r="I1065" s="69"/>
      <c r="J1065" s="50"/>
      <c r="K1065" s="50"/>
    </row>
    <row r="1066" spans="1:11" ht="12.75">
      <c r="A1066" s="54"/>
      <c r="B1066" s="54"/>
      <c r="C1066" s="54"/>
      <c r="D1066" s="54"/>
      <c r="F1066" s="54"/>
      <c r="G1066" s="55"/>
      <c r="I1066" s="69"/>
      <c r="J1066" s="50"/>
      <c r="K1066" s="50"/>
    </row>
    <row r="1067" spans="1:11" ht="12.75">
      <c r="A1067" s="54"/>
      <c r="B1067" s="54"/>
      <c r="C1067" s="54"/>
      <c r="D1067" s="54"/>
      <c r="F1067" s="54"/>
      <c r="G1067" s="55"/>
      <c r="I1067" s="69"/>
      <c r="J1067" s="50"/>
      <c r="K1067" s="50"/>
    </row>
    <row r="1068" spans="1:11" ht="12.75">
      <c r="A1068" s="54"/>
      <c r="B1068" s="54"/>
      <c r="C1068" s="54"/>
      <c r="D1068" s="54"/>
      <c r="F1068" s="54"/>
      <c r="G1068" s="55"/>
      <c r="I1068" s="69"/>
      <c r="J1068" s="50"/>
      <c r="K1068" s="50"/>
    </row>
    <row r="1069" spans="1:11" ht="12.75">
      <c r="A1069" s="54"/>
      <c r="B1069" s="54"/>
      <c r="C1069" s="54"/>
      <c r="D1069" s="54"/>
      <c r="F1069" s="54"/>
      <c r="G1069" s="55"/>
      <c r="I1069" s="69"/>
      <c r="J1069" s="50"/>
      <c r="K1069" s="50"/>
    </row>
    <row r="1070" spans="1:11" ht="12.75">
      <c r="A1070" s="54"/>
      <c r="B1070" s="54"/>
      <c r="C1070" s="54"/>
      <c r="D1070" s="54"/>
      <c r="F1070" s="54"/>
      <c r="G1070" s="55"/>
      <c r="I1070" s="69"/>
      <c r="J1070" s="50"/>
      <c r="K1070" s="50"/>
    </row>
    <row r="1071" spans="1:11" ht="12.75">
      <c r="A1071" s="54"/>
      <c r="B1071" s="54"/>
      <c r="C1071" s="54"/>
      <c r="D1071" s="54"/>
      <c r="F1071" s="54"/>
      <c r="G1071" s="55"/>
      <c r="I1071" s="69"/>
      <c r="J1071" s="50"/>
      <c r="K1071" s="50"/>
    </row>
    <row r="1072" spans="1:11" ht="12.75">
      <c r="A1072" s="54"/>
      <c r="B1072" s="54"/>
      <c r="C1072" s="54"/>
      <c r="D1072" s="54"/>
      <c r="F1072" s="54"/>
      <c r="G1072" s="55"/>
      <c r="I1072" s="69"/>
      <c r="J1072" s="50"/>
      <c r="K1072" s="50"/>
    </row>
    <row r="1073" spans="1:11" ht="12.75">
      <c r="A1073" s="54"/>
      <c r="B1073" s="54"/>
      <c r="C1073" s="54"/>
      <c r="D1073" s="54"/>
      <c r="F1073" s="54"/>
      <c r="G1073" s="55"/>
      <c r="I1073" s="69"/>
      <c r="J1073" s="50"/>
      <c r="K1073" s="50"/>
    </row>
    <row r="1074" spans="1:11" ht="12.75">
      <c r="A1074" s="54"/>
      <c r="B1074" s="54"/>
      <c r="C1074" s="54"/>
      <c r="D1074" s="54"/>
      <c r="F1074" s="54"/>
      <c r="G1074" s="55"/>
      <c r="I1074" s="69"/>
      <c r="J1074" s="50"/>
      <c r="K1074" s="50"/>
    </row>
    <row r="1075" spans="1:11" ht="12.75">
      <c r="A1075" s="54"/>
      <c r="B1075" s="54"/>
      <c r="C1075" s="54"/>
      <c r="D1075" s="54"/>
      <c r="F1075" s="54"/>
      <c r="G1075" s="55"/>
      <c r="I1075" s="69"/>
      <c r="J1075" s="50"/>
      <c r="K1075" s="50"/>
    </row>
    <row r="1076" spans="1:11" ht="12.75">
      <c r="A1076" s="54"/>
      <c r="B1076" s="54"/>
      <c r="C1076" s="54"/>
      <c r="D1076" s="54"/>
      <c r="F1076" s="54"/>
      <c r="G1076" s="55"/>
      <c r="I1076" s="69"/>
      <c r="J1076" s="50"/>
      <c r="K1076" s="50"/>
    </row>
    <row r="1077" spans="1:11" ht="12.75">
      <c r="A1077" s="54"/>
      <c r="B1077" s="54"/>
      <c r="C1077" s="54"/>
      <c r="D1077" s="54"/>
      <c r="F1077" s="54"/>
      <c r="G1077" s="55"/>
      <c r="I1077" s="69"/>
      <c r="J1077" s="50"/>
      <c r="K1077" s="50"/>
    </row>
    <row r="1078" spans="1:11" ht="12.75">
      <c r="A1078" s="54"/>
      <c r="B1078" s="54"/>
      <c r="C1078" s="54"/>
      <c r="D1078" s="54"/>
      <c r="F1078" s="54"/>
      <c r="G1078" s="55"/>
      <c r="I1078" s="69"/>
      <c r="J1078" s="50"/>
      <c r="K1078" s="50"/>
    </row>
    <row r="1079" spans="1:11" ht="12.75">
      <c r="A1079" s="54"/>
      <c r="B1079" s="54"/>
      <c r="C1079" s="54"/>
      <c r="D1079" s="54"/>
      <c r="F1079" s="54"/>
      <c r="G1079" s="55"/>
      <c r="I1079" s="69"/>
      <c r="J1079" s="50"/>
      <c r="K1079" s="50"/>
    </row>
    <row r="1080" spans="1:11" ht="12.75">
      <c r="A1080" s="54"/>
      <c r="B1080" s="54"/>
      <c r="C1080" s="54"/>
      <c r="D1080" s="54"/>
      <c r="F1080" s="54"/>
      <c r="G1080" s="55"/>
      <c r="I1080" s="69"/>
      <c r="J1080" s="50"/>
      <c r="K1080" s="50"/>
    </row>
    <row r="1081" spans="1:11" ht="12.75">
      <c r="A1081" s="54"/>
      <c r="B1081" s="54"/>
      <c r="C1081" s="54"/>
      <c r="D1081" s="54"/>
      <c r="F1081" s="54"/>
      <c r="G1081" s="55"/>
      <c r="I1081" s="69"/>
      <c r="J1081" s="50"/>
      <c r="K1081" s="50"/>
    </row>
    <row r="1082" spans="1:11" ht="12.75">
      <c r="A1082" s="54"/>
      <c r="B1082" s="54"/>
      <c r="C1082" s="54"/>
      <c r="D1082" s="54"/>
      <c r="F1082" s="54"/>
      <c r="G1082" s="55"/>
      <c r="I1082" s="69"/>
      <c r="J1082" s="50"/>
      <c r="K1082" s="50"/>
    </row>
    <row r="1083" spans="1:11" ht="12.75">
      <c r="A1083" s="54"/>
      <c r="B1083" s="54"/>
      <c r="C1083" s="54"/>
      <c r="D1083" s="54"/>
      <c r="F1083" s="54"/>
      <c r="G1083" s="55"/>
      <c r="I1083" s="69"/>
      <c r="J1083" s="50"/>
      <c r="K1083" s="50"/>
    </row>
    <row r="1084" spans="1:11" ht="12.75">
      <c r="A1084" s="54"/>
      <c r="B1084" s="54"/>
      <c r="C1084" s="54"/>
      <c r="D1084" s="54"/>
      <c r="F1084" s="54"/>
      <c r="G1084" s="55"/>
      <c r="I1084" s="69"/>
      <c r="J1084" s="50"/>
      <c r="K1084" s="50"/>
    </row>
    <row r="1085" spans="1:11" ht="12.75">
      <c r="A1085" s="54"/>
      <c r="B1085" s="54"/>
      <c r="C1085" s="54"/>
      <c r="D1085" s="54"/>
      <c r="F1085" s="54"/>
      <c r="G1085" s="55"/>
      <c r="I1085" s="69"/>
      <c r="J1085" s="50"/>
      <c r="K1085" s="50"/>
    </row>
    <row r="1086" spans="1:11" ht="12.75">
      <c r="A1086" s="54"/>
      <c r="B1086" s="54"/>
      <c r="C1086" s="54"/>
      <c r="D1086" s="54"/>
      <c r="F1086" s="54"/>
      <c r="G1086" s="55"/>
      <c r="I1086" s="69"/>
      <c r="J1086" s="50"/>
      <c r="K1086" s="50"/>
    </row>
    <row r="1087" spans="1:11" ht="12.75">
      <c r="A1087" s="54"/>
      <c r="B1087" s="54"/>
      <c r="C1087" s="54"/>
      <c r="D1087" s="54"/>
      <c r="F1087" s="54"/>
      <c r="G1087" s="55"/>
      <c r="I1087" s="69"/>
      <c r="J1087" s="50"/>
      <c r="K1087" s="50"/>
    </row>
    <row r="1088" spans="1:11" ht="12.75">
      <c r="A1088" s="54"/>
      <c r="B1088" s="54"/>
      <c r="C1088" s="54"/>
      <c r="D1088" s="54"/>
      <c r="F1088" s="54"/>
      <c r="G1088" s="55"/>
      <c r="I1088" s="69"/>
      <c r="J1088" s="50"/>
      <c r="K1088" s="50"/>
    </row>
    <row r="1089" spans="1:11" ht="12.75">
      <c r="A1089" s="54"/>
      <c r="B1089" s="54"/>
      <c r="C1089" s="54"/>
      <c r="D1089" s="54"/>
      <c r="F1089" s="54"/>
      <c r="G1089" s="55"/>
      <c r="I1089" s="69"/>
      <c r="J1089" s="50"/>
      <c r="K1089" s="50"/>
    </row>
    <row r="1090" spans="1:11" ht="12.75">
      <c r="A1090" s="54"/>
      <c r="B1090" s="54"/>
      <c r="C1090" s="54"/>
      <c r="D1090" s="54"/>
      <c r="F1090" s="54"/>
      <c r="G1090" s="55"/>
      <c r="I1090" s="69"/>
      <c r="J1090" s="50"/>
      <c r="K1090" s="50"/>
    </row>
    <row r="1091" spans="1:11" ht="12.75">
      <c r="A1091" s="54"/>
      <c r="B1091" s="54"/>
      <c r="C1091" s="54"/>
      <c r="D1091" s="54"/>
      <c r="F1091" s="54"/>
      <c r="G1091" s="55"/>
      <c r="I1091" s="69"/>
      <c r="J1091" s="50"/>
      <c r="K1091" s="50"/>
    </row>
    <row r="1092" spans="1:11" ht="12.75">
      <c r="A1092" s="54"/>
      <c r="B1092" s="54"/>
      <c r="C1092" s="54"/>
      <c r="D1092" s="54"/>
      <c r="F1092" s="54"/>
      <c r="G1092" s="55"/>
      <c r="I1092" s="69"/>
      <c r="J1092" s="50"/>
      <c r="K1092" s="50"/>
    </row>
    <row r="1093" spans="1:11" ht="12.75">
      <c r="A1093" s="54"/>
      <c r="B1093" s="54"/>
      <c r="C1093" s="54"/>
      <c r="D1093" s="54"/>
      <c r="F1093" s="54"/>
      <c r="G1093" s="55"/>
      <c r="I1093" s="69"/>
      <c r="J1093" s="50"/>
      <c r="K1093" s="50"/>
    </row>
    <row r="1094" spans="1:11" ht="12.75">
      <c r="A1094" s="54"/>
      <c r="B1094" s="54"/>
      <c r="C1094" s="54"/>
      <c r="D1094" s="54"/>
      <c r="F1094" s="54"/>
      <c r="G1094" s="55"/>
      <c r="I1094" s="69"/>
      <c r="J1094" s="50"/>
      <c r="K1094" s="50"/>
    </row>
    <row r="1095" spans="1:11" ht="12.75">
      <c r="A1095" s="54"/>
      <c r="B1095" s="54"/>
      <c r="C1095" s="54"/>
      <c r="D1095" s="54"/>
      <c r="F1095" s="54"/>
      <c r="G1095" s="55"/>
      <c r="I1095" s="69"/>
      <c r="J1095" s="50"/>
      <c r="K1095" s="50"/>
    </row>
    <row r="1096" spans="1:11" ht="12.75">
      <c r="A1096" s="54"/>
      <c r="B1096" s="54"/>
      <c r="C1096" s="54"/>
      <c r="D1096" s="54"/>
      <c r="F1096" s="54"/>
      <c r="G1096" s="55"/>
      <c r="I1096" s="69"/>
      <c r="J1096" s="50"/>
      <c r="K1096" s="50"/>
    </row>
    <row r="1097" spans="1:11" ht="12.75">
      <c r="A1097" s="54"/>
      <c r="B1097" s="54"/>
      <c r="C1097" s="54"/>
      <c r="D1097" s="54"/>
      <c r="F1097" s="54"/>
      <c r="G1097" s="55"/>
      <c r="I1097" s="69"/>
      <c r="J1097" s="50"/>
      <c r="K1097" s="50"/>
    </row>
    <row r="1098" spans="1:11" ht="12.75">
      <c r="A1098" s="54"/>
      <c r="B1098" s="54"/>
      <c r="C1098" s="54"/>
      <c r="D1098" s="54"/>
      <c r="F1098" s="54"/>
      <c r="G1098" s="55"/>
      <c r="I1098" s="69"/>
      <c r="J1098" s="50"/>
      <c r="K1098" s="50"/>
    </row>
    <row r="1099" spans="1:11" ht="12.75">
      <c r="A1099" s="54"/>
      <c r="B1099" s="54"/>
      <c r="C1099" s="54"/>
      <c r="D1099" s="54"/>
      <c r="F1099" s="54"/>
      <c r="G1099" s="55"/>
      <c r="I1099" s="69"/>
      <c r="J1099" s="50"/>
      <c r="K1099" s="50"/>
    </row>
    <row r="1100" spans="1:11" ht="12.75">
      <c r="A1100" s="54"/>
      <c r="B1100" s="54"/>
      <c r="C1100" s="54"/>
      <c r="D1100" s="54"/>
      <c r="F1100" s="54"/>
      <c r="G1100" s="55"/>
      <c r="I1100" s="69"/>
      <c r="J1100" s="50"/>
      <c r="K1100" s="50"/>
    </row>
    <row r="1101" spans="1:11" ht="12.75">
      <c r="A1101" s="54"/>
      <c r="B1101" s="54"/>
      <c r="C1101" s="54"/>
      <c r="D1101" s="54"/>
      <c r="F1101" s="54"/>
      <c r="G1101" s="55"/>
      <c r="I1101" s="69"/>
      <c r="J1101" s="50"/>
      <c r="K1101" s="50"/>
    </row>
    <row r="1102" spans="1:11" ht="12.75">
      <c r="A1102" s="54"/>
      <c r="B1102" s="54"/>
      <c r="C1102" s="54"/>
      <c r="D1102" s="54"/>
      <c r="F1102" s="54"/>
      <c r="G1102" s="55"/>
      <c r="I1102" s="69"/>
      <c r="J1102" s="50"/>
      <c r="K1102" s="50"/>
    </row>
    <row r="1103" spans="1:11" ht="12.75">
      <c r="A1103" s="54"/>
      <c r="B1103" s="54"/>
      <c r="C1103" s="54"/>
      <c r="D1103" s="54"/>
      <c r="F1103" s="54"/>
      <c r="G1103" s="55"/>
      <c r="I1103" s="69"/>
      <c r="J1103" s="50"/>
      <c r="K1103" s="50"/>
    </row>
    <row r="1104" spans="1:11" ht="12.75">
      <c r="A1104" s="54"/>
      <c r="B1104" s="54"/>
      <c r="C1104" s="54"/>
      <c r="D1104" s="54"/>
      <c r="F1104" s="54"/>
      <c r="G1104" s="55"/>
      <c r="I1104" s="69"/>
      <c r="J1104" s="50"/>
      <c r="K1104" s="50"/>
    </row>
    <row r="1105" spans="1:11" ht="12.75">
      <c r="A1105" s="54"/>
      <c r="B1105" s="54"/>
      <c r="C1105" s="54"/>
      <c r="D1105" s="54"/>
      <c r="F1105" s="54"/>
      <c r="G1105" s="55"/>
      <c r="I1105" s="69"/>
      <c r="J1105" s="50"/>
      <c r="K1105" s="50"/>
    </row>
    <row r="1106" spans="1:11" ht="12.75">
      <c r="A1106" s="54"/>
      <c r="B1106" s="54"/>
      <c r="C1106" s="54"/>
      <c r="D1106" s="54"/>
      <c r="F1106" s="54"/>
      <c r="G1106" s="55"/>
      <c r="I1106" s="69"/>
      <c r="J1106" s="50"/>
      <c r="K1106" s="50"/>
    </row>
    <row r="1107" spans="1:11" ht="12.75">
      <c r="A1107" s="54"/>
      <c r="B1107" s="54"/>
      <c r="C1107" s="54"/>
      <c r="D1107" s="54"/>
      <c r="F1107" s="54"/>
      <c r="G1107" s="55"/>
      <c r="I1107" s="69"/>
      <c r="J1107" s="50"/>
      <c r="K1107" s="50"/>
    </row>
    <row r="1108" spans="1:11" ht="12.75">
      <c r="A1108" s="54"/>
      <c r="B1108" s="54"/>
      <c r="C1108" s="54"/>
      <c r="D1108" s="54"/>
      <c r="F1108" s="54"/>
      <c r="G1108" s="55"/>
      <c r="I1108" s="69"/>
      <c r="J1108" s="50"/>
      <c r="K1108" s="50"/>
    </row>
    <row r="1109" spans="1:11" ht="12.75">
      <c r="A1109" s="54"/>
      <c r="B1109" s="54"/>
      <c r="C1109" s="54"/>
      <c r="D1109" s="54"/>
      <c r="F1109" s="54"/>
      <c r="G1109" s="55"/>
      <c r="I1109" s="69"/>
      <c r="J1109" s="50"/>
      <c r="K1109" s="50"/>
    </row>
    <row r="1110" spans="1:11" ht="12.75">
      <c r="A1110" s="54"/>
      <c r="B1110" s="54"/>
      <c r="C1110" s="54"/>
      <c r="D1110" s="54"/>
      <c r="F1110" s="54"/>
      <c r="G1110" s="55"/>
      <c r="I1110" s="69"/>
      <c r="J1110" s="50"/>
      <c r="K1110" s="50"/>
    </row>
    <row r="1111" spans="1:11" ht="12.75">
      <c r="A1111" s="54"/>
      <c r="B1111" s="54"/>
      <c r="C1111" s="54"/>
      <c r="D1111" s="54"/>
      <c r="F1111" s="54"/>
      <c r="G1111" s="55"/>
      <c r="I1111" s="69"/>
      <c r="J1111" s="50"/>
      <c r="K1111" s="50"/>
    </row>
    <row r="1112" spans="1:11" ht="12.75">
      <c r="A1112" s="54"/>
      <c r="B1112" s="54"/>
      <c r="C1112" s="54"/>
      <c r="D1112" s="54"/>
      <c r="F1112" s="54"/>
      <c r="G1112" s="55"/>
      <c r="I1112" s="69"/>
      <c r="J1112" s="50"/>
      <c r="K1112" s="50"/>
    </row>
    <row r="1113" spans="1:11" ht="12.75">
      <c r="A1113" s="54"/>
      <c r="B1113" s="54"/>
      <c r="C1113" s="54"/>
      <c r="D1113" s="54"/>
      <c r="F1113" s="54"/>
      <c r="G1113" s="55"/>
      <c r="I1113" s="69"/>
      <c r="J1113" s="50"/>
      <c r="K1113" s="50"/>
    </row>
    <row r="1114" spans="1:11" ht="12.75">
      <c r="A1114" s="54"/>
      <c r="B1114" s="54"/>
      <c r="C1114" s="54"/>
      <c r="D1114" s="54"/>
      <c r="F1114" s="54"/>
      <c r="G1114" s="55"/>
      <c r="I1114" s="69"/>
      <c r="J1114" s="50"/>
      <c r="K1114" s="50"/>
    </row>
    <row r="1115" spans="1:11" ht="12.75">
      <c r="A1115" s="54"/>
      <c r="B1115" s="54"/>
      <c r="C1115" s="54"/>
      <c r="D1115" s="54"/>
      <c r="F1115" s="54"/>
      <c r="G1115" s="55"/>
      <c r="I1115" s="69"/>
      <c r="J1115" s="50"/>
      <c r="K1115" s="50"/>
    </row>
    <row r="1116" spans="1:11" ht="12.75">
      <c r="A1116" s="54"/>
      <c r="B1116" s="54"/>
      <c r="C1116" s="54"/>
      <c r="D1116" s="54"/>
      <c r="F1116" s="54"/>
      <c r="G1116" s="55"/>
      <c r="I1116" s="69"/>
      <c r="J1116" s="50"/>
      <c r="K1116" s="50"/>
    </row>
    <row r="1117" spans="1:11" ht="12.75">
      <c r="A1117" s="54"/>
      <c r="B1117" s="54"/>
      <c r="C1117" s="54"/>
      <c r="D1117" s="54"/>
      <c r="F1117" s="54"/>
      <c r="G1117" s="55"/>
      <c r="I1117" s="69"/>
      <c r="J1117" s="50"/>
      <c r="K1117" s="50"/>
    </row>
    <row r="1118" spans="1:11" ht="12.75">
      <c r="A1118" s="54"/>
      <c r="B1118" s="54"/>
      <c r="C1118" s="54"/>
      <c r="D1118" s="54"/>
      <c r="F1118" s="54"/>
      <c r="G1118" s="55"/>
      <c r="I1118" s="69"/>
      <c r="J1118" s="50"/>
      <c r="K1118" s="50"/>
    </row>
    <row r="1119" spans="1:11" ht="12.75">
      <c r="A1119" s="54"/>
      <c r="B1119" s="54"/>
      <c r="C1119" s="54"/>
      <c r="D1119" s="54"/>
      <c r="F1119" s="54"/>
      <c r="G1119" s="55"/>
      <c r="I1119" s="69"/>
      <c r="J1119" s="50"/>
      <c r="K1119" s="50"/>
    </row>
    <row r="1120" spans="1:11" ht="12.75">
      <c r="A1120" s="54"/>
      <c r="B1120" s="54"/>
      <c r="C1120" s="54"/>
      <c r="D1120" s="54"/>
      <c r="F1120" s="54"/>
      <c r="G1120" s="55"/>
      <c r="I1120" s="69"/>
      <c r="J1120" s="50"/>
      <c r="K1120" s="50"/>
    </row>
    <row r="1121" spans="1:11" ht="12.75">
      <c r="A1121" s="54"/>
      <c r="B1121" s="54"/>
      <c r="C1121" s="54"/>
      <c r="D1121" s="54"/>
      <c r="F1121" s="54"/>
      <c r="G1121" s="55"/>
      <c r="I1121" s="69"/>
      <c r="J1121" s="50"/>
      <c r="K1121" s="50"/>
    </row>
    <row r="1122" spans="1:11" ht="12.75">
      <c r="A1122" s="54"/>
      <c r="B1122" s="54"/>
      <c r="C1122" s="54"/>
      <c r="D1122" s="54"/>
      <c r="F1122" s="54"/>
      <c r="G1122" s="55"/>
      <c r="I1122" s="69"/>
      <c r="J1122" s="50"/>
      <c r="K1122" s="50"/>
    </row>
    <row r="1123" spans="1:11" ht="12.75">
      <c r="A1123" s="54"/>
      <c r="B1123" s="54"/>
      <c r="C1123" s="54"/>
      <c r="D1123" s="54"/>
      <c r="F1123" s="54"/>
      <c r="G1123" s="55"/>
      <c r="I1123" s="69"/>
      <c r="J1123" s="50"/>
      <c r="K1123" s="50"/>
    </row>
    <row r="1124" spans="1:11" ht="12.75">
      <c r="A1124" s="54"/>
      <c r="B1124" s="54"/>
      <c r="C1124" s="54"/>
      <c r="D1124" s="54"/>
      <c r="F1124" s="54"/>
      <c r="G1124" s="55"/>
      <c r="I1124" s="69"/>
      <c r="J1124" s="50"/>
      <c r="K1124" s="50"/>
    </row>
    <row r="1125" spans="1:11" ht="12.75">
      <c r="A1125" s="54"/>
      <c r="B1125" s="54"/>
      <c r="C1125" s="54"/>
      <c r="D1125" s="54"/>
      <c r="F1125" s="54"/>
      <c r="G1125" s="55"/>
      <c r="I1125" s="69"/>
      <c r="J1125" s="50"/>
      <c r="K1125" s="50"/>
    </row>
    <row r="1126" spans="1:11" ht="12.75">
      <c r="A1126" s="54"/>
      <c r="B1126" s="54"/>
      <c r="C1126" s="54"/>
      <c r="D1126" s="54"/>
      <c r="F1126" s="54"/>
      <c r="G1126" s="55"/>
      <c r="I1126" s="69"/>
      <c r="J1126" s="50"/>
      <c r="K1126" s="50"/>
    </row>
    <row r="1127" spans="1:11" ht="12.75">
      <c r="A1127" s="54"/>
      <c r="B1127" s="54"/>
      <c r="C1127" s="54"/>
      <c r="D1127" s="54"/>
      <c r="F1127" s="54"/>
      <c r="G1127" s="55"/>
      <c r="I1127" s="69"/>
      <c r="J1127" s="50"/>
      <c r="K1127" s="50"/>
    </row>
    <row r="1128" spans="1:11" ht="12.75">
      <c r="A1128" s="54"/>
      <c r="B1128" s="54"/>
      <c r="C1128" s="54"/>
      <c r="D1128" s="54"/>
      <c r="F1128" s="54"/>
      <c r="G1128" s="55"/>
      <c r="I1128" s="69"/>
      <c r="J1128" s="50"/>
      <c r="K1128" s="50"/>
    </row>
    <row r="1129" spans="1:11" ht="12.75">
      <c r="A1129" s="54"/>
      <c r="B1129" s="54"/>
      <c r="C1129" s="54"/>
      <c r="D1129" s="54"/>
      <c r="F1129" s="54"/>
      <c r="G1129" s="55"/>
      <c r="I1129" s="69"/>
      <c r="J1129" s="50"/>
      <c r="K1129" s="50"/>
    </row>
    <row r="1130" spans="1:11" ht="12.75">
      <c r="A1130" s="54"/>
      <c r="B1130" s="54"/>
      <c r="C1130" s="54"/>
      <c r="D1130" s="54"/>
      <c r="F1130" s="54"/>
      <c r="G1130" s="55"/>
      <c r="I1130" s="69"/>
      <c r="J1130" s="50"/>
      <c r="K1130" s="50"/>
    </row>
    <row r="1131" spans="1:11" ht="12.75">
      <c r="A1131" s="54"/>
      <c r="B1131" s="54"/>
      <c r="C1131" s="54"/>
      <c r="D1131" s="54"/>
      <c r="F1131" s="54"/>
      <c r="G1131" s="55"/>
      <c r="I1131" s="69"/>
      <c r="J1131" s="50"/>
      <c r="K1131" s="50"/>
    </row>
    <row r="1132" spans="1:11" ht="12.75">
      <c r="A1132" s="54"/>
      <c r="B1132" s="54"/>
      <c r="C1132" s="54"/>
      <c r="D1132" s="54"/>
      <c r="F1132" s="54"/>
      <c r="G1132" s="55"/>
      <c r="I1132" s="69"/>
      <c r="J1132" s="50"/>
      <c r="K1132" s="50"/>
    </row>
    <row r="1133" spans="1:11" ht="12.75">
      <c r="A1133" s="54"/>
      <c r="B1133" s="54"/>
      <c r="C1133" s="54"/>
      <c r="D1133" s="54"/>
      <c r="F1133" s="54"/>
      <c r="G1133" s="55"/>
      <c r="I1133" s="69"/>
      <c r="J1133" s="50"/>
      <c r="K1133" s="50"/>
    </row>
    <row r="1134" spans="1:11" ht="12.75">
      <c r="A1134" s="54"/>
      <c r="B1134" s="54"/>
      <c r="C1134" s="54"/>
      <c r="D1134" s="54"/>
      <c r="F1134" s="54"/>
      <c r="G1134" s="55"/>
      <c r="I1134" s="69"/>
      <c r="J1134" s="50"/>
      <c r="K1134" s="50"/>
    </row>
    <row r="1135" spans="1:11" ht="12.75">
      <c r="A1135" s="54"/>
      <c r="B1135" s="54"/>
      <c r="C1135" s="54"/>
      <c r="D1135" s="54"/>
      <c r="F1135" s="54"/>
      <c r="G1135" s="55"/>
      <c r="I1135" s="69"/>
      <c r="J1135" s="50"/>
      <c r="K1135" s="50"/>
    </row>
    <row r="1136" spans="1:11" ht="12.75">
      <c r="A1136" s="54"/>
      <c r="B1136" s="54"/>
      <c r="C1136" s="54"/>
      <c r="D1136" s="54"/>
      <c r="F1136" s="54"/>
      <c r="G1136" s="55"/>
      <c r="I1136" s="69"/>
      <c r="J1136" s="50"/>
      <c r="K1136" s="50"/>
    </row>
    <row r="1137" spans="1:11" ht="12.75">
      <c r="A1137" s="54"/>
      <c r="B1137" s="54"/>
      <c r="C1137" s="54"/>
      <c r="D1137" s="54"/>
      <c r="F1137" s="54"/>
      <c r="G1137" s="55"/>
      <c r="I1137" s="69"/>
      <c r="J1137" s="50"/>
      <c r="K1137" s="50"/>
    </row>
    <row r="1138" spans="1:11" ht="12.75">
      <c r="A1138" s="54"/>
      <c r="B1138" s="54"/>
      <c r="C1138" s="54"/>
      <c r="D1138" s="54"/>
      <c r="F1138" s="54"/>
      <c r="G1138" s="55"/>
      <c r="I1138" s="69"/>
      <c r="J1138" s="50"/>
      <c r="K1138" s="50"/>
    </row>
    <row r="1139" spans="1:11" ht="12.75">
      <c r="A1139" s="54"/>
      <c r="B1139" s="54"/>
      <c r="C1139" s="54"/>
      <c r="D1139" s="54"/>
      <c r="F1139" s="54"/>
      <c r="G1139" s="55"/>
      <c r="I1139" s="69"/>
      <c r="J1139" s="50"/>
      <c r="K1139" s="50"/>
    </row>
    <row r="1140" spans="1:11" ht="12.75">
      <c r="A1140" s="54"/>
      <c r="B1140" s="54"/>
      <c r="C1140" s="54"/>
      <c r="D1140" s="54"/>
      <c r="F1140" s="54"/>
      <c r="G1140" s="55"/>
      <c r="I1140" s="69"/>
      <c r="J1140" s="50"/>
      <c r="K1140" s="50"/>
    </row>
    <row r="1141" spans="1:11" ht="12.75">
      <c r="A1141" s="54"/>
      <c r="B1141" s="54"/>
      <c r="C1141" s="54"/>
      <c r="D1141" s="54"/>
      <c r="F1141" s="54"/>
      <c r="G1141" s="55"/>
      <c r="I1141" s="69"/>
      <c r="J1141" s="50"/>
      <c r="K1141" s="50"/>
    </row>
    <row r="1142" spans="1:11" ht="12.75">
      <c r="A1142" s="54"/>
      <c r="B1142" s="54"/>
      <c r="C1142" s="54"/>
      <c r="D1142" s="54"/>
      <c r="F1142" s="54"/>
      <c r="G1142" s="55"/>
      <c r="I1142" s="69"/>
      <c r="J1142" s="50"/>
      <c r="K1142" s="50"/>
    </row>
    <row r="1143" spans="1:11" ht="12.75">
      <c r="A1143" s="54"/>
      <c r="B1143" s="54"/>
      <c r="C1143" s="54"/>
      <c r="D1143" s="54"/>
      <c r="F1143" s="54"/>
      <c r="G1143" s="55"/>
      <c r="I1143" s="69"/>
      <c r="J1143" s="50"/>
      <c r="K1143" s="50"/>
    </row>
    <row r="1144" spans="1:11" ht="12.75">
      <c r="A1144" s="54"/>
      <c r="B1144" s="54"/>
      <c r="C1144" s="54"/>
      <c r="D1144" s="54"/>
      <c r="F1144" s="54"/>
      <c r="G1144" s="55"/>
      <c r="I1144" s="69"/>
      <c r="J1144" s="50"/>
      <c r="K1144" s="50"/>
    </row>
    <row r="1145" spans="1:11" ht="12.75">
      <c r="A1145" s="54"/>
      <c r="B1145" s="54"/>
      <c r="C1145" s="54"/>
      <c r="D1145" s="54"/>
      <c r="F1145" s="54"/>
      <c r="G1145" s="55"/>
      <c r="I1145" s="69"/>
      <c r="J1145" s="50"/>
      <c r="K1145" s="50"/>
    </row>
    <row r="1146" spans="1:11" ht="12.75">
      <c r="A1146" s="54"/>
      <c r="B1146" s="54"/>
      <c r="C1146" s="54"/>
      <c r="D1146" s="54"/>
      <c r="F1146" s="54"/>
      <c r="G1146" s="55"/>
      <c r="I1146" s="69"/>
      <c r="J1146" s="50"/>
      <c r="K1146" s="50"/>
    </row>
    <row r="1147" spans="1:11" ht="12.75">
      <c r="A1147" s="54"/>
      <c r="B1147" s="54"/>
      <c r="C1147" s="54"/>
      <c r="D1147" s="54"/>
      <c r="F1147" s="54"/>
      <c r="G1147" s="55"/>
      <c r="I1147" s="69"/>
      <c r="J1147" s="50"/>
      <c r="K1147" s="50"/>
    </row>
    <row r="1148" spans="1:11" ht="12.75">
      <c r="A1148" s="54"/>
      <c r="B1148" s="54"/>
      <c r="C1148" s="54"/>
      <c r="D1148" s="54"/>
      <c r="F1148" s="54"/>
      <c r="G1148" s="55"/>
      <c r="I1148" s="69"/>
      <c r="J1148" s="50"/>
      <c r="K1148" s="50"/>
    </row>
    <row r="1149" spans="1:11" ht="12.75">
      <c r="A1149" s="54"/>
      <c r="B1149" s="54"/>
      <c r="C1149" s="54"/>
      <c r="D1149" s="54"/>
      <c r="F1149" s="54"/>
      <c r="G1149" s="55"/>
      <c r="I1149" s="69"/>
      <c r="J1149" s="50"/>
      <c r="K1149" s="50"/>
    </row>
    <row r="1150" spans="1:11" ht="12.75">
      <c r="A1150" s="54"/>
      <c r="B1150" s="54"/>
      <c r="C1150" s="54"/>
      <c r="D1150" s="54"/>
      <c r="F1150" s="54"/>
      <c r="G1150" s="55"/>
      <c r="I1150" s="69"/>
      <c r="J1150" s="50"/>
      <c r="K1150" s="50"/>
    </row>
    <row r="1151" spans="1:11" ht="12.75">
      <c r="A1151" s="54"/>
      <c r="B1151" s="54"/>
      <c r="C1151" s="54"/>
      <c r="D1151" s="54"/>
      <c r="F1151" s="54"/>
      <c r="G1151" s="55"/>
      <c r="I1151" s="69"/>
      <c r="J1151" s="50"/>
      <c r="K1151" s="50"/>
    </row>
    <row r="1152" spans="1:11" ht="12.75">
      <c r="A1152" s="54"/>
      <c r="B1152" s="54"/>
      <c r="C1152" s="54"/>
      <c r="D1152" s="54"/>
      <c r="F1152" s="54"/>
      <c r="G1152" s="55"/>
      <c r="I1152" s="69"/>
      <c r="J1152" s="50"/>
      <c r="K1152" s="50"/>
    </row>
    <row r="1153" spans="1:11" ht="12.75">
      <c r="A1153" s="54"/>
      <c r="B1153" s="54"/>
      <c r="C1153" s="54"/>
      <c r="D1153" s="54"/>
      <c r="F1153" s="54"/>
      <c r="G1153" s="55"/>
      <c r="I1153" s="69"/>
      <c r="J1153" s="50"/>
      <c r="K1153" s="50"/>
    </row>
    <row r="1154" spans="1:11" ht="12.75">
      <c r="A1154" s="54"/>
      <c r="B1154" s="54"/>
      <c r="C1154" s="54"/>
      <c r="D1154" s="54"/>
      <c r="F1154" s="54"/>
      <c r="G1154" s="55"/>
      <c r="I1154" s="69"/>
      <c r="J1154" s="50"/>
      <c r="K1154" s="50"/>
    </row>
    <row r="1155" spans="1:11" ht="12.75">
      <c r="A1155" s="54"/>
      <c r="B1155" s="54"/>
      <c r="C1155" s="54"/>
      <c r="D1155" s="54"/>
      <c r="F1155" s="54"/>
      <c r="G1155" s="55"/>
      <c r="I1155" s="69"/>
      <c r="J1155" s="50"/>
      <c r="K1155" s="50"/>
    </row>
    <row r="1156" spans="1:11" ht="12.75">
      <c r="A1156" s="54"/>
      <c r="B1156" s="54"/>
      <c r="C1156" s="54"/>
      <c r="D1156" s="54"/>
      <c r="F1156" s="54"/>
      <c r="G1156" s="55"/>
      <c r="I1156" s="69"/>
      <c r="J1156" s="50"/>
      <c r="K1156" s="50"/>
    </row>
    <row r="1157" spans="1:11" ht="12.75">
      <c r="A1157" s="54"/>
      <c r="B1157" s="54"/>
      <c r="C1157" s="54"/>
      <c r="D1157" s="54"/>
      <c r="F1157" s="54"/>
      <c r="G1157" s="55"/>
      <c r="I1157" s="69"/>
      <c r="J1157" s="50"/>
      <c r="K1157" s="50"/>
    </row>
    <row r="1158" spans="1:11" ht="12.75">
      <c r="A1158" s="54"/>
      <c r="B1158" s="54"/>
      <c r="C1158" s="54"/>
      <c r="D1158" s="54"/>
      <c r="F1158" s="54"/>
      <c r="G1158" s="55"/>
      <c r="I1158" s="69"/>
      <c r="J1158" s="50"/>
      <c r="K1158" s="50"/>
    </row>
    <row r="1159" spans="1:11" ht="12.75">
      <c r="A1159" s="54"/>
      <c r="B1159" s="54"/>
      <c r="C1159" s="54"/>
      <c r="D1159" s="54"/>
      <c r="F1159" s="54"/>
      <c r="G1159" s="55"/>
      <c r="I1159" s="69"/>
      <c r="J1159" s="50"/>
      <c r="K1159" s="50"/>
    </row>
    <row r="1160" spans="1:11" ht="12.75">
      <c r="A1160" s="54"/>
      <c r="B1160" s="54"/>
      <c r="C1160" s="54"/>
      <c r="D1160" s="54"/>
      <c r="F1160" s="54"/>
      <c r="G1160" s="55"/>
      <c r="I1160" s="69"/>
      <c r="J1160" s="50"/>
      <c r="K1160" s="50"/>
    </row>
    <row r="1161" spans="1:11" ht="12.75">
      <c r="A1161" s="54"/>
      <c r="B1161" s="54"/>
      <c r="C1161" s="54"/>
      <c r="D1161" s="54"/>
      <c r="F1161" s="54"/>
      <c r="G1161" s="55"/>
      <c r="I1161" s="69"/>
      <c r="J1161" s="50"/>
      <c r="K1161" s="50"/>
    </row>
    <row r="1162" spans="1:11" ht="12.75">
      <c r="A1162" s="54"/>
      <c r="B1162" s="54"/>
      <c r="C1162" s="54"/>
      <c r="D1162" s="54"/>
      <c r="F1162" s="54"/>
      <c r="G1162" s="55"/>
      <c r="I1162" s="69"/>
      <c r="J1162" s="50"/>
      <c r="K1162" s="50"/>
    </row>
    <row r="1163" spans="1:11" ht="12.75">
      <c r="A1163" s="54"/>
      <c r="B1163" s="54"/>
      <c r="C1163" s="54"/>
      <c r="D1163" s="54"/>
      <c r="F1163" s="54"/>
      <c r="G1163" s="55"/>
      <c r="I1163" s="69"/>
      <c r="J1163" s="50"/>
      <c r="K1163" s="50"/>
    </row>
    <row r="1164" spans="1:11" ht="12.75">
      <c r="A1164" s="54"/>
      <c r="B1164" s="54"/>
      <c r="C1164" s="54"/>
      <c r="D1164" s="54"/>
      <c r="F1164" s="54"/>
      <c r="G1164" s="55"/>
      <c r="I1164" s="69"/>
      <c r="J1164" s="50"/>
      <c r="K1164" s="50"/>
    </row>
    <row r="1165" spans="1:11" ht="12.75">
      <c r="A1165" s="54"/>
      <c r="B1165" s="54"/>
      <c r="C1165" s="54"/>
      <c r="D1165" s="54"/>
      <c r="F1165" s="54"/>
      <c r="G1165" s="55"/>
      <c r="I1165" s="69"/>
      <c r="J1165" s="50"/>
      <c r="K1165" s="50"/>
    </row>
    <row r="1166" spans="1:11" ht="12.75">
      <c r="A1166" s="54"/>
      <c r="B1166" s="54"/>
      <c r="C1166" s="54"/>
      <c r="D1166" s="54"/>
      <c r="F1166" s="54"/>
      <c r="G1166" s="55"/>
      <c r="I1166" s="69"/>
      <c r="J1166" s="50"/>
      <c r="K1166" s="50"/>
    </row>
    <row r="1167" spans="1:11" ht="12.75">
      <c r="A1167" s="54"/>
      <c r="B1167" s="54"/>
      <c r="C1167" s="54"/>
      <c r="D1167" s="54"/>
      <c r="F1167" s="54"/>
      <c r="G1167" s="55"/>
      <c r="I1167" s="69"/>
      <c r="J1167" s="50"/>
      <c r="K1167" s="50"/>
    </row>
    <row r="1168" spans="1:11" ht="12.75">
      <c r="A1168" s="54"/>
      <c r="B1168" s="54"/>
      <c r="C1168" s="54"/>
      <c r="D1168" s="54"/>
      <c r="F1168" s="54"/>
      <c r="G1168" s="55"/>
      <c r="I1168" s="69"/>
      <c r="J1168" s="50"/>
      <c r="K1168" s="50"/>
    </row>
    <row r="1169" spans="1:11" ht="12.75">
      <c r="A1169" s="54"/>
      <c r="B1169" s="54"/>
      <c r="C1169" s="54"/>
      <c r="D1169" s="54"/>
      <c r="F1169" s="54"/>
      <c r="G1169" s="55"/>
      <c r="I1169" s="69"/>
      <c r="J1169" s="50"/>
      <c r="K1169" s="50"/>
    </row>
    <row r="1170" spans="1:11" ht="12.75">
      <c r="A1170" s="54"/>
      <c r="B1170" s="54"/>
      <c r="C1170" s="54"/>
      <c r="D1170" s="54"/>
      <c r="F1170" s="54"/>
      <c r="G1170" s="55"/>
      <c r="I1170" s="69"/>
      <c r="J1170" s="50"/>
      <c r="K1170" s="50"/>
    </row>
    <row r="1171" spans="1:11" ht="12.75">
      <c r="A1171" s="54"/>
      <c r="B1171" s="54"/>
      <c r="C1171" s="54"/>
      <c r="D1171" s="54"/>
      <c r="F1171" s="54"/>
      <c r="G1171" s="55"/>
      <c r="I1171" s="69"/>
      <c r="J1171" s="50"/>
      <c r="K1171" s="50"/>
    </row>
    <row r="1172" spans="1:11" ht="12.75">
      <c r="A1172" s="54"/>
      <c r="B1172" s="54"/>
      <c r="C1172" s="54"/>
      <c r="D1172" s="54"/>
      <c r="F1172" s="54"/>
      <c r="G1172" s="55"/>
      <c r="I1172" s="69"/>
      <c r="J1172" s="50"/>
      <c r="K1172" s="50"/>
    </row>
    <row r="1173" spans="1:11" ht="12.75">
      <c r="A1173" s="54"/>
      <c r="B1173" s="54"/>
      <c r="C1173" s="54"/>
      <c r="D1173" s="54"/>
      <c r="F1173" s="54"/>
      <c r="G1173" s="55"/>
      <c r="I1173" s="69"/>
      <c r="J1173" s="50"/>
      <c r="K1173" s="50"/>
    </row>
    <row r="1174" spans="1:11" ht="12.75">
      <c r="A1174" s="54"/>
      <c r="B1174" s="54"/>
      <c r="C1174" s="54"/>
      <c r="D1174" s="54"/>
      <c r="F1174" s="54"/>
      <c r="G1174" s="55"/>
      <c r="I1174" s="69"/>
      <c r="J1174" s="50"/>
      <c r="K1174" s="50"/>
    </row>
    <row r="1175" spans="1:11" ht="12.75">
      <c r="A1175" s="54"/>
      <c r="B1175" s="54"/>
      <c r="C1175" s="54"/>
      <c r="D1175" s="54"/>
      <c r="F1175" s="54"/>
      <c r="G1175" s="55"/>
      <c r="I1175" s="69"/>
      <c r="J1175" s="50"/>
      <c r="K1175" s="50"/>
    </row>
    <row r="1176" spans="1:11" ht="12.75">
      <c r="A1176" s="54"/>
      <c r="B1176" s="54"/>
      <c r="C1176" s="54"/>
      <c r="D1176" s="54"/>
      <c r="F1176" s="54"/>
      <c r="G1176" s="55"/>
      <c r="I1176" s="69"/>
      <c r="J1176" s="50"/>
      <c r="K1176" s="50"/>
    </row>
    <row r="1177" spans="1:11" ht="12.75">
      <c r="A1177" s="54"/>
      <c r="B1177" s="54"/>
      <c r="C1177" s="54"/>
      <c r="D1177" s="54"/>
      <c r="F1177" s="54"/>
      <c r="G1177" s="55"/>
      <c r="I1177" s="69"/>
      <c r="J1177" s="50"/>
      <c r="K1177" s="50"/>
    </row>
    <row r="1178" spans="1:11" ht="12.75">
      <c r="A1178" s="54"/>
      <c r="B1178" s="54"/>
      <c r="C1178" s="54"/>
      <c r="D1178" s="54"/>
      <c r="F1178" s="54"/>
      <c r="G1178" s="55"/>
      <c r="I1178" s="69"/>
      <c r="J1178" s="50"/>
      <c r="K1178" s="50"/>
    </row>
    <row r="1179" spans="1:11" ht="12.75">
      <c r="A1179" s="54"/>
      <c r="B1179" s="54"/>
      <c r="C1179" s="54"/>
      <c r="D1179" s="54"/>
      <c r="F1179" s="54"/>
      <c r="G1179" s="55"/>
      <c r="I1179" s="69"/>
      <c r="J1179" s="50"/>
      <c r="K1179" s="50"/>
    </row>
    <row r="1180" spans="1:11" ht="12.75">
      <c r="A1180" s="54"/>
      <c r="B1180" s="54"/>
      <c r="C1180" s="54"/>
      <c r="D1180" s="54"/>
      <c r="F1180" s="54"/>
      <c r="G1180" s="55"/>
      <c r="I1180" s="69"/>
      <c r="J1180" s="50"/>
      <c r="K1180" s="50"/>
    </row>
    <row r="1181" spans="1:11" ht="12.75">
      <c r="A1181" s="54"/>
      <c r="B1181" s="54"/>
      <c r="C1181" s="54"/>
      <c r="D1181" s="54"/>
      <c r="F1181" s="54"/>
      <c r="G1181" s="55"/>
      <c r="I1181" s="69"/>
      <c r="J1181" s="50"/>
      <c r="K1181" s="50"/>
    </row>
    <row r="1182" spans="1:11" ht="12.75">
      <c r="A1182" s="54"/>
      <c r="B1182" s="54"/>
      <c r="C1182" s="54"/>
      <c r="D1182" s="54"/>
      <c r="F1182" s="54"/>
      <c r="G1182" s="55"/>
      <c r="I1182" s="69"/>
      <c r="J1182" s="50"/>
      <c r="K1182" s="50"/>
    </row>
    <row r="1183" spans="1:11" ht="12.75">
      <c r="A1183" s="54"/>
      <c r="B1183" s="54"/>
      <c r="C1183" s="54"/>
      <c r="D1183" s="54"/>
      <c r="F1183" s="54"/>
      <c r="G1183" s="55"/>
      <c r="I1183" s="69"/>
      <c r="J1183" s="50"/>
      <c r="K1183" s="50"/>
    </row>
    <row r="1184" spans="1:11" ht="12.75">
      <c r="A1184" s="54"/>
      <c r="B1184" s="54"/>
      <c r="C1184" s="54"/>
      <c r="D1184" s="54"/>
      <c r="F1184" s="54"/>
      <c r="G1184" s="55"/>
      <c r="I1184" s="69"/>
      <c r="J1184" s="50"/>
      <c r="K1184" s="50"/>
    </row>
    <row r="1185" spans="1:11" ht="12.75">
      <c r="A1185" s="54"/>
      <c r="B1185" s="54"/>
      <c r="C1185" s="54"/>
      <c r="D1185" s="54"/>
      <c r="F1185" s="54"/>
      <c r="G1185" s="55"/>
      <c r="I1185" s="69"/>
      <c r="J1185" s="50"/>
      <c r="K1185" s="50"/>
    </row>
    <row r="1186" spans="1:11" ht="12.75">
      <c r="A1186" s="54"/>
      <c r="B1186" s="54"/>
      <c r="C1186" s="54"/>
      <c r="D1186" s="54"/>
      <c r="F1186" s="54"/>
      <c r="G1186" s="55"/>
      <c r="I1186" s="69"/>
      <c r="J1186" s="50"/>
      <c r="K1186" s="50"/>
    </row>
    <row r="1187" spans="1:11" ht="12.75">
      <c r="A1187" s="54"/>
      <c r="B1187" s="54"/>
      <c r="C1187" s="54"/>
      <c r="D1187" s="54"/>
      <c r="F1187" s="54"/>
      <c r="G1187" s="55"/>
      <c r="I1187" s="69"/>
      <c r="J1187" s="50"/>
      <c r="K1187" s="50"/>
    </row>
    <row r="1188" spans="1:11" ht="12.75">
      <c r="A1188" s="54"/>
      <c r="B1188" s="54"/>
      <c r="C1188" s="54"/>
      <c r="D1188" s="54"/>
      <c r="F1188" s="54"/>
      <c r="G1188" s="55"/>
      <c r="I1188" s="69"/>
      <c r="J1188" s="50"/>
      <c r="K1188" s="50"/>
    </row>
    <row r="1189" spans="1:11" ht="12.75">
      <c r="A1189" s="54"/>
      <c r="B1189" s="54"/>
      <c r="C1189" s="54"/>
      <c r="D1189" s="54"/>
      <c r="F1189" s="54"/>
      <c r="G1189" s="55"/>
      <c r="I1189" s="69"/>
      <c r="J1189" s="50"/>
      <c r="K1189" s="50"/>
    </row>
    <row r="1190" spans="1:11" ht="12.75">
      <c r="A1190" s="54"/>
      <c r="B1190" s="54"/>
      <c r="C1190" s="54"/>
      <c r="D1190" s="54"/>
      <c r="F1190" s="54"/>
      <c r="G1190" s="55"/>
      <c r="I1190" s="69"/>
      <c r="J1190" s="50"/>
      <c r="K1190" s="50"/>
    </row>
    <row r="1191" spans="1:11" ht="12.75">
      <c r="A1191" s="54"/>
      <c r="B1191" s="54"/>
      <c r="C1191" s="54"/>
      <c r="D1191" s="54"/>
      <c r="F1191" s="54"/>
      <c r="G1191" s="55"/>
      <c r="I1191" s="69"/>
      <c r="J1191" s="50"/>
      <c r="K1191" s="50"/>
    </row>
    <row r="1192" spans="1:11" ht="12.75">
      <c r="A1192" s="54"/>
      <c r="B1192" s="54"/>
      <c r="C1192" s="54"/>
      <c r="D1192" s="54"/>
      <c r="F1192" s="54"/>
      <c r="G1192" s="55"/>
      <c r="I1192" s="69"/>
      <c r="J1192" s="50"/>
      <c r="K1192" s="50"/>
    </row>
    <row r="1193" spans="1:11" ht="12.75">
      <c r="A1193" s="54"/>
      <c r="B1193" s="54"/>
      <c r="C1193" s="54"/>
      <c r="D1193" s="54"/>
      <c r="F1193" s="54"/>
      <c r="G1193" s="55"/>
      <c r="I1193" s="69"/>
      <c r="J1193" s="50"/>
      <c r="K1193" s="50"/>
    </row>
    <row r="1194" spans="1:11" ht="12.75">
      <c r="A1194" s="54"/>
      <c r="B1194" s="54"/>
      <c r="C1194" s="54"/>
      <c r="D1194" s="54"/>
      <c r="F1194" s="54"/>
      <c r="G1194" s="55"/>
      <c r="I1194" s="69"/>
      <c r="J1194" s="50"/>
      <c r="K1194" s="50"/>
    </row>
    <row r="1195" spans="1:11" ht="12.75">
      <c r="A1195" s="54"/>
      <c r="B1195" s="54"/>
      <c r="C1195" s="54"/>
      <c r="D1195" s="54"/>
      <c r="F1195" s="54"/>
      <c r="G1195" s="55"/>
      <c r="I1195" s="69"/>
      <c r="J1195" s="50"/>
      <c r="K1195" s="50"/>
    </row>
    <row r="1196" spans="1:11" ht="12.75">
      <c r="A1196" s="54"/>
      <c r="B1196" s="54"/>
      <c r="C1196" s="54"/>
      <c r="D1196" s="54"/>
      <c r="F1196" s="54"/>
      <c r="G1196" s="55"/>
      <c r="I1196" s="69"/>
      <c r="J1196" s="50"/>
      <c r="K1196" s="50"/>
    </row>
    <row r="1197" spans="1:11" ht="12.75">
      <c r="A1197" s="54"/>
      <c r="B1197" s="54"/>
      <c r="C1197" s="54"/>
      <c r="D1197" s="54"/>
      <c r="F1197" s="54"/>
      <c r="G1197" s="55"/>
      <c r="I1197" s="69"/>
      <c r="J1197" s="50"/>
      <c r="K1197" s="50"/>
    </row>
    <row r="1198" spans="1:11" ht="12.75">
      <c r="A1198" s="54"/>
      <c r="B1198" s="54"/>
      <c r="C1198" s="54"/>
      <c r="D1198" s="54"/>
      <c r="F1198" s="54"/>
      <c r="G1198" s="55"/>
      <c r="I1198" s="69"/>
      <c r="J1198" s="50"/>
      <c r="K1198" s="50"/>
    </row>
    <row r="1199" spans="1:11" ht="12.75">
      <c r="A1199" s="54"/>
      <c r="B1199" s="54"/>
      <c r="C1199" s="54"/>
      <c r="D1199" s="54"/>
      <c r="F1199" s="54"/>
      <c r="G1199" s="55"/>
      <c r="I1199" s="69"/>
      <c r="J1199" s="50"/>
      <c r="K1199" s="50"/>
    </row>
    <row r="1200" spans="1:11" ht="12.75">
      <c r="A1200" s="54"/>
      <c r="B1200" s="54"/>
      <c r="C1200" s="54"/>
      <c r="D1200" s="54"/>
      <c r="F1200" s="54"/>
      <c r="G1200" s="55"/>
      <c r="I1200" s="69"/>
      <c r="J1200" s="50"/>
      <c r="K1200" s="50"/>
    </row>
    <row r="1201" spans="1:11" ht="12.75">
      <c r="A1201" s="54"/>
      <c r="B1201" s="54"/>
      <c r="C1201" s="54"/>
      <c r="D1201" s="54"/>
      <c r="F1201" s="54"/>
      <c r="G1201" s="55"/>
      <c r="I1201" s="69"/>
      <c r="J1201" s="50"/>
      <c r="K1201" s="50"/>
    </row>
    <row r="1202" spans="1:11" ht="12.75">
      <c r="A1202" s="54"/>
      <c r="B1202" s="54"/>
      <c r="C1202" s="54"/>
      <c r="D1202" s="54"/>
      <c r="F1202" s="54"/>
      <c r="G1202" s="55"/>
      <c r="I1202" s="69"/>
      <c r="J1202" s="50"/>
      <c r="K1202" s="50"/>
    </row>
    <row r="1203" spans="1:11" ht="12.75">
      <c r="A1203" s="54"/>
      <c r="B1203" s="54"/>
      <c r="C1203" s="54"/>
      <c r="D1203" s="54"/>
      <c r="F1203" s="54"/>
      <c r="G1203" s="55"/>
      <c r="I1203" s="69"/>
      <c r="J1203" s="50"/>
      <c r="K1203" s="50"/>
    </row>
    <row r="1204" spans="1:11" ht="12.75">
      <c r="A1204" s="54"/>
      <c r="B1204" s="54"/>
      <c r="C1204" s="54"/>
      <c r="D1204" s="54"/>
      <c r="F1204" s="54"/>
      <c r="G1204" s="55"/>
      <c r="I1204" s="69"/>
      <c r="J1204" s="50"/>
      <c r="K1204" s="50"/>
    </row>
    <row r="1205" spans="1:11" ht="12.75">
      <c r="A1205" s="54"/>
      <c r="B1205" s="54"/>
      <c r="C1205" s="54"/>
      <c r="D1205" s="54"/>
      <c r="F1205" s="54"/>
      <c r="G1205" s="55"/>
      <c r="I1205" s="69"/>
      <c r="J1205" s="50"/>
      <c r="K1205" s="50"/>
    </row>
    <row r="1206" spans="1:11" ht="12.75">
      <c r="A1206" s="54"/>
      <c r="B1206" s="54"/>
      <c r="C1206" s="54"/>
      <c r="D1206" s="54"/>
      <c r="F1206" s="54"/>
      <c r="G1206" s="55"/>
      <c r="I1206" s="69"/>
      <c r="J1206" s="50"/>
      <c r="K1206" s="50"/>
    </row>
    <row r="1207" spans="1:11" ht="12.75">
      <c r="A1207" s="54"/>
      <c r="B1207" s="54"/>
      <c r="C1207" s="54"/>
      <c r="D1207" s="54"/>
      <c r="F1207" s="54"/>
      <c r="G1207" s="55"/>
      <c r="I1207" s="69"/>
      <c r="J1207" s="50"/>
      <c r="K1207" s="50"/>
    </row>
    <row r="1208" spans="1:11" ht="12.75">
      <c r="A1208" s="54"/>
      <c r="B1208" s="54"/>
      <c r="C1208" s="54"/>
      <c r="D1208" s="54"/>
      <c r="F1208" s="54"/>
      <c r="G1208" s="55"/>
      <c r="I1208" s="69"/>
      <c r="J1208" s="50"/>
      <c r="K1208" s="50"/>
    </row>
    <row r="1209" spans="1:11" ht="12.75">
      <c r="A1209" s="54"/>
      <c r="B1209" s="54"/>
      <c r="C1209" s="54"/>
      <c r="D1209" s="54"/>
      <c r="F1209" s="54"/>
      <c r="G1209" s="55"/>
      <c r="I1209" s="69"/>
      <c r="J1209" s="50"/>
      <c r="K1209" s="50"/>
    </row>
    <row r="1210" spans="1:11" ht="12.75">
      <c r="A1210" s="54"/>
      <c r="B1210" s="54"/>
      <c r="C1210" s="54"/>
      <c r="D1210" s="54"/>
      <c r="F1210" s="54"/>
      <c r="G1210" s="55"/>
      <c r="I1210" s="69"/>
      <c r="J1210" s="50"/>
      <c r="K1210" s="50"/>
    </row>
    <row r="1211" spans="1:11" ht="12.75">
      <c r="A1211" s="54"/>
      <c r="B1211" s="54"/>
      <c r="C1211" s="54"/>
      <c r="D1211" s="54"/>
      <c r="F1211" s="54"/>
      <c r="G1211" s="55"/>
      <c r="I1211" s="69"/>
      <c r="J1211" s="50"/>
      <c r="K1211" s="50"/>
    </row>
    <row r="1212" spans="1:11" ht="12.75">
      <c r="A1212" s="54"/>
      <c r="B1212" s="54"/>
      <c r="C1212" s="54"/>
      <c r="D1212" s="54"/>
      <c r="F1212" s="54"/>
      <c r="G1212" s="55"/>
      <c r="I1212" s="69"/>
      <c r="J1212" s="50"/>
      <c r="K1212" s="50"/>
    </row>
    <row r="1213" spans="1:11" ht="12.75">
      <c r="A1213" s="54"/>
      <c r="B1213" s="54"/>
      <c r="C1213" s="54"/>
      <c r="D1213" s="54"/>
      <c r="F1213" s="54"/>
      <c r="G1213" s="55"/>
      <c r="I1213" s="69"/>
      <c r="J1213" s="50"/>
      <c r="K1213" s="50"/>
    </row>
    <row r="1214" spans="1:11" ht="12.75">
      <c r="A1214" s="54"/>
      <c r="B1214" s="54"/>
      <c r="C1214" s="54"/>
      <c r="D1214" s="54"/>
      <c r="F1214" s="54"/>
      <c r="G1214" s="55"/>
      <c r="I1214" s="69"/>
      <c r="J1214" s="50"/>
      <c r="K1214" s="50"/>
    </row>
    <row r="1215" spans="1:11" ht="12.75">
      <c r="A1215" s="54"/>
      <c r="B1215" s="54"/>
      <c r="C1215" s="54"/>
      <c r="D1215" s="54"/>
      <c r="F1215" s="54"/>
      <c r="G1215" s="55"/>
      <c r="I1215" s="69"/>
      <c r="J1215" s="50"/>
      <c r="K1215" s="50"/>
    </row>
    <row r="1216" spans="1:11" ht="12.75">
      <c r="A1216" s="54"/>
      <c r="B1216" s="54"/>
      <c r="C1216" s="54"/>
      <c r="D1216" s="54"/>
      <c r="F1216" s="54"/>
      <c r="G1216" s="55"/>
      <c r="I1216" s="69"/>
      <c r="J1216" s="50"/>
      <c r="K1216" s="50"/>
    </row>
    <row r="1217" spans="1:11" ht="12.75">
      <c r="A1217" s="54"/>
      <c r="B1217" s="54"/>
      <c r="C1217" s="54"/>
      <c r="D1217" s="54"/>
      <c r="F1217" s="54"/>
      <c r="G1217" s="55"/>
      <c r="I1217" s="69"/>
      <c r="J1217" s="50"/>
      <c r="K1217" s="50"/>
    </row>
    <row r="1218" spans="1:11" ht="12.75">
      <c r="A1218" s="54"/>
      <c r="B1218" s="54"/>
      <c r="C1218" s="54"/>
      <c r="D1218" s="54"/>
      <c r="F1218" s="54"/>
      <c r="G1218" s="55"/>
      <c r="I1218" s="69"/>
      <c r="J1218" s="50"/>
      <c r="K1218" s="50"/>
    </row>
    <row r="1219" spans="1:11" ht="12.75">
      <c r="A1219" s="54"/>
      <c r="B1219" s="54"/>
      <c r="C1219" s="54"/>
      <c r="D1219" s="54"/>
      <c r="F1219" s="54"/>
      <c r="G1219" s="55"/>
      <c r="I1219" s="69"/>
      <c r="J1219" s="50"/>
      <c r="K1219" s="50"/>
    </row>
    <row r="1220" spans="1:11" ht="12.75">
      <c r="A1220" s="54"/>
      <c r="B1220" s="54"/>
      <c r="C1220" s="54"/>
      <c r="D1220" s="54"/>
      <c r="F1220" s="54"/>
      <c r="G1220" s="55"/>
      <c r="I1220" s="69"/>
      <c r="J1220" s="50"/>
      <c r="K1220" s="50"/>
    </row>
    <row r="1221" spans="1:11" ht="12.75">
      <c r="A1221" s="54"/>
      <c r="B1221" s="54"/>
      <c r="C1221" s="54"/>
      <c r="D1221" s="54"/>
      <c r="F1221" s="54"/>
      <c r="G1221" s="55"/>
      <c r="I1221" s="69"/>
      <c r="J1221" s="50"/>
      <c r="K1221" s="50"/>
    </row>
    <row r="1222" spans="1:11" ht="12.75">
      <c r="A1222" s="54"/>
      <c r="B1222" s="54"/>
      <c r="C1222" s="54"/>
      <c r="D1222" s="54"/>
      <c r="F1222" s="54"/>
      <c r="G1222" s="55"/>
      <c r="I1222" s="69"/>
      <c r="J1222" s="50"/>
      <c r="K1222" s="50"/>
    </row>
    <row r="1223" spans="1:11" ht="12.75">
      <c r="A1223" s="54"/>
      <c r="B1223" s="54"/>
      <c r="C1223" s="54"/>
      <c r="D1223" s="54"/>
      <c r="F1223" s="54"/>
      <c r="G1223" s="55"/>
      <c r="I1223" s="69"/>
      <c r="J1223" s="50"/>
      <c r="K1223" s="50"/>
    </row>
    <row r="1224" spans="1:11" ht="12.75">
      <c r="A1224" s="54"/>
      <c r="B1224" s="54"/>
      <c r="C1224" s="54"/>
      <c r="D1224" s="54"/>
      <c r="F1224" s="54"/>
      <c r="G1224" s="55"/>
      <c r="I1224" s="69"/>
      <c r="J1224" s="50"/>
      <c r="K1224" s="50"/>
    </row>
    <row r="1225" spans="1:11" ht="12.75">
      <c r="A1225" s="54"/>
      <c r="B1225" s="54"/>
      <c r="C1225" s="54"/>
      <c r="D1225" s="54"/>
      <c r="F1225" s="54"/>
      <c r="G1225" s="55"/>
      <c r="I1225" s="69"/>
      <c r="J1225" s="50"/>
      <c r="K1225" s="50"/>
    </row>
    <row r="1226" spans="1:11" ht="12.75">
      <c r="A1226" s="54"/>
      <c r="B1226" s="54"/>
      <c r="C1226" s="54"/>
      <c r="D1226" s="54"/>
      <c r="F1226" s="54"/>
      <c r="G1226" s="55"/>
      <c r="I1226" s="69"/>
      <c r="J1226" s="50"/>
      <c r="K1226" s="50"/>
    </row>
    <row r="1227" spans="1:11" ht="12.75">
      <c r="A1227" s="54"/>
      <c r="B1227" s="54"/>
      <c r="C1227" s="54"/>
      <c r="D1227" s="54"/>
      <c r="F1227" s="54"/>
      <c r="G1227" s="55"/>
      <c r="I1227" s="69"/>
      <c r="J1227" s="50"/>
      <c r="K1227" s="50"/>
    </row>
    <row r="1228" spans="1:11" ht="12.75">
      <c r="A1228" s="54"/>
      <c r="B1228" s="54"/>
      <c r="C1228" s="54"/>
      <c r="D1228" s="54"/>
      <c r="F1228" s="54"/>
      <c r="G1228" s="55"/>
      <c r="I1228" s="69"/>
      <c r="J1228" s="50"/>
      <c r="K1228" s="50"/>
    </row>
    <row r="1229" spans="1:11" ht="12.75">
      <c r="A1229" s="54"/>
      <c r="B1229" s="54"/>
      <c r="C1229" s="54"/>
      <c r="D1229" s="54"/>
      <c r="F1229" s="54"/>
      <c r="G1229" s="55"/>
      <c r="I1229" s="69"/>
      <c r="J1229" s="50"/>
      <c r="K1229" s="50"/>
    </row>
    <row r="1230" spans="1:11" ht="12.75">
      <c r="A1230" s="54"/>
      <c r="B1230" s="54"/>
      <c r="C1230" s="54"/>
      <c r="D1230" s="54"/>
      <c r="F1230" s="54"/>
      <c r="G1230" s="55"/>
      <c r="I1230" s="69"/>
      <c r="J1230" s="50"/>
      <c r="K1230" s="50"/>
    </row>
    <row r="1231" spans="1:11" ht="12.75">
      <c r="A1231" s="54"/>
      <c r="B1231" s="54"/>
      <c r="C1231" s="54"/>
      <c r="D1231" s="54"/>
      <c r="F1231" s="54"/>
      <c r="G1231" s="55"/>
      <c r="I1231" s="69"/>
      <c r="J1231" s="50"/>
      <c r="K1231" s="50"/>
    </row>
    <row r="1232" spans="1:11" ht="12.75">
      <c r="A1232" s="54"/>
      <c r="B1232" s="54"/>
      <c r="C1232" s="54"/>
      <c r="D1232" s="54"/>
      <c r="F1232" s="54"/>
      <c r="G1232" s="55"/>
      <c r="I1232" s="69"/>
      <c r="J1232" s="50"/>
      <c r="K1232" s="50"/>
    </row>
    <row r="1233" spans="1:11" ht="12.75">
      <c r="A1233" s="54"/>
      <c r="B1233" s="54"/>
      <c r="C1233" s="54"/>
      <c r="D1233" s="54"/>
      <c r="F1233" s="54"/>
      <c r="G1233" s="55"/>
      <c r="I1233" s="69"/>
      <c r="J1233" s="50"/>
      <c r="K1233" s="50"/>
    </row>
    <row r="1234" spans="1:11" ht="12.75">
      <c r="A1234" s="54"/>
      <c r="B1234" s="54"/>
      <c r="C1234" s="54"/>
      <c r="D1234" s="54"/>
      <c r="F1234" s="54"/>
      <c r="G1234" s="55"/>
      <c r="I1234" s="69"/>
      <c r="J1234" s="50"/>
      <c r="K1234" s="50"/>
    </row>
    <row r="1235" spans="1:11" ht="12.75">
      <c r="A1235" s="54"/>
      <c r="B1235" s="54"/>
      <c r="C1235" s="54"/>
      <c r="D1235" s="54"/>
      <c r="F1235" s="54"/>
      <c r="G1235" s="55"/>
      <c r="I1235" s="69"/>
      <c r="J1235" s="50"/>
      <c r="K1235" s="50"/>
    </row>
    <row r="1236" spans="1:11" ht="12.75">
      <c r="A1236" s="54"/>
      <c r="B1236" s="54"/>
      <c r="C1236" s="54"/>
      <c r="D1236" s="54"/>
      <c r="F1236" s="54"/>
      <c r="G1236" s="55"/>
      <c r="I1236" s="69"/>
      <c r="J1236" s="50"/>
      <c r="K1236" s="50"/>
    </row>
    <row r="1237" spans="1:11" ht="12.75">
      <c r="A1237" s="54"/>
      <c r="B1237" s="54"/>
      <c r="C1237" s="54"/>
      <c r="D1237" s="54"/>
      <c r="F1237" s="54"/>
      <c r="G1237" s="55"/>
      <c r="I1237" s="69"/>
      <c r="J1237" s="50"/>
      <c r="K1237" s="50"/>
    </row>
    <row r="1238" spans="1:11" ht="12.75">
      <c r="A1238" s="54"/>
      <c r="B1238" s="54"/>
      <c r="C1238" s="54"/>
      <c r="D1238" s="54"/>
      <c r="F1238" s="54"/>
      <c r="G1238" s="55"/>
      <c r="I1238" s="69"/>
      <c r="J1238" s="50"/>
      <c r="K1238" s="50"/>
    </row>
    <row r="1239" spans="1:11" ht="12.75">
      <c r="A1239" s="54"/>
      <c r="B1239" s="54"/>
      <c r="C1239" s="54"/>
      <c r="D1239" s="54"/>
      <c r="F1239" s="54"/>
      <c r="G1239" s="55"/>
      <c r="I1239" s="69"/>
      <c r="J1239" s="50"/>
      <c r="K1239" s="50"/>
    </row>
    <row r="1240" spans="1:11" ht="12.75">
      <c r="A1240" s="54"/>
      <c r="B1240" s="54"/>
      <c r="C1240" s="54"/>
      <c r="D1240" s="54"/>
      <c r="F1240" s="54"/>
      <c r="G1240" s="55"/>
      <c r="I1240" s="69"/>
      <c r="J1240" s="50"/>
      <c r="K1240" s="50"/>
    </row>
    <row r="1241" spans="1:11" ht="12.75">
      <c r="A1241" s="54"/>
      <c r="B1241" s="54"/>
      <c r="C1241" s="54"/>
      <c r="D1241" s="54"/>
      <c r="F1241" s="54"/>
      <c r="G1241" s="55"/>
      <c r="I1241" s="69"/>
      <c r="J1241" s="50"/>
      <c r="K1241" s="50"/>
    </row>
    <row r="1242" spans="1:11" ht="12.75">
      <c r="A1242" s="54"/>
      <c r="B1242" s="54"/>
      <c r="C1242" s="54"/>
      <c r="D1242" s="54"/>
      <c r="F1242" s="54"/>
      <c r="G1242" s="55"/>
      <c r="I1242" s="69"/>
      <c r="J1242" s="50"/>
      <c r="K1242" s="50"/>
    </row>
    <row r="1243" spans="1:11" ht="12.75">
      <c r="A1243" s="54"/>
      <c r="B1243" s="54"/>
      <c r="C1243" s="54"/>
      <c r="D1243" s="54"/>
      <c r="F1243" s="54"/>
      <c r="G1243" s="55"/>
      <c r="I1243" s="69"/>
      <c r="J1243" s="50"/>
      <c r="K1243" s="50"/>
    </row>
    <row r="1244" spans="1:11" ht="12.75">
      <c r="A1244" s="54"/>
      <c r="B1244" s="54"/>
      <c r="C1244" s="54"/>
      <c r="D1244" s="54"/>
      <c r="F1244" s="54"/>
      <c r="G1244" s="55"/>
      <c r="I1244" s="69"/>
      <c r="J1244" s="50"/>
      <c r="K1244" s="50"/>
    </row>
    <row r="1245" spans="1:11" ht="12.75">
      <c r="A1245" s="54"/>
      <c r="B1245" s="54"/>
      <c r="C1245" s="54"/>
      <c r="D1245" s="54"/>
      <c r="F1245" s="54"/>
      <c r="G1245" s="55"/>
      <c r="I1245" s="69"/>
      <c r="J1245" s="50"/>
      <c r="K1245" s="50"/>
    </row>
    <row r="1246" spans="1:11" ht="12.75">
      <c r="A1246" s="54"/>
      <c r="B1246" s="54"/>
      <c r="C1246" s="54"/>
      <c r="D1246" s="54"/>
      <c r="F1246" s="54"/>
      <c r="G1246" s="55"/>
      <c r="I1246" s="69"/>
      <c r="J1246" s="50"/>
      <c r="K1246" s="50"/>
    </row>
    <row r="1247" spans="1:11" ht="12.75">
      <c r="A1247" s="54"/>
      <c r="B1247" s="54"/>
      <c r="C1247" s="54"/>
      <c r="D1247" s="54"/>
      <c r="F1247" s="54"/>
      <c r="G1247" s="55"/>
      <c r="I1247" s="69"/>
      <c r="J1247" s="50"/>
      <c r="K1247" s="50"/>
    </row>
    <row r="1248" spans="1:11" ht="12.75">
      <c r="A1248" s="54"/>
      <c r="B1248" s="54"/>
      <c r="C1248" s="54"/>
      <c r="D1248" s="54"/>
      <c r="F1248" s="54"/>
      <c r="G1248" s="55"/>
      <c r="I1248" s="69"/>
      <c r="J1248" s="50"/>
      <c r="K1248" s="50"/>
    </row>
    <row r="1249" spans="1:11" ht="12.75">
      <c r="A1249" s="54"/>
      <c r="B1249" s="54"/>
      <c r="C1249" s="54"/>
      <c r="D1249" s="54"/>
      <c r="F1249" s="54"/>
      <c r="G1249" s="55"/>
      <c r="I1249" s="69"/>
      <c r="J1249" s="50"/>
      <c r="K1249" s="50"/>
    </row>
    <row r="1250" spans="1:11" ht="12.75">
      <c r="A1250" s="54"/>
      <c r="B1250" s="54"/>
      <c r="C1250" s="54"/>
      <c r="D1250" s="54"/>
      <c r="F1250" s="54"/>
      <c r="G1250" s="55"/>
      <c r="I1250" s="69"/>
      <c r="J1250" s="50"/>
      <c r="K1250" s="50"/>
    </row>
    <row r="1251" spans="1:11" ht="12.75">
      <c r="A1251" s="54"/>
      <c r="B1251" s="54"/>
      <c r="C1251" s="54"/>
      <c r="D1251" s="54"/>
      <c r="F1251" s="54"/>
      <c r="G1251" s="55"/>
      <c r="I1251" s="69"/>
      <c r="J1251" s="50"/>
      <c r="K1251" s="50"/>
    </row>
    <row r="1252" spans="1:11" ht="12.75">
      <c r="A1252" s="54"/>
      <c r="B1252" s="54"/>
      <c r="C1252" s="54"/>
      <c r="D1252" s="54"/>
      <c r="F1252" s="54"/>
      <c r="G1252" s="55"/>
      <c r="I1252" s="69"/>
      <c r="J1252" s="50"/>
      <c r="K1252" s="50"/>
    </row>
    <row r="1253" spans="1:11" ht="12.75">
      <c r="A1253" s="54"/>
      <c r="B1253" s="54"/>
      <c r="C1253" s="54"/>
      <c r="D1253" s="54"/>
      <c r="F1253" s="54"/>
      <c r="G1253" s="55"/>
      <c r="I1253" s="69"/>
      <c r="J1253" s="50"/>
      <c r="K1253" s="50"/>
    </row>
    <row r="1254" spans="1:11" ht="12.75">
      <c r="A1254" s="54"/>
      <c r="B1254" s="54"/>
      <c r="C1254" s="54"/>
      <c r="D1254" s="54"/>
      <c r="F1254" s="54"/>
      <c r="G1254" s="55"/>
      <c r="I1254" s="69"/>
      <c r="J1254" s="50"/>
      <c r="K1254" s="50"/>
    </row>
    <row r="1255" spans="1:11" ht="12.75">
      <c r="A1255" s="54"/>
      <c r="B1255" s="54"/>
      <c r="C1255" s="54"/>
      <c r="D1255" s="54"/>
      <c r="F1255" s="54"/>
      <c r="G1255" s="55"/>
      <c r="I1255" s="69"/>
      <c r="J1255" s="50"/>
      <c r="K1255" s="50"/>
    </row>
    <row r="1256" spans="1:11" ht="12.75">
      <c r="A1256" s="54"/>
      <c r="B1256" s="54"/>
      <c r="C1256" s="54"/>
      <c r="D1256" s="54"/>
      <c r="F1256" s="54"/>
      <c r="G1256" s="55"/>
      <c r="I1256" s="69"/>
      <c r="J1256" s="50"/>
      <c r="K1256" s="50"/>
    </row>
    <row r="1257" spans="1:11" ht="12.75">
      <c r="A1257" s="54"/>
      <c r="B1257" s="54"/>
      <c r="C1257" s="54"/>
      <c r="D1257" s="54"/>
      <c r="F1257" s="54"/>
      <c r="G1257" s="55"/>
      <c r="I1257" s="69"/>
      <c r="J1257" s="50"/>
      <c r="K1257" s="50"/>
    </row>
    <row r="1258" spans="1:11" ht="12.75">
      <c r="A1258" s="54"/>
      <c r="B1258" s="54"/>
      <c r="C1258" s="54"/>
      <c r="D1258" s="54"/>
      <c r="F1258" s="54"/>
      <c r="G1258" s="55"/>
      <c r="I1258" s="69"/>
      <c r="J1258" s="50"/>
      <c r="K1258" s="50"/>
    </row>
    <row r="1259" spans="1:11" ht="12.75">
      <c r="A1259" s="54"/>
      <c r="B1259" s="54"/>
      <c r="C1259" s="54"/>
      <c r="D1259" s="54"/>
      <c r="F1259" s="54"/>
      <c r="G1259" s="55"/>
      <c r="I1259" s="69"/>
      <c r="J1259" s="50"/>
      <c r="K1259" s="50"/>
    </row>
    <row r="1260" spans="1:11" ht="12.75">
      <c r="A1260" s="54"/>
      <c r="B1260" s="54"/>
      <c r="C1260" s="54"/>
      <c r="D1260" s="54"/>
      <c r="F1260" s="54"/>
      <c r="G1260" s="55"/>
      <c r="I1260" s="69"/>
      <c r="J1260" s="50"/>
      <c r="K1260" s="50"/>
    </row>
    <row r="1261" spans="1:11" ht="12.75">
      <c r="A1261" s="54"/>
      <c r="B1261" s="54"/>
      <c r="C1261" s="54"/>
      <c r="D1261" s="54"/>
      <c r="F1261" s="54"/>
      <c r="G1261" s="55"/>
      <c r="I1261" s="69"/>
      <c r="J1261" s="50"/>
      <c r="K1261" s="50"/>
    </row>
    <row r="1262" spans="1:11" ht="12.75">
      <c r="A1262" s="54"/>
      <c r="B1262" s="54"/>
      <c r="C1262" s="54"/>
      <c r="D1262" s="54"/>
      <c r="F1262" s="54"/>
      <c r="G1262" s="55"/>
      <c r="I1262" s="69"/>
      <c r="J1262" s="50"/>
      <c r="K1262" s="50"/>
    </row>
    <row r="1263" spans="1:11" ht="12.75">
      <c r="A1263" s="54"/>
      <c r="B1263" s="54"/>
      <c r="C1263" s="54"/>
      <c r="D1263" s="54"/>
      <c r="F1263" s="54"/>
      <c r="G1263" s="55"/>
      <c r="I1263" s="69"/>
      <c r="J1263" s="50"/>
      <c r="K1263" s="50"/>
    </row>
    <row r="1264" spans="1:11" ht="12.75">
      <c r="A1264" s="54"/>
      <c r="B1264" s="54"/>
      <c r="C1264" s="54"/>
      <c r="D1264" s="54"/>
      <c r="F1264" s="54"/>
      <c r="G1264" s="55"/>
      <c r="I1264" s="69"/>
      <c r="J1264" s="50"/>
      <c r="K1264" s="50"/>
    </row>
    <row r="1265" spans="1:11" ht="12.75">
      <c r="A1265" s="54"/>
      <c r="B1265" s="54"/>
      <c r="C1265" s="54"/>
      <c r="D1265" s="54"/>
      <c r="F1265" s="54"/>
      <c r="G1265" s="55"/>
      <c r="I1265" s="69"/>
      <c r="J1265" s="50"/>
      <c r="K1265" s="50"/>
    </row>
    <row r="1266" spans="1:11" ht="12.75">
      <c r="A1266" s="54"/>
      <c r="B1266" s="54"/>
      <c r="C1266" s="54"/>
      <c r="D1266" s="54"/>
      <c r="F1266" s="54"/>
      <c r="G1266" s="55"/>
      <c r="I1266" s="69"/>
      <c r="J1266" s="50"/>
      <c r="K1266" s="50"/>
    </row>
    <row r="1267" spans="1:11" ht="12.75">
      <c r="A1267" s="54"/>
      <c r="B1267" s="54"/>
      <c r="C1267" s="54"/>
      <c r="D1267" s="54"/>
      <c r="F1267" s="54"/>
      <c r="G1267" s="55"/>
      <c r="I1267" s="69"/>
      <c r="J1267" s="50"/>
      <c r="K1267" s="50"/>
    </row>
    <row r="1268" spans="1:11" ht="12.75">
      <c r="A1268" s="54"/>
      <c r="B1268" s="54"/>
      <c r="C1268" s="54"/>
      <c r="D1268" s="54"/>
      <c r="F1268" s="54"/>
      <c r="G1268" s="55"/>
      <c r="I1268" s="69"/>
      <c r="J1268" s="50"/>
      <c r="K1268" s="50"/>
    </row>
    <row r="1269" spans="1:11" ht="12.75">
      <c r="A1269" s="54"/>
      <c r="B1269" s="54"/>
      <c r="C1269" s="54"/>
      <c r="D1269" s="54"/>
      <c r="F1269" s="54"/>
      <c r="G1269" s="55"/>
      <c r="I1269" s="69"/>
      <c r="J1269" s="50"/>
      <c r="K1269" s="50"/>
    </row>
    <row r="1270" spans="1:11" ht="12.75">
      <c r="A1270" s="54"/>
      <c r="B1270" s="54"/>
      <c r="C1270" s="54"/>
      <c r="D1270" s="54"/>
      <c r="F1270" s="54"/>
      <c r="G1270" s="55"/>
      <c r="I1270" s="69"/>
      <c r="J1270" s="50"/>
      <c r="K1270" s="50"/>
    </row>
    <row r="1271" spans="1:11" ht="12.75">
      <c r="A1271" s="54"/>
      <c r="B1271" s="54"/>
      <c r="C1271" s="54"/>
      <c r="D1271" s="54"/>
      <c r="F1271" s="54"/>
      <c r="G1271" s="55"/>
      <c r="I1271" s="69"/>
      <c r="J1271" s="50"/>
      <c r="K1271" s="50"/>
    </row>
    <row r="1272" spans="1:11" ht="12.75">
      <c r="A1272" s="54"/>
      <c r="B1272" s="54"/>
      <c r="C1272" s="54"/>
      <c r="D1272" s="54"/>
      <c r="F1272" s="54"/>
      <c r="G1272" s="55"/>
      <c r="I1272" s="69"/>
      <c r="J1272" s="50"/>
      <c r="K1272" s="50"/>
    </row>
    <row r="1273" spans="1:11" ht="12.75">
      <c r="A1273" s="54"/>
      <c r="B1273" s="54"/>
      <c r="C1273" s="54"/>
      <c r="D1273" s="54"/>
      <c r="F1273" s="54"/>
      <c r="G1273" s="55"/>
      <c r="I1273" s="69"/>
      <c r="J1273" s="50"/>
      <c r="K1273" s="50"/>
    </row>
    <row r="1274" spans="1:11" ht="12.75">
      <c r="A1274" s="54"/>
      <c r="B1274" s="54"/>
      <c r="C1274" s="54"/>
      <c r="D1274" s="54"/>
      <c r="F1274" s="54"/>
      <c r="G1274" s="55"/>
      <c r="I1274" s="69"/>
      <c r="J1274" s="50"/>
      <c r="K1274" s="50"/>
    </row>
    <row r="1275" spans="1:11" ht="12.75">
      <c r="A1275" s="54"/>
      <c r="B1275" s="54"/>
      <c r="C1275" s="54"/>
      <c r="D1275" s="54"/>
      <c r="F1275" s="54"/>
      <c r="G1275" s="55"/>
      <c r="I1275" s="69"/>
      <c r="J1275" s="50"/>
      <c r="K1275" s="50"/>
    </row>
    <row r="1276" spans="1:11" ht="12.75">
      <c r="A1276" s="54"/>
      <c r="B1276" s="54"/>
      <c r="C1276" s="54"/>
      <c r="D1276" s="54"/>
      <c r="F1276" s="54"/>
      <c r="G1276" s="55"/>
      <c r="I1276" s="69"/>
      <c r="J1276" s="50"/>
      <c r="K1276" s="50"/>
    </row>
    <row r="1277" spans="1:11" ht="12.75">
      <c r="A1277" s="54"/>
      <c r="B1277" s="54"/>
      <c r="C1277" s="54"/>
      <c r="D1277" s="54"/>
      <c r="F1277" s="54"/>
      <c r="G1277" s="55"/>
      <c r="I1277" s="69"/>
      <c r="J1277" s="50"/>
      <c r="K1277" s="50"/>
    </row>
    <row r="1278" spans="1:11" ht="12.75">
      <c r="A1278" s="54"/>
      <c r="B1278" s="54"/>
      <c r="C1278" s="54"/>
      <c r="D1278" s="54"/>
      <c r="F1278" s="54"/>
      <c r="G1278" s="55"/>
      <c r="I1278" s="69"/>
      <c r="J1278" s="50"/>
      <c r="K1278" s="50"/>
    </row>
    <row r="1279" spans="1:11" ht="12.75">
      <c r="A1279" s="54"/>
      <c r="B1279" s="54"/>
      <c r="C1279" s="54"/>
      <c r="D1279" s="54"/>
      <c r="F1279" s="54"/>
      <c r="G1279" s="55"/>
      <c r="I1279" s="69"/>
      <c r="J1279" s="50"/>
      <c r="K1279" s="50"/>
    </row>
    <row r="1280" spans="1:11" ht="12.75">
      <c r="A1280" s="54"/>
      <c r="B1280" s="54"/>
      <c r="C1280" s="54"/>
      <c r="D1280" s="54"/>
      <c r="F1280" s="54"/>
      <c r="G1280" s="55"/>
      <c r="I1280" s="69"/>
      <c r="J1280" s="50"/>
      <c r="K1280" s="50"/>
    </row>
    <row r="1281" spans="1:11" ht="12.75">
      <c r="A1281" s="54"/>
      <c r="B1281" s="54"/>
      <c r="C1281" s="54"/>
      <c r="D1281" s="54"/>
      <c r="F1281" s="54"/>
      <c r="G1281" s="55"/>
      <c r="I1281" s="69"/>
      <c r="J1281" s="50"/>
      <c r="K1281" s="50"/>
    </row>
    <row r="1282" spans="1:11" ht="12.75">
      <c r="A1282" s="54"/>
      <c r="B1282" s="54"/>
      <c r="C1282" s="54"/>
      <c r="D1282" s="54"/>
      <c r="F1282" s="54"/>
      <c r="G1282" s="55"/>
      <c r="I1282" s="69"/>
      <c r="J1282" s="50"/>
      <c r="K1282" s="50"/>
    </row>
    <row r="1283" spans="1:11" ht="12.75">
      <c r="A1283" s="54"/>
      <c r="B1283" s="54"/>
      <c r="C1283" s="54"/>
      <c r="D1283" s="54"/>
      <c r="F1283" s="54"/>
      <c r="G1283" s="55"/>
      <c r="I1283" s="69"/>
      <c r="J1283" s="50"/>
      <c r="K1283" s="50"/>
    </row>
    <row r="1284" spans="1:11" ht="12.75">
      <c r="A1284" s="54"/>
      <c r="B1284" s="54"/>
      <c r="C1284" s="54"/>
      <c r="D1284" s="54"/>
      <c r="F1284" s="54"/>
      <c r="G1284" s="55"/>
      <c r="I1284" s="69"/>
      <c r="J1284" s="50"/>
      <c r="K1284" s="50"/>
    </row>
    <row r="1285" spans="1:11" ht="12.75">
      <c r="A1285" s="54"/>
      <c r="B1285" s="54"/>
      <c r="C1285" s="54"/>
      <c r="D1285" s="54"/>
      <c r="F1285" s="54"/>
      <c r="G1285" s="55"/>
      <c r="I1285" s="69"/>
      <c r="J1285" s="50"/>
      <c r="K1285" s="50"/>
    </row>
    <row r="1286" spans="1:11" ht="12.75">
      <c r="A1286" s="54"/>
      <c r="B1286" s="54"/>
      <c r="C1286" s="54"/>
      <c r="D1286" s="54"/>
      <c r="F1286" s="54"/>
      <c r="G1286" s="55"/>
      <c r="I1286" s="69"/>
      <c r="J1286" s="50"/>
      <c r="K1286" s="50"/>
    </row>
    <row r="1287" spans="1:11" ht="12.75">
      <c r="A1287" s="54"/>
      <c r="B1287" s="54"/>
      <c r="C1287" s="54"/>
      <c r="D1287" s="54"/>
      <c r="F1287" s="54"/>
      <c r="G1287" s="55"/>
      <c r="I1287" s="69"/>
      <c r="J1287" s="50"/>
      <c r="K1287" s="50"/>
    </row>
    <row r="1288" spans="1:11" ht="12.75">
      <c r="A1288" s="54"/>
      <c r="B1288" s="54"/>
      <c r="C1288" s="54"/>
      <c r="D1288" s="54"/>
      <c r="F1288" s="54"/>
      <c r="G1288" s="55"/>
      <c r="I1288" s="69"/>
      <c r="J1288" s="50"/>
      <c r="K1288" s="50"/>
    </row>
    <row r="1289" spans="1:11" ht="12.75">
      <c r="A1289" s="54"/>
      <c r="B1289" s="54"/>
      <c r="C1289" s="54"/>
      <c r="D1289" s="54"/>
      <c r="F1289" s="54"/>
      <c r="G1289" s="55"/>
      <c r="I1289" s="69"/>
      <c r="J1289" s="50"/>
      <c r="K1289" s="50"/>
    </row>
    <row r="1290" spans="1:11" ht="12.75">
      <c r="A1290" s="54"/>
      <c r="B1290" s="54"/>
      <c r="C1290" s="54"/>
      <c r="D1290" s="54"/>
      <c r="F1290" s="54"/>
      <c r="G1290" s="55"/>
      <c r="I1290" s="69"/>
      <c r="J1290" s="50"/>
      <c r="K1290" s="50"/>
    </row>
    <row r="1291" spans="1:11" ht="12.75">
      <c r="A1291" s="54"/>
      <c r="B1291" s="54"/>
      <c r="C1291" s="54"/>
      <c r="D1291" s="54"/>
      <c r="F1291" s="54"/>
      <c r="G1291" s="55"/>
      <c r="I1291" s="69"/>
      <c r="J1291" s="50"/>
      <c r="K1291" s="50"/>
    </row>
    <row r="1292" spans="1:11" ht="12.75">
      <c r="A1292" s="54"/>
      <c r="B1292" s="54"/>
      <c r="C1292" s="54"/>
      <c r="D1292" s="54"/>
      <c r="F1292" s="54"/>
      <c r="G1292" s="55"/>
      <c r="I1292" s="69"/>
      <c r="J1292" s="50"/>
      <c r="K1292" s="50"/>
    </row>
    <row r="1293" spans="1:11" ht="12.75">
      <c r="A1293" s="54"/>
      <c r="B1293" s="54"/>
      <c r="C1293" s="54"/>
      <c r="D1293" s="54"/>
      <c r="F1293" s="54"/>
      <c r="G1293" s="55"/>
      <c r="I1293" s="69"/>
      <c r="J1293" s="50"/>
      <c r="K1293" s="50"/>
    </row>
    <row r="1294" spans="1:11" ht="12.75">
      <c r="A1294" s="54"/>
      <c r="B1294" s="54"/>
      <c r="C1294" s="54"/>
      <c r="D1294" s="54"/>
      <c r="F1294" s="54"/>
      <c r="G1294" s="55"/>
      <c r="I1294" s="69"/>
      <c r="J1294" s="50"/>
      <c r="K1294" s="50"/>
    </row>
    <row r="1295" spans="1:11" ht="12.75">
      <c r="A1295" s="54"/>
      <c r="B1295" s="54"/>
      <c r="C1295" s="54"/>
      <c r="D1295" s="54"/>
      <c r="F1295" s="54"/>
      <c r="G1295" s="55"/>
      <c r="I1295" s="69"/>
      <c r="J1295" s="50"/>
      <c r="K1295" s="50"/>
    </row>
    <row r="1296" spans="1:11" ht="12.75">
      <c r="A1296" s="54"/>
      <c r="B1296" s="54"/>
      <c r="C1296" s="54"/>
      <c r="D1296" s="54"/>
      <c r="F1296" s="54"/>
      <c r="G1296" s="55"/>
      <c r="I1296" s="69"/>
      <c r="J1296" s="50"/>
      <c r="K1296" s="50"/>
    </row>
    <row r="1297" spans="1:11" ht="12.75">
      <c r="A1297" s="54"/>
      <c r="B1297" s="54"/>
      <c r="C1297" s="54"/>
      <c r="D1297" s="54"/>
      <c r="F1297" s="54"/>
      <c r="G1297" s="55"/>
      <c r="I1297" s="69"/>
      <c r="J1297" s="50"/>
      <c r="K1297" s="50"/>
    </row>
    <row r="1298" spans="1:11" ht="12.75">
      <c r="A1298" s="54"/>
      <c r="B1298" s="54"/>
      <c r="C1298" s="54"/>
      <c r="D1298" s="54"/>
      <c r="F1298" s="54"/>
      <c r="G1298" s="55"/>
      <c r="I1298" s="69"/>
      <c r="J1298" s="50"/>
      <c r="K1298" s="50"/>
    </row>
    <row r="1299" spans="1:11" ht="12.75">
      <c r="A1299" s="54"/>
      <c r="B1299" s="54"/>
      <c r="C1299" s="54"/>
      <c r="D1299" s="54"/>
      <c r="F1299" s="54"/>
      <c r="G1299" s="55"/>
      <c r="I1299" s="69"/>
      <c r="J1299" s="50"/>
      <c r="K1299" s="50"/>
    </row>
    <row r="1300" spans="1:11" ht="12.75">
      <c r="A1300" s="54"/>
      <c r="B1300" s="54"/>
      <c r="C1300" s="54"/>
      <c r="D1300" s="54"/>
      <c r="F1300" s="54"/>
      <c r="G1300" s="55"/>
      <c r="I1300" s="69"/>
      <c r="J1300" s="50"/>
      <c r="K1300" s="50"/>
    </row>
    <row r="1301" spans="1:11" ht="12.75">
      <c r="A1301" s="54"/>
      <c r="B1301" s="54"/>
      <c r="C1301" s="54"/>
      <c r="D1301" s="54"/>
      <c r="F1301" s="54"/>
      <c r="G1301" s="55"/>
      <c r="I1301" s="69"/>
      <c r="J1301" s="50"/>
      <c r="K1301" s="50"/>
    </row>
    <row r="1302" spans="1:11" ht="12.75">
      <c r="A1302" s="54"/>
      <c r="B1302" s="54"/>
      <c r="C1302" s="54"/>
      <c r="D1302" s="54"/>
      <c r="F1302" s="54"/>
      <c r="G1302" s="55"/>
      <c r="I1302" s="69"/>
      <c r="J1302" s="50"/>
      <c r="K1302" s="50"/>
    </row>
    <row r="1303" spans="1:11" ht="12.75">
      <c r="A1303" s="54"/>
      <c r="B1303" s="54"/>
      <c r="C1303" s="54"/>
      <c r="D1303" s="54"/>
      <c r="F1303" s="54"/>
      <c r="G1303" s="55"/>
      <c r="I1303" s="69"/>
      <c r="J1303" s="50"/>
      <c r="K1303" s="50"/>
    </row>
    <row r="1304" spans="1:11" ht="12.75">
      <c r="A1304" s="54"/>
      <c r="B1304" s="54"/>
      <c r="C1304" s="54"/>
      <c r="D1304" s="54"/>
      <c r="F1304" s="54"/>
      <c r="G1304" s="55"/>
      <c r="I1304" s="69"/>
      <c r="J1304" s="50"/>
      <c r="K1304" s="50"/>
    </row>
    <row r="1305" spans="1:11" ht="12.75">
      <c r="A1305" s="54"/>
      <c r="B1305" s="54"/>
      <c r="C1305" s="54"/>
      <c r="D1305" s="54"/>
      <c r="F1305" s="54"/>
      <c r="G1305" s="55"/>
      <c r="I1305" s="69"/>
      <c r="J1305" s="50"/>
      <c r="K1305" s="50"/>
    </row>
    <row r="1306" spans="1:11" ht="12.75">
      <c r="A1306" s="54"/>
      <c r="B1306" s="54"/>
      <c r="C1306" s="54"/>
      <c r="D1306" s="54"/>
      <c r="F1306" s="54"/>
      <c r="G1306" s="55"/>
      <c r="I1306" s="69"/>
      <c r="J1306" s="50"/>
      <c r="K1306" s="50"/>
    </row>
    <row r="1307" spans="1:11" ht="12.75">
      <c r="A1307" s="54"/>
      <c r="B1307" s="54"/>
      <c r="C1307" s="54"/>
      <c r="D1307" s="54"/>
      <c r="F1307" s="54"/>
      <c r="G1307" s="55"/>
      <c r="I1307" s="69"/>
      <c r="J1307" s="50"/>
      <c r="K1307" s="50"/>
    </row>
    <row r="1308" spans="1:11" ht="12.75">
      <c r="A1308" s="54"/>
      <c r="B1308" s="54"/>
      <c r="C1308" s="54"/>
      <c r="D1308" s="54"/>
      <c r="F1308" s="54"/>
      <c r="G1308" s="55"/>
      <c r="I1308" s="69"/>
      <c r="J1308" s="50"/>
      <c r="K1308" s="50"/>
    </row>
    <row r="1309" spans="1:11" ht="12.75">
      <c r="A1309" s="54"/>
      <c r="B1309" s="54"/>
      <c r="C1309" s="54"/>
      <c r="D1309" s="54"/>
      <c r="F1309" s="54"/>
      <c r="G1309" s="55"/>
      <c r="I1309" s="69"/>
      <c r="J1309" s="50"/>
      <c r="K1309" s="50"/>
    </row>
    <row r="1310" spans="1:11" ht="12.75">
      <c r="A1310" s="54"/>
      <c r="B1310" s="54"/>
      <c r="C1310" s="54"/>
      <c r="D1310" s="54"/>
      <c r="F1310" s="54"/>
      <c r="G1310" s="55"/>
      <c r="I1310" s="69"/>
      <c r="J1310" s="50"/>
      <c r="K1310" s="50"/>
    </row>
    <row r="1311" spans="1:11" ht="12.75">
      <c r="A1311" s="54"/>
      <c r="B1311" s="54"/>
      <c r="C1311" s="54"/>
      <c r="D1311" s="54"/>
      <c r="F1311" s="54"/>
      <c r="G1311" s="55"/>
      <c r="I1311" s="69"/>
      <c r="J1311" s="50"/>
      <c r="K1311" s="50"/>
    </row>
    <row r="1312" spans="1:11" ht="12.75">
      <c r="A1312" s="54"/>
      <c r="B1312" s="54"/>
      <c r="C1312" s="54"/>
      <c r="D1312" s="54"/>
      <c r="F1312" s="54"/>
      <c r="G1312" s="55"/>
      <c r="I1312" s="69"/>
      <c r="J1312" s="50"/>
      <c r="K1312" s="50"/>
    </row>
    <row r="1313" spans="1:11" ht="12.75">
      <c r="A1313" s="54"/>
      <c r="B1313" s="54"/>
      <c r="C1313" s="54"/>
      <c r="D1313" s="54"/>
      <c r="F1313" s="54"/>
      <c r="G1313" s="55"/>
      <c r="I1313" s="69"/>
      <c r="J1313" s="50"/>
      <c r="K1313" s="50"/>
    </row>
    <row r="1314" spans="1:11" ht="12.75">
      <c r="A1314" s="54"/>
      <c r="B1314" s="54"/>
      <c r="C1314" s="54"/>
      <c r="D1314" s="54"/>
      <c r="F1314" s="54"/>
      <c r="G1314" s="55"/>
      <c r="I1314" s="69"/>
      <c r="J1314" s="50"/>
      <c r="K1314" s="50"/>
    </row>
    <row r="1315" spans="1:11" ht="12.75">
      <c r="A1315" s="54"/>
      <c r="B1315" s="54"/>
      <c r="C1315" s="54"/>
      <c r="D1315" s="54"/>
      <c r="F1315" s="54"/>
      <c r="G1315" s="55"/>
      <c r="I1315" s="69"/>
      <c r="J1315" s="50"/>
      <c r="K1315" s="50"/>
    </row>
    <row r="1316" spans="1:11" ht="12.75">
      <c r="A1316" s="54"/>
      <c r="B1316" s="54"/>
      <c r="C1316" s="54"/>
      <c r="D1316" s="54"/>
      <c r="F1316" s="54"/>
      <c r="G1316" s="55"/>
      <c r="I1316" s="69"/>
      <c r="J1316" s="50"/>
      <c r="K1316" s="50"/>
    </row>
    <row r="1317" spans="1:11" ht="12.75">
      <c r="A1317" s="54"/>
      <c r="B1317" s="54"/>
      <c r="C1317" s="54"/>
      <c r="D1317" s="54"/>
      <c r="F1317" s="54"/>
      <c r="G1317" s="55"/>
      <c r="I1317" s="69"/>
      <c r="J1317" s="50"/>
      <c r="K1317" s="50"/>
    </row>
    <row r="1318" spans="1:11" ht="12.75">
      <c r="A1318" s="54"/>
      <c r="B1318" s="54"/>
      <c r="C1318" s="54"/>
      <c r="D1318" s="54"/>
      <c r="F1318" s="54"/>
      <c r="G1318" s="55"/>
      <c r="I1318" s="69"/>
      <c r="J1318" s="50"/>
      <c r="K1318" s="50"/>
    </row>
    <row r="1319" spans="1:11" ht="12.75">
      <c r="A1319" s="54"/>
      <c r="B1319" s="54"/>
      <c r="C1319" s="54"/>
      <c r="D1319" s="54"/>
      <c r="F1319" s="54"/>
      <c r="G1319" s="55"/>
      <c r="I1319" s="69"/>
      <c r="J1319" s="50"/>
      <c r="K1319" s="50"/>
    </row>
    <row r="1320" spans="1:11" ht="12.75">
      <c r="A1320" s="54"/>
      <c r="B1320" s="54"/>
      <c r="C1320" s="54"/>
      <c r="D1320" s="54"/>
      <c r="F1320" s="54"/>
      <c r="G1320" s="55"/>
      <c r="I1320" s="69"/>
      <c r="J1320" s="50"/>
      <c r="K1320" s="50"/>
    </row>
    <row r="1321" spans="1:11" ht="12.75">
      <c r="A1321" s="54"/>
      <c r="B1321" s="54"/>
      <c r="C1321" s="54"/>
      <c r="D1321" s="54"/>
      <c r="F1321" s="54"/>
      <c r="G1321" s="55"/>
      <c r="I1321" s="69"/>
      <c r="J1321" s="50"/>
      <c r="K1321" s="50"/>
    </row>
    <row r="1322" spans="1:11" ht="12.75">
      <c r="A1322" s="54"/>
      <c r="B1322" s="54"/>
      <c r="C1322" s="54"/>
      <c r="D1322" s="54"/>
      <c r="F1322" s="54"/>
      <c r="G1322" s="55"/>
      <c r="I1322" s="69"/>
      <c r="J1322" s="50"/>
      <c r="K1322" s="50"/>
    </row>
    <row r="1323" spans="1:11" ht="12.75">
      <c r="A1323" s="54"/>
      <c r="B1323" s="54"/>
      <c r="C1323" s="54"/>
      <c r="D1323" s="54"/>
      <c r="F1323" s="54"/>
      <c r="G1323" s="55"/>
      <c r="I1323" s="69"/>
      <c r="J1323" s="50"/>
      <c r="K1323" s="50"/>
    </row>
    <row r="1324" spans="1:11" ht="12.75">
      <c r="A1324" s="54"/>
      <c r="B1324" s="54"/>
      <c r="C1324" s="54"/>
      <c r="D1324" s="54"/>
      <c r="F1324" s="54"/>
      <c r="G1324" s="55"/>
      <c r="I1324" s="69"/>
      <c r="J1324" s="50"/>
      <c r="K1324" s="50"/>
    </row>
    <row r="1325" spans="1:11" ht="12.75">
      <c r="A1325" s="54"/>
      <c r="B1325" s="54"/>
      <c r="C1325" s="54"/>
      <c r="D1325" s="54"/>
      <c r="F1325" s="54"/>
      <c r="G1325" s="55"/>
      <c r="I1325" s="69"/>
      <c r="J1325" s="50"/>
      <c r="K1325" s="50"/>
    </row>
    <row r="1326" spans="1:11" ht="12.75">
      <c r="A1326" s="54"/>
      <c r="B1326" s="54"/>
      <c r="C1326" s="54"/>
      <c r="D1326" s="54"/>
      <c r="F1326" s="54"/>
      <c r="G1326" s="55"/>
      <c r="I1326" s="69"/>
      <c r="J1326" s="50"/>
      <c r="K1326" s="50"/>
    </row>
    <row r="1327" spans="1:11" ht="12.75">
      <c r="A1327" s="54"/>
      <c r="B1327" s="54"/>
      <c r="C1327" s="54"/>
      <c r="D1327" s="54"/>
      <c r="F1327" s="54"/>
      <c r="G1327" s="55"/>
      <c r="I1327" s="69"/>
      <c r="J1327" s="50"/>
      <c r="K1327" s="50"/>
    </row>
    <row r="1328" spans="1:11" ht="12.75">
      <c r="A1328" s="54"/>
      <c r="B1328" s="54"/>
      <c r="C1328" s="54"/>
      <c r="D1328" s="54"/>
      <c r="F1328" s="54"/>
      <c r="G1328" s="55"/>
      <c r="I1328" s="69"/>
      <c r="J1328" s="50"/>
      <c r="K1328" s="50"/>
    </row>
    <row r="1329" spans="1:11" ht="12.75">
      <c r="A1329" s="54"/>
      <c r="B1329" s="54"/>
      <c r="C1329" s="54"/>
      <c r="D1329" s="54"/>
      <c r="F1329" s="54"/>
      <c r="G1329" s="55"/>
      <c r="I1329" s="69"/>
      <c r="J1329" s="50"/>
      <c r="K1329" s="50"/>
    </row>
    <row r="1330" spans="1:11" ht="12.75">
      <c r="A1330" s="54"/>
      <c r="B1330" s="54"/>
      <c r="C1330" s="54"/>
      <c r="D1330" s="54"/>
      <c r="F1330" s="54"/>
      <c r="G1330" s="55"/>
      <c r="I1330" s="69"/>
      <c r="J1330" s="50"/>
      <c r="K1330" s="50"/>
    </row>
    <row r="1331" spans="1:11" ht="12.75">
      <c r="A1331" s="54"/>
      <c r="B1331" s="54"/>
      <c r="C1331" s="54"/>
      <c r="D1331" s="54"/>
      <c r="F1331" s="54"/>
      <c r="G1331" s="55"/>
      <c r="I1331" s="69"/>
      <c r="J1331" s="50"/>
      <c r="K1331" s="50"/>
    </row>
    <row r="1332" spans="1:11" ht="12.75">
      <c r="A1332" s="54"/>
      <c r="B1332" s="54"/>
      <c r="C1332" s="54"/>
      <c r="D1332" s="54"/>
      <c r="F1332" s="54"/>
      <c r="G1332" s="55"/>
      <c r="I1332" s="69"/>
      <c r="J1332" s="50"/>
      <c r="K1332" s="50"/>
    </row>
    <row r="1333" spans="1:11" ht="12.75">
      <c r="A1333" s="54"/>
      <c r="B1333" s="54"/>
      <c r="C1333" s="54"/>
      <c r="D1333" s="54"/>
      <c r="F1333" s="54"/>
      <c r="G1333" s="55"/>
      <c r="I1333" s="69"/>
      <c r="J1333" s="50"/>
      <c r="K1333" s="50"/>
    </row>
    <row r="1334" spans="1:11" ht="12.75">
      <c r="A1334" s="54"/>
      <c r="B1334" s="54"/>
      <c r="C1334" s="54"/>
      <c r="D1334" s="54"/>
      <c r="F1334" s="54"/>
      <c r="G1334" s="55"/>
      <c r="I1334" s="69"/>
      <c r="J1334" s="50"/>
      <c r="K1334" s="50"/>
    </row>
    <row r="1335" spans="1:11" ht="12.75">
      <c r="A1335" s="54"/>
      <c r="B1335" s="54"/>
      <c r="C1335" s="54"/>
      <c r="D1335" s="54"/>
      <c r="F1335" s="54"/>
      <c r="G1335" s="55"/>
      <c r="I1335" s="69"/>
      <c r="J1335" s="50"/>
      <c r="K1335" s="50"/>
    </row>
    <row r="1336" spans="1:11" ht="12.75">
      <c r="A1336" s="54"/>
      <c r="B1336" s="54"/>
      <c r="C1336" s="54"/>
      <c r="D1336" s="54"/>
      <c r="F1336" s="54"/>
      <c r="G1336" s="55"/>
      <c r="I1336" s="69"/>
      <c r="J1336" s="50"/>
      <c r="K1336" s="50"/>
    </row>
    <row r="1337" spans="1:11" ht="12.75">
      <c r="A1337" s="54"/>
      <c r="B1337" s="54"/>
      <c r="C1337" s="54"/>
      <c r="D1337" s="54"/>
      <c r="F1337" s="54"/>
      <c r="G1337" s="55"/>
      <c r="I1337" s="69"/>
      <c r="J1337" s="50"/>
      <c r="K1337" s="50"/>
    </row>
    <row r="1338" spans="1:11" ht="12.75">
      <c r="A1338" s="54"/>
      <c r="B1338" s="54"/>
      <c r="C1338" s="54"/>
      <c r="D1338" s="54"/>
      <c r="F1338" s="54"/>
      <c r="G1338" s="55"/>
      <c r="I1338" s="69"/>
      <c r="J1338" s="50"/>
      <c r="K1338" s="50"/>
    </row>
    <row r="1339" spans="1:11" ht="12.75">
      <c r="A1339" s="54"/>
      <c r="B1339" s="54"/>
      <c r="C1339" s="54"/>
      <c r="D1339" s="54"/>
      <c r="F1339" s="54"/>
      <c r="G1339" s="55"/>
      <c r="I1339" s="69"/>
      <c r="J1339" s="50"/>
      <c r="K1339" s="50"/>
    </row>
    <row r="1340" spans="1:11" ht="12.75">
      <c r="A1340" s="54"/>
      <c r="B1340" s="54"/>
      <c r="C1340" s="54"/>
      <c r="D1340" s="54"/>
      <c r="F1340" s="54"/>
      <c r="G1340" s="55"/>
      <c r="I1340" s="69"/>
      <c r="J1340" s="50"/>
      <c r="K1340" s="50"/>
    </row>
    <row r="1341" spans="1:11" ht="12.75">
      <c r="A1341" s="54"/>
      <c r="B1341" s="54"/>
      <c r="C1341" s="54"/>
      <c r="D1341" s="54"/>
      <c r="F1341" s="54"/>
      <c r="G1341" s="55"/>
      <c r="I1341" s="69"/>
      <c r="J1341" s="50"/>
      <c r="K1341" s="50"/>
    </row>
    <row r="1342" spans="1:11" ht="12.75">
      <c r="A1342" s="54"/>
      <c r="B1342" s="54"/>
      <c r="C1342" s="54"/>
      <c r="D1342" s="54"/>
      <c r="F1342" s="54"/>
      <c r="G1342" s="55"/>
      <c r="I1342" s="69"/>
      <c r="J1342" s="50"/>
      <c r="K1342" s="50"/>
    </row>
    <row r="1343" spans="1:11" ht="12.75">
      <c r="A1343" s="54"/>
      <c r="B1343" s="54"/>
      <c r="C1343" s="54"/>
      <c r="D1343" s="54"/>
      <c r="F1343" s="54"/>
      <c r="G1343" s="55"/>
      <c r="I1343" s="69"/>
      <c r="J1343" s="50"/>
      <c r="K1343" s="50"/>
    </row>
    <row r="1344" spans="1:11" ht="12.75">
      <c r="A1344" s="54"/>
      <c r="B1344" s="54"/>
      <c r="C1344" s="54"/>
      <c r="D1344" s="54"/>
      <c r="F1344" s="54"/>
      <c r="G1344" s="55"/>
      <c r="I1344" s="69"/>
      <c r="J1344" s="50"/>
      <c r="K1344" s="50"/>
    </row>
    <row r="1345" spans="1:11" ht="12.75">
      <c r="A1345" s="54"/>
      <c r="B1345" s="54"/>
      <c r="C1345" s="54"/>
      <c r="D1345" s="54"/>
      <c r="F1345" s="54"/>
      <c r="G1345" s="55"/>
      <c r="I1345" s="69"/>
      <c r="J1345" s="50"/>
      <c r="K1345" s="50"/>
    </row>
    <row r="1346" spans="1:11" ht="12.75">
      <c r="A1346" s="54"/>
      <c r="B1346" s="54"/>
      <c r="C1346" s="54"/>
      <c r="D1346" s="54"/>
      <c r="F1346" s="54"/>
      <c r="G1346" s="55"/>
      <c r="I1346" s="69"/>
      <c r="J1346" s="50"/>
      <c r="K1346" s="50"/>
    </row>
    <row r="1347" spans="1:11" ht="12.75">
      <c r="A1347" s="54"/>
      <c r="B1347" s="54"/>
      <c r="C1347" s="54"/>
      <c r="D1347" s="54"/>
      <c r="F1347" s="54"/>
      <c r="G1347" s="55"/>
      <c r="I1347" s="69"/>
      <c r="J1347" s="50"/>
      <c r="K1347" s="50"/>
    </row>
    <row r="1348" spans="1:11" ht="12.75">
      <c r="A1348" s="54"/>
      <c r="B1348" s="54"/>
      <c r="C1348" s="54"/>
      <c r="D1348" s="54"/>
      <c r="F1348" s="54"/>
      <c r="G1348" s="55"/>
      <c r="I1348" s="69"/>
      <c r="J1348" s="50"/>
      <c r="K1348" s="50"/>
    </row>
    <row r="1349" spans="1:11" ht="12.75">
      <c r="A1349" s="54"/>
      <c r="B1349" s="54"/>
      <c r="C1349" s="54"/>
      <c r="D1349" s="54"/>
      <c r="F1349" s="54"/>
      <c r="G1349" s="55"/>
      <c r="I1349" s="69"/>
      <c r="J1349" s="50"/>
      <c r="K1349" s="50"/>
    </row>
    <row r="1350" spans="1:11" ht="12.75">
      <c r="A1350" s="54"/>
      <c r="B1350" s="54"/>
      <c r="C1350" s="54"/>
      <c r="D1350" s="54"/>
      <c r="F1350" s="54"/>
      <c r="G1350" s="55"/>
      <c r="I1350" s="69"/>
      <c r="J1350" s="50"/>
      <c r="K1350" s="50"/>
    </row>
    <row r="1351" spans="1:11" ht="12.75">
      <c r="A1351" s="54"/>
      <c r="B1351" s="54"/>
      <c r="C1351" s="54"/>
      <c r="D1351" s="54"/>
      <c r="F1351" s="54"/>
      <c r="G1351" s="55"/>
      <c r="I1351" s="69"/>
      <c r="J1351" s="50"/>
      <c r="K1351" s="50"/>
    </row>
    <row r="1352" spans="1:11" ht="12.75">
      <c r="A1352" s="54"/>
      <c r="B1352" s="54"/>
      <c r="C1352" s="54"/>
      <c r="D1352" s="54"/>
      <c r="F1352" s="54"/>
      <c r="G1352" s="55"/>
      <c r="I1352" s="69"/>
      <c r="J1352" s="50"/>
      <c r="K1352" s="50"/>
    </row>
    <row r="1353" spans="1:11" ht="12.75">
      <c r="A1353" s="54"/>
      <c r="B1353" s="54"/>
      <c r="C1353" s="54"/>
      <c r="D1353" s="54"/>
      <c r="F1353" s="54"/>
      <c r="G1353" s="55"/>
      <c r="I1353" s="69"/>
      <c r="J1353" s="50"/>
      <c r="K1353" s="50"/>
    </row>
    <row r="1354" spans="1:11" ht="12.75">
      <c r="A1354" s="54"/>
      <c r="B1354" s="54"/>
      <c r="C1354" s="54"/>
      <c r="D1354" s="54"/>
      <c r="F1354" s="54"/>
      <c r="G1354" s="55"/>
      <c r="I1354" s="69"/>
      <c r="J1354" s="50"/>
      <c r="K1354" s="50"/>
    </row>
    <row r="1355" spans="1:11" ht="12.75">
      <c r="A1355" s="54"/>
      <c r="B1355" s="54"/>
      <c r="C1355" s="54"/>
      <c r="D1355" s="54"/>
      <c r="F1355" s="54"/>
      <c r="G1355" s="55"/>
      <c r="I1355" s="69"/>
      <c r="J1355" s="50"/>
      <c r="K1355" s="50"/>
    </row>
    <row r="1356" spans="1:11" ht="12.75">
      <c r="A1356" s="54"/>
      <c r="B1356" s="54"/>
      <c r="C1356" s="54"/>
      <c r="D1356" s="54"/>
      <c r="F1356" s="54"/>
      <c r="G1356" s="55"/>
      <c r="I1356" s="69"/>
      <c r="J1356" s="50"/>
      <c r="K1356" s="50"/>
    </row>
    <row r="1357" spans="1:11" ht="12.75">
      <c r="A1357" s="54"/>
      <c r="B1357" s="54"/>
      <c r="C1357" s="54"/>
      <c r="D1357" s="54"/>
      <c r="F1357" s="54"/>
      <c r="G1357" s="55"/>
      <c r="I1357" s="69"/>
      <c r="J1357" s="50"/>
      <c r="K1357" s="50"/>
    </row>
    <row r="1358" spans="1:11" ht="12.75">
      <c r="A1358" s="54"/>
      <c r="B1358" s="54"/>
      <c r="C1358" s="54"/>
      <c r="D1358" s="54"/>
      <c r="F1358" s="54"/>
      <c r="G1358" s="55"/>
      <c r="I1358" s="69"/>
      <c r="J1358" s="50"/>
      <c r="K1358" s="50"/>
    </row>
    <row r="1359" spans="1:11" ht="12.75">
      <c r="A1359" s="54"/>
      <c r="B1359" s="54"/>
      <c r="C1359" s="54"/>
      <c r="D1359" s="54"/>
      <c r="F1359" s="54"/>
      <c r="G1359" s="55"/>
      <c r="I1359" s="69"/>
      <c r="J1359" s="50"/>
      <c r="K1359" s="50"/>
    </row>
    <row r="1360" spans="1:11" ht="12.75">
      <c r="A1360" s="54"/>
      <c r="B1360" s="54"/>
      <c r="C1360" s="54"/>
      <c r="D1360" s="54"/>
      <c r="F1360" s="54"/>
      <c r="G1360" s="55"/>
      <c r="I1360" s="69"/>
      <c r="J1360" s="50"/>
      <c r="K1360" s="50"/>
    </row>
    <row r="1361" spans="1:11" ht="12.75">
      <c r="A1361" s="54"/>
      <c r="B1361" s="54"/>
      <c r="C1361" s="54"/>
      <c r="D1361" s="54"/>
      <c r="F1361" s="54"/>
      <c r="G1361" s="55"/>
      <c r="I1361" s="69"/>
      <c r="J1361" s="50"/>
      <c r="K1361" s="50"/>
    </row>
    <row r="1362" spans="1:11" ht="12.75">
      <c r="A1362" s="54"/>
      <c r="B1362" s="54"/>
      <c r="C1362" s="54"/>
      <c r="D1362" s="54"/>
      <c r="F1362" s="54"/>
      <c r="G1362" s="55"/>
      <c r="I1362" s="69"/>
      <c r="J1362" s="50"/>
      <c r="K1362" s="50"/>
    </row>
    <row r="1363" spans="1:11" ht="12.75">
      <c r="A1363" s="54"/>
      <c r="B1363" s="54"/>
      <c r="C1363" s="54"/>
      <c r="D1363" s="54"/>
      <c r="F1363" s="54"/>
      <c r="G1363" s="55"/>
      <c r="I1363" s="69"/>
      <c r="J1363" s="50"/>
      <c r="K1363" s="50"/>
    </row>
    <row r="1364" spans="1:11" ht="12.75">
      <c r="A1364" s="54"/>
      <c r="B1364" s="54"/>
      <c r="C1364" s="54"/>
      <c r="D1364" s="54"/>
      <c r="F1364" s="54"/>
      <c r="G1364" s="55"/>
      <c r="I1364" s="69"/>
      <c r="J1364" s="50"/>
      <c r="K1364" s="50"/>
    </row>
    <row r="1365" spans="1:11" ht="12.75">
      <c r="A1365" s="54"/>
      <c r="B1365" s="54"/>
      <c r="C1365" s="54"/>
      <c r="D1365" s="54"/>
      <c r="F1365" s="54"/>
      <c r="G1365" s="55"/>
      <c r="I1365" s="69"/>
      <c r="J1365" s="50"/>
      <c r="K1365" s="50"/>
    </row>
    <row r="1366" spans="1:11" ht="12.75">
      <c r="A1366" s="54"/>
      <c r="B1366" s="54"/>
      <c r="C1366" s="54"/>
      <c r="D1366" s="54"/>
      <c r="F1366" s="54"/>
      <c r="G1366" s="55"/>
      <c r="I1366" s="69"/>
      <c r="J1366" s="50"/>
      <c r="K1366" s="50"/>
    </row>
    <row r="1367" spans="1:11" ht="12.75">
      <c r="A1367" s="54"/>
      <c r="B1367" s="54"/>
      <c r="C1367" s="54"/>
      <c r="D1367" s="54"/>
      <c r="F1367" s="54"/>
      <c r="G1367" s="55"/>
      <c r="I1367" s="69"/>
      <c r="J1367" s="50"/>
      <c r="K1367" s="50"/>
    </row>
    <row r="1368" spans="1:11" ht="12.75">
      <c r="A1368" s="54"/>
      <c r="B1368" s="54"/>
      <c r="C1368" s="54"/>
      <c r="D1368" s="54"/>
      <c r="F1368" s="54"/>
      <c r="G1368" s="55"/>
      <c r="I1368" s="69"/>
      <c r="J1368" s="50"/>
      <c r="K1368" s="50"/>
    </row>
    <row r="1369" spans="1:11" ht="12.75">
      <c r="A1369" s="54"/>
      <c r="B1369" s="54"/>
      <c r="C1369" s="54"/>
      <c r="D1369" s="54"/>
      <c r="F1369" s="54"/>
      <c r="G1369" s="55"/>
      <c r="I1369" s="69"/>
      <c r="J1369" s="50"/>
      <c r="K1369" s="50"/>
    </row>
    <row r="1370" spans="1:11" ht="12.75">
      <c r="A1370" s="54"/>
      <c r="B1370" s="54"/>
      <c r="C1370" s="54"/>
      <c r="D1370" s="54"/>
      <c r="F1370" s="54"/>
      <c r="G1370" s="55"/>
      <c r="I1370" s="69"/>
      <c r="J1370" s="50"/>
      <c r="K1370" s="50"/>
    </row>
    <row r="1371" spans="1:11" ht="12.75">
      <c r="A1371" s="54"/>
      <c r="B1371" s="54"/>
      <c r="C1371" s="54"/>
      <c r="D1371" s="54"/>
      <c r="F1371" s="54"/>
      <c r="G1371" s="55"/>
      <c r="I1371" s="69"/>
      <c r="J1371" s="50"/>
      <c r="K1371" s="50"/>
    </row>
    <row r="1372" spans="1:11" ht="12.75">
      <c r="A1372" s="54"/>
      <c r="B1372" s="54"/>
      <c r="C1372" s="54"/>
      <c r="D1372" s="54"/>
      <c r="F1372" s="54"/>
      <c r="G1372" s="55"/>
      <c r="I1372" s="69"/>
      <c r="J1372" s="50"/>
      <c r="K1372" s="50"/>
    </row>
    <row r="1373" spans="1:11" ht="12.75">
      <c r="A1373" s="54"/>
      <c r="B1373" s="54"/>
      <c r="C1373" s="54"/>
      <c r="D1373" s="54"/>
      <c r="F1373" s="54"/>
      <c r="G1373" s="55"/>
      <c r="I1373" s="69"/>
      <c r="J1373" s="50"/>
      <c r="K1373" s="50"/>
    </row>
    <row r="1374" spans="1:11" ht="12.75">
      <c r="A1374" s="54"/>
      <c r="B1374" s="54"/>
      <c r="C1374" s="54"/>
      <c r="D1374" s="54"/>
      <c r="F1374" s="54"/>
      <c r="G1374" s="55"/>
      <c r="I1374" s="69"/>
      <c r="J1374" s="50"/>
      <c r="K1374" s="50"/>
    </row>
    <row r="1375" spans="1:11" ht="12.75">
      <c r="A1375" s="54"/>
      <c r="B1375" s="54"/>
      <c r="C1375" s="54"/>
      <c r="D1375" s="54"/>
      <c r="F1375" s="54"/>
      <c r="G1375" s="55"/>
      <c r="I1375" s="69"/>
      <c r="J1375" s="50"/>
      <c r="K1375" s="50"/>
    </row>
    <row r="1376" spans="1:11" ht="12.75">
      <c r="A1376" s="54"/>
      <c r="B1376" s="54"/>
      <c r="C1376" s="54"/>
      <c r="D1376" s="54"/>
      <c r="F1376" s="54"/>
      <c r="G1376" s="55"/>
      <c r="I1376" s="69"/>
      <c r="J1376" s="50"/>
      <c r="K1376" s="50"/>
    </row>
    <row r="1377" spans="1:11" ht="12.75">
      <c r="A1377" s="54"/>
      <c r="B1377" s="54"/>
      <c r="C1377" s="54"/>
      <c r="D1377" s="54"/>
      <c r="F1377" s="54"/>
      <c r="G1377" s="55"/>
      <c r="I1377" s="69"/>
      <c r="J1377" s="50"/>
      <c r="K1377" s="50"/>
    </row>
    <row r="1378" spans="1:11" ht="12.75">
      <c r="A1378" s="54"/>
      <c r="B1378" s="54"/>
      <c r="C1378" s="54"/>
      <c r="D1378" s="54"/>
      <c r="F1378" s="54"/>
      <c r="G1378" s="55"/>
      <c r="I1378" s="69"/>
      <c r="J1378" s="50"/>
      <c r="K1378" s="50"/>
    </row>
    <row r="1379" spans="1:11" ht="12.75">
      <c r="A1379" s="54"/>
      <c r="B1379" s="54"/>
      <c r="C1379" s="54"/>
      <c r="D1379" s="54"/>
      <c r="F1379" s="54"/>
      <c r="G1379" s="55"/>
      <c r="I1379" s="69"/>
      <c r="J1379" s="50"/>
      <c r="K1379" s="50"/>
    </row>
    <row r="1380" spans="1:11" ht="12.75">
      <c r="A1380" s="54"/>
      <c r="B1380" s="54"/>
      <c r="C1380" s="54"/>
      <c r="D1380" s="54"/>
      <c r="F1380" s="54"/>
      <c r="G1380" s="55"/>
      <c r="I1380" s="69"/>
      <c r="J1380" s="50"/>
      <c r="K1380" s="50"/>
    </row>
    <row r="1381" spans="1:11" ht="12.75">
      <c r="A1381" s="54"/>
      <c r="B1381" s="54"/>
      <c r="C1381" s="54"/>
      <c r="D1381" s="54"/>
      <c r="F1381" s="54"/>
      <c r="G1381" s="55"/>
      <c r="I1381" s="69"/>
      <c r="J1381" s="50"/>
      <c r="K1381" s="50"/>
    </row>
    <row r="1382" spans="1:11" ht="12.75">
      <c r="A1382" s="54"/>
      <c r="B1382" s="54"/>
      <c r="C1382" s="54"/>
      <c r="D1382" s="54"/>
      <c r="F1382" s="54"/>
      <c r="G1382" s="55"/>
      <c r="I1382" s="69"/>
      <c r="J1382" s="50"/>
      <c r="K1382" s="50"/>
    </row>
    <row r="1383" spans="1:11" ht="12.75">
      <c r="A1383" s="54"/>
      <c r="B1383" s="54"/>
      <c r="C1383" s="54"/>
      <c r="D1383" s="54"/>
      <c r="F1383" s="54"/>
      <c r="G1383" s="55"/>
      <c r="I1383" s="69"/>
      <c r="J1383" s="50"/>
      <c r="K1383" s="50"/>
    </row>
    <row r="1384" spans="1:11" ht="12.75">
      <c r="A1384" s="54"/>
      <c r="B1384" s="54"/>
      <c r="C1384" s="54"/>
      <c r="D1384" s="54"/>
      <c r="F1384" s="54"/>
      <c r="G1384" s="55"/>
      <c r="I1384" s="69"/>
      <c r="J1384" s="50"/>
      <c r="K1384" s="50"/>
    </row>
    <row r="1385" spans="1:11" ht="12.75">
      <c r="A1385" s="54"/>
      <c r="B1385" s="54"/>
      <c r="C1385" s="54"/>
      <c r="D1385" s="54"/>
      <c r="F1385" s="54"/>
      <c r="G1385" s="55"/>
      <c r="I1385" s="69"/>
      <c r="J1385" s="50"/>
      <c r="K1385" s="50"/>
    </row>
    <row r="1386" spans="1:11" ht="12.75">
      <c r="A1386" s="54"/>
      <c r="B1386" s="54"/>
      <c r="C1386" s="54"/>
      <c r="D1386" s="54"/>
      <c r="F1386" s="54"/>
      <c r="G1386" s="55"/>
      <c r="I1386" s="69"/>
      <c r="J1386" s="50"/>
      <c r="K1386" s="50"/>
    </row>
    <row r="1387" spans="1:11" ht="12.75">
      <c r="A1387" s="54"/>
      <c r="B1387" s="54"/>
      <c r="C1387" s="54"/>
      <c r="D1387" s="54"/>
      <c r="F1387" s="54"/>
      <c r="G1387" s="55"/>
      <c r="I1387" s="69"/>
      <c r="J1387" s="50"/>
      <c r="K1387" s="50"/>
    </row>
    <row r="1388" spans="1:11" ht="12.75">
      <c r="A1388" s="54"/>
      <c r="B1388" s="54"/>
      <c r="C1388" s="54"/>
      <c r="D1388" s="54"/>
      <c r="F1388" s="54"/>
      <c r="G1388" s="55"/>
      <c r="I1388" s="69"/>
      <c r="J1388" s="50"/>
      <c r="K1388" s="50"/>
    </row>
    <row r="1389" spans="1:11" ht="12.75">
      <c r="A1389" s="54"/>
      <c r="B1389" s="54"/>
      <c r="C1389" s="54"/>
      <c r="D1389" s="54"/>
      <c r="F1389" s="54"/>
      <c r="G1389" s="55"/>
      <c r="I1389" s="69"/>
      <c r="J1389" s="50"/>
      <c r="K1389" s="50"/>
    </row>
    <row r="1390" spans="1:11" ht="12.75">
      <c r="A1390" s="54"/>
      <c r="B1390" s="54"/>
      <c r="C1390" s="54"/>
      <c r="D1390" s="54"/>
      <c r="F1390" s="54"/>
      <c r="G1390" s="55"/>
      <c r="I1390" s="69"/>
      <c r="J1390" s="50"/>
      <c r="K1390" s="50"/>
    </row>
    <row r="1391" spans="1:11" ht="12.75">
      <c r="A1391" s="54"/>
      <c r="B1391" s="54"/>
      <c r="C1391" s="54"/>
      <c r="D1391" s="54"/>
      <c r="F1391" s="54"/>
      <c r="G1391" s="55"/>
      <c r="I1391" s="69"/>
      <c r="J1391" s="50"/>
      <c r="K1391" s="50"/>
    </row>
    <row r="1392" spans="1:11" ht="12.75">
      <c r="A1392" s="54"/>
      <c r="B1392" s="54"/>
      <c r="C1392" s="54"/>
      <c r="D1392" s="54"/>
      <c r="F1392" s="54"/>
      <c r="G1392" s="55"/>
      <c r="I1392" s="69"/>
      <c r="J1392" s="50"/>
      <c r="K1392" s="50"/>
    </row>
    <row r="1393" spans="1:11" ht="12.75">
      <c r="A1393" s="54"/>
      <c r="B1393" s="54"/>
      <c r="C1393" s="54"/>
      <c r="D1393" s="54"/>
      <c r="F1393" s="54"/>
      <c r="G1393" s="55"/>
      <c r="I1393" s="69"/>
      <c r="J1393" s="50"/>
      <c r="K1393" s="50"/>
    </row>
    <row r="1394" spans="1:11" ht="12.75">
      <c r="A1394" s="54"/>
      <c r="B1394" s="54"/>
      <c r="C1394" s="54"/>
      <c r="D1394" s="54"/>
      <c r="F1394" s="54"/>
      <c r="G1394" s="55"/>
      <c r="I1394" s="69"/>
      <c r="J1394" s="50"/>
      <c r="K1394" s="50"/>
    </row>
    <row r="1395" spans="1:11" ht="12.75">
      <c r="A1395" s="54"/>
      <c r="B1395" s="54"/>
      <c r="C1395" s="54"/>
      <c r="D1395" s="54"/>
      <c r="F1395" s="54"/>
      <c r="G1395" s="55"/>
      <c r="I1395" s="69"/>
      <c r="J1395" s="50"/>
      <c r="K1395" s="50"/>
    </row>
    <row r="1396" spans="1:11" ht="12.75">
      <c r="A1396" s="54"/>
      <c r="B1396" s="54"/>
      <c r="C1396" s="54"/>
      <c r="D1396" s="54"/>
      <c r="F1396" s="54"/>
      <c r="G1396" s="55"/>
      <c r="I1396" s="69"/>
      <c r="J1396" s="50"/>
      <c r="K1396" s="50"/>
    </row>
    <row r="1397" spans="1:11" ht="12.75">
      <c r="A1397" s="54"/>
      <c r="B1397" s="54"/>
      <c r="C1397" s="54"/>
      <c r="D1397" s="54"/>
      <c r="F1397" s="54"/>
      <c r="G1397" s="55"/>
      <c r="I1397" s="69"/>
      <c r="J1397" s="50"/>
      <c r="K1397" s="50"/>
    </row>
    <row r="1398" spans="1:11" ht="12.75">
      <c r="A1398" s="54"/>
      <c r="B1398" s="54"/>
      <c r="C1398" s="54"/>
      <c r="D1398" s="54"/>
      <c r="F1398" s="54"/>
      <c r="G1398" s="55"/>
      <c r="I1398" s="69"/>
      <c r="J1398" s="50"/>
      <c r="K1398" s="50"/>
    </row>
    <row r="1399" spans="1:11" ht="12.75">
      <c r="A1399" s="54"/>
      <c r="B1399" s="54"/>
      <c r="C1399" s="54"/>
      <c r="D1399" s="54"/>
      <c r="F1399" s="54"/>
      <c r="G1399" s="55"/>
      <c r="I1399" s="69"/>
      <c r="J1399" s="50"/>
      <c r="K1399" s="50"/>
    </row>
    <row r="1400" spans="1:11" ht="12.75">
      <c r="A1400" s="54"/>
      <c r="B1400" s="54"/>
      <c r="C1400" s="54"/>
      <c r="D1400" s="54"/>
      <c r="F1400" s="54"/>
      <c r="G1400" s="55"/>
      <c r="I1400" s="69"/>
      <c r="J1400" s="50"/>
      <c r="K1400" s="50"/>
    </row>
    <row r="1401" spans="1:11" ht="12.75">
      <c r="A1401" s="54"/>
      <c r="B1401" s="54"/>
      <c r="C1401" s="54"/>
      <c r="D1401" s="54"/>
      <c r="F1401" s="54"/>
      <c r="G1401" s="55"/>
      <c r="I1401" s="69"/>
      <c r="J1401" s="50"/>
      <c r="K1401" s="50"/>
    </row>
    <row r="1402" spans="1:11" ht="12.75">
      <c r="A1402" s="54"/>
      <c r="B1402" s="54"/>
      <c r="C1402" s="54"/>
      <c r="D1402" s="54"/>
      <c r="F1402" s="54"/>
      <c r="G1402" s="55"/>
      <c r="I1402" s="69"/>
      <c r="J1402" s="50"/>
      <c r="K1402" s="50"/>
    </row>
    <row r="1403" spans="1:11" ht="12.75">
      <c r="A1403" s="54"/>
      <c r="B1403" s="54"/>
      <c r="C1403" s="54"/>
      <c r="D1403" s="54"/>
      <c r="F1403" s="54"/>
      <c r="G1403" s="55"/>
      <c r="I1403" s="69"/>
      <c r="J1403" s="50"/>
      <c r="K1403" s="50"/>
    </row>
    <row r="1404" spans="1:11" ht="12.75">
      <c r="A1404" s="54"/>
      <c r="B1404" s="54"/>
      <c r="C1404" s="54"/>
      <c r="D1404" s="54"/>
      <c r="F1404" s="54"/>
      <c r="G1404" s="55"/>
      <c r="I1404" s="69"/>
      <c r="J1404" s="50"/>
      <c r="K1404" s="50"/>
    </row>
    <row r="1405" spans="1:11" ht="12.75">
      <c r="A1405" s="54"/>
      <c r="B1405" s="54"/>
      <c r="C1405" s="54"/>
      <c r="D1405" s="54"/>
      <c r="F1405" s="54"/>
      <c r="G1405" s="55"/>
      <c r="I1405" s="69"/>
      <c r="J1405" s="50"/>
      <c r="K1405" s="50"/>
    </row>
    <row r="1406" spans="1:11" ht="12.75">
      <c r="A1406" s="54"/>
      <c r="B1406" s="54"/>
      <c r="C1406" s="54"/>
      <c r="D1406" s="54"/>
      <c r="F1406" s="54"/>
      <c r="G1406" s="55"/>
      <c r="I1406" s="69"/>
      <c r="J1406" s="50"/>
      <c r="K1406" s="50"/>
    </row>
    <row r="1407" spans="1:11" ht="12.75">
      <c r="A1407" s="54"/>
      <c r="B1407" s="54"/>
      <c r="C1407" s="54"/>
      <c r="D1407" s="54"/>
      <c r="F1407" s="54"/>
      <c r="G1407" s="55"/>
      <c r="I1407" s="69"/>
      <c r="J1407" s="50"/>
      <c r="K1407" s="50"/>
    </row>
    <row r="1408" spans="1:11" ht="12.75">
      <c r="A1408" s="54"/>
      <c r="B1408" s="54"/>
      <c r="C1408" s="54"/>
      <c r="D1408" s="54"/>
      <c r="F1408" s="54"/>
      <c r="G1408" s="55"/>
      <c r="I1408" s="69"/>
      <c r="J1408" s="50"/>
      <c r="K1408" s="50"/>
    </row>
    <row r="1409" spans="1:11" ht="12.75">
      <c r="A1409" s="54"/>
      <c r="B1409" s="54"/>
      <c r="C1409" s="54"/>
      <c r="D1409" s="54"/>
      <c r="F1409" s="54"/>
      <c r="G1409" s="55"/>
      <c r="I1409" s="69"/>
      <c r="J1409" s="50"/>
      <c r="K1409" s="50"/>
    </row>
    <row r="1410" spans="1:11" ht="12.75">
      <c r="A1410" s="54"/>
      <c r="B1410" s="54"/>
      <c r="C1410" s="54"/>
      <c r="D1410" s="54"/>
      <c r="F1410" s="54"/>
      <c r="G1410" s="55"/>
      <c r="I1410" s="69"/>
      <c r="J1410" s="50"/>
      <c r="K1410" s="50"/>
    </row>
    <row r="1411" spans="1:11" ht="12.75">
      <c r="A1411" s="54"/>
      <c r="B1411" s="54"/>
      <c r="C1411" s="54"/>
      <c r="D1411" s="54"/>
      <c r="F1411" s="54"/>
      <c r="G1411" s="55"/>
      <c r="I1411" s="69"/>
      <c r="J1411" s="50"/>
      <c r="K1411" s="50"/>
    </row>
    <row r="1412" spans="1:11" ht="12.75">
      <c r="A1412" s="54"/>
      <c r="B1412" s="54"/>
      <c r="C1412" s="54"/>
      <c r="D1412" s="54"/>
      <c r="F1412" s="54"/>
      <c r="G1412" s="55"/>
      <c r="I1412" s="69"/>
      <c r="J1412" s="50"/>
      <c r="K1412" s="50"/>
    </row>
    <row r="1413" spans="1:11" ht="12.75">
      <c r="A1413" s="54"/>
      <c r="B1413" s="54"/>
      <c r="C1413" s="54"/>
      <c r="D1413" s="54"/>
      <c r="F1413" s="54"/>
      <c r="G1413" s="55"/>
      <c r="I1413" s="69"/>
      <c r="J1413" s="50"/>
      <c r="K1413" s="50"/>
    </row>
    <row r="1414" spans="1:11" ht="12.75">
      <c r="A1414" s="54"/>
      <c r="B1414" s="54"/>
      <c r="C1414" s="54"/>
      <c r="D1414" s="54"/>
      <c r="F1414" s="54"/>
      <c r="G1414" s="55"/>
      <c r="I1414" s="69"/>
      <c r="J1414" s="50"/>
      <c r="K1414" s="50"/>
    </row>
    <row r="1415" spans="1:11" ht="12.75">
      <c r="A1415" s="54"/>
      <c r="B1415" s="54"/>
      <c r="C1415" s="54"/>
      <c r="D1415" s="54"/>
      <c r="F1415" s="54"/>
      <c r="G1415" s="55"/>
      <c r="I1415" s="69"/>
      <c r="J1415" s="50"/>
      <c r="K1415" s="50"/>
    </row>
    <row r="1416" spans="1:11" ht="12.75">
      <c r="A1416" s="54"/>
      <c r="B1416" s="54"/>
      <c r="C1416" s="54"/>
      <c r="D1416" s="54"/>
      <c r="F1416" s="54"/>
      <c r="G1416" s="55"/>
      <c r="I1416" s="69"/>
      <c r="J1416" s="50"/>
      <c r="K1416" s="50"/>
    </row>
    <row r="1417" spans="1:11" ht="12.75">
      <c r="A1417" s="54"/>
      <c r="B1417" s="54"/>
      <c r="C1417" s="54"/>
      <c r="D1417" s="54"/>
      <c r="F1417" s="54"/>
      <c r="G1417" s="55"/>
      <c r="I1417" s="69"/>
      <c r="J1417" s="50"/>
      <c r="K1417" s="50"/>
    </row>
    <row r="1418" spans="1:11" ht="12.75">
      <c r="A1418" s="54"/>
      <c r="B1418" s="54"/>
      <c r="C1418" s="54"/>
      <c r="D1418" s="54"/>
      <c r="F1418" s="54"/>
      <c r="G1418" s="55"/>
      <c r="I1418" s="69"/>
      <c r="J1418" s="50"/>
      <c r="K1418" s="50"/>
    </row>
    <row r="1419" spans="1:11" ht="12.75">
      <c r="A1419" s="54"/>
      <c r="B1419" s="54"/>
      <c r="C1419" s="54"/>
      <c r="D1419" s="54"/>
      <c r="F1419" s="54"/>
      <c r="G1419" s="55"/>
      <c r="I1419" s="69"/>
      <c r="J1419" s="50"/>
      <c r="K1419" s="50"/>
    </row>
    <row r="1420" spans="1:11" ht="12.75">
      <c r="A1420" s="54"/>
      <c r="B1420" s="54"/>
      <c r="C1420" s="54"/>
      <c r="D1420" s="54"/>
      <c r="F1420" s="54"/>
      <c r="G1420" s="55"/>
      <c r="I1420" s="69"/>
      <c r="J1420" s="50"/>
      <c r="K1420" s="50"/>
    </row>
    <row r="1421" spans="1:11" ht="12.75">
      <c r="A1421" s="54"/>
      <c r="B1421" s="54"/>
      <c r="C1421" s="54"/>
      <c r="D1421" s="54"/>
      <c r="F1421" s="54"/>
      <c r="G1421" s="55"/>
      <c r="I1421" s="69"/>
      <c r="J1421" s="50"/>
      <c r="K1421" s="50"/>
    </row>
    <row r="1422" spans="1:11" ht="12.75">
      <c r="A1422" s="54"/>
      <c r="B1422" s="54"/>
      <c r="C1422" s="54"/>
      <c r="D1422" s="54"/>
      <c r="F1422" s="54"/>
      <c r="G1422" s="55"/>
      <c r="I1422" s="69"/>
      <c r="J1422" s="50"/>
      <c r="K1422" s="50"/>
    </row>
    <row r="1423" spans="1:11" ht="12.75">
      <c r="A1423" s="54"/>
      <c r="B1423" s="54"/>
      <c r="C1423" s="54"/>
      <c r="D1423" s="54"/>
      <c r="F1423" s="54"/>
      <c r="G1423" s="55"/>
      <c r="I1423" s="69"/>
      <c r="J1423" s="50"/>
      <c r="K1423" s="50"/>
    </row>
    <row r="1424" spans="1:11" ht="12.75">
      <c r="A1424" s="54"/>
      <c r="B1424" s="54"/>
      <c r="C1424" s="54"/>
      <c r="D1424" s="54"/>
      <c r="F1424" s="54"/>
      <c r="G1424" s="55"/>
      <c r="I1424" s="69"/>
      <c r="J1424" s="50"/>
      <c r="K1424" s="50"/>
    </row>
    <row r="1425" spans="1:11" ht="12.75">
      <c r="A1425" s="54"/>
      <c r="B1425" s="54"/>
      <c r="C1425" s="54"/>
      <c r="D1425" s="54"/>
      <c r="F1425" s="54"/>
      <c r="G1425" s="55"/>
      <c r="I1425" s="69"/>
      <c r="J1425" s="50"/>
      <c r="K1425" s="50"/>
    </row>
    <row r="1426" spans="1:11" ht="12.75">
      <c r="A1426" s="54"/>
      <c r="B1426" s="54"/>
      <c r="C1426" s="54"/>
      <c r="D1426" s="54"/>
      <c r="F1426" s="54"/>
      <c r="G1426" s="55"/>
      <c r="I1426" s="69"/>
      <c r="J1426" s="50"/>
      <c r="K1426" s="50"/>
    </row>
    <row r="1427" spans="1:11" ht="12.75">
      <c r="A1427" s="54"/>
      <c r="B1427" s="54"/>
      <c r="C1427" s="54"/>
      <c r="D1427" s="54"/>
      <c r="F1427" s="54"/>
      <c r="G1427" s="55"/>
      <c r="I1427" s="69"/>
      <c r="J1427" s="50"/>
      <c r="K1427" s="50"/>
    </row>
    <row r="1428" spans="1:11" ht="12.75">
      <c r="A1428" s="54"/>
      <c r="B1428" s="54"/>
      <c r="C1428" s="54"/>
      <c r="D1428" s="54"/>
      <c r="F1428" s="54"/>
      <c r="G1428" s="55"/>
      <c r="I1428" s="69"/>
      <c r="J1428" s="50"/>
      <c r="K1428" s="50"/>
    </row>
    <row r="1429" spans="1:11" ht="12.75">
      <c r="A1429" s="54"/>
      <c r="B1429" s="54"/>
      <c r="C1429" s="54"/>
      <c r="D1429" s="54"/>
      <c r="F1429" s="54"/>
      <c r="G1429" s="55"/>
      <c r="I1429" s="69"/>
      <c r="J1429" s="50"/>
      <c r="K1429" s="50"/>
    </row>
    <row r="1430" spans="1:11" ht="12.75">
      <c r="A1430" s="54"/>
      <c r="B1430" s="54"/>
      <c r="C1430" s="54"/>
      <c r="D1430" s="54"/>
      <c r="F1430" s="54"/>
      <c r="G1430" s="55"/>
      <c r="I1430" s="69"/>
      <c r="J1430" s="50"/>
      <c r="K1430" s="50"/>
    </row>
    <row r="1431" spans="1:11" ht="12.75">
      <c r="A1431" s="54"/>
      <c r="B1431" s="54"/>
      <c r="C1431" s="54"/>
      <c r="D1431" s="54"/>
      <c r="F1431" s="54"/>
      <c r="G1431" s="55"/>
      <c r="I1431" s="69"/>
      <c r="J1431" s="50"/>
      <c r="K1431" s="50"/>
    </row>
    <row r="1432" spans="1:11" ht="12.75">
      <c r="A1432" s="54"/>
      <c r="B1432" s="54"/>
      <c r="C1432" s="54"/>
      <c r="D1432" s="54"/>
      <c r="F1432" s="54"/>
      <c r="G1432" s="55"/>
      <c r="I1432" s="69"/>
      <c r="J1432" s="50"/>
      <c r="K1432" s="50"/>
    </row>
    <row r="1433" spans="1:11" ht="12.75">
      <c r="A1433" s="54"/>
      <c r="B1433" s="54"/>
      <c r="C1433" s="54"/>
      <c r="D1433" s="54"/>
      <c r="F1433" s="54"/>
      <c r="G1433" s="55"/>
      <c r="I1433" s="69"/>
      <c r="J1433" s="50"/>
      <c r="K1433" s="50"/>
    </row>
    <row r="1434" spans="1:11" ht="12.75">
      <c r="A1434" s="54"/>
      <c r="B1434" s="54"/>
      <c r="C1434" s="54"/>
      <c r="D1434" s="54"/>
      <c r="F1434" s="54"/>
      <c r="G1434" s="55"/>
      <c r="I1434" s="69"/>
      <c r="J1434" s="50"/>
      <c r="K1434" s="50"/>
    </row>
    <row r="1435" spans="1:11" ht="12.75">
      <c r="A1435" s="54"/>
      <c r="B1435" s="54"/>
      <c r="C1435" s="54"/>
      <c r="D1435" s="54"/>
      <c r="F1435" s="54"/>
      <c r="G1435" s="55"/>
      <c r="I1435" s="69"/>
      <c r="J1435" s="50"/>
      <c r="K1435" s="50"/>
    </row>
    <row r="1436" spans="1:11" ht="12.75">
      <c r="A1436" s="54"/>
      <c r="B1436" s="54"/>
      <c r="C1436" s="54"/>
      <c r="D1436" s="54"/>
      <c r="F1436" s="54"/>
      <c r="G1436" s="55"/>
      <c r="I1436" s="69"/>
      <c r="J1436" s="50"/>
      <c r="K1436" s="50"/>
    </row>
    <row r="1437" spans="1:11" ht="12.75">
      <c r="A1437" s="54"/>
      <c r="B1437" s="54"/>
      <c r="C1437" s="54"/>
      <c r="D1437" s="54"/>
      <c r="F1437" s="54"/>
      <c r="G1437" s="55"/>
      <c r="I1437" s="69"/>
      <c r="J1437" s="50"/>
      <c r="K1437" s="50"/>
    </row>
    <row r="1438" spans="1:11" ht="12.75">
      <c r="A1438" s="54"/>
      <c r="B1438" s="54"/>
      <c r="C1438" s="54"/>
      <c r="D1438" s="54"/>
      <c r="F1438" s="54"/>
      <c r="G1438" s="55"/>
      <c r="I1438" s="69"/>
      <c r="J1438" s="50"/>
      <c r="K1438" s="50"/>
    </row>
    <row r="1439" spans="1:11" ht="12.75">
      <c r="A1439" s="54"/>
      <c r="B1439" s="54"/>
      <c r="C1439" s="54"/>
      <c r="D1439" s="54"/>
      <c r="F1439" s="54"/>
      <c r="G1439" s="55"/>
      <c r="I1439" s="69"/>
      <c r="J1439" s="50"/>
      <c r="K1439" s="50"/>
    </row>
    <row r="1440" spans="1:11" ht="12.75">
      <c r="A1440" s="54"/>
      <c r="B1440" s="54"/>
      <c r="C1440" s="54"/>
      <c r="D1440" s="54"/>
      <c r="F1440" s="54"/>
      <c r="G1440" s="55"/>
      <c r="I1440" s="69"/>
      <c r="J1440" s="50"/>
      <c r="K1440" s="50"/>
    </row>
    <row r="1441" spans="1:11" ht="12.75">
      <c r="A1441" s="54"/>
      <c r="B1441" s="54"/>
      <c r="C1441" s="54"/>
      <c r="D1441" s="54"/>
      <c r="F1441" s="54"/>
      <c r="G1441" s="55"/>
      <c r="I1441" s="69"/>
      <c r="J1441" s="50"/>
      <c r="K1441" s="50"/>
    </row>
    <row r="1442" spans="1:11" ht="12.75">
      <c r="A1442" s="54"/>
      <c r="B1442" s="54"/>
      <c r="C1442" s="54"/>
      <c r="D1442" s="54"/>
      <c r="F1442" s="54"/>
      <c r="G1442" s="55"/>
      <c r="I1442" s="69"/>
      <c r="J1442" s="50"/>
      <c r="K1442" s="50"/>
    </row>
    <row r="1443" spans="1:11" ht="12.75">
      <c r="A1443" s="54"/>
      <c r="B1443" s="54"/>
      <c r="C1443" s="54"/>
      <c r="D1443" s="54"/>
      <c r="F1443" s="54"/>
      <c r="G1443" s="55"/>
      <c r="I1443" s="69"/>
      <c r="J1443" s="50"/>
      <c r="K1443" s="50"/>
    </row>
    <row r="1444" spans="1:11" ht="12.75">
      <c r="A1444" s="54"/>
      <c r="B1444" s="54"/>
      <c r="C1444" s="54"/>
      <c r="D1444" s="54"/>
      <c r="F1444" s="54"/>
      <c r="G1444" s="55"/>
      <c r="I1444" s="69"/>
      <c r="J1444" s="50"/>
      <c r="K1444" s="50"/>
    </row>
    <row r="1445" spans="1:11" ht="12.75">
      <c r="A1445" s="54"/>
      <c r="B1445" s="54"/>
      <c r="C1445" s="54"/>
      <c r="D1445" s="54"/>
      <c r="F1445" s="54"/>
      <c r="G1445" s="55"/>
      <c r="I1445" s="69"/>
      <c r="J1445" s="50"/>
      <c r="K1445" s="50"/>
    </row>
    <row r="1446" spans="1:11" ht="12.75">
      <c r="A1446" s="54"/>
      <c r="B1446" s="54"/>
      <c r="C1446" s="54"/>
      <c r="D1446" s="54"/>
      <c r="F1446" s="54"/>
      <c r="G1446" s="55"/>
      <c r="I1446" s="69"/>
      <c r="J1446" s="50"/>
      <c r="K1446" s="50"/>
    </row>
    <row r="1447" spans="1:11" ht="12.75">
      <c r="A1447" s="54"/>
      <c r="B1447" s="54"/>
      <c r="C1447" s="54"/>
      <c r="D1447" s="54"/>
      <c r="F1447" s="54"/>
      <c r="G1447" s="55"/>
      <c r="I1447" s="69"/>
      <c r="J1447" s="50"/>
      <c r="K1447" s="50"/>
    </row>
    <row r="1448" spans="1:11" ht="12.75">
      <c r="A1448" s="54"/>
      <c r="B1448" s="54"/>
      <c r="C1448" s="54"/>
      <c r="D1448" s="54"/>
      <c r="F1448" s="54"/>
      <c r="G1448" s="55"/>
      <c r="I1448" s="69"/>
      <c r="J1448" s="50"/>
      <c r="K1448" s="50"/>
    </row>
    <row r="1449" spans="1:11" ht="12.75">
      <c r="A1449" s="54"/>
      <c r="B1449" s="54"/>
      <c r="C1449" s="54"/>
      <c r="D1449" s="54"/>
      <c r="F1449" s="54"/>
      <c r="G1449" s="55"/>
      <c r="I1449" s="69"/>
      <c r="J1449" s="50"/>
      <c r="K1449" s="50"/>
    </row>
    <row r="1450" spans="1:11" ht="12.75">
      <c r="A1450" s="54"/>
      <c r="B1450" s="54"/>
      <c r="C1450" s="54"/>
      <c r="D1450" s="54"/>
      <c r="F1450" s="54"/>
      <c r="G1450" s="55"/>
      <c r="I1450" s="69"/>
      <c r="J1450" s="50"/>
      <c r="K1450" s="50"/>
    </row>
    <row r="1451" spans="1:11" ht="12.75">
      <c r="A1451" s="54"/>
      <c r="B1451" s="54"/>
      <c r="C1451" s="54"/>
      <c r="D1451" s="54"/>
      <c r="F1451" s="54"/>
      <c r="G1451" s="55"/>
      <c r="I1451" s="69"/>
      <c r="J1451" s="50"/>
      <c r="K1451" s="50"/>
    </row>
    <row r="1452" spans="1:11" ht="12.75">
      <c r="A1452" s="54"/>
      <c r="B1452" s="54"/>
      <c r="C1452" s="54"/>
      <c r="D1452" s="54"/>
      <c r="F1452" s="54"/>
      <c r="G1452" s="55"/>
      <c r="I1452" s="69"/>
      <c r="J1452" s="50"/>
      <c r="K1452" s="50"/>
    </row>
    <row r="1453" spans="1:11" ht="12.75">
      <c r="A1453" s="54"/>
      <c r="B1453" s="54"/>
      <c r="C1453" s="54"/>
      <c r="D1453" s="54"/>
      <c r="F1453" s="54"/>
      <c r="G1453" s="55"/>
      <c r="I1453" s="69"/>
      <c r="J1453" s="50"/>
      <c r="K1453" s="50"/>
    </row>
    <row r="1454" spans="1:11" ht="12.75">
      <c r="A1454" s="54"/>
      <c r="B1454" s="54"/>
      <c r="C1454" s="54"/>
      <c r="D1454" s="54"/>
      <c r="F1454" s="54"/>
      <c r="G1454" s="55"/>
      <c r="I1454" s="69"/>
      <c r="J1454" s="50"/>
      <c r="K1454" s="50"/>
    </row>
    <row r="1455" spans="1:11" ht="12.75">
      <c r="A1455" s="54"/>
      <c r="B1455" s="54"/>
      <c r="C1455" s="54"/>
      <c r="D1455" s="54"/>
      <c r="F1455" s="54"/>
      <c r="G1455" s="55"/>
      <c r="I1455" s="69"/>
      <c r="J1455" s="50"/>
      <c r="K1455" s="50"/>
    </row>
    <row r="1456" spans="1:11" ht="12.75">
      <c r="A1456" s="54"/>
      <c r="B1456" s="54"/>
      <c r="C1456" s="54"/>
      <c r="D1456" s="54"/>
      <c r="F1456" s="54"/>
      <c r="G1456" s="55"/>
      <c r="I1456" s="69"/>
      <c r="J1456" s="50"/>
      <c r="K1456" s="50"/>
    </row>
    <row r="1457" spans="1:11" ht="12.75">
      <c r="A1457" s="54"/>
      <c r="B1457" s="54"/>
      <c r="C1457" s="54"/>
      <c r="D1457" s="54"/>
      <c r="F1457" s="54"/>
      <c r="G1457" s="55"/>
      <c r="I1457" s="69"/>
      <c r="J1457" s="50"/>
      <c r="K1457" s="50"/>
    </row>
    <row r="1458" spans="1:11" ht="12.75">
      <c r="A1458" s="54"/>
      <c r="B1458" s="54"/>
      <c r="C1458" s="54"/>
      <c r="D1458" s="54"/>
      <c r="F1458" s="54"/>
      <c r="G1458" s="55"/>
      <c r="I1458" s="69"/>
      <c r="J1458" s="50"/>
      <c r="K1458" s="50"/>
    </row>
    <row r="1459" spans="1:11" ht="12.75">
      <c r="A1459" s="54"/>
      <c r="B1459" s="54"/>
      <c r="C1459" s="54"/>
      <c r="D1459" s="54"/>
      <c r="F1459" s="54"/>
      <c r="G1459" s="55"/>
      <c r="I1459" s="69"/>
      <c r="J1459" s="50"/>
      <c r="K1459" s="50"/>
    </row>
    <row r="1460" spans="1:11" ht="12.75">
      <c r="A1460" s="54"/>
      <c r="B1460" s="54"/>
      <c r="C1460" s="54"/>
      <c r="D1460" s="54"/>
      <c r="F1460" s="54"/>
      <c r="G1460" s="55"/>
      <c r="I1460" s="69"/>
      <c r="J1460" s="50"/>
      <c r="K1460" s="50"/>
    </row>
    <row r="1461" spans="1:11" ht="12.75">
      <c r="A1461" s="54"/>
      <c r="B1461" s="54"/>
      <c r="C1461" s="54"/>
      <c r="D1461" s="54"/>
      <c r="F1461" s="54"/>
      <c r="G1461" s="55"/>
      <c r="I1461" s="69"/>
      <c r="J1461" s="50"/>
      <c r="K1461" s="50"/>
    </row>
    <row r="1462" spans="1:11" ht="12.75">
      <c r="A1462" s="54"/>
      <c r="B1462" s="54"/>
      <c r="C1462" s="54"/>
      <c r="D1462" s="54"/>
      <c r="F1462" s="54"/>
      <c r="G1462" s="55"/>
      <c r="I1462" s="69"/>
      <c r="J1462" s="50"/>
      <c r="K1462" s="50"/>
    </row>
    <row r="1463" spans="1:11" ht="12.75">
      <c r="A1463" s="54"/>
      <c r="B1463" s="54"/>
      <c r="C1463" s="54"/>
      <c r="D1463" s="54"/>
      <c r="F1463" s="54"/>
      <c r="G1463" s="55"/>
      <c r="I1463" s="69"/>
      <c r="J1463" s="50"/>
      <c r="K1463" s="50"/>
    </row>
    <row r="1464" spans="1:11" ht="12.75">
      <c r="A1464" s="54"/>
      <c r="B1464" s="54"/>
      <c r="C1464" s="54"/>
      <c r="D1464" s="54"/>
      <c r="F1464" s="54"/>
      <c r="G1464" s="55"/>
      <c r="I1464" s="69"/>
      <c r="J1464" s="50"/>
      <c r="K1464" s="50"/>
    </row>
    <row r="1465" spans="1:11" ht="12.75">
      <c r="A1465" s="54"/>
      <c r="B1465" s="54"/>
      <c r="C1465" s="54"/>
      <c r="D1465" s="54"/>
      <c r="F1465" s="54"/>
      <c r="G1465" s="55"/>
      <c r="I1465" s="69"/>
      <c r="J1465" s="50"/>
      <c r="K1465" s="50"/>
    </row>
    <row r="1466" spans="1:11" ht="12.75">
      <c r="A1466" s="54"/>
      <c r="B1466" s="54"/>
      <c r="C1466" s="54"/>
      <c r="D1466" s="54"/>
      <c r="F1466" s="54"/>
      <c r="G1466" s="55"/>
      <c r="I1466" s="69"/>
      <c r="J1466" s="50"/>
      <c r="K1466" s="50"/>
    </row>
    <row r="1467" spans="1:11" ht="12.75">
      <c r="A1467" s="54"/>
      <c r="B1467" s="54"/>
      <c r="C1467" s="54"/>
      <c r="D1467" s="54"/>
      <c r="F1467" s="54"/>
      <c r="G1467" s="55"/>
      <c r="I1467" s="69"/>
      <c r="J1467" s="50"/>
      <c r="K1467" s="50"/>
    </row>
    <row r="1468" spans="1:11" ht="12.75">
      <c r="A1468" s="54"/>
      <c r="B1468" s="54"/>
      <c r="C1468" s="54"/>
      <c r="D1468" s="54"/>
      <c r="F1468" s="54"/>
      <c r="G1468" s="55"/>
      <c r="I1468" s="69"/>
      <c r="J1468" s="50"/>
      <c r="K1468" s="50"/>
    </row>
    <row r="1469" spans="1:11" ht="12.75">
      <c r="A1469" s="54"/>
      <c r="B1469" s="54"/>
      <c r="C1469" s="54"/>
      <c r="D1469" s="54"/>
      <c r="F1469" s="54"/>
      <c r="G1469" s="55"/>
      <c r="I1469" s="69"/>
      <c r="J1469" s="50"/>
      <c r="K1469" s="50"/>
    </row>
    <row r="1470" spans="1:11" ht="12.75">
      <c r="A1470" s="54"/>
      <c r="B1470" s="54"/>
      <c r="C1470" s="54"/>
      <c r="D1470" s="54"/>
      <c r="F1470" s="54"/>
      <c r="G1470" s="55"/>
      <c r="I1470" s="69"/>
      <c r="J1470" s="50"/>
      <c r="K1470" s="50"/>
    </row>
    <row r="1471" spans="1:11" ht="12.75">
      <c r="A1471" s="54"/>
      <c r="B1471" s="54"/>
      <c r="C1471" s="54"/>
      <c r="D1471" s="54"/>
      <c r="F1471" s="54"/>
      <c r="G1471" s="55"/>
      <c r="I1471" s="69"/>
      <c r="J1471" s="50"/>
      <c r="K1471" s="50"/>
    </row>
    <row r="1472" spans="1:11" ht="12.75">
      <c r="A1472" s="54"/>
      <c r="B1472" s="54"/>
      <c r="C1472" s="54"/>
      <c r="D1472" s="54"/>
      <c r="F1472" s="54"/>
      <c r="G1472" s="55"/>
      <c r="I1472" s="69"/>
      <c r="J1472" s="50"/>
      <c r="K1472" s="50"/>
    </row>
    <row r="1473" spans="1:11" ht="12.75">
      <c r="A1473" s="54"/>
      <c r="B1473" s="54"/>
      <c r="C1473" s="54"/>
      <c r="D1473" s="54"/>
      <c r="F1473" s="54"/>
      <c r="G1473" s="55"/>
      <c r="I1473" s="69"/>
      <c r="J1473" s="50"/>
      <c r="K1473" s="50"/>
    </row>
    <row r="1474" spans="1:11" ht="12.75">
      <c r="A1474" s="54"/>
      <c r="B1474" s="54"/>
      <c r="C1474" s="54"/>
      <c r="D1474" s="54"/>
      <c r="F1474" s="54"/>
      <c r="G1474" s="55"/>
      <c r="I1474" s="69"/>
      <c r="J1474" s="50"/>
      <c r="K1474" s="50"/>
    </row>
    <row r="1475" spans="1:11" ht="12.75">
      <c r="A1475" s="54"/>
      <c r="B1475" s="54"/>
      <c r="C1475" s="54"/>
      <c r="D1475" s="54"/>
      <c r="F1475" s="54"/>
      <c r="G1475" s="55"/>
      <c r="I1475" s="69"/>
      <c r="J1475" s="50"/>
      <c r="K1475" s="50"/>
    </row>
    <row r="1476" spans="1:11" ht="12.75">
      <c r="A1476" s="54"/>
      <c r="B1476" s="54"/>
      <c r="C1476" s="54"/>
      <c r="D1476" s="54"/>
      <c r="F1476" s="54"/>
      <c r="G1476" s="55"/>
      <c r="I1476" s="69"/>
      <c r="J1476" s="50"/>
      <c r="K1476" s="50"/>
    </row>
    <row r="1477" spans="1:11" ht="12.75">
      <c r="A1477" s="54"/>
      <c r="B1477" s="54"/>
      <c r="C1477" s="54"/>
      <c r="D1477" s="54"/>
      <c r="F1477" s="54"/>
      <c r="G1477" s="55"/>
      <c r="I1477" s="69"/>
      <c r="J1477" s="50"/>
      <c r="K1477" s="50"/>
    </row>
    <row r="1478" spans="1:11" ht="12.75">
      <c r="A1478" s="54"/>
      <c r="B1478" s="54"/>
      <c r="C1478" s="54"/>
      <c r="D1478" s="54"/>
      <c r="F1478" s="54"/>
      <c r="G1478" s="55"/>
      <c r="I1478" s="69"/>
      <c r="J1478" s="50"/>
      <c r="K1478" s="50"/>
    </row>
    <row r="1479" spans="1:11" ht="12.75">
      <c r="A1479" s="54"/>
      <c r="B1479" s="54"/>
      <c r="C1479" s="54"/>
      <c r="D1479" s="54"/>
      <c r="F1479" s="54"/>
      <c r="G1479" s="55"/>
      <c r="I1479" s="69"/>
      <c r="J1479" s="50"/>
      <c r="K1479" s="50"/>
    </row>
    <row r="1480" spans="1:11" ht="12.75">
      <c r="A1480" s="54"/>
      <c r="B1480" s="54"/>
      <c r="C1480" s="54"/>
      <c r="D1480" s="54"/>
      <c r="F1480" s="54"/>
      <c r="G1480" s="55"/>
      <c r="I1480" s="69"/>
      <c r="J1480" s="50"/>
      <c r="K1480" s="50"/>
    </row>
    <row r="1481" spans="1:11" ht="12.75">
      <c r="A1481" s="54"/>
      <c r="B1481" s="54"/>
      <c r="C1481" s="54"/>
      <c r="D1481" s="54"/>
      <c r="F1481" s="54"/>
      <c r="G1481" s="55"/>
      <c r="I1481" s="69"/>
      <c r="J1481" s="50"/>
      <c r="K1481" s="50"/>
    </row>
    <row r="1482" spans="1:11" ht="12.75">
      <c r="A1482" s="54"/>
      <c r="B1482" s="54"/>
      <c r="C1482" s="54"/>
      <c r="D1482" s="54"/>
      <c r="F1482" s="54"/>
      <c r="G1482" s="55"/>
      <c r="I1482" s="69"/>
      <c r="J1482" s="50"/>
      <c r="K1482" s="50"/>
    </row>
    <row r="1483" spans="1:11" ht="12.75">
      <c r="A1483" s="54"/>
      <c r="B1483" s="54"/>
      <c r="C1483" s="54"/>
      <c r="D1483" s="54"/>
      <c r="F1483" s="54"/>
      <c r="G1483" s="55"/>
      <c r="I1483" s="69"/>
      <c r="J1483" s="50"/>
      <c r="K1483" s="50"/>
    </row>
    <row r="1484" spans="1:11" ht="12.75">
      <c r="A1484" s="54"/>
      <c r="B1484" s="54"/>
      <c r="C1484" s="54"/>
      <c r="D1484" s="54"/>
      <c r="F1484" s="54"/>
      <c r="G1484" s="55"/>
      <c r="I1484" s="69"/>
      <c r="J1484" s="50"/>
      <c r="K1484" s="50"/>
    </row>
    <row r="1485" spans="1:11" ht="12.75">
      <c r="A1485" s="54"/>
      <c r="B1485" s="54"/>
      <c r="C1485" s="54"/>
      <c r="D1485" s="54"/>
      <c r="F1485" s="54"/>
      <c r="G1485" s="55"/>
      <c r="I1485" s="69"/>
      <c r="J1485" s="50"/>
      <c r="K1485" s="50"/>
    </row>
    <row r="1486" spans="1:11" ht="12.75">
      <c r="A1486" s="54"/>
      <c r="B1486" s="54"/>
      <c r="C1486" s="54"/>
      <c r="D1486" s="54"/>
      <c r="F1486" s="54"/>
      <c r="G1486" s="55"/>
      <c r="I1486" s="69"/>
      <c r="J1486" s="50"/>
      <c r="K1486" s="50"/>
    </row>
    <row r="1487" spans="1:11" ht="12.75">
      <c r="A1487" s="54"/>
      <c r="B1487" s="54"/>
      <c r="C1487" s="54"/>
      <c r="D1487" s="54"/>
      <c r="F1487" s="54"/>
      <c r="G1487" s="55"/>
      <c r="I1487" s="69"/>
      <c r="J1487" s="50"/>
      <c r="K1487" s="50"/>
    </row>
    <row r="1488" spans="1:11" ht="12.75">
      <c r="A1488" s="54"/>
      <c r="B1488" s="54"/>
      <c r="C1488" s="54"/>
      <c r="D1488" s="54"/>
      <c r="F1488" s="54"/>
      <c r="G1488" s="55"/>
      <c r="I1488" s="69"/>
      <c r="J1488" s="50"/>
      <c r="K1488" s="50"/>
    </row>
    <row r="1489" spans="1:11" ht="12.75">
      <c r="A1489" s="54"/>
      <c r="B1489" s="54"/>
      <c r="C1489" s="54"/>
      <c r="D1489" s="54"/>
      <c r="F1489" s="54"/>
      <c r="G1489" s="55"/>
      <c r="I1489" s="69"/>
      <c r="J1489" s="50"/>
      <c r="K1489" s="50"/>
    </row>
    <row r="1490" spans="1:11" ht="12.75">
      <c r="A1490" s="54"/>
      <c r="B1490" s="54"/>
      <c r="C1490" s="54"/>
      <c r="D1490" s="54"/>
      <c r="F1490" s="54"/>
      <c r="G1490" s="55"/>
      <c r="I1490" s="69"/>
      <c r="J1490" s="50"/>
      <c r="K1490" s="50"/>
    </row>
    <row r="1491" spans="1:11" ht="12.75">
      <c r="A1491" s="54"/>
      <c r="B1491" s="54"/>
      <c r="C1491" s="54"/>
      <c r="D1491" s="54"/>
      <c r="F1491" s="54"/>
      <c r="G1491" s="55"/>
      <c r="I1491" s="69"/>
      <c r="J1491" s="50"/>
      <c r="K1491" s="50"/>
    </row>
    <row r="1492" spans="1:11" ht="12.75">
      <c r="A1492" s="54"/>
      <c r="B1492" s="54"/>
      <c r="C1492" s="54"/>
      <c r="D1492" s="54"/>
      <c r="F1492" s="54"/>
      <c r="G1492" s="55"/>
      <c r="I1492" s="69"/>
      <c r="J1492" s="50"/>
      <c r="K1492" s="50"/>
    </row>
    <row r="1493" spans="1:11" ht="12.75">
      <c r="A1493" s="54"/>
      <c r="B1493" s="54"/>
      <c r="C1493" s="54"/>
      <c r="D1493" s="54"/>
      <c r="F1493" s="54"/>
      <c r="G1493" s="55"/>
      <c r="I1493" s="69"/>
      <c r="J1493" s="50"/>
      <c r="K1493" s="50"/>
    </row>
    <row r="1494" spans="1:11" ht="12.75">
      <c r="A1494" s="54"/>
      <c r="B1494" s="54"/>
      <c r="C1494" s="54"/>
      <c r="D1494" s="54"/>
      <c r="F1494" s="54"/>
      <c r="G1494" s="55"/>
      <c r="I1494" s="69"/>
      <c r="J1494" s="50"/>
      <c r="K1494" s="50"/>
    </row>
    <row r="1495" spans="1:11" ht="12.75">
      <c r="A1495" s="54"/>
      <c r="B1495" s="54"/>
      <c r="C1495" s="54"/>
      <c r="D1495" s="54"/>
      <c r="F1495" s="54"/>
      <c r="G1495" s="55"/>
      <c r="I1495" s="69"/>
      <c r="J1495" s="50"/>
      <c r="K1495" s="50"/>
    </row>
    <row r="1496" spans="1:11" ht="12.75">
      <c r="A1496" s="54"/>
      <c r="B1496" s="54"/>
      <c r="C1496" s="54"/>
      <c r="D1496" s="54"/>
      <c r="F1496" s="54"/>
      <c r="G1496" s="55"/>
      <c r="I1496" s="69"/>
      <c r="J1496" s="50"/>
      <c r="K1496" s="50"/>
    </row>
    <row r="1497" spans="1:11" ht="12.75">
      <c r="A1497" s="54"/>
      <c r="B1497" s="54"/>
      <c r="C1497" s="54"/>
      <c r="D1497" s="54"/>
      <c r="F1497" s="54"/>
      <c r="G1497" s="55"/>
      <c r="I1497" s="69"/>
      <c r="J1497" s="50"/>
      <c r="K1497" s="50"/>
    </row>
    <row r="1498" spans="1:11" ht="12.75">
      <c r="A1498" s="54"/>
      <c r="B1498" s="54"/>
      <c r="C1498" s="54"/>
      <c r="D1498" s="54"/>
      <c r="F1498" s="54"/>
      <c r="G1498" s="55"/>
      <c r="I1498" s="69"/>
      <c r="J1498" s="50"/>
      <c r="K1498" s="50"/>
    </row>
    <row r="1499" spans="1:11" ht="12.75">
      <c r="A1499" s="54"/>
      <c r="B1499" s="54"/>
      <c r="C1499" s="54"/>
      <c r="D1499" s="54"/>
      <c r="F1499" s="54"/>
      <c r="G1499" s="55"/>
      <c r="I1499" s="69"/>
      <c r="J1499" s="50"/>
      <c r="K1499" s="50"/>
    </row>
    <row r="1500" spans="1:11" ht="12.75">
      <c r="A1500" s="54"/>
      <c r="B1500" s="54"/>
      <c r="C1500" s="54"/>
      <c r="D1500" s="54"/>
      <c r="F1500" s="54"/>
      <c r="G1500" s="55"/>
      <c r="I1500" s="69"/>
      <c r="J1500" s="50"/>
      <c r="K1500" s="50"/>
    </row>
    <row r="1501" spans="1:11" ht="12.75">
      <c r="A1501" s="54"/>
      <c r="B1501" s="54"/>
      <c r="C1501" s="54"/>
      <c r="D1501" s="54"/>
      <c r="F1501" s="54"/>
      <c r="G1501" s="55"/>
      <c r="I1501" s="69"/>
      <c r="J1501" s="50"/>
      <c r="K1501" s="50"/>
    </row>
    <row r="1502" spans="1:11" ht="12.75">
      <c r="A1502" s="54"/>
      <c r="B1502" s="54"/>
      <c r="C1502" s="54"/>
      <c r="D1502" s="54"/>
      <c r="F1502" s="54"/>
      <c r="G1502" s="55"/>
      <c r="I1502" s="69"/>
      <c r="J1502" s="50"/>
      <c r="K1502" s="50"/>
    </row>
    <row r="1503" spans="1:11" ht="12.75">
      <c r="A1503" s="54"/>
      <c r="B1503" s="54"/>
      <c r="C1503" s="54"/>
      <c r="D1503" s="54"/>
      <c r="F1503" s="54"/>
      <c r="G1503" s="55"/>
      <c r="I1503" s="69"/>
      <c r="J1503" s="50"/>
      <c r="K1503" s="50"/>
    </row>
    <row r="1504" spans="1:11" ht="12.75">
      <c r="A1504" s="54"/>
      <c r="B1504" s="54"/>
      <c r="C1504" s="54"/>
      <c r="D1504" s="54"/>
      <c r="F1504" s="54"/>
      <c r="G1504" s="55"/>
      <c r="I1504" s="69"/>
      <c r="J1504" s="50"/>
      <c r="K1504" s="50"/>
    </row>
    <row r="1505" spans="1:11" ht="12.75">
      <c r="A1505" s="54"/>
      <c r="B1505" s="54"/>
      <c r="C1505" s="54"/>
      <c r="D1505" s="54"/>
      <c r="F1505" s="54"/>
      <c r="G1505" s="55"/>
      <c r="I1505" s="69"/>
      <c r="J1505" s="50"/>
      <c r="K1505" s="50"/>
    </row>
    <row r="1506" spans="1:11" ht="12.75">
      <c r="A1506" s="54"/>
      <c r="B1506" s="54"/>
      <c r="C1506" s="54"/>
      <c r="D1506" s="54"/>
      <c r="F1506" s="54"/>
      <c r="G1506" s="55"/>
      <c r="I1506" s="69"/>
      <c r="J1506" s="50"/>
      <c r="K1506" s="50"/>
    </row>
    <row r="1507" spans="1:11" ht="12.75">
      <c r="A1507" s="54"/>
      <c r="B1507" s="54"/>
      <c r="C1507" s="54"/>
      <c r="D1507" s="54"/>
      <c r="F1507" s="54"/>
      <c r="G1507" s="55"/>
      <c r="I1507" s="69"/>
      <c r="J1507" s="50"/>
      <c r="K1507" s="50"/>
    </row>
    <row r="1508" spans="1:11" ht="12.75">
      <c r="A1508" s="54"/>
      <c r="B1508" s="54"/>
      <c r="C1508" s="54"/>
      <c r="D1508" s="54"/>
      <c r="F1508" s="54"/>
      <c r="G1508" s="55"/>
      <c r="I1508" s="69"/>
      <c r="J1508" s="50"/>
      <c r="K1508" s="50"/>
    </row>
    <row r="1509" spans="1:11" ht="12.75">
      <c r="A1509" s="54"/>
      <c r="B1509" s="54"/>
      <c r="C1509" s="54"/>
      <c r="D1509" s="54"/>
      <c r="F1509" s="54"/>
      <c r="G1509" s="55"/>
      <c r="I1509" s="69"/>
      <c r="J1509" s="50"/>
      <c r="K1509" s="50"/>
    </row>
    <row r="1510" spans="1:11" ht="12.75">
      <c r="A1510" s="54"/>
      <c r="B1510" s="54"/>
      <c r="C1510" s="54"/>
      <c r="D1510" s="54"/>
      <c r="F1510" s="54"/>
      <c r="G1510" s="55"/>
      <c r="I1510" s="69"/>
      <c r="J1510" s="50"/>
      <c r="K1510" s="50"/>
    </row>
    <row r="1511" spans="1:11" ht="12.75">
      <c r="A1511" s="54"/>
      <c r="B1511" s="54"/>
      <c r="C1511" s="54"/>
      <c r="D1511" s="54"/>
      <c r="F1511" s="54"/>
      <c r="G1511" s="55"/>
      <c r="I1511" s="69"/>
      <c r="J1511" s="50"/>
      <c r="K1511" s="50"/>
    </row>
    <row r="1512" spans="1:11" ht="12.75">
      <c r="A1512" s="54"/>
      <c r="B1512" s="54"/>
      <c r="C1512" s="54"/>
      <c r="D1512" s="54"/>
      <c r="F1512" s="54"/>
      <c r="G1512" s="55"/>
      <c r="I1512" s="69"/>
      <c r="J1512" s="50"/>
      <c r="K1512" s="50"/>
    </row>
    <row r="1513" spans="1:11" ht="12.75">
      <c r="A1513" s="54"/>
      <c r="B1513" s="54"/>
      <c r="C1513" s="54"/>
      <c r="D1513" s="54"/>
      <c r="F1513" s="54"/>
      <c r="G1513" s="55"/>
      <c r="I1513" s="69"/>
      <c r="J1513" s="50"/>
      <c r="K1513" s="50"/>
    </row>
    <row r="1514" spans="1:11" ht="12.75">
      <c r="A1514" s="54"/>
      <c r="B1514" s="54"/>
      <c r="C1514" s="54"/>
      <c r="D1514" s="54"/>
      <c r="F1514" s="54"/>
      <c r="G1514" s="55"/>
      <c r="I1514" s="69"/>
      <c r="J1514" s="50"/>
      <c r="K1514" s="50"/>
    </row>
    <row r="1515" spans="1:11" ht="12.75">
      <c r="A1515" s="54"/>
      <c r="B1515" s="54"/>
      <c r="C1515" s="54"/>
      <c r="D1515" s="54"/>
      <c r="F1515" s="54"/>
      <c r="G1515" s="55"/>
      <c r="I1515" s="69"/>
      <c r="J1515" s="50"/>
      <c r="K1515" s="50"/>
    </row>
    <row r="1516" spans="1:11" ht="12.75">
      <c r="A1516" s="54"/>
      <c r="B1516" s="54"/>
      <c r="C1516" s="54"/>
      <c r="D1516" s="54"/>
      <c r="F1516" s="54"/>
      <c r="G1516" s="55"/>
      <c r="I1516" s="69"/>
      <c r="J1516" s="50"/>
      <c r="K1516" s="50"/>
    </row>
    <row r="1517" spans="1:11" ht="12.75">
      <c r="A1517" s="54"/>
      <c r="B1517" s="54"/>
      <c r="C1517" s="54"/>
      <c r="D1517" s="54"/>
      <c r="F1517" s="54"/>
      <c r="G1517" s="55"/>
      <c r="I1517" s="69"/>
      <c r="J1517" s="50"/>
      <c r="K1517" s="50"/>
    </row>
    <row r="1518" spans="1:11" ht="12.75">
      <c r="A1518" s="54"/>
      <c r="B1518" s="54"/>
      <c r="C1518" s="54"/>
      <c r="D1518" s="54"/>
      <c r="F1518" s="54"/>
      <c r="G1518" s="55"/>
      <c r="I1518" s="69"/>
      <c r="J1518" s="50"/>
      <c r="K1518" s="50"/>
    </row>
    <row r="1519" spans="1:11" ht="12.75">
      <c r="A1519" s="54"/>
      <c r="B1519" s="54"/>
      <c r="C1519" s="54"/>
      <c r="D1519" s="54"/>
      <c r="F1519" s="54"/>
      <c r="G1519" s="55"/>
      <c r="I1519" s="69"/>
      <c r="J1519" s="50"/>
      <c r="K1519" s="50"/>
    </row>
    <row r="1520" spans="1:11" ht="12.75">
      <c r="A1520" s="54"/>
      <c r="B1520" s="54"/>
      <c r="C1520" s="54"/>
      <c r="D1520" s="54"/>
      <c r="F1520" s="54"/>
      <c r="G1520" s="55"/>
      <c r="I1520" s="69"/>
      <c r="J1520" s="50"/>
      <c r="K1520" s="50"/>
    </row>
    <row r="1521" spans="1:11" ht="12.75">
      <c r="A1521" s="54"/>
      <c r="B1521" s="54"/>
      <c r="C1521" s="54"/>
      <c r="D1521" s="54"/>
      <c r="F1521" s="54"/>
      <c r="G1521" s="55"/>
      <c r="I1521" s="69"/>
      <c r="J1521" s="50"/>
      <c r="K1521" s="50"/>
    </row>
    <row r="1522" spans="1:11" ht="12.75">
      <c r="A1522" s="54"/>
      <c r="B1522" s="54"/>
      <c r="C1522" s="54"/>
      <c r="D1522" s="54"/>
      <c r="F1522" s="54"/>
      <c r="G1522" s="55"/>
      <c r="I1522" s="69"/>
      <c r="J1522" s="50"/>
      <c r="K1522" s="50"/>
    </row>
    <row r="1523" spans="1:11" ht="12.75">
      <c r="A1523" s="54"/>
      <c r="B1523" s="54"/>
      <c r="C1523" s="54"/>
      <c r="D1523" s="54"/>
      <c r="F1523" s="54"/>
      <c r="G1523" s="55"/>
      <c r="I1523" s="69"/>
      <c r="J1523" s="50"/>
      <c r="K1523" s="50"/>
    </row>
    <row r="1524" spans="1:11" ht="12.75">
      <c r="A1524" s="54"/>
      <c r="B1524" s="54"/>
      <c r="C1524" s="54"/>
      <c r="D1524" s="54"/>
      <c r="F1524" s="54"/>
      <c r="G1524" s="55"/>
      <c r="I1524" s="69"/>
      <c r="J1524" s="50"/>
      <c r="K1524" s="50"/>
    </row>
    <row r="1525" spans="1:11" ht="12.75">
      <c r="A1525" s="54"/>
      <c r="B1525" s="54"/>
      <c r="C1525" s="54"/>
      <c r="D1525" s="54"/>
      <c r="F1525" s="54"/>
      <c r="G1525" s="55"/>
      <c r="I1525" s="69"/>
      <c r="J1525" s="50"/>
      <c r="K1525" s="50"/>
    </row>
    <row r="1526" spans="1:11" ht="12.75">
      <c r="A1526" s="54"/>
      <c r="B1526" s="54"/>
      <c r="C1526" s="54"/>
      <c r="D1526" s="54"/>
      <c r="F1526" s="54"/>
      <c r="G1526" s="55"/>
      <c r="I1526" s="69"/>
      <c r="J1526" s="50"/>
      <c r="K1526" s="50"/>
    </row>
    <row r="1527" spans="1:11" ht="12.75">
      <c r="A1527" s="54"/>
      <c r="B1527" s="54"/>
      <c r="C1527" s="54"/>
      <c r="D1527" s="54"/>
      <c r="F1527" s="54"/>
      <c r="G1527" s="55"/>
      <c r="I1527" s="69"/>
      <c r="J1527" s="50"/>
      <c r="K1527" s="50"/>
    </row>
    <row r="1528" spans="1:11" ht="12.75">
      <c r="A1528" s="54"/>
      <c r="B1528" s="54"/>
      <c r="C1528" s="54"/>
      <c r="D1528" s="54"/>
      <c r="F1528" s="54"/>
      <c r="G1528" s="55"/>
      <c r="I1528" s="69"/>
      <c r="J1528" s="50"/>
      <c r="K1528" s="50"/>
    </row>
    <row r="1529" spans="1:11" ht="12.75">
      <c r="A1529" s="54"/>
      <c r="B1529" s="54"/>
      <c r="C1529" s="54"/>
      <c r="D1529" s="54"/>
      <c r="F1529" s="54"/>
      <c r="G1529" s="55"/>
      <c r="I1529" s="69"/>
      <c r="J1529" s="50"/>
      <c r="K1529" s="50"/>
    </row>
    <row r="1530" spans="1:11" ht="12.75">
      <c r="A1530" s="54"/>
      <c r="B1530" s="54"/>
      <c r="C1530" s="54"/>
      <c r="D1530" s="54"/>
      <c r="F1530" s="54"/>
      <c r="G1530" s="55"/>
      <c r="I1530" s="69"/>
      <c r="J1530" s="50"/>
      <c r="K1530" s="50"/>
    </row>
    <row r="1531" spans="1:11" ht="12.75">
      <c r="A1531" s="54"/>
      <c r="B1531" s="54"/>
      <c r="C1531" s="54"/>
      <c r="D1531" s="54"/>
      <c r="F1531" s="54"/>
      <c r="G1531" s="55"/>
      <c r="I1531" s="69"/>
      <c r="J1531" s="50"/>
      <c r="K1531" s="50"/>
    </row>
    <row r="1532" spans="1:11" ht="12.75">
      <c r="A1532" s="54"/>
      <c r="B1532" s="54"/>
      <c r="C1532" s="54"/>
      <c r="D1532" s="54"/>
      <c r="F1532" s="54"/>
      <c r="G1532" s="55"/>
      <c r="I1532" s="69"/>
      <c r="J1532" s="50"/>
      <c r="K1532" s="50"/>
    </row>
    <row r="1533" spans="1:11" ht="12.75">
      <c r="A1533" s="54"/>
      <c r="B1533" s="54"/>
      <c r="C1533" s="54"/>
      <c r="D1533" s="54"/>
      <c r="F1533" s="54"/>
      <c r="G1533" s="55"/>
      <c r="I1533" s="69"/>
      <c r="J1533" s="50"/>
      <c r="K1533" s="50"/>
    </row>
    <row r="1534" spans="1:11" ht="12.75">
      <c r="A1534" s="54"/>
      <c r="B1534" s="54"/>
      <c r="C1534" s="54"/>
      <c r="D1534" s="54"/>
      <c r="F1534" s="54"/>
      <c r="G1534" s="55"/>
      <c r="I1534" s="69"/>
      <c r="J1534" s="50"/>
      <c r="K1534" s="50"/>
    </row>
    <row r="1535" spans="1:11" ht="12.75">
      <c r="A1535" s="54"/>
      <c r="B1535" s="54"/>
      <c r="C1535" s="54"/>
      <c r="D1535" s="54"/>
      <c r="F1535" s="54"/>
      <c r="G1535" s="55"/>
      <c r="I1535" s="69"/>
      <c r="J1535" s="50"/>
      <c r="K1535" s="50"/>
    </row>
    <row r="1536" spans="1:11" ht="12.75">
      <c r="A1536" s="54"/>
      <c r="B1536" s="54"/>
      <c r="C1536" s="54"/>
      <c r="D1536" s="54"/>
      <c r="F1536" s="54"/>
      <c r="G1536" s="55"/>
      <c r="I1536" s="69"/>
      <c r="J1536" s="50"/>
      <c r="K1536" s="50"/>
    </row>
    <row r="1537" spans="1:11" ht="12.75">
      <c r="A1537" s="54"/>
      <c r="B1537" s="54"/>
      <c r="C1537" s="54"/>
      <c r="D1537" s="54"/>
      <c r="F1537" s="54"/>
      <c r="G1537" s="55"/>
      <c r="I1537" s="69"/>
      <c r="J1537" s="50"/>
      <c r="K1537" s="50"/>
    </row>
    <row r="1538" spans="1:11" ht="12.75">
      <c r="A1538" s="54"/>
      <c r="B1538" s="54"/>
      <c r="C1538" s="54"/>
      <c r="D1538" s="54"/>
      <c r="F1538" s="54"/>
      <c r="G1538" s="55"/>
      <c r="I1538" s="69"/>
      <c r="J1538" s="50"/>
      <c r="K1538" s="50"/>
    </row>
    <row r="1539" spans="1:11" ht="12.75">
      <c r="A1539" s="54"/>
      <c r="B1539" s="54"/>
      <c r="C1539" s="54"/>
      <c r="D1539" s="54"/>
      <c r="F1539" s="54"/>
      <c r="G1539" s="55"/>
      <c r="I1539" s="69"/>
      <c r="J1539" s="50"/>
      <c r="K1539" s="50"/>
    </row>
    <row r="1540" spans="1:11" ht="12.75">
      <c r="A1540" s="54"/>
      <c r="B1540" s="54"/>
      <c r="C1540" s="54"/>
      <c r="D1540" s="54"/>
      <c r="F1540" s="54"/>
      <c r="G1540" s="55"/>
      <c r="I1540" s="69"/>
      <c r="J1540" s="50"/>
      <c r="K1540" s="50"/>
    </row>
    <row r="1541" spans="1:11" ht="12.75">
      <c r="A1541" s="54"/>
      <c r="B1541" s="54"/>
      <c r="C1541" s="54"/>
      <c r="D1541" s="54"/>
      <c r="F1541" s="54"/>
      <c r="G1541" s="55"/>
      <c r="I1541" s="69"/>
      <c r="J1541" s="50"/>
      <c r="K1541" s="50"/>
    </row>
    <row r="1542" spans="1:11" ht="12.75">
      <c r="A1542" s="54"/>
      <c r="B1542" s="54"/>
      <c r="C1542" s="54"/>
      <c r="D1542" s="54"/>
      <c r="F1542" s="54"/>
      <c r="G1542" s="55"/>
      <c r="I1542" s="69"/>
      <c r="J1542" s="50"/>
      <c r="K1542" s="50"/>
    </row>
    <row r="1543" spans="1:11" ht="12.75">
      <c r="A1543" s="54"/>
      <c r="B1543" s="54"/>
      <c r="C1543" s="54"/>
      <c r="D1543" s="54"/>
      <c r="F1543" s="54"/>
      <c r="G1543" s="55"/>
      <c r="I1543" s="69"/>
      <c r="J1543" s="50"/>
      <c r="K1543" s="50"/>
    </row>
    <row r="1544" spans="1:11" ht="12.75">
      <c r="A1544" s="54"/>
      <c r="B1544" s="54"/>
      <c r="C1544" s="54"/>
      <c r="D1544" s="54"/>
      <c r="F1544" s="54"/>
      <c r="G1544" s="55"/>
      <c r="I1544" s="69"/>
      <c r="J1544" s="50"/>
      <c r="K1544" s="50"/>
    </row>
    <row r="1545" spans="1:11" ht="12.75">
      <c r="A1545" s="54"/>
      <c r="B1545" s="54"/>
      <c r="C1545" s="54"/>
      <c r="D1545" s="54"/>
      <c r="F1545" s="54"/>
      <c r="G1545" s="55"/>
      <c r="I1545" s="69"/>
      <c r="J1545" s="50"/>
      <c r="K1545" s="50"/>
    </row>
    <row r="1546" spans="1:11" ht="12.75">
      <c r="A1546" s="54"/>
      <c r="B1546" s="54"/>
      <c r="C1546" s="54"/>
      <c r="D1546" s="54"/>
      <c r="F1546" s="54"/>
      <c r="G1546" s="55"/>
      <c r="I1546" s="69"/>
      <c r="J1546" s="50"/>
      <c r="K1546" s="50"/>
    </row>
    <row r="1547" spans="1:11" ht="12.75">
      <c r="A1547" s="54"/>
      <c r="B1547" s="54"/>
      <c r="C1547" s="54"/>
      <c r="D1547" s="54"/>
      <c r="F1547" s="54"/>
      <c r="G1547" s="55"/>
      <c r="I1547" s="69"/>
      <c r="J1547" s="50"/>
      <c r="K1547" s="50"/>
    </row>
    <row r="1548" spans="1:11" ht="12.75">
      <c r="A1548" s="54"/>
      <c r="B1548" s="54"/>
      <c r="C1548" s="54"/>
      <c r="D1548" s="54"/>
      <c r="F1548" s="54"/>
      <c r="G1548" s="55"/>
      <c r="I1548" s="69"/>
      <c r="J1548" s="50"/>
      <c r="K1548" s="50"/>
    </row>
    <row r="1549" spans="1:11" ht="12.75">
      <c r="A1549" s="54"/>
      <c r="B1549" s="54"/>
      <c r="C1549" s="54"/>
      <c r="D1549" s="54"/>
      <c r="F1549" s="54"/>
      <c r="G1549" s="55"/>
      <c r="I1549" s="69"/>
      <c r="J1549" s="50"/>
      <c r="K1549" s="50"/>
    </row>
    <row r="1550" spans="1:11" ht="12.75">
      <c r="A1550" s="54"/>
      <c r="B1550" s="54"/>
      <c r="C1550" s="54"/>
      <c r="D1550" s="54"/>
      <c r="F1550" s="54"/>
      <c r="G1550" s="55"/>
      <c r="I1550" s="69"/>
      <c r="J1550" s="50"/>
      <c r="K1550" s="50"/>
    </row>
    <row r="1551" spans="1:11" ht="12.75">
      <c r="A1551" s="54"/>
      <c r="B1551" s="54"/>
      <c r="C1551" s="54"/>
      <c r="D1551" s="54"/>
      <c r="F1551" s="54"/>
      <c r="G1551" s="55"/>
      <c r="I1551" s="69"/>
      <c r="J1551" s="50"/>
      <c r="K1551" s="50"/>
    </row>
    <row r="1552" spans="1:11" ht="12.75">
      <c r="A1552" s="54"/>
      <c r="B1552" s="54"/>
      <c r="C1552" s="54"/>
      <c r="D1552" s="54"/>
      <c r="F1552" s="54"/>
      <c r="G1552" s="55"/>
      <c r="I1552" s="69"/>
      <c r="J1552" s="50"/>
      <c r="K1552" s="50"/>
    </row>
    <row r="1553" spans="1:11" ht="12.75">
      <c r="A1553" s="54"/>
      <c r="B1553" s="54"/>
      <c r="C1553" s="54"/>
      <c r="D1553" s="54"/>
      <c r="F1553" s="54"/>
      <c r="G1553" s="55"/>
      <c r="I1553" s="69"/>
      <c r="J1553" s="50"/>
      <c r="K1553" s="50"/>
    </row>
    <row r="1554" spans="1:11" ht="12.75">
      <c r="A1554" s="54"/>
      <c r="B1554" s="54"/>
      <c r="C1554" s="54"/>
      <c r="D1554" s="54"/>
      <c r="F1554" s="54"/>
      <c r="G1554" s="55"/>
      <c r="I1554" s="69"/>
      <c r="J1554" s="50"/>
      <c r="K1554" s="50"/>
    </row>
    <row r="1555" spans="1:11" ht="12.75">
      <c r="A1555" s="54"/>
      <c r="B1555" s="54"/>
      <c r="C1555" s="54"/>
      <c r="D1555" s="54"/>
      <c r="F1555" s="54"/>
      <c r="G1555" s="55"/>
      <c r="I1555" s="69"/>
      <c r="J1555" s="50"/>
      <c r="K1555" s="50"/>
    </row>
    <row r="1556" spans="1:11" ht="12.75">
      <c r="A1556" s="54"/>
      <c r="B1556" s="54"/>
      <c r="C1556" s="54"/>
      <c r="D1556" s="54"/>
      <c r="F1556" s="54"/>
      <c r="G1556" s="55"/>
      <c r="I1556" s="69"/>
      <c r="J1556" s="50"/>
      <c r="K1556" s="50"/>
    </row>
    <row r="1557" spans="1:11" ht="12.75">
      <c r="A1557" s="54"/>
      <c r="B1557" s="54"/>
      <c r="C1557" s="54"/>
      <c r="D1557" s="54"/>
      <c r="F1557" s="54"/>
      <c r="G1557" s="55"/>
      <c r="I1557" s="69"/>
      <c r="J1557" s="50"/>
      <c r="K1557" s="50"/>
    </row>
    <row r="1558" spans="1:11" ht="12.75">
      <c r="A1558" s="54"/>
      <c r="B1558" s="54"/>
      <c r="C1558" s="54"/>
      <c r="D1558" s="54"/>
      <c r="F1558" s="54"/>
      <c r="G1558" s="55"/>
      <c r="I1558" s="69"/>
      <c r="J1558" s="50"/>
      <c r="K1558" s="50"/>
    </row>
    <row r="1559" spans="1:11" ht="12.75">
      <c r="A1559" s="54"/>
      <c r="B1559" s="54"/>
      <c r="C1559" s="54"/>
      <c r="D1559" s="54"/>
      <c r="F1559" s="54"/>
      <c r="G1559" s="55"/>
      <c r="I1559" s="69"/>
      <c r="J1559" s="50"/>
      <c r="K1559" s="50"/>
    </row>
    <row r="1560" spans="1:11" ht="12.75">
      <c r="A1560" s="54"/>
      <c r="B1560" s="54"/>
      <c r="C1560" s="54"/>
      <c r="D1560" s="54"/>
      <c r="F1560" s="54"/>
      <c r="G1560" s="55"/>
      <c r="I1560" s="69"/>
      <c r="J1560" s="50"/>
      <c r="K1560" s="50"/>
    </row>
    <row r="1561" spans="1:11" ht="12.75">
      <c r="A1561" s="54"/>
      <c r="B1561" s="54"/>
      <c r="C1561" s="54"/>
      <c r="D1561" s="54"/>
      <c r="F1561" s="54"/>
      <c r="G1561" s="55"/>
      <c r="I1561" s="69"/>
      <c r="J1561" s="50"/>
      <c r="K1561" s="50"/>
    </row>
    <row r="1562" spans="1:11" ht="12.75">
      <c r="A1562" s="54"/>
      <c r="B1562" s="54"/>
      <c r="C1562" s="54"/>
      <c r="D1562" s="54"/>
      <c r="F1562" s="54"/>
      <c r="G1562" s="55"/>
      <c r="I1562" s="69"/>
      <c r="J1562" s="50"/>
      <c r="K1562" s="50"/>
    </row>
    <row r="1563" spans="1:11" ht="12.75">
      <c r="A1563" s="54"/>
      <c r="B1563" s="54"/>
      <c r="C1563" s="54"/>
      <c r="D1563" s="54"/>
      <c r="F1563" s="54"/>
      <c r="G1563" s="55"/>
      <c r="I1563" s="69"/>
      <c r="J1563" s="50"/>
      <c r="K1563" s="50"/>
    </row>
    <row r="1564" spans="1:11" ht="12.75">
      <c r="A1564" s="54"/>
      <c r="B1564" s="54"/>
      <c r="C1564" s="54"/>
      <c r="D1564" s="54"/>
      <c r="F1564" s="54"/>
      <c r="G1564" s="55"/>
      <c r="I1564" s="69"/>
      <c r="J1564" s="50"/>
      <c r="K1564" s="50"/>
    </row>
    <row r="1565" spans="1:11" ht="12.75">
      <c r="A1565" s="54"/>
      <c r="B1565" s="54"/>
      <c r="C1565" s="54"/>
      <c r="D1565" s="54"/>
      <c r="F1565" s="54"/>
      <c r="G1565" s="55"/>
      <c r="I1565" s="69"/>
      <c r="J1565" s="50"/>
      <c r="K1565" s="50"/>
    </row>
    <row r="1566" spans="1:11" ht="12.75">
      <c r="A1566" s="54"/>
      <c r="B1566" s="54"/>
      <c r="C1566" s="54"/>
      <c r="D1566" s="54"/>
      <c r="F1566" s="54"/>
      <c r="G1566" s="55"/>
      <c r="I1566" s="69"/>
      <c r="J1566" s="50"/>
      <c r="K1566" s="50"/>
    </row>
    <row r="1567" spans="1:11" ht="12.75">
      <c r="A1567" s="54"/>
      <c r="B1567" s="54"/>
      <c r="C1567" s="54"/>
      <c r="D1567" s="54"/>
      <c r="F1567" s="54"/>
      <c r="G1567" s="55"/>
      <c r="I1567" s="69"/>
      <c r="J1567" s="50"/>
      <c r="K1567" s="50"/>
    </row>
    <row r="1568" spans="1:11" ht="12.75">
      <c r="A1568" s="54"/>
      <c r="B1568" s="54"/>
      <c r="C1568" s="54"/>
      <c r="D1568" s="54"/>
      <c r="F1568" s="54"/>
      <c r="G1568" s="55"/>
      <c r="I1568" s="69"/>
      <c r="J1568" s="50"/>
      <c r="K1568" s="50"/>
    </row>
    <row r="1569" spans="1:11" ht="12.75">
      <c r="A1569" s="54"/>
      <c r="B1569" s="54"/>
      <c r="C1569" s="54"/>
      <c r="D1569" s="54"/>
      <c r="F1569" s="54"/>
      <c r="G1569" s="55"/>
      <c r="I1569" s="69"/>
      <c r="J1569" s="50"/>
      <c r="K1569" s="50"/>
    </row>
    <row r="1570" spans="1:11" ht="12.75">
      <c r="A1570" s="54"/>
      <c r="B1570" s="54"/>
      <c r="C1570" s="54"/>
      <c r="D1570" s="54"/>
      <c r="F1570" s="54"/>
      <c r="G1570" s="55"/>
      <c r="I1570" s="69"/>
      <c r="J1570" s="50"/>
      <c r="K1570" s="50"/>
    </row>
    <row r="1571" spans="1:11" ht="12.75">
      <c r="A1571" s="54"/>
      <c r="B1571" s="54"/>
      <c r="C1571" s="54"/>
      <c r="D1571" s="54"/>
      <c r="F1571" s="54"/>
      <c r="G1571" s="55"/>
      <c r="I1571" s="69"/>
      <c r="J1571" s="50"/>
      <c r="K1571" s="50"/>
    </row>
    <row r="1572" spans="1:11" ht="12.75">
      <c r="A1572" s="54"/>
      <c r="B1572" s="54"/>
      <c r="C1572" s="54"/>
      <c r="D1572" s="54"/>
      <c r="F1572" s="54"/>
      <c r="G1572" s="55"/>
      <c r="I1572" s="69"/>
      <c r="J1572" s="50"/>
      <c r="K1572" s="50"/>
    </row>
    <row r="1573" spans="1:11" ht="12.75">
      <c r="A1573" s="54"/>
      <c r="B1573" s="54"/>
      <c r="C1573" s="54"/>
      <c r="D1573" s="54"/>
      <c r="F1573" s="54"/>
      <c r="G1573" s="55"/>
      <c r="I1573" s="69"/>
      <c r="J1573" s="50"/>
      <c r="K1573" s="50"/>
    </row>
    <row r="1574" spans="1:11" ht="12.75">
      <c r="A1574" s="54"/>
      <c r="B1574" s="54"/>
      <c r="C1574" s="54"/>
      <c r="D1574" s="54"/>
      <c r="F1574" s="54"/>
      <c r="G1574" s="55"/>
      <c r="I1574" s="69"/>
      <c r="J1574" s="50"/>
      <c r="K1574" s="50"/>
    </row>
    <row r="1575" spans="1:11" ht="12.75">
      <c r="A1575" s="54"/>
      <c r="B1575" s="54"/>
      <c r="C1575" s="54"/>
      <c r="D1575" s="54"/>
      <c r="F1575" s="54"/>
      <c r="G1575" s="55"/>
      <c r="I1575" s="69"/>
      <c r="J1575" s="50"/>
      <c r="K1575" s="50"/>
    </row>
    <row r="1576" spans="1:11" ht="12.75">
      <c r="A1576" s="54"/>
      <c r="B1576" s="54"/>
      <c r="C1576" s="54"/>
      <c r="D1576" s="54"/>
      <c r="F1576" s="54"/>
      <c r="G1576" s="55"/>
      <c r="I1576" s="69"/>
      <c r="J1576" s="50"/>
      <c r="K1576" s="50"/>
    </row>
    <row r="1577" spans="1:11" ht="12.75">
      <c r="A1577" s="54"/>
      <c r="B1577" s="54"/>
      <c r="C1577" s="54"/>
      <c r="D1577" s="54"/>
      <c r="F1577" s="54"/>
      <c r="G1577" s="55"/>
      <c r="I1577" s="69"/>
      <c r="J1577" s="50"/>
      <c r="K1577" s="50"/>
    </row>
    <row r="1578" spans="1:11" ht="12.75">
      <c r="A1578" s="54"/>
      <c r="B1578" s="54"/>
      <c r="C1578" s="54"/>
      <c r="D1578" s="54"/>
      <c r="F1578" s="54"/>
      <c r="G1578" s="55"/>
      <c r="I1578" s="69"/>
      <c r="J1578" s="50"/>
      <c r="K1578" s="50"/>
    </row>
    <row r="1579" spans="1:11" ht="12.75">
      <c r="A1579" s="54"/>
      <c r="B1579" s="54"/>
      <c r="C1579" s="54"/>
      <c r="D1579" s="54"/>
      <c r="F1579" s="54"/>
      <c r="G1579" s="55"/>
      <c r="I1579" s="69"/>
      <c r="J1579" s="50"/>
      <c r="K1579" s="50"/>
    </row>
    <row r="1580" spans="1:11" ht="12.75">
      <c r="A1580" s="54"/>
      <c r="B1580" s="54"/>
      <c r="C1580" s="54"/>
      <c r="D1580" s="54"/>
      <c r="F1580" s="54"/>
      <c r="G1580" s="55"/>
      <c r="I1580" s="69"/>
      <c r="J1580" s="50"/>
      <c r="K1580" s="50"/>
    </row>
    <row r="1581" spans="1:11" ht="12.75">
      <c r="A1581" s="54"/>
      <c r="B1581" s="54"/>
      <c r="C1581" s="54"/>
      <c r="D1581" s="54"/>
      <c r="F1581" s="54"/>
      <c r="G1581" s="55"/>
      <c r="I1581" s="69"/>
      <c r="J1581" s="50"/>
      <c r="K1581" s="50"/>
    </row>
    <row r="1582" spans="1:11" ht="12.75">
      <c r="A1582" s="54"/>
      <c r="B1582" s="54"/>
      <c r="C1582" s="54"/>
      <c r="D1582" s="54"/>
      <c r="F1582" s="54"/>
      <c r="G1582" s="55"/>
      <c r="I1582" s="69"/>
      <c r="J1582" s="50"/>
      <c r="K1582" s="50"/>
    </row>
    <row r="1583" spans="1:11" ht="12.75">
      <c r="A1583" s="54"/>
      <c r="B1583" s="54"/>
      <c r="C1583" s="54"/>
      <c r="D1583" s="54"/>
      <c r="F1583" s="54"/>
      <c r="G1583" s="55"/>
      <c r="I1583" s="69"/>
      <c r="J1583" s="50"/>
      <c r="K1583" s="50"/>
    </row>
    <row r="1584" spans="1:11" ht="12.75">
      <c r="A1584" s="54"/>
      <c r="B1584" s="54"/>
      <c r="C1584" s="54"/>
      <c r="D1584" s="54"/>
      <c r="F1584" s="54"/>
      <c r="G1584" s="55"/>
      <c r="I1584" s="69"/>
      <c r="J1584" s="50"/>
      <c r="K1584" s="50"/>
    </row>
    <row r="1585" spans="1:11" ht="12.75">
      <c r="A1585" s="54"/>
      <c r="B1585" s="54"/>
      <c r="C1585" s="54"/>
      <c r="D1585" s="54"/>
      <c r="F1585" s="54"/>
      <c r="G1585" s="55"/>
      <c r="I1585" s="69"/>
      <c r="J1585" s="50"/>
      <c r="K1585" s="50"/>
    </row>
    <row r="1586" spans="1:11" ht="12.75">
      <c r="A1586" s="54"/>
      <c r="B1586" s="54"/>
      <c r="C1586" s="54"/>
      <c r="D1586" s="54"/>
      <c r="F1586" s="54"/>
      <c r="G1586" s="55"/>
      <c r="I1586" s="69"/>
      <c r="J1586" s="50"/>
      <c r="K1586" s="50"/>
    </row>
    <row r="1587" spans="1:11" ht="12.75">
      <c r="A1587" s="54"/>
      <c r="B1587" s="54"/>
      <c r="C1587" s="54"/>
      <c r="D1587" s="54"/>
      <c r="F1587" s="54"/>
      <c r="G1587" s="55"/>
      <c r="I1587" s="69"/>
      <c r="J1587" s="50"/>
      <c r="K1587" s="50"/>
    </row>
    <row r="1588" spans="1:11" ht="12.75">
      <c r="A1588" s="54"/>
      <c r="B1588" s="54"/>
      <c r="C1588" s="54"/>
      <c r="D1588" s="54"/>
      <c r="F1588" s="54"/>
      <c r="G1588" s="55"/>
      <c r="I1588" s="69"/>
      <c r="J1588" s="50"/>
      <c r="K1588" s="50"/>
    </row>
    <row r="1589" spans="1:11" ht="12.75">
      <c r="A1589" s="54"/>
      <c r="B1589" s="54"/>
      <c r="C1589" s="54"/>
      <c r="D1589" s="54"/>
      <c r="F1589" s="54"/>
      <c r="G1589" s="55"/>
      <c r="I1589" s="69"/>
      <c r="J1589" s="50"/>
      <c r="K1589" s="50"/>
    </row>
    <row r="1590" spans="1:11" ht="12.75">
      <c r="A1590" s="54"/>
      <c r="B1590" s="54"/>
      <c r="C1590" s="54"/>
      <c r="D1590" s="54"/>
      <c r="F1590" s="54"/>
      <c r="G1590" s="55"/>
      <c r="I1590" s="69"/>
      <c r="J1590" s="50"/>
      <c r="K1590" s="50"/>
    </row>
    <row r="1591" spans="1:11" ht="12.75">
      <c r="A1591" s="54"/>
      <c r="B1591" s="54"/>
      <c r="C1591" s="54"/>
      <c r="D1591" s="54"/>
      <c r="F1591" s="54"/>
      <c r="G1591" s="55"/>
      <c r="I1591" s="69"/>
      <c r="J1591" s="50"/>
      <c r="K1591" s="50"/>
    </row>
    <row r="1592" spans="1:11" ht="12.75">
      <c r="A1592" s="54"/>
      <c r="B1592" s="54"/>
      <c r="C1592" s="54"/>
      <c r="D1592" s="54"/>
      <c r="F1592" s="54"/>
      <c r="G1592" s="55"/>
      <c r="I1592" s="69"/>
      <c r="J1592" s="50"/>
      <c r="K1592" s="50"/>
    </row>
    <row r="1593" spans="1:11" ht="12.75">
      <c r="A1593" s="54"/>
      <c r="B1593" s="54"/>
      <c r="C1593" s="54"/>
      <c r="D1593" s="54"/>
      <c r="F1593" s="54"/>
      <c r="G1593" s="55"/>
      <c r="I1593" s="69"/>
      <c r="J1593" s="50"/>
      <c r="K1593" s="50"/>
    </row>
    <row r="1594" spans="1:11" ht="12.75">
      <c r="A1594" s="54"/>
      <c r="B1594" s="54"/>
      <c r="C1594" s="54"/>
      <c r="D1594" s="54"/>
      <c r="F1594" s="54"/>
      <c r="G1594" s="55"/>
      <c r="I1594" s="69"/>
      <c r="J1594" s="50"/>
      <c r="K1594" s="50"/>
    </row>
    <row r="1595" spans="1:11" ht="12.75">
      <c r="A1595" s="54"/>
      <c r="B1595" s="54"/>
      <c r="C1595" s="54"/>
      <c r="D1595" s="54"/>
      <c r="F1595" s="54"/>
      <c r="G1595" s="55"/>
      <c r="I1595" s="69"/>
      <c r="J1595" s="50"/>
      <c r="K1595" s="50"/>
    </row>
    <row r="1596" spans="1:11" ht="12.75">
      <c r="A1596" s="54"/>
      <c r="B1596" s="54"/>
      <c r="C1596" s="54"/>
      <c r="D1596" s="54"/>
      <c r="F1596" s="54"/>
      <c r="G1596" s="55"/>
      <c r="I1596" s="69"/>
      <c r="J1596" s="50"/>
      <c r="K1596" s="50"/>
    </row>
    <row r="1597" spans="1:11" ht="12.75">
      <c r="A1597" s="54"/>
      <c r="B1597" s="54"/>
      <c r="C1597" s="54"/>
      <c r="D1597" s="54"/>
      <c r="F1597" s="54"/>
      <c r="G1597" s="55"/>
      <c r="I1597" s="69"/>
      <c r="J1597" s="50"/>
      <c r="K1597" s="50"/>
    </row>
    <row r="1598" spans="1:11" ht="12.75">
      <c r="A1598" s="54"/>
      <c r="B1598" s="54"/>
      <c r="C1598" s="54"/>
      <c r="D1598" s="54"/>
      <c r="F1598" s="54"/>
      <c r="G1598" s="55"/>
      <c r="I1598" s="69"/>
      <c r="J1598" s="50"/>
      <c r="K1598" s="50"/>
    </row>
    <row r="1599" spans="1:11" ht="12.75">
      <c r="A1599" s="54"/>
      <c r="B1599" s="54"/>
      <c r="C1599" s="54"/>
      <c r="D1599" s="54"/>
      <c r="F1599" s="54"/>
      <c r="G1599" s="55"/>
      <c r="I1599" s="69"/>
      <c r="J1599" s="50"/>
      <c r="K1599" s="50"/>
    </row>
    <row r="1600" spans="1:11" ht="12.75">
      <c r="A1600" s="54"/>
      <c r="B1600" s="54"/>
      <c r="C1600" s="54"/>
      <c r="D1600" s="54"/>
      <c r="F1600" s="54"/>
      <c r="G1600" s="55"/>
      <c r="I1600" s="69"/>
      <c r="J1600" s="50"/>
      <c r="K1600" s="50"/>
    </row>
    <row r="1601" spans="1:11" ht="12.75">
      <c r="A1601" s="54"/>
      <c r="B1601" s="54"/>
      <c r="C1601" s="54"/>
      <c r="D1601" s="54"/>
      <c r="F1601" s="54"/>
      <c r="G1601" s="55"/>
      <c r="I1601" s="69"/>
      <c r="J1601" s="50"/>
      <c r="K1601" s="50"/>
    </row>
    <row r="1602" spans="1:11" ht="12.75">
      <c r="A1602" s="54"/>
      <c r="B1602" s="54"/>
      <c r="C1602" s="54"/>
      <c r="D1602" s="54"/>
      <c r="F1602" s="54"/>
      <c r="G1602" s="55"/>
      <c r="I1602" s="69"/>
      <c r="J1602" s="50"/>
      <c r="K1602" s="50"/>
    </row>
    <row r="1603" spans="1:11" ht="12.75">
      <c r="A1603" s="54"/>
      <c r="B1603" s="54"/>
      <c r="C1603" s="54"/>
      <c r="D1603" s="54"/>
      <c r="F1603" s="54"/>
      <c r="G1603" s="55"/>
      <c r="I1603" s="69"/>
      <c r="J1603" s="50"/>
      <c r="K1603" s="50"/>
    </row>
    <row r="1604" spans="1:11" ht="12.75">
      <c r="A1604" s="54"/>
      <c r="B1604" s="54"/>
      <c r="C1604" s="54"/>
      <c r="D1604" s="54"/>
      <c r="F1604" s="54"/>
      <c r="G1604" s="55"/>
      <c r="I1604" s="69"/>
      <c r="J1604" s="50"/>
      <c r="K1604" s="50"/>
    </row>
    <row r="1605" spans="1:11" ht="12.75">
      <c r="A1605" s="54"/>
      <c r="B1605" s="54"/>
      <c r="C1605" s="54"/>
      <c r="D1605" s="54"/>
      <c r="F1605" s="54"/>
      <c r="G1605" s="55"/>
      <c r="I1605" s="69"/>
      <c r="J1605" s="50"/>
      <c r="K1605" s="50"/>
    </row>
    <row r="1606" spans="1:11" ht="12.75">
      <c r="A1606" s="54"/>
      <c r="B1606" s="54"/>
      <c r="C1606" s="54"/>
      <c r="D1606" s="54"/>
      <c r="F1606" s="54"/>
      <c r="G1606" s="55"/>
      <c r="I1606" s="69"/>
      <c r="J1606" s="50"/>
      <c r="K1606" s="50"/>
    </row>
    <row r="1607" spans="1:11" ht="12.75">
      <c r="A1607" s="54"/>
      <c r="B1607" s="54"/>
      <c r="C1607" s="54"/>
      <c r="D1607" s="54"/>
      <c r="F1607" s="54"/>
      <c r="G1607" s="55"/>
      <c r="I1607" s="69"/>
      <c r="J1607" s="50"/>
      <c r="K1607" s="50"/>
    </row>
    <row r="1608" spans="1:11" ht="12.75">
      <c r="A1608" s="54"/>
      <c r="B1608" s="54"/>
      <c r="C1608" s="54"/>
      <c r="D1608" s="54"/>
      <c r="F1608" s="54"/>
      <c r="G1608" s="55"/>
      <c r="I1608" s="69"/>
      <c r="J1608" s="50"/>
      <c r="K1608" s="50"/>
    </row>
    <row r="1609" spans="1:11" ht="12.75">
      <c r="A1609" s="54"/>
      <c r="B1609" s="54"/>
      <c r="C1609" s="54"/>
      <c r="D1609" s="54"/>
      <c r="F1609" s="54"/>
      <c r="G1609" s="55"/>
      <c r="I1609" s="69"/>
      <c r="J1609" s="50"/>
      <c r="K1609" s="50"/>
    </row>
    <row r="1610" spans="1:11" ht="12.75">
      <c r="A1610" s="54"/>
      <c r="B1610" s="54"/>
      <c r="C1610" s="54"/>
      <c r="D1610" s="54"/>
      <c r="F1610" s="54"/>
      <c r="G1610" s="55"/>
      <c r="I1610" s="69"/>
      <c r="J1610" s="50"/>
      <c r="K1610" s="50"/>
    </row>
    <row r="1611" spans="1:11" ht="12.75">
      <c r="A1611" s="54"/>
      <c r="B1611" s="54"/>
      <c r="C1611" s="54"/>
      <c r="D1611" s="54"/>
      <c r="F1611" s="54"/>
      <c r="G1611" s="55"/>
      <c r="I1611" s="69"/>
      <c r="J1611" s="50"/>
      <c r="K1611" s="50"/>
    </row>
    <row r="1612" spans="1:11" ht="12.75">
      <c r="A1612" s="54"/>
      <c r="B1612" s="54"/>
      <c r="C1612" s="54"/>
      <c r="D1612" s="54"/>
      <c r="F1612" s="54"/>
      <c r="G1612" s="55"/>
      <c r="I1612" s="69"/>
      <c r="J1612" s="50"/>
      <c r="K1612" s="50"/>
    </row>
    <row r="1613" spans="1:11" ht="12.75">
      <c r="A1613" s="54"/>
      <c r="B1613" s="54"/>
      <c r="C1613" s="54"/>
      <c r="D1613" s="54"/>
      <c r="F1613" s="54"/>
      <c r="G1613" s="55"/>
      <c r="I1613" s="69"/>
      <c r="J1613" s="50"/>
      <c r="K1613" s="50"/>
    </row>
    <row r="1614" spans="1:11" ht="12.75">
      <c r="A1614" s="54"/>
      <c r="B1614" s="54"/>
      <c r="C1614" s="54"/>
      <c r="D1614" s="54"/>
      <c r="F1614" s="54"/>
      <c r="G1614" s="55"/>
      <c r="I1614" s="69"/>
      <c r="J1614" s="50"/>
      <c r="K1614" s="50"/>
    </row>
    <row r="1615" spans="1:11" ht="12.75">
      <c r="A1615" s="54"/>
      <c r="B1615" s="54"/>
      <c r="C1615" s="54"/>
      <c r="D1615" s="54"/>
      <c r="F1615" s="54"/>
      <c r="G1615" s="55"/>
      <c r="I1615" s="69"/>
      <c r="J1615" s="50"/>
      <c r="K1615" s="50"/>
    </row>
    <row r="1616" spans="1:11" ht="12.75">
      <c r="A1616" s="54"/>
      <c r="B1616" s="54"/>
      <c r="C1616" s="54"/>
      <c r="D1616" s="54"/>
      <c r="F1616" s="54"/>
      <c r="G1616" s="55"/>
      <c r="I1616" s="69"/>
      <c r="J1616" s="50"/>
      <c r="K1616" s="50"/>
    </row>
    <row r="1617" spans="1:11" ht="12.75">
      <c r="A1617" s="54"/>
      <c r="B1617" s="54"/>
      <c r="C1617" s="54"/>
      <c r="D1617" s="54"/>
      <c r="F1617" s="54"/>
      <c r="G1617" s="55"/>
      <c r="I1617" s="69"/>
      <c r="J1617" s="50"/>
      <c r="K1617" s="50"/>
    </row>
    <row r="1618" spans="1:11" ht="12.75">
      <c r="A1618" s="54"/>
      <c r="B1618" s="54"/>
      <c r="C1618" s="54"/>
      <c r="D1618" s="54"/>
      <c r="F1618" s="54"/>
      <c r="G1618" s="55"/>
      <c r="I1618" s="69"/>
      <c r="J1618" s="50"/>
      <c r="K1618" s="50"/>
    </row>
    <row r="1619" spans="1:11" ht="12.75">
      <c r="A1619" s="54"/>
      <c r="B1619" s="54"/>
      <c r="C1619" s="54"/>
      <c r="D1619" s="54"/>
      <c r="F1619" s="54"/>
      <c r="G1619" s="55"/>
      <c r="I1619" s="69"/>
      <c r="J1619" s="50"/>
      <c r="K1619" s="50"/>
    </row>
    <row r="1620" spans="1:11" ht="12.75">
      <c r="A1620" s="54"/>
      <c r="B1620" s="54"/>
      <c r="C1620" s="54"/>
      <c r="D1620" s="54"/>
      <c r="F1620" s="54"/>
      <c r="G1620" s="55"/>
      <c r="I1620" s="69"/>
      <c r="J1620" s="50"/>
      <c r="K1620" s="50"/>
    </row>
    <row r="1621" spans="1:11" ht="12.75">
      <c r="A1621" s="54"/>
      <c r="B1621" s="54"/>
      <c r="C1621" s="54"/>
      <c r="D1621" s="54"/>
      <c r="F1621" s="54"/>
      <c r="G1621" s="55"/>
      <c r="I1621" s="69"/>
      <c r="J1621" s="50"/>
      <c r="K1621" s="50"/>
    </row>
    <row r="1622" spans="1:11" ht="12.75">
      <c r="A1622" s="54"/>
      <c r="B1622" s="54"/>
      <c r="C1622" s="54"/>
      <c r="D1622" s="54"/>
      <c r="F1622" s="54"/>
      <c r="G1622" s="55"/>
      <c r="I1622" s="69"/>
      <c r="J1622" s="50"/>
      <c r="K1622" s="50"/>
    </row>
    <row r="1623" spans="1:11" ht="12.75">
      <c r="A1623" s="54"/>
      <c r="B1623" s="54"/>
      <c r="C1623" s="54"/>
      <c r="D1623" s="54"/>
      <c r="F1623" s="54"/>
      <c r="G1623" s="55"/>
      <c r="I1623" s="69"/>
      <c r="J1623" s="50"/>
      <c r="K1623" s="50"/>
    </row>
    <row r="1624" spans="1:11" ht="12.75">
      <c r="A1624" s="54"/>
      <c r="B1624" s="54"/>
      <c r="C1624" s="54"/>
      <c r="D1624" s="54"/>
      <c r="F1624" s="54"/>
      <c r="G1624" s="55"/>
      <c r="I1624" s="69"/>
      <c r="J1624" s="50"/>
      <c r="K1624" s="50"/>
    </row>
    <row r="1625" spans="1:11" ht="12.75">
      <c r="A1625" s="54"/>
      <c r="B1625" s="54"/>
      <c r="C1625" s="54"/>
      <c r="D1625" s="54"/>
      <c r="F1625" s="54"/>
      <c r="G1625" s="55"/>
      <c r="I1625" s="69"/>
      <c r="J1625" s="50"/>
      <c r="K1625" s="50"/>
    </row>
    <row r="1626" spans="1:11" ht="12.75">
      <c r="A1626" s="54"/>
      <c r="B1626" s="54"/>
      <c r="C1626" s="54"/>
      <c r="D1626" s="54"/>
      <c r="F1626" s="54"/>
      <c r="G1626" s="55"/>
      <c r="I1626" s="69"/>
      <c r="J1626" s="50"/>
      <c r="K1626" s="50"/>
    </row>
    <row r="1627" spans="1:11" ht="12.75">
      <c r="A1627" s="54"/>
      <c r="B1627" s="54"/>
      <c r="C1627" s="54"/>
      <c r="D1627" s="54"/>
      <c r="F1627" s="54"/>
      <c r="G1627" s="55"/>
      <c r="I1627" s="69"/>
      <c r="J1627" s="50"/>
      <c r="K1627" s="50"/>
    </row>
    <row r="1628" spans="1:11" ht="12.75">
      <c r="A1628" s="54"/>
      <c r="B1628" s="54"/>
      <c r="C1628" s="54"/>
      <c r="D1628" s="54"/>
      <c r="F1628" s="54"/>
      <c r="G1628" s="55"/>
      <c r="I1628" s="69"/>
      <c r="J1628" s="50"/>
      <c r="K1628" s="50"/>
    </row>
    <row r="1629" spans="1:11" ht="12.75">
      <c r="A1629" s="54"/>
      <c r="B1629" s="54"/>
      <c r="C1629" s="54"/>
      <c r="D1629" s="54"/>
      <c r="F1629" s="54"/>
      <c r="G1629" s="55"/>
      <c r="I1629" s="69"/>
      <c r="J1629" s="50"/>
      <c r="K1629" s="50"/>
    </row>
    <row r="1630" spans="1:11" ht="12.75">
      <c r="A1630" s="54"/>
      <c r="B1630" s="54"/>
      <c r="C1630" s="54"/>
      <c r="D1630" s="54"/>
      <c r="F1630" s="54"/>
      <c r="G1630" s="55"/>
      <c r="I1630" s="69"/>
      <c r="J1630" s="50"/>
      <c r="K1630" s="50"/>
    </row>
    <row r="1631" spans="1:11" ht="12.75">
      <c r="A1631" s="54"/>
      <c r="B1631" s="54"/>
      <c r="C1631" s="54"/>
      <c r="D1631" s="54"/>
      <c r="F1631" s="54"/>
      <c r="G1631" s="55"/>
      <c r="I1631" s="69"/>
      <c r="J1631" s="50"/>
      <c r="K1631" s="50"/>
    </row>
    <row r="1632" spans="1:11" ht="12.75">
      <c r="A1632" s="54"/>
      <c r="B1632" s="54"/>
      <c r="C1632" s="54"/>
      <c r="D1632" s="54"/>
      <c r="F1632" s="54"/>
      <c r="G1632" s="55"/>
      <c r="I1632" s="69"/>
      <c r="J1632" s="50"/>
      <c r="K1632" s="50"/>
    </row>
    <row r="1633" spans="1:11" ht="12.75">
      <c r="A1633" s="54"/>
      <c r="B1633" s="54"/>
      <c r="C1633" s="54"/>
      <c r="D1633" s="54"/>
      <c r="F1633" s="54"/>
      <c r="G1633" s="55"/>
      <c r="I1633" s="69"/>
      <c r="J1633" s="50"/>
      <c r="K1633" s="50"/>
    </row>
    <row r="1634" spans="1:11" ht="12.75">
      <c r="A1634" s="54"/>
      <c r="B1634" s="54"/>
      <c r="C1634" s="54"/>
      <c r="D1634" s="54"/>
      <c r="F1634" s="54"/>
      <c r="G1634" s="55"/>
      <c r="I1634" s="69"/>
      <c r="J1634" s="50"/>
      <c r="K1634" s="50"/>
    </row>
    <row r="1635" spans="1:11" ht="12.75">
      <c r="A1635" s="54"/>
      <c r="B1635" s="54"/>
      <c r="C1635" s="54"/>
      <c r="D1635" s="54"/>
      <c r="F1635" s="54"/>
      <c r="G1635" s="55"/>
      <c r="I1635" s="69"/>
      <c r="J1635" s="50"/>
      <c r="K1635" s="50"/>
    </row>
    <row r="1636" spans="1:11" ht="12.75">
      <c r="A1636" s="54"/>
      <c r="B1636" s="54"/>
      <c r="C1636" s="54"/>
      <c r="D1636" s="54"/>
      <c r="F1636" s="54"/>
      <c r="G1636" s="55"/>
      <c r="I1636" s="69"/>
      <c r="J1636" s="50"/>
      <c r="K1636" s="50"/>
    </row>
    <row r="1637" spans="1:11" ht="12.75">
      <c r="A1637" s="54"/>
      <c r="B1637" s="54"/>
      <c r="C1637" s="54"/>
      <c r="D1637" s="54"/>
      <c r="F1637" s="54"/>
      <c r="G1637" s="55"/>
      <c r="I1637" s="69"/>
      <c r="J1637" s="50"/>
      <c r="K1637" s="50"/>
    </row>
    <row r="1638" spans="1:11" ht="12.75">
      <c r="A1638" s="54"/>
      <c r="B1638" s="54"/>
      <c r="C1638" s="54"/>
      <c r="D1638" s="54"/>
      <c r="F1638" s="54"/>
      <c r="G1638" s="55"/>
      <c r="I1638" s="69"/>
      <c r="J1638" s="50"/>
      <c r="K1638" s="50"/>
    </row>
    <row r="1639" spans="1:11" ht="12.75">
      <c r="A1639" s="54"/>
      <c r="B1639" s="54"/>
      <c r="C1639" s="54"/>
      <c r="D1639" s="54"/>
      <c r="F1639" s="54"/>
      <c r="G1639" s="55"/>
      <c r="I1639" s="69"/>
      <c r="J1639" s="50"/>
      <c r="K1639" s="50"/>
    </row>
    <row r="1640" spans="1:11" ht="12.75">
      <c r="A1640" s="54"/>
      <c r="B1640" s="54"/>
      <c r="C1640" s="54"/>
      <c r="D1640" s="54"/>
      <c r="F1640" s="54"/>
      <c r="G1640" s="55"/>
      <c r="I1640" s="69"/>
      <c r="J1640" s="50"/>
      <c r="K1640" s="50"/>
    </row>
    <row r="1641" spans="1:11" ht="12.75">
      <c r="A1641" s="54"/>
      <c r="B1641" s="54"/>
      <c r="C1641" s="54"/>
      <c r="D1641" s="54"/>
      <c r="F1641" s="54"/>
      <c r="G1641" s="55"/>
      <c r="I1641" s="69"/>
      <c r="J1641" s="50"/>
      <c r="K1641" s="50"/>
    </row>
    <row r="1642" spans="1:11" ht="12.75">
      <c r="A1642" s="54"/>
      <c r="B1642" s="54"/>
      <c r="C1642" s="54"/>
      <c r="D1642" s="54"/>
      <c r="F1642" s="54"/>
      <c r="G1642" s="55"/>
      <c r="I1642" s="69"/>
      <c r="J1642" s="50"/>
      <c r="K1642" s="50"/>
    </row>
    <row r="1643" spans="1:11" ht="12.75">
      <c r="A1643" s="54"/>
      <c r="B1643" s="54"/>
      <c r="C1643" s="54"/>
      <c r="D1643" s="54"/>
      <c r="F1643" s="54"/>
      <c r="G1643" s="55"/>
      <c r="I1643" s="69"/>
      <c r="J1643" s="50"/>
      <c r="K1643" s="50"/>
    </row>
    <row r="1644" spans="1:11" ht="12.75">
      <c r="A1644" s="54"/>
      <c r="B1644" s="54"/>
      <c r="C1644" s="54"/>
      <c r="D1644" s="54"/>
      <c r="F1644" s="54"/>
      <c r="G1644" s="55"/>
      <c r="I1644" s="69"/>
      <c r="J1644" s="50"/>
      <c r="K1644" s="50"/>
    </row>
    <row r="1645" spans="1:11" ht="12.75">
      <c r="A1645" s="54"/>
      <c r="B1645" s="54"/>
      <c r="C1645" s="54"/>
      <c r="D1645" s="54"/>
      <c r="F1645" s="54"/>
      <c r="G1645" s="55"/>
      <c r="I1645" s="69"/>
      <c r="J1645" s="50"/>
      <c r="K1645" s="50"/>
    </row>
    <row r="1646" spans="1:11" ht="12.75">
      <c r="A1646" s="54"/>
      <c r="B1646" s="54"/>
      <c r="C1646" s="54"/>
      <c r="D1646" s="54"/>
      <c r="F1646" s="54"/>
      <c r="G1646" s="55"/>
      <c r="I1646" s="69"/>
      <c r="J1646" s="50"/>
      <c r="K1646" s="50"/>
    </row>
    <row r="1647" spans="1:11" ht="12.75">
      <c r="A1647" s="54"/>
      <c r="B1647" s="54"/>
      <c r="C1647" s="54"/>
      <c r="D1647" s="54"/>
      <c r="F1647" s="54"/>
      <c r="G1647" s="55"/>
      <c r="I1647" s="69"/>
      <c r="J1647" s="50"/>
      <c r="K1647" s="50"/>
    </row>
    <row r="1648" spans="1:11" ht="12.75">
      <c r="A1648" s="54"/>
      <c r="B1648" s="54"/>
      <c r="C1648" s="54"/>
      <c r="D1648" s="54"/>
      <c r="F1648" s="54"/>
      <c r="G1648" s="55"/>
      <c r="I1648" s="69"/>
      <c r="J1648" s="50"/>
      <c r="K1648" s="50"/>
    </row>
    <row r="1649" spans="1:11" ht="12.75">
      <c r="A1649" s="54"/>
      <c r="B1649" s="54"/>
      <c r="C1649" s="54"/>
      <c r="D1649" s="54"/>
      <c r="F1649" s="54"/>
      <c r="G1649" s="55"/>
      <c r="I1649" s="69"/>
      <c r="J1649" s="50"/>
      <c r="K1649" s="50"/>
    </row>
    <row r="1650" spans="1:11" ht="12.75">
      <c r="A1650" s="54"/>
      <c r="B1650" s="54"/>
      <c r="C1650" s="54"/>
      <c r="D1650" s="54"/>
      <c r="F1650" s="54"/>
      <c r="G1650" s="55"/>
      <c r="I1650" s="69"/>
      <c r="J1650" s="50"/>
      <c r="K1650" s="50"/>
    </row>
    <row r="1651" spans="1:11" ht="12.75">
      <c r="A1651" s="54"/>
      <c r="B1651" s="54"/>
      <c r="C1651" s="54"/>
      <c r="D1651" s="54"/>
      <c r="F1651" s="54"/>
      <c r="G1651" s="55"/>
      <c r="I1651" s="69"/>
      <c r="J1651" s="50"/>
      <c r="K1651" s="50"/>
    </row>
    <row r="1652" spans="1:11" ht="12.75">
      <c r="A1652" s="54"/>
      <c r="B1652" s="54"/>
      <c r="C1652" s="54"/>
      <c r="D1652" s="54"/>
      <c r="F1652" s="54"/>
      <c r="G1652" s="55"/>
      <c r="I1652" s="69"/>
      <c r="J1652" s="50"/>
      <c r="K1652" s="50"/>
    </row>
    <row r="1653" spans="1:11" ht="12.75">
      <c r="A1653" s="54"/>
      <c r="B1653" s="54"/>
      <c r="C1653" s="54"/>
      <c r="D1653" s="54"/>
      <c r="F1653" s="54"/>
      <c r="G1653" s="55"/>
      <c r="I1653" s="69"/>
      <c r="J1653" s="50"/>
      <c r="K1653" s="50"/>
    </row>
    <row r="1654" spans="1:11" ht="12.75">
      <c r="A1654" s="54"/>
      <c r="B1654" s="54"/>
      <c r="C1654" s="54"/>
      <c r="D1654" s="54"/>
      <c r="F1654" s="54"/>
      <c r="G1654" s="55"/>
      <c r="I1654" s="69"/>
      <c r="J1654" s="50"/>
      <c r="K1654" s="50"/>
    </row>
    <row r="1655" spans="1:11" ht="12.75">
      <c r="A1655" s="54"/>
      <c r="B1655" s="54"/>
      <c r="C1655" s="54"/>
      <c r="D1655" s="54"/>
      <c r="F1655" s="54"/>
      <c r="G1655" s="55"/>
      <c r="I1655" s="69"/>
      <c r="J1655" s="50"/>
      <c r="K1655" s="50"/>
    </row>
    <row r="1656" spans="1:11" ht="12.75">
      <c r="A1656" s="54"/>
      <c r="B1656" s="54"/>
      <c r="C1656" s="54"/>
      <c r="D1656" s="54"/>
      <c r="F1656" s="54"/>
      <c r="G1656" s="55"/>
      <c r="I1656" s="69"/>
      <c r="J1656" s="50"/>
      <c r="K1656" s="50"/>
    </row>
    <row r="1657" spans="1:11" ht="12.75">
      <c r="A1657" s="54"/>
      <c r="B1657" s="54"/>
      <c r="C1657" s="54"/>
      <c r="D1657" s="54"/>
      <c r="F1657" s="54"/>
      <c r="G1657" s="55"/>
      <c r="I1657" s="69"/>
      <c r="J1657" s="50"/>
      <c r="K1657" s="50"/>
    </row>
    <row r="1658" spans="1:11" ht="12.75">
      <c r="A1658" s="54"/>
      <c r="B1658" s="54"/>
      <c r="C1658" s="54"/>
      <c r="D1658" s="54"/>
      <c r="F1658" s="54"/>
      <c r="G1658" s="55"/>
      <c r="I1658" s="69"/>
      <c r="J1658" s="50"/>
      <c r="K1658" s="50"/>
    </row>
    <row r="1659" spans="1:11" ht="12.75">
      <c r="A1659" s="54"/>
      <c r="B1659" s="54"/>
      <c r="C1659" s="54"/>
      <c r="D1659" s="54"/>
      <c r="F1659" s="54"/>
      <c r="G1659" s="55"/>
      <c r="I1659" s="69"/>
      <c r="J1659" s="50"/>
      <c r="K1659" s="50"/>
    </row>
    <row r="1660" spans="1:11" ht="12.75">
      <c r="A1660" s="54"/>
      <c r="B1660" s="54"/>
      <c r="C1660" s="54"/>
      <c r="D1660" s="54"/>
      <c r="F1660" s="54"/>
      <c r="G1660" s="55"/>
      <c r="I1660" s="69"/>
      <c r="J1660" s="50"/>
      <c r="K1660" s="50"/>
    </row>
    <row r="1661" spans="1:11" ht="12.75">
      <c r="A1661" s="54"/>
      <c r="B1661" s="54"/>
      <c r="C1661" s="54"/>
      <c r="D1661" s="54"/>
      <c r="F1661" s="54"/>
      <c r="G1661" s="55"/>
      <c r="I1661" s="69"/>
      <c r="J1661" s="50"/>
      <c r="K1661" s="50"/>
    </row>
    <row r="1662" spans="1:11" ht="12.75">
      <c r="A1662" s="54"/>
      <c r="B1662" s="54"/>
      <c r="C1662" s="54"/>
      <c r="D1662" s="54"/>
      <c r="F1662" s="54"/>
      <c r="G1662" s="55"/>
      <c r="I1662" s="69"/>
      <c r="J1662" s="50"/>
      <c r="K1662" s="50"/>
    </row>
    <row r="1663" spans="1:11" ht="12.75">
      <c r="A1663" s="54"/>
      <c r="B1663" s="54"/>
      <c r="C1663" s="54"/>
      <c r="D1663" s="54"/>
      <c r="F1663" s="54"/>
      <c r="G1663" s="55"/>
      <c r="I1663" s="69"/>
      <c r="J1663" s="50"/>
      <c r="K1663" s="50"/>
    </row>
    <row r="1664" spans="1:11" ht="12.75">
      <c r="A1664" s="54"/>
      <c r="B1664" s="54"/>
      <c r="C1664" s="54"/>
      <c r="D1664" s="54"/>
      <c r="F1664" s="54"/>
      <c r="G1664" s="55"/>
      <c r="I1664" s="69"/>
      <c r="J1664" s="50"/>
      <c r="K1664" s="50"/>
    </row>
    <row r="1665" spans="1:11" ht="12.75">
      <c r="A1665" s="54"/>
      <c r="B1665" s="54"/>
      <c r="C1665" s="54"/>
      <c r="D1665" s="54"/>
      <c r="F1665" s="54"/>
      <c r="G1665" s="55"/>
      <c r="I1665" s="69"/>
      <c r="J1665" s="50"/>
      <c r="K1665" s="50"/>
    </row>
    <row r="1666" spans="1:11" ht="12.75">
      <c r="A1666" s="54"/>
      <c r="B1666" s="54"/>
      <c r="C1666" s="54"/>
      <c r="D1666" s="54"/>
      <c r="F1666" s="54"/>
      <c r="G1666" s="55"/>
      <c r="I1666" s="69"/>
      <c r="J1666" s="50"/>
      <c r="K1666" s="50"/>
    </row>
    <row r="1667" spans="1:11" ht="12.75">
      <c r="A1667" s="54"/>
      <c r="B1667" s="54"/>
      <c r="C1667" s="54"/>
      <c r="D1667" s="54"/>
      <c r="F1667" s="54"/>
      <c r="G1667" s="55"/>
      <c r="I1667" s="69"/>
      <c r="J1667" s="50"/>
      <c r="K1667" s="50"/>
    </row>
    <row r="1668" spans="1:11" ht="12.75">
      <c r="A1668" s="54"/>
      <c r="B1668" s="54"/>
      <c r="C1668" s="54"/>
      <c r="D1668" s="54"/>
      <c r="F1668" s="54"/>
      <c r="G1668" s="55"/>
      <c r="I1668" s="69"/>
      <c r="J1668" s="50"/>
      <c r="K1668" s="50"/>
    </row>
    <row r="1669" spans="1:11" ht="12.75">
      <c r="A1669" s="54"/>
      <c r="B1669" s="54"/>
      <c r="C1669" s="54"/>
      <c r="D1669" s="54"/>
      <c r="F1669" s="54"/>
      <c r="G1669" s="55"/>
      <c r="I1669" s="69"/>
      <c r="J1669" s="50"/>
      <c r="K1669" s="50"/>
    </row>
    <row r="1670" spans="1:11" ht="12.75">
      <c r="A1670" s="54"/>
      <c r="B1670" s="54"/>
      <c r="C1670" s="54"/>
      <c r="D1670" s="54"/>
      <c r="F1670" s="54"/>
      <c r="G1670" s="55"/>
      <c r="I1670" s="69"/>
      <c r="J1670" s="50"/>
      <c r="K1670" s="50"/>
    </row>
    <row r="1671" spans="1:11" ht="12.75">
      <c r="A1671" s="54"/>
      <c r="B1671" s="54"/>
      <c r="C1671" s="54"/>
      <c r="D1671" s="54"/>
      <c r="F1671" s="54"/>
      <c r="G1671" s="55"/>
      <c r="I1671" s="69"/>
      <c r="J1671" s="50"/>
      <c r="K1671" s="50"/>
    </row>
    <row r="1672" spans="1:11" ht="12.75">
      <c r="A1672" s="54"/>
      <c r="B1672" s="54"/>
      <c r="C1672" s="54"/>
      <c r="D1672" s="54"/>
      <c r="F1672" s="54"/>
      <c r="G1672" s="55"/>
      <c r="I1672" s="69"/>
      <c r="J1672" s="50"/>
      <c r="K1672" s="50"/>
    </row>
    <row r="1673" spans="1:11" ht="12.75">
      <c r="A1673" s="54"/>
      <c r="B1673" s="54"/>
      <c r="C1673" s="54"/>
      <c r="D1673" s="54"/>
      <c r="F1673" s="54"/>
      <c r="G1673" s="55"/>
      <c r="I1673" s="69"/>
      <c r="J1673" s="50"/>
      <c r="K1673" s="50"/>
    </row>
    <row r="1674" spans="1:11" ht="12.75">
      <c r="A1674" s="54"/>
      <c r="B1674" s="54"/>
      <c r="C1674" s="54"/>
      <c r="D1674" s="54"/>
      <c r="F1674" s="54"/>
      <c r="G1674" s="55"/>
      <c r="I1674" s="69"/>
      <c r="J1674" s="50"/>
      <c r="K1674" s="50"/>
    </row>
    <row r="1675" spans="1:11" ht="12.75">
      <c r="A1675" s="54"/>
      <c r="B1675" s="54"/>
      <c r="C1675" s="54"/>
      <c r="D1675" s="54"/>
      <c r="F1675" s="54"/>
      <c r="G1675" s="55"/>
      <c r="I1675" s="69"/>
      <c r="J1675" s="50"/>
      <c r="K1675" s="50"/>
    </row>
    <row r="1676" spans="1:11" ht="12.75">
      <c r="A1676" s="54"/>
      <c r="B1676" s="54"/>
      <c r="C1676" s="54"/>
      <c r="D1676" s="54"/>
      <c r="F1676" s="54"/>
      <c r="G1676" s="55"/>
      <c r="I1676" s="69"/>
      <c r="J1676" s="50"/>
      <c r="K1676" s="50"/>
    </row>
    <row r="1677" spans="1:11" ht="12.75">
      <c r="A1677" s="54"/>
      <c r="B1677" s="54"/>
      <c r="C1677" s="54"/>
      <c r="D1677" s="54"/>
      <c r="F1677" s="54"/>
      <c r="G1677" s="55"/>
      <c r="I1677" s="69"/>
      <c r="J1677" s="50"/>
      <c r="K1677" s="50"/>
    </row>
    <row r="1678" spans="1:11" ht="12.75">
      <c r="A1678" s="54"/>
      <c r="B1678" s="54"/>
      <c r="C1678" s="54"/>
      <c r="D1678" s="54"/>
      <c r="F1678" s="54"/>
      <c r="G1678" s="55"/>
      <c r="I1678" s="69"/>
      <c r="J1678" s="50"/>
      <c r="K1678" s="50"/>
    </row>
    <row r="1679" spans="1:11" ht="12.75">
      <c r="A1679" s="54"/>
      <c r="B1679" s="54"/>
      <c r="C1679" s="54"/>
      <c r="D1679" s="54"/>
      <c r="F1679" s="54"/>
      <c r="G1679" s="55"/>
      <c r="I1679" s="69"/>
      <c r="J1679" s="50"/>
      <c r="K1679" s="50"/>
    </row>
    <row r="1680" spans="1:11" ht="12.75">
      <c r="A1680" s="54"/>
      <c r="B1680" s="54"/>
      <c r="C1680" s="54"/>
      <c r="D1680" s="54"/>
      <c r="F1680" s="54"/>
      <c r="G1680" s="55"/>
      <c r="I1680" s="69"/>
      <c r="J1680" s="50"/>
      <c r="K1680" s="50"/>
    </row>
    <row r="1681" spans="1:11" ht="12.75">
      <c r="A1681" s="54"/>
      <c r="B1681" s="54"/>
      <c r="C1681" s="54"/>
      <c r="D1681" s="54"/>
      <c r="F1681" s="54"/>
      <c r="G1681" s="55"/>
      <c r="I1681" s="69"/>
      <c r="J1681" s="50"/>
      <c r="K1681" s="50"/>
    </row>
    <row r="1682" spans="1:11" ht="12.75">
      <c r="A1682" s="54"/>
      <c r="B1682" s="54"/>
      <c r="C1682" s="54"/>
      <c r="D1682" s="54"/>
      <c r="F1682" s="54"/>
      <c r="G1682" s="55"/>
      <c r="I1682" s="69"/>
      <c r="J1682" s="50"/>
      <c r="K1682" s="50"/>
    </row>
    <row r="1683" spans="1:11" ht="12.75">
      <c r="A1683" s="54"/>
      <c r="B1683" s="54"/>
      <c r="C1683" s="54"/>
      <c r="D1683" s="54"/>
      <c r="F1683" s="54"/>
      <c r="G1683" s="55"/>
      <c r="I1683" s="69"/>
      <c r="J1683" s="50"/>
      <c r="K1683" s="50"/>
    </row>
    <row r="1684" spans="1:11" ht="12.75">
      <c r="A1684" s="54"/>
      <c r="B1684" s="54"/>
      <c r="C1684" s="54"/>
      <c r="D1684" s="54"/>
      <c r="F1684" s="54"/>
      <c r="G1684" s="55"/>
      <c r="I1684" s="69"/>
      <c r="J1684" s="50"/>
      <c r="K1684" s="50"/>
    </row>
    <row r="1685" spans="1:11" ht="12.75">
      <c r="A1685" s="54"/>
      <c r="B1685" s="54"/>
      <c r="C1685" s="54"/>
      <c r="D1685" s="54"/>
      <c r="F1685" s="54"/>
      <c r="G1685" s="55"/>
      <c r="I1685" s="69"/>
      <c r="J1685" s="50"/>
      <c r="K1685" s="50"/>
    </row>
    <row r="1686" spans="1:11" ht="12.75">
      <c r="A1686" s="54"/>
      <c r="B1686" s="54"/>
      <c r="C1686" s="54"/>
      <c r="D1686" s="54"/>
      <c r="F1686" s="54"/>
      <c r="G1686" s="55"/>
      <c r="I1686" s="69"/>
      <c r="J1686" s="50"/>
      <c r="K1686" s="50"/>
    </row>
    <row r="1687" spans="1:11" ht="12.75">
      <c r="A1687" s="54"/>
      <c r="B1687" s="54"/>
      <c r="C1687" s="54"/>
      <c r="D1687" s="54"/>
      <c r="F1687" s="54"/>
      <c r="G1687" s="55"/>
      <c r="I1687" s="69"/>
      <c r="J1687" s="50"/>
      <c r="K1687" s="50"/>
    </row>
    <row r="1688" spans="1:11" ht="12.75">
      <c r="A1688" s="54"/>
      <c r="B1688" s="54"/>
      <c r="C1688" s="54"/>
      <c r="D1688" s="54"/>
      <c r="F1688" s="54"/>
      <c r="G1688" s="55"/>
      <c r="I1688" s="69"/>
      <c r="J1688" s="50"/>
      <c r="K1688" s="50"/>
    </row>
    <row r="1689" spans="1:11" ht="12.75">
      <c r="A1689" s="54"/>
      <c r="B1689" s="54"/>
      <c r="C1689" s="54"/>
      <c r="D1689" s="54"/>
      <c r="F1689" s="54"/>
      <c r="G1689" s="55"/>
      <c r="I1689" s="69"/>
      <c r="J1689" s="50"/>
      <c r="K1689" s="50"/>
    </row>
    <row r="1690" spans="1:11" ht="12.75">
      <c r="A1690" s="54"/>
      <c r="B1690" s="54"/>
      <c r="C1690" s="54"/>
      <c r="D1690" s="54"/>
      <c r="F1690" s="54"/>
      <c r="G1690" s="55"/>
      <c r="I1690" s="69"/>
      <c r="J1690" s="50"/>
      <c r="K1690" s="50"/>
    </row>
    <row r="1691" spans="1:11" ht="12.75">
      <c r="A1691" s="54"/>
      <c r="B1691" s="54"/>
      <c r="C1691" s="54"/>
      <c r="D1691" s="54"/>
      <c r="F1691" s="54"/>
      <c r="G1691" s="55"/>
      <c r="I1691" s="69"/>
      <c r="J1691" s="50"/>
      <c r="K1691" s="50"/>
    </row>
    <row r="1692" spans="1:11" ht="12.75">
      <c r="A1692" s="54"/>
      <c r="B1692" s="54"/>
      <c r="C1692" s="54"/>
      <c r="D1692" s="54"/>
      <c r="F1692" s="54"/>
      <c r="G1692" s="55"/>
      <c r="I1692" s="69"/>
      <c r="J1692" s="50"/>
      <c r="K1692" s="50"/>
    </row>
    <row r="1693" spans="1:11" ht="12.75">
      <c r="A1693" s="54"/>
      <c r="B1693" s="54"/>
      <c r="C1693" s="54"/>
      <c r="D1693" s="54"/>
      <c r="F1693" s="54"/>
      <c r="G1693" s="55"/>
      <c r="I1693" s="69"/>
      <c r="J1693" s="50"/>
      <c r="K1693" s="50"/>
    </row>
    <row r="1694" spans="1:11" ht="12.75">
      <c r="A1694" s="54"/>
      <c r="B1694" s="54"/>
      <c r="C1694" s="54"/>
      <c r="D1694" s="54"/>
      <c r="F1694" s="54"/>
      <c r="G1694" s="55"/>
      <c r="I1694" s="69"/>
      <c r="J1694" s="50"/>
      <c r="K1694" s="50"/>
    </row>
    <row r="1695" spans="1:11" ht="12.75">
      <c r="A1695" s="54"/>
      <c r="B1695" s="54"/>
      <c r="C1695" s="54"/>
      <c r="D1695" s="54"/>
      <c r="F1695" s="54"/>
      <c r="G1695" s="55"/>
      <c r="I1695" s="69"/>
      <c r="J1695" s="50"/>
      <c r="K1695" s="50"/>
    </row>
    <row r="1696" spans="1:11" ht="12.75">
      <c r="A1696" s="54"/>
      <c r="B1696" s="54"/>
      <c r="C1696" s="54"/>
      <c r="D1696" s="54"/>
      <c r="F1696" s="54"/>
      <c r="G1696" s="55"/>
      <c r="I1696" s="69"/>
      <c r="J1696" s="50"/>
      <c r="K1696" s="50"/>
    </row>
    <row r="1697" spans="1:11" ht="12.75">
      <c r="A1697" s="54"/>
      <c r="B1697" s="54"/>
      <c r="C1697" s="54"/>
      <c r="D1697" s="54"/>
      <c r="F1697" s="54"/>
      <c r="G1697" s="55"/>
      <c r="I1697" s="69"/>
      <c r="J1697" s="50"/>
      <c r="K1697" s="50"/>
    </row>
    <row r="1698" spans="1:11" ht="12.75">
      <c r="A1698" s="54"/>
      <c r="B1698" s="54"/>
      <c r="C1698" s="54"/>
      <c r="D1698" s="54"/>
      <c r="F1698" s="54"/>
      <c r="G1698" s="55"/>
      <c r="I1698" s="69"/>
      <c r="J1698" s="50"/>
      <c r="K1698" s="50"/>
    </row>
    <row r="1699" spans="1:11" ht="12.75">
      <c r="A1699" s="54"/>
      <c r="B1699" s="54"/>
      <c r="C1699" s="54"/>
      <c r="D1699" s="54"/>
      <c r="F1699" s="54"/>
      <c r="G1699" s="55"/>
      <c r="I1699" s="69"/>
      <c r="J1699" s="50"/>
      <c r="K1699" s="50"/>
    </row>
    <row r="1700" spans="1:11" ht="12.75">
      <c r="A1700" s="54"/>
      <c r="B1700" s="54"/>
      <c r="C1700" s="54"/>
      <c r="D1700" s="54"/>
      <c r="F1700" s="54"/>
      <c r="G1700" s="55"/>
      <c r="I1700" s="69"/>
      <c r="J1700" s="50"/>
      <c r="K1700" s="50"/>
    </row>
    <row r="1701" spans="1:11" ht="12.75">
      <c r="A1701" s="54"/>
      <c r="B1701" s="54"/>
      <c r="C1701" s="54"/>
      <c r="D1701" s="54"/>
      <c r="F1701" s="54"/>
      <c r="G1701" s="55"/>
      <c r="I1701" s="69"/>
      <c r="J1701" s="50"/>
      <c r="K1701" s="50"/>
    </row>
    <row r="1702" spans="1:11" ht="12.75">
      <c r="A1702" s="54"/>
      <c r="B1702" s="54"/>
      <c r="C1702" s="54"/>
      <c r="D1702" s="54"/>
      <c r="F1702" s="54"/>
      <c r="G1702" s="55"/>
      <c r="I1702" s="69"/>
      <c r="J1702" s="50"/>
      <c r="K1702" s="50"/>
    </row>
    <row r="1703" spans="1:11" ht="12.75">
      <c r="A1703" s="54"/>
      <c r="B1703" s="54"/>
      <c r="C1703" s="54"/>
      <c r="D1703" s="54"/>
      <c r="F1703" s="54"/>
      <c r="G1703" s="55"/>
      <c r="I1703" s="69"/>
      <c r="J1703" s="50"/>
      <c r="K1703" s="50"/>
    </row>
    <row r="1704" spans="1:11" ht="12.75">
      <c r="A1704" s="54"/>
      <c r="B1704" s="54"/>
      <c r="C1704" s="54"/>
      <c r="D1704" s="54"/>
      <c r="F1704" s="54"/>
      <c r="G1704" s="55"/>
      <c r="I1704" s="69"/>
      <c r="J1704" s="50"/>
      <c r="K1704" s="50"/>
    </row>
    <row r="1705" spans="1:11" ht="12.75">
      <c r="A1705" s="54"/>
      <c r="B1705" s="54"/>
      <c r="C1705" s="54"/>
      <c r="D1705" s="54"/>
      <c r="F1705" s="54"/>
      <c r="G1705" s="55"/>
      <c r="I1705" s="69"/>
      <c r="J1705" s="50"/>
      <c r="K1705" s="50"/>
    </row>
    <row r="1706" spans="1:11" ht="12.75">
      <c r="A1706" s="54"/>
      <c r="B1706" s="54"/>
      <c r="C1706" s="54"/>
      <c r="D1706" s="54"/>
      <c r="F1706" s="54"/>
      <c r="G1706" s="55"/>
      <c r="I1706" s="69"/>
      <c r="J1706" s="50"/>
      <c r="K1706" s="50"/>
    </row>
    <row r="1707" spans="1:11" ht="12.75">
      <c r="A1707" s="54"/>
      <c r="B1707" s="54"/>
      <c r="C1707" s="54"/>
      <c r="D1707" s="54"/>
      <c r="F1707" s="54"/>
      <c r="G1707" s="55"/>
      <c r="I1707" s="69"/>
      <c r="J1707" s="50"/>
      <c r="K1707" s="50"/>
    </row>
    <row r="1708" spans="1:11" ht="12.75">
      <c r="A1708" s="54"/>
      <c r="B1708" s="54"/>
      <c r="C1708" s="54"/>
      <c r="D1708" s="54"/>
      <c r="F1708" s="54"/>
      <c r="G1708" s="55"/>
      <c r="I1708" s="69"/>
      <c r="J1708" s="50"/>
      <c r="K1708" s="50"/>
    </row>
    <row r="1709" spans="1:11" ht="12.75">
      <c r="A1709" s="54"/>
      <c r="B1709" s="54"/>
      <c r="C1709" s="54"/>
      <c r="D1709" s="54"/>
      <c r="F1709" s="54"/>
      <c r="G1709" s="55"/>
      <c r="I1709" s="69"/>
      <c r="J1709" s="50"/>
      <c r="K1709" s="50"/>
    </row>
    <row r="1710" spans="1:11" ht="12.75">
      <c r="A1710" s="54"/>
      <c r="B1710" s="54"/>
      <c r="C1710" s="54"/>
      <c r="D1710" s="54"/>
      <c r="F1710" s="54"/>
      <c r="G1710" s="55"/>
      <c r="I1710" s="69"/>
      <c r="J1710" s="50"/>
      <c r="K1710" s="50"/>
    </row>
    <row r="1711" spans="1:11" ht="12.75">
      <c r="A1711" s="54"/>
      <c r="B1711" s="54"/>
      <c r="C1711" s="54"/>
      <c r="D1711" s="54"/>
      <c r="F1711" s="54"/>
      <c r="G1711" s="55"/>
      <c r="I1711" s="69"/>
      <c r="J1711" s="50"/>
      <c r="K1711" s="50"/>
    </row>
    <row r="1712" spans="1:11" ht="12.75">
      <c r="A1712" s="54"/>
      <c r="B1712" s="54"/>
      <c r="C1712" s="54"/>
      <c r="D1712" s="54"/>
      <c r="F1712" s="54"/>
      <c r="G1712" s="55"/>
      <c r="I1712" s="69"/>
      <c r="J1712" s="50"/>
      <c r="K1712" s="50"/>
    </row>
    <row r="1713" spans="1:11" ht="12.75">
      <c r="A1713" s="54"/>
      <c r="B1713" s="54"/>
      <c r="C1713" s="54"/>
      <c r="D1713" s="54"/>
      <c r="F1713" s="54"/>
      <c r="G1713" s="55"/>
      <c r="I1713" s="69"/>
      <c r="J1713" s="50"/>
      <c r="K1713" s="50"/>
    </row>
    <row r="1714" spans="1:11" ht="12.75">
      <c r="A1714" s="54"/>
      <c r="B1714" s="54"/>
      <c r="C1714" s="54"/>
      <c r="D1714" s="54"/>
      <c r="F1714" s="54"/>
      <c r="G1714" s="55"/>
      <c r="I1714" s="69"/>
      <c r="J1714" s="50"/>
      <c r="K1714" s="50"/>
    </row>
    <row r="1715" spans="1:11" ht="12.75">
      <c r="A1715" s="54"/>
      <c r="B1715" s="54"/>
      <c r="C1715" s="54"/>
      <c r="D1715" s="54"/>
      <c r="F1715" s="54"/>
      <c r="G1715" s="55"/>
      <c r="I1715" s="69"/>
      <c r="J1715" s="50"/>
      <c r="K1715" s="50"/>
    </row>
    <row r="1716" spans="1:11" ht="12.75">
      <c r="A1716" s="54"/>
      <c r="B1716" s="54"/>
      <c r="C1716" s="54"/>
      <c r="D1716" s="54"/>
      <c r="F1716" s="54"/>
      <c r="G1716" s="55"/>
      <c r="I1716" s="69"/>
      <c r="J1716" s="50"/>
      <c r="K1716" s="50"/>
    </row>
    <row r="1717" spans="1:11" ht="12.75">
      <c r="A1717" s="54"/>
      <c r="B1717" s="54"/>
      <c r="C1717" s="54"/>
      <c r="D1717" s="54"/>
      <c r="F1717" s="54"/>
      <c r="G1717" s="55"/>
      <c r="I1717" s="69"/>
      <c r="J1717" s="50"/>
      <c r="K1717" s="50"/>
    </row>
    <row r="1718" spans="1:11" ht="12.75">
      <c r="A1718" s="54"/>
      <c r="B1718" s="54"/>
      <c r="C1718" s="54"/>
      <c r="D1718" s="54"/>
      <c r="F1718" s="54"/>
      <c r="G1718" s="55"/>
      <c r="I1718" s="69"/>
      <c r="J1718" s="50"/>
      <c r="K1718" s="50"/>
    </row>
    <row r="1719" spans="1:11" ht="12.75">
      <c r="A1719" s="54"/>
      <c r="B1719" s="54"/>
      <c r="C1719" s="54"/>
      <c r="D1719" s="54"/>
      <c r="F1719" s="54"/>
      <c r="G1719" s="55"/>
      <c r="I1719" s="69"/>
      <c r="J1719" s="50"/>
      <c r="K1719" s="50"/>
    </row>
    <row r="1720" spans="1:11" ht="12.75">
      <c r="A1720" s="54"/>
      <c r="B1720" s="54"/>
      <c r="C1720" s="54"/>
      <c r="D1720" s="54"/>
      <c r="F1720" s="54"/>
      <c r="G1720" s="55"/>
      <c r="I1720" s="69"/>
      <c r="J1720" s="50"/>
      <c r="K1720" s="50"/>
    </row>
    <row r="1721" spans="1:11" ht="12.75">
      <c r="A1721" s="54"/>
      <c r="B1721" s="54"/>
      <c r="C1721" s="54"/>
      <c r="D1721" s="54"/>
      <c r="F1721" s="54"/>
      <c r="G1721" s="55"/>
      <c r="I1721" s="69"/>
      <c r="J1721" s="50"/>
      <c r="K1721" s="50"/>
    </row>
    <row r="1722" spans="1:11" ht="12.75">
      <c r="A1722" s="54"/>
      <c r="B1722" s="54"/>
      <c r="C1722" s="54"/>
      <c r="D1722" s="54"/>
      <c r="F1722" s="54"/>
      <c r="G1722" s="55"/>
      <c r="I1722" s="69"/>
      <c r="J1722" s="50"/>
      <c r="K1722" s="50"/>
    </row>
    <row r="1723" spans="1:11" ht="12.75">
      <c r="A1723" s="54"/>
      <c r="B1723" s="54"/>
      <c r="C1723" s="54"/>
      <c r="D1723" s="54"/>
      <c r="F1723" s="54"/>
      <c r="G1723" s="55"/>
      <c r="I1723" s="69"/>
      <c r="J1723" s="50"/>
      <c r="K1723" s="50"/>
    </row>
    <row r="1724" spans="1:11" ht="12.75">
      <c r="A1724" s="54"/>
      <c r="B1724" s="54"/>
      <c r="C1724" s="54"/>
      <c r="D1724" s="54"/>
      <c r="F1724" s="54"/>
      <c r="G1724" s="55"/>
      <c r="I1724" s="69"/>
      <c r="J1724" s="50"/>
      <c r="K1724" s="50"/>
    </row>
    <row r="1725" spans="1:11" ht="12.75">
      <c r="A1725" s="54"/>
      <c r="B1725" s="54"/>
      <c r="C1725" s="54"/>
      <c r="D1725" s="54"/>
      <c r="F1725" s="54"/>
      <c r="G1725" s="55"/>
      <c r="I1725" s="69"/>
      <c r="J1725" s="50"/>
      <c r="K1725" s="50"/>
    </row>
    <row r="1726" spans="1:11" ht="12.75">
      <c r="A1726" s="54"/>
      <c r="B1726" s="54"/>
      <c r="C1726" s="54"/>
      <c r="D1726" s="54"/>
      <c r="F1726" s="54"/>
      <c r="G1726" s="55"/>
      <c r="I1726" s="69"/>
      <c r="J1726" s="50"/>
      <c r="K1726" s="50"/>
    </row>
    <row r="1727" spans="1:11" ht="12.75">
      <c r="A1727" s="54"/>
      <c r="B1727" s="54"/>
      <c r="C1727" s="54"/>
      <c r="D1727" s="54"/>
      <c r="F1727" s="54"/>
      <c r="G1727" s="55"/>
      <c r="I1727" s="69"/>
      <c r="J1727" s="50"/>
      <c r="K1727" s="50"/>
    </row>
    <row r="1728" spans="1:11" ht="12.75">
      <c r="A1728" s="54"/>
      <c r="B1728" s="54"/>
      <c r="C1728" s="54"/>
      <c r="D1728" s="54"/>
      <c r="F1728" s="54"/>
      <c r="G1728" s="55"/>
      <c r="I1728" s="69"/>
      <c r="J1728" s="50"/>
      <c r="K1728" s="50"/>
    </row>
    <row r="1729" spans="1:11" ht="12.75">
      <c r="A1729" s="54"/>
      <c r="B1729" s="54"/>
      <c r="C1729" s="54"/>
      <c r="D1729" s="54"/>
      <c r="F1729" s="54"/>
      <c r="G1729" s="55"/>
      <c r="I1729" s="69"/>
      <c r="J1729" s="50"/>
      <c r="K1729" s="50"/>
    </row>
    <row r="1730" spans="1:11" ht="12.75">
      <c r="A1730" s="54"/>
      <c r="B1730" s="54"/>
      <c r="C1730" s="54"/>
      <c r="D1730" s="54"/>
      <c r="F1730" s="54"/>
      <c r="G1730" s="55"/>
      <c r="I1730" s="69"/>
      <c r="J1730" s="50"/>
      <c r="K1730" s="50"/>
    </row>
    <row r="1731" spans="1:11" ht="12.75">
      <c r="A1731" s="54"/>
      <c r="B1731" s="54"/>
      <c r="C1731" s="54"/>
      <c r="D1731" s="54"/>
      <c r="F1731" s="54"/>
      <c r="G1731" s="55"/>
      <c r="I1731" s="69"/>
      <c r="J1731" s="50"/>
      <c r="K1731" s="50"/>
    </row>
    <row r="1732" spans="1:11" ht="12.75">
      <c r="A1732" s="54"/>
      <c r="B1732" s="54"/>
      <c r="C1732" s="54"/>
      <c r="D1732" s="54"/>
      <c r="F1732" s="54"/>
      <c r="G1732" s="55"/>
      <c r="I1732" s="69"/>
      <c r="J1732" s="50"/>
      <c r="K1732" s="50"/>
    </row>
    <row r="1733" spans="1:11" ht="12.75">
      <c r="A1733" s="54"/>
      <c r="B1733" s="54"/>
      <c r="C1733" s="54"/>
      <c r="D1733" s="54"/>
      <c r="F1733" s="54"/>
      <c r="G1733" s="55"/>
      <c r="I1733" s="69"/>
      <c r="J1733" s="50"/>
      <c r="K1733" s="50"/>
    </row>
    <row r="1734" spans="1:11" ht="12.75">
      <c r="A1734" s="54"/>
      <c r="B1734" s="54"/>
      <c r="C1734" s="54"/>
      <c r="D1734" s="54"/>
      <c r="F1734" s="54"/>
      <c r="G1734" s="55"/>
      <c r="I1734" s="69"/>
      <c r="J1734" s="50"/>
      <c r="K1734" s="50"/>
    </row>
    <row r="1735" spans="1:11" ht="12.75">
      <c r="A1735" s="54"/>
      <c r="B1735" s="54"/>
      <c r="C1735" s="54"/>
      <c r="D1735" s="54"/>
      <c r="F1735" s="54"/>
      <c r="G1735" s="55"/>
      <c r="I1735" s="69"/>
      <c r="J1735" s="50"/>
      <c r="K1735" s="50"/>
    </row>
    <row r="1736" spans="1:11" ht="12.75">
      <c r="A1736" s="54"/>
      <c r="B1736" s="54"/>
      <c r="C1736" s="54"/>
      <c r="D1736" s="54"/>
      <c r="F1736" s="54"/>
      <c r="G1736" s="55"/>
      <c r="I1736" s="69"/>
      <c r="J1736" s="50"/>
      <c r="K1736" s="50"/>
    </row>
    <row r="1737" spans="1:11" ht="12.75">
      <c r="A1737" s="54"/>
      <c r="B1737" s="54"/>
      <c r="C1737" s="54"/>
      <c r="D1737" s="54"/>
      <c r="F1737" s="54"/>
      <c r="G1737" s="55"/>
      <c r="I1737" s="69"/>
      <c r="J1737" s="50"/>
      <c r="K1737" s="50"/>
    </row>
    <row r="1738" spans="1:11" ht="12.75">
      <c r="A1738" s="54"/>
      <c r="B1738" s="54"/>
      <c r="C1738" s="54"/>
      <c r="D1738" s="54"/>
      <c r="F1738" s="54"/>
      <c r="G1738" s="55"/>
      <c r="I1738" s="69"/>
      <c r="J1738" s="50"/>
      <c r="K1738" s="50"/>
    </row>
    <row r="1739" spans="1:11" ht="12.75">
      <c r="A1739" s="54"/>
      <c r="B1739" s="54"/>
      <c r="C1739" s="54"/>
      <c r="D1739" s="54"/>
      <c r="F1739" s="54"/>
      <c r="G1739" s="55"/>
      <c r="I1739" s="69"/>
      <c r="J1739" s="50"/>
      <c r="K1739" s="50"/>
    </row>
    <row r="1740" spans="1:11" ht="12.75">
      <c r="A1740" s="54"/>
      <c r="B1740" s="54"/>
      <c r="C1740" s="54"/>
      <c r="D1740" s="54"/>
      <c r="F1740" s="54"/>
      <c r="G1740" s="55"/>
      <c r="I1740" s="69"/>
      <c r="J1740" s="50"/>
      <c r="K1740" s="50"/>
    </row>
    <row r="1741" spans="1:11" ht="12.75">
      <c r="A1741" s="54"/>
      <c r="B1741" s="54"/>
      <c r="C1741" s="54"/>
      <c r="D1741" s="54"/>
      <c r="F1741" s="54"/>
      <c r="G1741" s="55"/>
      <c r="I1741" s="69"/>
      <c r="J1741" s="50"/>
      <c r="K1741" s="50"/>
    </row>
    <row r="1742" spans="1:11" ht="12.75">
      <c r="A1742" s="54"/>
      <c r="B1742" s="54"/>
      <c r="C1742" s="54"/>
      <c r="D1742" s="54"/>
      <c r="F1742" s="54"/>
      <c r="G1742" s="55"/>
      <c r="I1742" s="69"/>
      <c r="J1742" s="50"/>
      <c r="K1742" s="50"/>
    </row>
    <row r="1743" spans="1:11" ht="12.75">
      <c r="A1743" s="54"/>
      <c r="B1743" s="54"/>
      <c r="C1743" s="54"/>
      <c r="D1743" s="54"/>
      <c r="F1743" s="54"/>
      <c r="G1743" s="55"/>
      <c r="I1743" s="69"/>
      <c r="J1743" s="50"/>
      <c r="K1743" s="50"/>
    </row>
    <row r="1744" spans="1:11" ht="12.75">
      <c r="A1744" s="54"/>
      <c r="B1744" s="54"/>
      <c r="C1744" s="54"/>
      <c r="D1744" s="54"/>
      <c r="F1744" s="54"/>
      <c r="G1744" s="55"/>
      <c r="I1744" s="69"/>
      <c r="J1744" s="50"/>
      <c r="K1744" s="50"/>
    </row>
    <row r="1745" spans="1:11" ht="12.75">
      <c r="A1745" s="54"/>
      <c r="B1745" s="54"/>
      <c r="C1745" s="54"/>
      <c r="D1745" s="54"/>
      <c r="F1745" s="54"/>
      <c r="G1745" s="55"/>
      <c r="I1745" s="69"/>
      <c r="J1745" s="50"/>
      <c r="K1745" s="50"/>
    </row>
    <row r="1746" spans="1:11" ht="12.75">
      <c r="A1746" s="54"/>
      <c r="B1746" s="54"/>
      <c r="C1746" s="54"/>
      <c r="D1746" s="54"/>
      <c r="F1746" s="54"/>
      <c r="G1746" s="55"/>
      <c r="I1746" s="69"/>
      <c r="J1746" s="50"/>
      <c r="K1746" s="50"/>
    </row>
    <row r="1747" spans="1:11" ht="12.75">
      <c r="A1747" s="54"/>
      <c r="B1747" s="54"/>
      <c r="C1747" s="54"/>
      <c r="D1747" s="54"/>
      <c r="F1747" s="54"/>
      <c r="G1747" s="55"/>
      <c r="I1747" s="69"/>
      <c r="J1747" s="50"/>
      <c r="K1747" s="50"/>
    </row>
    <row r="1748" spans="1:11" ht="12.75">
      <c r="A1748" s="54"/>
      <c r="B1748" s="54"/>
      <c r="C1748" s="54"/>
      <c r="D1748" s="54"/>
      <c r="F1748" s="54"/>
      <c r="G1748" s="55"/>
      <c r="I1748" s="69"/>
      <c r="J1748" s="50"/>
      <c r="K1748" s="50"/>
    </row>
    <row r="1749" spans="1:11" ht="12.75">
      <c r="A1749" s="54"/>
      <c r="B1749" s="54"/>
      <c r="C1749" s="54"/>
      <c r="D1749" s="54"/>
      <c r="F1749" s="54"/>
      <c r="G1749" s="55"/>
      <c r="I1749" s="69"/>
      <c r="J1749" s="50"/>
      <c r="K1749" s="50"/>
    </row>
    <row r="1750" spans="1:11" ht="12.75">
      <c r="A1750" s="54"/>
      <c r="B1750" s="54"/>
      <c r="C1750" s="54"/>
      <c r="D1750" s="54"/>
      <c r="F1750" s="54"/>
      <c r="G1750" s="55"/>
      <c r="I1750" s="69"/>
      <c r="J1750" s="50"/>
      <c r="K1750" s="50"/>
    </row>
    <row r="1751" spans="1:11" ht="12.75">
      <c r="A1751" s="54"/>
      <c r="B1751" s="54"/>
      <c r="C1751" s="54"/>
      <c r="D1751" s="54"/>
      <c r="F1751" s="54"/>
      <c r="G1751" s="55"/>
      <c r="I1751" s="69"/>
      <c r="J1751" s="50"/>
      <c r="K1751" s="50"/>
    </row>
    <row r="1752" spans="1:11" ht="12.75">
      <c r="A1752" s="54"/>
      <c r="B1752" s="54"/>
      <c r="C1752" s="54"/>
      <c r="D1752" s="54"/>
      <c r="F1752" s="54"/>
      <c r="G1752" s="55"/>
      <c r="I1752" s="69"/>
      <c r="J1752" s="50"/>
      <c r="K1752" s="50"/>
    </row>
    <row r="1753" spans="1:11" ht="12.75">
      <c r="A1753" s="54"/>
      <c r="B1753" s="54"/>
      <c r="C1753" s="54"/>
      <c r="D1753" s="54"/>
      <c r="F1753" s="54"/>
      <c r="G1753" s="55"/>
      <c r="I1753" s="69"/>
      <c r="J1753" s="50"/>
      <c r="K1753" s="50"/>
    </row>
    <row r="1754" spans="1:11" ht="12.75">
      <c r="A1754" s="54"/>
      <c r="B1754" s="54"/>
      <c r="C1754" s="54"/>
      <c r="D1754" s="54"/>
      <c r="F1754" s="54"/>
      <c r="G1754" s="55"/>
      <c r="I1754" s="69"/>
      <c r="J1754" s="50"/>
      <c r="K1754" s="50"/>
    </row>
    <row r="1755" spans="1:11" ht="12.75">
      <c r="A1755" s="54"/>
      <c r="B1755" s="54"/>
      <c r="C1755" s="54"/>
      <c r="D1755" s="54"/>
      <c r="F1755" s="54"/>
      <c r="G1755" s="55"/>
      <c r="I1755" s="69"/>
      <c r="J1755" s="50"/>
      <c r="K1755" s="50"/>
    </row>
    <row r="1756" spans="1:11" ht="12.75">
      <c r="A1756" s="54"/>
      <c r="B1756" s="54"/>
      <c r="C1756" s="54"/>
      <c r="D1756" s="54"/>
      <c r="F1756" s="54"/>
      <c r="G1756" s="55"/>
      <c r="I1756" s="69"/>
      <c r="J1756" s="50"/>
      <c r="K1756" s="50"/>
    </row>
    <row r="1757" spans="1:11" ht="12.75">
      <c r="A1757" s="54"/>
      <c r="B1757" s="54"/>
      <c r="C1757" s="54"/>
      <c r="D1757" s="54"/>
      <c r="F1757" s="54"/>
      <c r="G1757" s="55"/>
      <c r="I1757" s="69"/>
      <c r="J1757" s="50"/>
      <c r="K1757" s="50"/>
    </row>
    <row r="1758" spans="1:11" ht="12.75">
      <c r="A1758" s="54"/>
      <c r="B1758" s="54"/>
      <c r="C1758" s="54"/>
      <c r="D1758" s="54"/>
      <c r="F1758" s="54"/>
      <c r="G1758" s="55"/>
      <c r="I1758" s="69"/>
      <c r="J1758" s="50"/>
      <c r="K1758" s="50"/>
    </row>
    <row r="1759" spans="1:11" ht="12.75">
      <c r="A1759" s="54"/>
      <c r="B1759" s="54"/>
      <c r="C1759" s="54"/>
      <c r="D1759" s="54"/>
      <c r="F1759" s="54"/>
      <c r="G1759" s="55"/>
      <c r="I1759" s="69"/>
      <c r="J1759" s="50"/>
      <c r="K1759" s="50"/>
    </row>
    <row r="1760" spans="1:11" ht="12.75">
      <c r="A1760" s="54"/>
      <c r="B1760" s="54"/>
      <c r="C1760" s="54"/>
      <c r="D1760" s="54"/>
      <c r="F1760" s="54"/>
      <c r="G1760" s="55"/>
      <c r="I1760" s="69"/>
      <c r="J1760" s="50"/>
      <c r="K1760" s="50"/>
    </row>
    <row r="1761" spans="1:11" ht="12.75">
      <c r="A1761" s="54"/>
      <c r="B1761" s="54"/>
      <c r="C1761" s="54"/>
      <c r="D1761" s="54"/>
      <c r="F1761" s="54"/>
      <c r="G1761" s="55"/>
      <c r="I1761" s="69"/>
      <c r="J1761" s="50"/>
      <c r="K1761" s="50"/>
    </row>
    <row r="1762" spans="1:11" ht="12.75">
      <c r="A1762" s="54"/>
      <c r="B1762" s="54"/>
      <c r="C1762" s="54"/>
      <c r="D1762" s="54"/>
      <c r="F1762" s="54"/>
      <c r="G1762" s="55"/>
      <c r="I1762" s="69"/>
      <c r="J1762" s="50"/>
      <c r="K1762" s="50"/>
    </row>
    <row r="1763" spans="1:11" ht="12.75">
      <c r="A1763" s="54"/>
      <c r="B1763" s="54"/>
      <c r="C1763" s="54"/>
      <c r="D1763" s="54"/>
      <c r="F1763" s="54"/>
      <c r="G1763" s="55"/>
      <c r="I1763" s="69"/>
      <c r="J1763" s="50"/>
      <c r="K1763" s="50"/>
    </row>
    <row r="1764" spans="1:11" ht="12.75">
      <c r="A1764" s="54"/>
      <c r="B1764" s="54"/>
      <c r="C1764" s="54"/>
      <c r="D1764" s="54"/>
      <c r="F1764" s="54"/>
      <c r="G1764" s="55"/>
      <c r="I1764" s="69"/>
      <c r="J1764" s="50"/>
      <c r="K1764" s="50"/>
    </row>
    <row r="1765" spans="1:11" ht="12.75">
      <c r="A1765" s="54"/>
      <c r="B1765" s="54"/>
      <c r="C1765" s="54"/>
      <c r="D1765" s="54"/>
      <c r="F1765" s="54"/>
      <c r="G1765" s="55"/>
      <c r="I1765" s="69"/>
      <c r="J1765" s="50"/>
      <c r="K1765" s="50"/>
    </row>
    <row r="1766" spans="1:11" ht="12.75">
      <c r="A1766" s="54"/>
      <c r="B1766" s="54"/>
      <c r="C1766" s="54"/>
      <c r="D1766" s="54"/>
      <c r="F1766" s="54"/>
      <c r="G1766" s="55"/>
      <c r="I1766" s="69"/>
      <c r="J1766" s="50"/>
      <c r="K1766" s="50"/>
    </row>
    <row r="1767" spans="1:11" ht="12.75">
      <c r="A1767" s="54"/>
      <c r="B1767" s="54"/>
      <c r="C1767" s="54"/>
      <c r="D1767" s="54"/>
      <c r="F1767" s="54"/>
      <c r="G1767" s="55"/>
      <c r="I1767" s="69"/>
      <c r="J1767" s="50"/>
      <c r="K1767" s="50"/>
    </row>
    <row r="1768" spans="1:11" ht="12.75">
      <c r="A1768" s="54"/>
      <c r="B1768" s="54"/>
      <c r="C1768" s="54"/>
      <c r="D1768" s="54"/>
      <c r="F1768" s="54"/>
      <c r="G1768" s="55"/>
      <c r="I1768" s="69"/>
      <c r="J1768" s="50"/>
      <c r="K1768" s="50"/>
    </row>
    <row r="1769" spans="1:11" ht="12.75">
      <c r="A1769" s="54"/>
      <c r="B1769" s="54"/>
      <c r="C1769" s="54"/>
      <c r="D1769" s="54"/>
      <c r="F1769" s="54"/>
      <c r="G1769" s="55"/>
      <c r="I1769" s="69"/>
      <c r="J1769" s="50"/>
      <c r="K1769" s="50"/>
    </row>
    <row r="1770" spans="1:11" ht="12.75">
      <c r="A1770" s="54"/>
      <c r="B1770" s="54"/>
      <c r="C1770" s="54"/>
      <c r="D1770" s="54"/>
      <c r="F1770" s="54"/>
      <c r="G1770" s="55"/>
      <c r="I1770" s="69"/>
      <c r="J1770" s="50"/>
      <c r="K1770" s="50"/>
    </row>
    <row r="1771" spans="1:11" ht="12.75">
      <c r="A1771" s="54"/>
      <c r="B1771" s="54"/>
      <c r="C1771" s="54"/>
      <c r="D1771" s="54"/>
      <c r="F1771" s="54"/>
      <c r="G1771" s="55"/>
      <c r="I1771" s="69"/>
      <c r="J1771" s="50"/>
      <c r="K1771" s="50"/>
    </row>
    <row r="1772" spans="1:11" ht="12.75">
      <c r="A1772" s="54"/>
      <c r="B1772" s="54"/>
      <c r="C1772" s="54"/>
      <c r="D1772" s="54"/>
      <c r="F1772" s="54"/>
      <c r="G1772" s="55"/>
      <c r="I1772" s="69"/>
      <c r="J1772" s="50"/>
      <c r="K1772" s="50"/>
    </row>
    <row r="1773" spans="1:11" ht="12.75">
      <c r="A1773" s="54"/>
      <c r="B1773" s="54"/>
      <c r="C1773" s="54"/>
      <c r="D1773" s="54"/>
      <c r="F1773" s="54"/>
      <c r="G1773" s="55"/>
      <c r="I1773" s="69"/>
      <c r="J1773" s="50"/>
      <c r="K1773" s="50"/>
    </row>
    <row r="1774" spans="1:11" ht="12.75">
      <c r="A1774" s="54"/>
      <c r="B1774" s="54"/>
      <c r="C1774" s="54"/>
      <c r="D1774" s="54"/>
      <c r="F1774" s="54"/>
      <c r="G1774" s="55"/>
      <c r="I1774" s="69"/>
      <c r="J1774" s="50"/>
      <c r="K1774" s="50"/>
    </row>
    <row r="1775" spans="1:11" ht="12.75">
      <c r="A1775" s="54"/>
      <c r="B1775" s="54"/>
      <c r="C1775" s="54"/>
      <c r="D1775" s="54"/>
      <c r="F1775" s="54"/>
      <c r="G1775" s="55"/>
      <c r="I1775" s="69"/>
      <c r="J1775" s="50"/>
      <c r="K1775" s="50"/>
    </row>
    <row r="1776" spans="1:11" ht="12.75">
      <c r="A1776" s="54"/>
      <c r="B1776" s="54"/>
      <c r="C1776" s="54"/>
      <c r="D1776" s="54"/>
      <c r="F1776" s="54"/>
      <c r="G1776" s="55"/>
      <c r="I1776" s="69"/>
      <c r="J1776" s="50"/>
      <c r="K1776" s="50"/>
    </row>
    <row r="1777" spans="1:11" ht="12.75">
      <c r="A1777" s="54"/>
      <c r="B1777" s="54"/>
      <c r="C1777" s="54"/>
      <c r="D1777" s="54"/>
      <c r="F1777" s="54"/>
      <c r="G1777" s="55"/>
      <c r="I1777" s="69"/>
      <c r="J1777" s="50"/>
      <c r="K1777" s="50"/>
    </row>
    <row r="1778" spans="1:11" ht="12.75">
      <c r="A1778" s="54"/>
      <c r="B1778" s="54"/>
      <c r="C1778" s="54"/>
      <c r="D1778" s="54"/>
      <c r="F1778" s="54"/>
      <c r="G1778" s="55"/>
      <c r="I1778" s="69"/>
      <c r="J1778" s="50"/>
      <c r="K1778" s="50"/>
    </row>
    <row r="1779" spans="1:11" ht="12.75">
      <c r="A1779" s="54"/>
      <c r="B1779" s="54"/>
      <c r="C1779" s="54"/>
      <c r="D1779" s="54"/>
      <c r="F1779" s="54"/>
      <c r="G1779" s="55"/>
      <c r="I1779" s="69"/>
      <c r="J1779" s="50"/>
      <c r="K1779" s="50"/>
    </row>
    <row r="1780" spans="1:11" ht="12.75">
      <c r="A1780" s="54"/>
      <c r="B1780" s="54"/>
      <c r="C1780" s="54"/>
      <c r="D1780" s="54"/>
      <c r="F1780" s="54"/>
      <c r="G1780" s="55"/>
      <c r="I1780" s="69"/>
      <c r="J1780" s="50"/>
      <c r="K1780" s="50"/>
    </row>
    <row r="1781" spans="1:11" ht="12.75">
      <c r="A1781" s="54"/>
      <c r="B1781" s="54"/>
      <c r="C1781" s="54"/>
      <c r="D1781" s="54"/>
      <c r="F1781" s="54"/>
      <c r="G1781" s="55"/>
      <c r="I1781" s="69"/>
      <c r="J1781" s="50"/>
      <c r="K1781" s="50"/>
    </row>
    <row r="1782" spans="1:11" ht="12.75">
      <c r="A1782" s="54"/>
      <c r="B1782" s="54"/>
      <c r="C1782" s="54"/>
      <c r="D1782" s="54"/>
      <c r="F1782" s="54"/>
      <c r="G1782" s="55"/>
      <c r="I1782" s="69"/>
      <c r="J1782" s="50"/>
      <c r="K1782" s="50"/>
    </row>
    <row r="1783" spans="1:11" ht="12.75">
      <c r="A1783" s="54"/>
      <c r="B1783" s="54"/>
      <c r="C1783" s="54"/>
      <c r="D1783" s="54"/>
      <c r="F1783" s="54"/>
      <c r="G1783" s="55"/>
      <c r="I1783" s="69"/>
      <c r="J1783" s="50"/>
      <c r="K1783" s="50"/>
    </row>
    <row r="1784" spans="1:11" ht="12.75">
      <c r="A1784" s="54"/>
      <c r="B1784" s="54"/>
      <c r="C1784" s="54"/>
      <c r="D1784" s="54"/>
      <c r="F1784" s="54"/>
      <c r="G1784" s="55"/>
      <c r="I1784" s="69"/>
      <c r="J1784" s="50"/>
      <c r="K1784" s="50"/>
    </row>
    <row r="1785" spans="1:11" ht="12.75">
      <c r="A1785" s="54"/>
      <c r="B1785" s="54"/>
      <c r="C1785" s="54"/>
      <c r="D1785" s="54"/>
      <c r="F1785" s="54"/>
      <c r="G1785" s="55"/>
      <c r="I1785" s="69"/>
      <c r="J1785" s="50"/>
      <c r="K1785" s="50"/>
    </row>
    <row r="1786" spans="1:11" ht="12.75">
      <c r="A1786" s="54"/>
      <c r="B1786" s="54"/>
      <c r="C1786" s="54"/>
      <c r="D1786" s="54"/>
      <c r="F1786" s="54"/>
      <c r="G1786" s="55"/>
      <c r="I1786" s="69"/>
      <c r="J1786" s="50"/>
      <c r="K1786" s="50"/>
    </row>
    <row r="1787" spans="1:11" ht="12.75">
      <c r="A1787" s="54"/>
      <c r="B1787" s="54"/>
      <c r="C1787" s="54"/>
      <c r="D1787" s="54"/>
      <c r="F1787" s="54"/>
      <c r="G1787" s="55"/>
      <c r="I1787" s="69"/>
      <c r="J1787" s="50"/>
      <c r="K1787" s="50"/>
    </row>
    <row r="1788" spans="1:11" ht="12.75">
      <c r="A1788" s="54"/>
      <c r="B1788" s="54"/>
      <c r="C1788" s="54"/>
      <c r="D1788" s="54"/>
      <c r="F1788" s="54"/>
      <c r="G1788" s="55"/>
      <c r="I1788" s="69"/>
      <c r="J1788" s="50"/>
      <c r="K1788" s="50"/>
    </row>
    <row r="1789" spans="1:11" ht="12.75">
      <c r="A1789" s="54"/>
      <c r="B1789" s="54"/>
      <c r="C1789" s="54"/>
      <c r="D1789" s="54"/>
      <c r="F1789" s="54"/>
      <c r="G1789" s="55"/>
      <c r="I1789" s="69"/>
      <c r="J1789" s="50"/>
      <c r="K1789" s="50"/>
    </row>
    <row r="1790" spans="1:11" ht="12.75">
      <c r="A1790" s="54"/>
      <c r="B1790" s="54"/>
      <c r="C1790" s="54"/>
      <c r="D1790" s="54"/>
      <c r="F1790" s="54"/>
      <c r="G1790" s="55"/>
      <c r="I1790" s="69"/>
      <c r="J1790" s="50"/>
      <c r="K1790" s="50"/>
    </row>
    <row r="1791" spans="1:11" ht="12.75">
      <c r="A1791" s="54"/>
      <c r="B1791" s="54"/>
      <c r="C1791" s="54"/>
      <c r="D1791" s="54"/>
      <c r="F1791" s="54"/>
      <c r="G1791" s="55"/>
      <c r="I1791" s="69"/>
      <c r="J1791" s="50"/>
      <c r="K1791" s="50"/>
    </row>
    <row r="1792" spans="1:11" ht="12.75">
      <c r="A1792" s="54"/>
      <c r="B1792" s="54"/>
      <c r="C1792" s="54"/>
      <c r="D1792" s="54"/>
      <c r="F1792" s="54"/>
      <c r="G1792" s="55"/>
      <c r="I1792" s="69"/>
      <c r="J1792" s="50"/>
      <c r="K1792" s="50"/>
    </row>
    <row r="1793" spans="1:11" ht="12.75">
      <c r="A1793" s="54"/>
      <c r="B1793" s="54"/>
      <c r="C1793" s="54"/>
      <c r="D1793" s="54"/>
      <c r="F1793" s="54"/>
      <c r="G1793" s="55"/>
      <c r="I1793" s="69"/>
      <c r="J1793" s="50"/>
      <c r="K1793" s="50"/>
    </row>
    <row r="1794" spans="1:11" ht="12.75">
      <c r="A1794" s="54"/>
      <c r="B1794" s="54"/>
      <c r="C1794" s="54"/>
      <c r="D1794" s="54"/>
      <c r="F1794" s="54"/>
      <c r="G1794" s="55"/>
      <c r="I1794" s="69"/>
      <c r="J1794" s="50"/>
      <c r="K1794" s="50"/>
    </row>
    <row r="1795" spans="1:11" ht="12.75">
      <c r="A1795" s="54"/>
      <c r="B1795" s="54"/>
      <c r="C1795" s="54"/>
      <c r="D1795" s="54"/>
      <c r="F1795" s="54"/>
      <c r="G1795" s="55"/>
      <c r="I1795" s="69"/>
      <c r="J1795" s="50"/>
      <c r="K1795" s="50"/>
    </row>
    <row r="1796" spans="1:11" ht="12.75">
      <c r="A1796" s="54"/>
      <c r="B1796" s="54"/>
      <c r="C1796" s="54"/>
      <c r="D1796" s="54"/>
      <c r="F1796" s="54"/>
      <c r="G1796" s="55"/>
      <c r="I1796" s="69"/>
      <c r="J1796" s="50"/>
      <c r="K1796" s="50"/>
    </row>
    <row r="1797" spans="1:11" ht="12.75">
      <c r="A1797" s="54"/>
      <c r="B1797" s="54"/>
      <c r="C1797" s="54"/>
      <c r="D1797" s="54"/>
      <c r="F1797" s="54"/>
      <c r="G1797" s="55"/>
      <c r="I1797" s="69"/>
      <c r="J1797" s="50"/>
      <c r="K1797" s="50"/>
    </row>
    <row r="1798" spans="1:11" ht="12.75">
      <c r="A1798" s="54"/>
      <c r="B1798" s="54"/>
      <c r="C1798" s="54"/>
      <c r="D1798" s="54"/>
      <c r="F1798" s="54"/>
      <c r="G1798" s="55"/>
      <c r="I1798" s="69"/>
      <c r="J1798" s="50"/>
      <c r="K1798" s="50"/>
    </row>
    <row r="1799" spans="1:11" ht="12.75">
      <c r="A1799" s="54"/>
      <c r="B1799" s="54"/>
      <c r="C1799" s="54"/>
      <c r="D1799" s="54"/>
      <c r="F1799" s="54"/>
      <c r="G1799" s="55"/>
      <c r="I1799" s="69"/>
      <c r="J1799" s="50"/>
      <c r="K1799" s="50"/>
    </row>
    <row r="1800" spans="1:11" ht="12.75">
      <c r="A1800" s="54"/>
      <c r="B1800" s="54"/>
      <c r="C1800" s="54"/>
      <c r="D1800" s="54"/>
      <c r="F1800" s="54"/>
      <c r="G1800" s="55"/>
      <c r="I1800" s="69"/>
      <c r="J1800" s="50"/>
      <c r="K1800" s="50"/>
    </row>
    <row r="1801" spans="1:11" ht="12.75">
      <c r="A1801" s="54"/>
      <c r="B1801" s="54"/>
      <c r="C1801" s="54"/>
      <c r="D1801" s="54"/>
      <c r="F1801" s="54"/>
      <c r="G1801" s="55"/>
      <c r="I1801" s="69"/>
      <c r="J1801" s="50"/>
      <c r="K1801" s="50"/>
    </row>
    <row r="1802" spans="1:11" ht="12.75">
      <c r="A1802" s="54"/>
      <c r="B1802" s="54"/>
      <c r="C1802" s="54"/>
      <c r="D1802" s="54"/>
      <c r="F1802" s="54"/>
      <c r="G1802" s="55"/>
      <c r="I1802" s="69"/>
      <c r="J1802" s="50"/>
      <c r="K1802" s="50"/>
    </row>
    <row r="1803" spans="1:11" ht="12.75">
      <c r="A1803" s="54"/>
      <c r="B1803" s="54"/>
      <c r="C1803" s="54"/>
      <c r="D1803" s="54"/>
      <c r="F1803" s="54"/>
      <c r="G1803" s="55"/>
      <c r="I1803" s="69"/>
      <c r="J1803" s="50"/>
      <c r="K1803" s="50"/>
    </row>
    <row r="1804" spans="1:11" ht="12.75">
      <c r="A1804" s="54"/>
      <c r="B1804" s="54"/>
      <c r="C1804" s="54"/>
      <c r="D1804" s="54"/>
      <c r="F1804" s="54"/>
      <c r="G1804" s="55"/>
      <c r="I1804" s="69"/>
      <c r="J1804" s="50"/>
      <c r="K1804" s="50"/>
    </row>
    <row r="1805" spans="1:11" ht="12.75">
      <c r="A1805" s="54"/>
      <c r="B1805" s="54"/>
      <c r="C1805" s="54"/>
      <c r="D1805" s="54"/>
      <c r="F1805" s="54"/>
      <c r="G1805" s="55"/>
      <c r="I1805" s="69"/>
      <c r="J1805" s="50"/>
      <c r="K1805" s="50"/>
    </row>
    <row r="1806" spans="1:11" ht="12.75">
      <c r="A1806" s="54"/>
      <c r="B1806" s="54"/>
      <c r="C1806" s="54"/>
      <c r="D1806" s="54"/>
      <c r="F1806" s="54"/>
      <c r="G1806" s="55"/>
      <c r="I1806" s="69"/>
      <c r="J1806" s="50"/>
      <c r="K1806" s="50"/>
    </row>
    <row r="1807" spans="1:11" ht="12.75">
      <c r="A1807" s="54"/>
      <c r="B1807" s="54"/>
      <c r="C1807" s="54"/>
      <c r="D1807" s="54"/>
      <c r="F1807" s="54"/>
      <c r="G1807" s="55"/>
      <c r="I1807" s="69"/>
      <c r="J1807" s="50"/>
      <c r="K1807" s="50"/>
    </row>
    <row r="1808" spans="1:11" ht="12.75">
      <c r="A1808" s="54"/>
      <c r="B1808" s="54"/>
      <c r="C1808" s="54"/>
      <c r="D1808" s="54"/>
      <c r="F1808" s="54"/>
      <c r="G1808" s="55"/>
      <c r="I1808" s="69"/>
      <c r="J1808" s="50"/>
      <c r="K1808" s="50"/>
    </row>
    <row r="1809" spans="1:11" ht="12.75">
      <c r="A1809" s="54"/>
      <c r="B1809" s="54"/>
      <c r="C1809" s="54"/>
      <c r="D1809" s="54"/>
      <c r="F1809" s="54"/>
      <c r="G1809" s="55"/>
      <c r="I1809" s="69"/>
      <c r="J1809" s="50"/>
      <c r="K1809" s="50"/>
    </row>
    <row r="1810" spans="1:11" ht="12.75">
      <c r="A1810" s="54"/>
      <c r="B1810" s="54"/>
      <c r="C1810" s="54"/>
      <c r="D1810" s="54"/>
      <c r="F1810" s="54"/>
      <c r="G1810" s="55"/>
      <c r="I1810" s="69"/>
      <c r="J1810" s="50"/>
      <c r="K1810" s="50"/>
    </row>
    <row r="1811" spans="1:11" ht="12.75">
      <c r="A1811" s="54"/>
      <c r="B1811" s="54"/>
      <c r="C1811" s="54"/>
      <c r="D1811" s="54"/>
      <c r="F1811" s="54"/>
      <c r="G1811" s="55"/>
      <c r="I1811" s="69"/>
      <c r="J1811" s="50"/>
      <c r="K1811" s="50"/>
    </row>
    <row r="1812" spans="1:11" ht="12.75">
      <c r="A1812" s="54"/>
      <c r="B1812" s="54"/>
      <c r="C1812" s="54"/>
      <c r="D1812" s="54"/>
      <c r="F1812" s="54"/>
      <c r="G1812" s="55"/>
      <c r="I1812" s="69"/>
      <c r="J1812" s="50"/>
      <c r="K1812" s="50"/>
    </row>
    <row r="1813" spans="1:11" ht="12.75">
      <c r="A1813" s="54"/>
      <c r="B1813" s="54"/>
      <c r="C1813" s="54"/>
      <c r="D1813" s="54"/>
      <c r="F1813" s="54"/>
      <c r="G1813" s="55"/>
      <c r="I1813" s="69"/>
      <c r="J1813" s="50"/>
      <c r="K1813" s="50"/>
    </row>
    <row r="1814" spans="1:11" ht="12.75">
      <c r="A1814" s="54"/>
      <c r="B1814" s="54"/>
      <c r="C1814" s="54"/>
      <c r="D1814" s="54"/>
      <c r="F1814" s="54"/>
      <c r="G1814" s="55"/>
      <c r="I1814" s="69"/>
      <c r="J1814" s="50"/>
      <c r="K1814" s="50"/>
    </row>
    <row r="1815" spans="1:11" ht="12.75">
      <c r="A1815" s="54"/>
      <c r="B1815" s="54"/>
      <c r="C1815" s="54"/>
      <c r="D1815" s="54"/>
      <c r="F1815" s="54"/>
      <c r="G1815" s="55"/>
      <c r="I1815" s="69"/>
      <c r="J1815" s="50"/>
      <c r="K1815" s="50"/>
    </row>
    <row r="1816" spans="1:11" ht="12.75">
      <c r="A1816" s="54"/>
      <c r="B1816" s="54"/>
      <c r="C1816" s="54"/>
      <c r="D1816" s="54"/>
      <c r="F1816" s="54"/>
      <c r="G1816" s="55"/>
      <c r="I1816" s="69"/>
      <c r="J1816" s="50"/>
      <c r="K1816" s="50"/>
    </row>
    <row r="1817" spans="1:11" ht="12.75">
      <c r="A1817" s="54"/>
      <c r="B1817" s="54"/>
      <c r="C1817" s="54"/>
      <c r="D1817" s="54"/>
      <c r="F1817" s="54"/>
      <c r="G1817" s="55"/>
      <c r="I1817" s="69"/>
      <c r="J1817" s="50"/>
      <c r="K1817" s="50"/>
    </row>
    <row r="1818" spans="1:11" ht="12.75">
      <c r="A1818" s="54"/>
      <c r="B1818" s="54"/>
      <c r="C1818" s="54"/>
      <c r="D1818" s="54"/>
      <c r="F1818" s="54"/>
      <c r="G1818" s="55"/>
      <c r="I1818" s="69"/>
      <c r="J1818" s="50"/>
      <c r="K1818" s="50"/>
    </row>
    <row r="1819" spans="1:11" ht="12.75">
      <c r="A1819" s="54"/>
      <c r="B1819" s="54"/>
      <c r="C1819" s="54"/>
      <c r="D1819" s="54"/>
      <c r="F1819" s="54"/>
      <c r="G1819" s="55"/>
      <c r="I1819" s="69"/>
      <c r="J1819" s="50"/>
      <c r="K1819" s="50"/>
    </row>
    <row r="1820" spans="1:11" ht="12.75">
      <c r="A1820" s="54"/>
      <c r="B1820" s="54"/>
      <c r="C1820" s="54"/>
      <c r="D1820" s="54"/>
      <c r="F1820" s="54"/>
      <c r="G1820" s="55"/>
      <c r="I1820" s="69"/>
      <c r="J1820" s="50"/>
      <c r="K1820" s="50"/>
    </row>
    <row r="1821" spans="1:11" ht="12.75">
      <c r="A1821" s="54"/>
      <c r="B1821" s="54"/>
      <c r="C1821" s="54"/>
      <c r="D1821" s="54"/>
      <c r="F1821" s="54"/>
      <c r="G1821" s="55"/>
      <c r="I1821" s="69"/>
      <c r="J1821" s="50"/>
      <c r="K1821" s="50"/>
    </row>
    <row r="1822" spans="1:11" ht="12.75">
      <c r="A1822" s="54"/>
      <c r="B1822" s="54"/>
      <c r="C1822" s="54"/>
      <c r="D1822" s="54"/>
      <c r="F1822" s="54"/>
      <c r="G1822" s="55"/>
      <c r="I1822" s="69"/>
      <c r="J1822" s="50"/>
      <c r="K1822" s="50"/>
    </row>
    <row r="1823" spans="1:11" ht="12.75">
      <c r="A1823" s="54"/>
      <c r="B1823" s="54"/>
      <c r="C1823" s="54"/>
      <c r="D1823" s="54"/>
      <c r="F1823" s="54"/>
      <c r="G1823" s="55"/>
      <c r="I1823" s="69"/>
      <c r="J1823" s="50"/>
      <c r="K1823" s="50"/>
    </row>
    <row r="1824" spans="1:11" ht="12.75">
      <c r="A1824" s="54"/>
      <c r="B1824" s="54"/>
      <c r="C1824" s="54"/>
      <c r="D1824" s="54"/>
      <c r="F1824" s="54"/>
      <c r="G1824" s="55"/>
      <c r="I1824" s="69"/>
      <c r="J1824" s="50"/>
      <c r="K1824" s="50"/>
    </row>
    <row r="1825" spans="1:11" ht="12.75">
      <c r="A1825" s="54"/>
      <c r="B1825" s="54"/>
      <c r="C1825" s="54"/>
      <c r="D1825" s="54"/>
      <c r="F1825" s="54"/>
      <c r="G1825" s="55"/>
      <c r="I1825" s="69"/>
      <c r="J1825" s="50"/>
      <c r="K1825" s="50"/>
    </row>
    <row r="1826" spans="1:11" ht="12.75">
      <c r="A1826" s="54"/>
      <c r="B1826" s="54"/>
      <c r="C1826" s="54"/>
      <c r="D1826" s="54"/>
      <c r="F1826" s="54"/>
      <c r="G1826" s="55"/>
      <c r="I1826" s="69"/>
      <c r="J1826" s="50"/>
      <c r="K1826" s="50"/>
    </row>
    <row r="1827" spans="1:11" ht="12.75">
      <c r="A1827" s="54"/>
      <c r="B1827" s="54"/>
      <c r="C1827" s="54"/>
      <c r="D1827" s="54"/>
      <c r="F1827" s="54"/>
      <c r="G1827" s="55"/>
      <c r="I1827" s="69"/>
      <c r="J1827" s="50"/>
      <c r="K1827" s="50"/>
    </row>
    <row r="1828" spans="1:11" ht="12.75">
      <c r="A1828" s="54"/>
      <c r="B1828" s="54"/>
      <c r="C1828" s="54"/>
      <c r="D1828" s="54"/>
      <c r="F1828" s="54"/>
      <c r="G1828" s="55"/>
      <c r="I1828" s="69"/>
      <c r="J1828" s="50"/>
      <c r="K1828" s="50"/>
    </row>
    <row r="1829" spans="1:11" ht="12.75">
      <c r="A1829" s="54"/>
      <c r="B1829" s="54"/>
      <c r="C1829" s="54"/>
      <c r="D1829" s="54"/>
      <c r="F1829" s="54"/>
      <c r="G1829" s="55"/>
      <c r="I1829" s="69"/>
      <c r="J1829" s="50"/>
      <c r="K1829" s="50"/>
    </row>
    <row r="1830" spans="1:11" ht="12.75">
      <c r="A1830" s="54"/>
      <c r="B1830" s="54"/>
      <c r="C1830" s="54"/>
      <c r="D1830" s="54"/>
      <c r="F1830" s="54"/>
      <c r="G1830" s="55"/>
      <c r="I1830" s="69"/>
      <c r="J1830" s="50"/>
      <c r="K1830" s="50"/>
    </row>
    <row r="1831" spans="1:11" ht="12.75">
      <c r="A1831" s="54"/>
      <c r="B1831" s="54"/>
      <c r="C1831" s="54"/>
      <c r="D1831" s="54"/>
      <c r="F1831" s="54"/>
      <c r="G1831" s="55"/>
      <c r="I1831" s="69"/>
      <c r="J1831" s="50"/>
      <c r="K1831" s="50"/>
    </row>
    <row r="1832" spans="1:11" ht="12.75">
      <c r="A1832" s="54"/>
      <c r="B1832" s="54"/>
      <c r="C1832" s="54"/>
      <c r="D1832" s="54"/>
      <c r="F1832" s="54"/>
      <c r="G1832" s="55"/>
      <c r="I1832" s="69"/>
      <c r="J1832" s="50"/>
      <c r="K1832" s="50"/>
    </row>
    <row r="1833" spans="1:11" ht="12.75">
      <c r="A1833" s="54"/>
      <c r="B1833" s="54"/>
      <c r="C1833" s="54"/>
      <c r="D1833" s="54"/>
      <c r="F1833" s="54"/>
      <c r="G1833" s="55"/>
      <c r="I1833" s="69"/>
      <c r="J1833" s="50"/>
      <c r="K1833" s="50"/>
    </row>
    <row r="1834" spans="1:11" ht="12.75">
      <c r="A1834" s="54"/>
      <c r="B1834" s="54"/>
      <c r="C1834" s="54"/>
      <c r="D1834" s="54"/>
      <c r="F1834" s="54"/>
      <c r="G1834" s="55"/>
      <c r="I1834" s="69"/>
      <c r="J1834" s="50"/>
      <c r="K1834" s="50"/>
    </row>
    <row r="1835" spans="1:11" ht="12.75">
      <c r="A1835" s="54"/>
      <c r="B1835" s="54"/>
      <c r="C1835" s="54"/>
      <c r="D1835" s="54"/>
      <c r="F1835" s="54"/>
      <c r="G1835" s="55"/>
      <c r="I1835" s="69"/>
      <c r="J1835" s="50"/>
      <c r="K1835" s="50"/>
    </row>
    <row r="1836" spans="1:11" ht="12.75">
      <c r="A1836" s="54"/>
      <c r="B1836" s="54"/>
      <c r="C1836" s="54"/>
      <c r="D1836" s="54"/>
      <c r="F1836" s="54"/>
      <c r="G1836" s="55"/>
      <c r="I1836" s="69"/>
      <c r="J1836" s="50"/>
      <c r="K1836" s="50"/>
    </row>
    <row r="1837" spans="1:11" ht="12.75">
      <c r="A1837" s="54"/>
      <c r="B1837" s="54"/>
      <c r="C1837" s="54"/>
      <c r="D1837" s="54"/>
      <c r="F1837" s="54"/>
      <c r="G1837" s="55"/>
      <c r="I1837" s="69"/>
      <c r="J1837" s="50"/>
      <c r="K1837" s="50"/>
    </row>
    <row r="1838" spans="1:11" ht="12.75">
      <c r="A1838" s="54"/>
      <c r="B1838" s="54"/>
      <c r="C1838" s="54"/>
      <c r="D1838" s="54"/>
      <c r="F1838" s="54"/>
      <c r="G1838" s="55"/>
      <c r="I1838" s="69"/>
      <c r="J1838" s="50"/>
      <c r="K1838" s="50"/>
    </row>
    <row r="1839" spans="1:11" ht="12.75">
      <c r="A1839" s="54"/>
      <c r="B1839" s="54"/>
      <c r="C1839" s="54"/>
      <c r="D1839" s="54"/>
      <c r="F1839" s="54"/>
      <c r="G1839" s="55"/>
      <c r="I1839" s="69"/>
      <c r="J1839" s="50"/>
      <c r="K1839" s="50"/>
    </row>
    <row r="1840" spans="1:11" ht="12.75">
      <c r="A1840" s="54"/>
      <c r="B1840" s="54"/>
      <c r="C1840" s="54"/>
      <c r="D1840" s="54"/>
      <c r="F1840" s="54"/>
      <c r="G1840" s="55"/>
      <c r="I1840" s="69"/>
      <c r="J1840" s="50"/>
      <c r="K1840" s="50"/>
    </row>
    <row r="1841" spans="1:11" ht="12.75">
      <c r="A1841" s="54"/>
      <c r="B1841" s="54"/>
      <c r="C1841" s="54"/>
      <c r="D1841" s="54"/>
      <c r="F1841" s="54"/>
      <c r="G1841" s="55"/>
      <c r="I1841" s="69"/>
      <c r="J1841" s="50"/>
      <c r="K1841" s="50"/>
    </row>
    <row r="1842" spans="1:11" ht="12.75">
      <c r="A1842" s="54"/>
      <c r="B1842" s="54"/>
      <c r="C1842" s="54"/>
      <c r="D1842" s="54"/>
      <c r="F1842" s="54"/>
      <c r="G1842" s="55"/>
      <c r="I1842" s="69"/>
      <c r="J1842" s="50"/>
      <c r="K1842" s="50"/>
    </row>
    <row r="1843" spans="1:11" ht="12.75">
      <c r="A1843" s="54"/>
      <c r="B1843" s="54"/>
      <c r="C1843" s="54"/>
      <c r="D1843" s="54"/>
      <c r="F1843" s="54"/>
      <c r="G1843" s="55"/>
      <c r="I1843" s="69"/>
      <c r="J1843" s="50"/>
      <c r="K1843" s="50"/>
    </row>
    <row r="1844" spans="1:11" ht="12.75">
      <c r="A1844" s="54"/>
      <c r="B1844" s="54"/>
      <c r="C1844" s="54"/>
      <c r="D1844" s="54"/>
      <c r="F1844" s="54"/>
      <c r="G1844" s="55"/>
      <c r="I1844" s="69"/>
      <c r="J1844" s="50"/>
      <c r="K1844" s="50"/>
    </row>
    <row r="1845" spans="1:11" ht="12.75">
      <c r="A1845" s="54"/>
      <c r="B1845" s="54"/>
      <c r="C1845" s="54"/>
      <c r="D1845" s="54"/>
      <c r="F1845" s="54"/>
      <c r="G1845" s="55"/>
      <c r="I1845" s="69"/>
      <c r="J1845" s="50"/>
      <c r="K1845" s="50"/>
    </row>
    <row r="1846" spans="1:11" ht="12.75">
      <c r="A1846" s="54"/>
      <c r="B1846" s="54"/>
      <c r="C1846" s="54"/>
      <c r="D1846" s="54"/>
      <c r="F1846" s="54"/>
      <c r="G1846" s="55"/>
      <c r="I1846" s="69"/>
      <c r="J1846" s="50"/>
      <c r="K1846" s="50"/>
    </row>
    <row r="1847" spans="1:11" ht="12.75">
      <c r="A1847" s="54"/>
      <c r="B1847" s="54"/>
      <c r="C1847" s="54"/>
      <c r="D1847" s="54"/>
      <c r="F1847" s="54"/>
      <c r="G1847" s="55"/>
      <c r="I1847" s="69"/>
      <c r="J1847" s="50"/>
      <c r="K1847" s="50"/>
    </row>
    <row r="1848" spans="1:11" ht="12.75">
      <c r="A1848" s="54"/>
      <c r="B1848" s="54"/>
      <c r="C1848" s="54"/>
      <c r="D1848" s="54"/>
      <c r="F1848" s="54"/>
      <c r="G1848" s="55"/>
      <c r="I1848" s="69"/>
      <c r="J1848" s="50"/>
      <c r="K1848" s="50"/>
    </row>
    <row r="1849" spans="1:11" ht="12.75">
      <c r="A1849" s="54"/>
      <c r="B1849" s="54"/>
      <c r="C1849" s="54"/>
      <c r="D1849" s="54"/>
      <c r="F1849" s="54"/>
      <c r="G1849" s="55"/>
      <c r="I1849" s="69"/>
      <c r="J1849" s="50"/>
      <c r="K1849" s="50"/>
    </row>
    <row r="1850" spans="1:11" ht="12.75">
      <c r="A1850" s="54"/>
      <c r="B1850" s="54"/>
      <c r="C1850" s="54"/>
      <c r="D1850" s="54"/>
      <c r="F1850" s="54"/>
      <c r="G1850" s="55"/>
      <c r="I1850" s="69"/>
      <c r="J1850" s="50"/>
      <c r="K1850" s="50"/>
    </row>
    <row r="1851" spans="1:11" ht="12.75">
      <c r="A1851" s="54"/>
      <c r="B1851" s="54"/>
      <c r="C1851" s="54"/>
      <c r="D1851" s="54"/>
      <c r="F1851" s="54"/>
      <c r="G1851" s="55"/>
      <c r="I1851" s="69"/>
      <c r="J1851" s="50"/>
      <c r="K1851" s="50"/>
    </row>
    <row r="1852" spans="1:11" ht="12.75">
      <c r="A1852" s="54"/>
      <c r="B1852" s="54"/>
      <c r="C1852" s="54"/>
      <c r="D1852" s="54"/>
      <c r="F1852" s="54"/>
      <c r="G1852" s="55"/>
      <c r="I1852" s="69"/>
      <c r="J1852" s="50"/>
      <c r="K1852" s="50"/>
    </row>
    <row r="1853" spans="1:11" ht="12.75">
      <c r="A1853" s="54"/>
      <c r="B1853" s="54"/>
      <c r="C1853" s="54"/>
      <c r="D1853" s="54"/>
      <c r="F1853" s="54"/>
      <c r="G1853" s="55"/>
      <c r="I1853" s="69"/>
      <c r="J1853" s="50"/>
      <c r="K1853" s="50"/>
    </row>
    <row r="1854" spans="1:11" ht="12.75">
      <c r="A1854" s="54"/>
      <c r="B1854" s="54"/>
      <c r="C1854" s="54"/>
      <c r="D1854" s="54"/>
      <c r="F1854" s="54"/>
      <c r="G1854" s="55"/>
      <c r="I1854" s="69"/>
      <c r="J1854" s="50"/>
      <c r="K1854" s="50"/>
    </row>
    <row r="1855" spans="1:11" ht="12.75">
      <c r="A1855" s="54"/>
      <c r="B1855" s="54"/>
      <c r="C1855" s="54"/>
      <c r="D1855" s="54"/>
      <c r="F1855" s="54"/>
      <c r="G1855" s="55"/>
      <c r="I1855" s="69"/>
      <c r="J1855" s="50"/>
      <c r="K1855" s="50"/>
    </row>
    <row r="1856" spans="1:11" ht="12.75">
      <c r="A1856" s="54"/>
      <c r="B1856" s="54"/>
      <c r="C1856" s="54"/>
      <c r="D1856" s="54"/>
      <c r="F1856" s="54"/>
      <c r="G1856" s="55"/>
      <c r="I1856" s="69"/>
      <c r="J1856" s="50"/>
      <c r="K1856" s="50"/>
    </row>
    <row r="1857" spans="1:11" ht="12.75">
      <c r="A1857" s="54"/>
      <c r="B1857" s="54"/>
      <c r="C1857" s="54"/>
      <c r="D1857" s="54"/>
      <c r="F1857" s="54"/>
      <c r="G1857" s="55"/>
      <c r="I1857" s="69"/>
      <c r="J1857" s="50"/>
      <c r="K1857" s="50"/>
    </row>
    <row r="1858" spans="1:11" ht="12.75">
      <c r="A1858" s="54"/>
      <c r="B1858" s="54"/>
      <c r="C1858" s="54"/>
      <c r="D1858" s="54"/>
      <c r="F1858" s="54"/>
      <c r="G1858" s="55"/>
      <c r="I1858" s="69"/>
      <c r="J1858" s="50"/>
      <c r="K1858" s="50"/>
    </row>
    <row r="1859" spans="1:11" ht="12.75">
      <c r="A1859" s="54"/>
      <c r="B1859" s="54"/>
      <c r="C1859" s="54"/>
      <c r="D1859" s="54"/>
      <c r="F1859" s="54"/>
      <c r="G1859" s="55"/>
      <c r="I1859" s="69"/>
      <c r="J1859" s="50"/>
      <c r="K1859" s="50"/>
    </row>
    <row r="1860" spans="1:11" ht="12.75">
      <c r="A1860" s="54"/>
      <c r="B1860" s="54"/>
      <c r="C1860" s="54"/>
      <c r="D1860" s="54"/>
      <c r="F1860" s="54"/>
      <c r="G1860" s="55"/>
      <c r="I1860" s="69"/>
      <c r="J1860" s="50"/>
      <c r="K1860" s="50"/>
    </row>
    <row r="1861" spans="1:11" ht="12.75">
      <c r="A1861" s="54"/>
      <c r="B1861" s="54"/>
      <c r="C1861" s="54"/>
      <c r="D1861" s="54"/>
      <c r="F1861" s="54"/>
      <c r="G1861" s="55"/>
      <c r="I1861" s="69"/>
      <c r="J1861" s="50"/>
      <c r="K1861" s="50"/>
    </row>
    <row r="1862" spans="1:11" ht="12.75">
      <c r="A1862" s="54"/>
      <c r="B1862" s="54"/>
      <c r="C1862" s="54"/>
      <c r="D1862" s="54"/>
      <c r="F1862" s="54"/>
      <c r="G1862" s="55"/>
      <c r="I1862" s="69"/>
      <c r="J1862" s="50"/>
      <c r="K1862" s="50"/>
    </row>
    <row r="1863" spans="1:11" ht="12.75">
      <c r="A1863" s="54"/>
      <c r="B1863" s="54"/>
      <c r="C1863" s="54"/>
      <c r="D1863" s="54"/>
      <c r="F1863" s="54"/>
      <c r="G1863" s="55"/>
      <c r="I1863" s="69"/>
      <c r="J1863" s="50"/>
      <c r="K1863" s="50"/>
    </row>
    <row r="1864" spans="1:11" ht="12.75">
      <c r="A1864" s="54"/>
      <c r="B1864" s="54"/>
      <c r="C1864" s="54"/>
      <c r="D1864" s="54"/>
      <c r="F1864" s="54"/>
      <c r="G1864" s="55"/>
      <c r="I1864" s="69"/>
      <c r="J1864" s="50"/>
      <c r="K1864" s="50"/>
    </row>
    <row r="1865" spans="1:11" ht="12.75">
      <c r="A1865" s="54"/>
      <c r="B1865" s="54"/>
      <c r="C1865" s="54"/>
      <c r="D1865" s="54"/>
      <c r="F1865" s="54"/>
      <c r="G1865" s="55"/>
      <c r="I1865" s="69"/>
      <c r="J1865" s="50"/>
      <c r="K1865" s="50"/>
    </row>
    <row r="1866" spans="1:11" ht="12.75">
      <c r="A1866" s="54"/>
      <c r="B1866" s="54"/>
      <c r="C1866" s="54"/>
      <c r="D1866" s="54"/>
      <c r="F1866" s="54"/>
      <c r="G1866" s="55"/>
      <c r="I1866" s="69"/>
      <c r="J1866" s="50"/>
      <c r="K1866" s="50"/>
    </row>
    <row r="1867" spans="1:11" ht="12.75">
      <c r="A1867" s="54"/>
      <c r="B1867" s="54"/>
      <c r="C1867" s="54"/>
      <c r="D1867" s="54"/>
      <c r="F1867" s="54"/>
      <c r="G1867" s="55"/>
      <c r="I1867" s="69"/>
      <c r="J1867" s="50"/>
      <c r="K1867" s="50"/>
    </row>
    <row r="1868" spans="1:11" ht="12.75">
      <c r="A1868" s="54"/>
      <c r="B1868" s="54"/>
      <c r="C1868" s="54"/>
      <c r="D1868" s="54"/>
      <c r="F1868" s="54"/>
      <c r="G1868" s="55"/>
      <c r="I1868" s="69"/>
      <c r="J1868" s="50"/>
      <c r="K1868" s="50"/>
    </row>
    <row r="1869" spans="1:11" ht="12.75">
      <c r="A1869" s="54"/>
      <c r="B1869" s="54"/>
      <c r="C1869" s="54"/>
      <c r="D1869" s="54"/>
      <c r="F1869" s="54"/>
      <c r="G1869" s="55"/>
      <c r="I1869" s="69"/>
      <c r="J1869" s="50"/>
      <c r="K1869" s="50"/>
    </row>
    <row r="1870" spans="1:11" ht="12.75">
      <c r="A1870" s="54"/>
      <c r="B1870" s="54"/>
      <c r="C1870" s="54"/>
      <c r="D1870" s="54"/>
      <c r="F1870" s="54"/>
      <c r="G1870" s="55"/>
      <c r="I1870" s="69"/>
      <c r="J1870" s="50"/>
      <c r="K1870" s="50"/>
    </row>
    <row r="1871" spans="1:11" ht="12.75">
      <c r="A1871" s="54"/>
      <c r="B1871" s="54"/>
      <c r="C1871" s="54"/>
      <c r="D1871" s="54"/>
      <c r="F1871" s="54"/>
      <c r="G1871" s="55"/>
      <c r="I1871" s="69"/>
      <c r="J1871" s="50"/>
      <c r="K1871" s="50"/>
    </row>
    <row r="1872" spans="1:11" ht="12.75">
      <c r="A1872" s="54"/>
      <c r="B1872" s="54"/>
      <c r="C1872" s="54"/>
      <c r="D1872" s="54"/>
      <c r="F1872" s="54"/>
      <c r="G1872" s="55"/>
      <c r="I1872" s="69"/>
      <c r="J1872" s="50"/>
      <c r="K1872" s="50"/>
    </row>
    <row r="1873" spans="1:11" ht="12.75">
      <c r="A1873" s="54"/>
      <c r="B1873" s="54"/>
      <c r="C1873" s="54"/>
      <c r="D1873" s="54"/>
      <c r="F1873" s="54"/>
      <c r="G1873" s="55"/>
      <c r="I1873" s="69"/>
      <c r="J1873" s="50"/>
      <c r="K1873" s="50"/>
    </row>
    <row r="1874" spans="1:11" ht="12.75">
      <c r="A1874" s="54"/>
      <c r="B1874" s="54"/>
      <c r="C1874" s="54"/>
      <c r="D1874" s="54"/>
      <c r="F1874" s="54"/>
      <c r="G1874" s="55"/>
      <c r="I1874" s="69"/>
      <c r="J1874" s="50"/>
      <c r="K1874" s="50"/>
    </row>
    <row r="1875" spans="1:11" ht="12.75">
      <c r="A1875" s="54"/>
      <c r="B1875" s="54"/>
      <c r="C1875" s="54"/>
      <c r="D1875" s="54"/>
      <c r="F1875" s="54"/>
      <c r="G1875" s="55"/>
      <c r="I1875" s="69"/>
      <c r="J1875" s="50"/>
      <c r="K1875" s="50"/>
    </row>
    <row r="1876" spans="1:11" ht="12.75">
      <c r="A1876" s="54"/>
      <c r="B1876" s="54"/>
      <c r="C1876" s="54"/>
      <c r="D1876" s="54"/>
      <c r="F1876" s="54"/>
      <c r="G1876" s="55"/>
      <c r="I1876" s="69"/>
      <c r="J1876" s="50"/>
      <c r="K1876" s="50"/>
    </row>
    <row r="1877" spans="1:11" ht="12.75">
      <c r="A1877" s="54"/>
      <c r="B1877" s="54"/>
      <c r="C1877" s="54"/>
      <c r="D1877" s="54"/>
      <c r="F1877" s="54"/>
      <c r="G1877" s="55"/>
      <c r="I1877" s="69"/>
      <c r="J1877" s="50"/>
      <c r="K1877" s="50"/>
    </row>
    <row r="1878" spans="1:11" ht="12.75">
      <c r="A1878" s="54"/>
      <c r="B1878" s="54"/>
      <c r="C1878" s="54"/>
      <c r="D1878" s="54"/>
      <c r="F1878" s="54"/>
      <c r="G1878" s="55"/>
      <c r="I1878" s="69"/>
      <c r="J1878" s="50"/>
      <c r="K1878" s="50"/>
    </row>
    <row r="1879" spans="1:11" ht="12.75">
      <c r="A1879" s="54"/>
      <c r="B1879" s="54"/>
      <c r="C1879" s="54"/>
      <c r="D1879" s="54"/>
      <c r="F1879" s="54"/>
      <c r="G1879" s="55"/>
      <c r="I1879" s="69"/>
      <c r="J1879" s="50"/>
      <c r="K1879" s="50"/>
    </row>
    <row r="1880" spans="1:11" ht="12.75">
      <c r="A1880" s="54"/>
      <c r="B1880" s="54"/>
      <c r="C1880" s="54"/>
      <c r="D1880" s="54"/>
      <c r="F1880" s="54"/>
      <c r="G1880" s="55"/>
      <c r="I1880" s="69"/>
      <c r="J1880" s="50"/>
      <c r="K1880" s="50"/>
    </row>
    <row r="1881" spans="1:11" ht="12.75">
      <c r="A1881" s="54"/>
      <c r="B1881" s="54"/>
      <c r="C1881" s="54"/>
      <c r="D1881" s="54"/>
      <c r="F1881" s="54"/>
      <c r="G1881" s="55"/>
      <c r="I1881" s="69"/>
      <c r="J1881" s="50"/>
      <c r="K1881" s="50"/>
    </row>
    <row r="1882" spans="1:11" ht="12.75">
      <c r="A1882" s="54"/>
      <c r="B1882" s="54"/>
      <c r="C1882" s="54"/>
      <c r="D1882" s="54"/>
      <c r="F1882" s="54"/>
      <c r="G1882" s="55"/>
      <c r="I1882" s="69"/>
      <c r="J1882" s="50"/>
      <c r="K1882" s="50"/>
    </row>
    <row r="1883" spans="1:11" ht="12.75">
      <c r="A1883" s="54"/>
      <c r="B1883" s="54"/>
      <c r="C1883" s="54"/>
      <c r="D1883" s="54"/>
      <c r="F1883" s="54"/>
      <c r="G1883" s="55"/>
      <c r="I1883" s="69"/>
      <c r="J1883" s="50"/>
      <c r="K1883" s="50"/>
    </row>
    <row r="1884" spans="1:11" ht="12.75">
      <c r="A1884" s="54"/>
      <c r="B1884" s="54"/>
      <c r="C1884" s="54"/>
      <c r="D1884" s="54"/>
      <c r="F1884" s="54"/>
      <c r="G1884" s="55"/>
      <c r="I1884" s="69"/>
      <c r="J1884" s="50"/>
      <c r="K1884" s="50"/>
    </row>
    <row r="1885" spans="1:11" ht="12.75">
      <c r="A1885" s="54"/>
      <c r="B1885" s="54"/>
      <c r="C1885" s="54"/>
      <c r="D1885" s="54"/>
      <c r="F1885" s="54"/>
      <c r="G1885" s="55"/>
      <c r="I1885" s="69"/>
      <c r="J1885" s="50"/>
      <c r="K1885" s="50"/>
    </row>
    <row r="1886" spans="1:11" ht="12.75">
      <c r="A1886" s="54"/>
      <c r="B1886" s="54"/>
      <c r="C1886" s="54"/>
      <c r="D1886" s="54"/>
      <c r="F1886" s="54"/>
      <c r="G1886" s="55"/>
      <c r="I1886" s="69"/>
      <c r="J1886" s="50"/>
      <c r="K1886" s="50"/>
    </row>
    <row r="1887" spans="1:11" ht="12.75">
      <c r="A1887" s="54"/>
      <c r="B1887" s="54"/>
      <c r="C1887" s="54"/>
      <c r="D1887" s="54"/>
      <c r="F1887" s="54"/>
      <c r="G1887" s="55"/>
      <c r="I1887" s="69"/>
      <c r="J1887" s="50"/>
      <c r="K1887" s="50"/>
    </row>
    <row r="1888" spans="1:11" ht="12.75">
      <c r="A1888" s="54"/>
      <c r="B1888" s="54"/>
      <c r="C1888" s="54"/>
      <c r="D1888" s="54"/>
      <c r="F1888" s="54"/>
      <c r="G1888" s="55"/>
      <c r="I1888" s="69"/>
      <c r="J1888" s="50"/>
      <c r="K1888" s="50"/>
    </row>
    <row r="1889" spans="1:11" ht="12.75">
      <c r="A1889" s="54"/>
      <c r="B1889" s="54"/>
      <c r="C1889" s="54"/>
      <c r="D1889" s="54"/>
      <c r="F1889" s="54"/>
      <c r="G1889" s="55"/>
      <c r="I1889" s="69"/>
      <c r="J1889" s="50"/>
      <c r="K1889" s="50"/>
    </row>
    <row r="1890" spans="1:11" ht="12.75">
      <c r="A1890" s="54"/>
      <c r="B1890" s="54"/>
      <c r="C1890" s="54"/>
      <c r="D1890" s="54"/>
      <c r="F1890" s="54"/>
      <c r="G1890" s="55"/>
      <c r="I1890" s="69"/>
      <c r="J1890" s="50"/>
      <c r="K1890" s="50"/>
    </row>
    <row r="1891" spans="1:11" ht="12.75">
      <c r="A1891" s="54"/>
      <c r="B1891" s="54"/>
      <c r="C1891" s="54"/>
      <c r="D1891" s="54"/>
      <c r="F1891" s="54"/>
      <c r="G1891" s="55"/>
      <c r="I1891" s="69"/>
      <c r="J1891" s="50"/>
      <c r="K1891" s="50"/>
    </row>
    <row r="1892" spans="1:11" ht="12.75">
      <c r="A1892" s="54"/>
      <c r="B1892" s="54"/>
      <c r="C1892" s="54"/>
      <c r="D1892" s="54"/>
      <c r="F1892" s="54"/>
      <c r="G1892" s="55"/>
      <c r="I1892" s="69"/>
      <c r="J1892" s="50"/>
      <c r="K1892" s="50"/>
    </row>
    <row r="1893" spans="1:11" ht="12.75">
      <c r="A1893" s="54"/>
      <c r="B1893" s="54"/>
      <c r="C1893" s="54"/>
      <c r="D1893" s="54"/>
      <c r="F1893" s="54"/>
      <c r="G1893" s="55"/>
      <c r="I1893" s="69"/>
      <c r="J1893" s="50"/>
      <c r="K1893" s="50"/>
    </row>
    <row r="1894" spans="1:11" ht="12.75">
      <c r="A1894" s="54"/>
      <c r="B1894" s="54"/>
      <c r="C1894" s="54"/>
      <c r="D1894" s="54"/>
      <c r="F1894" s="54"/>
      <c r="G1894" s="55"/>
      <c r="I1894" s="69"/>
      <c r="J1894" s="50"/>
      <c r="K1894" s="50"/>
    </row>
    <row r="1895" spans="1:11" ht="12.75">
      <c r="A1895" s="54"/>
      <c r="B1895" s="54"/>
      <c r="C1895" s="54"/>
      <c r="D1895" s="54"/>
      <c r="F1895" s="54"/>
      <c r="G1895" s="55"/>
      <c r="I1895" s="69"/>
      <c r="J1895" s="50"/>
      <c r="K1895" s="50"/>
    </row>
    <row r="1896" spans="1:11" ht="12.75">
      <c r="A1896" s="54"/>
      <c r="B1896" s="54"/>
      <c r="C1896" s="54"/>
      <c r="D1896" s="54"/>
      <c r="F1896" s="54"/>
      <c r="G1896" s="55"/>
      <c r="I1896" s="69"/>
      <c r="J1896" s="50"/>
      <c r="K1896" s="50"/>
    </row>
    <row r="1897" spans="1:11" ht="12.75">
      <c r="A1897" s="54"/>
      <c r="B1897" s="54"/>
      <c r="C1897" s="54"/>
      <c r="D1897" s="54"/>
      <c r="F1897" s="54"/>
      <c r="G1897" s="55"/>
      <c r="I1897" s="69"/>
      <c r="J1897" s="50"/>
      <c r="K1897" s="50"/>
    </row>
    <row r="1898" spans="1:11" ht="12.75">
      <c r="A1898" s="54"/>
      <c r="B1898" s="54"/>
      <c r="C1898" s="54"/>
      <c r="D1898" s="54"/>
      <c r="F1898" s="54"/>
      <c r="G1898" s="55"/>
      <c r="I1898" s="69"/>
      <c r="J1898" s="50"/>
      <c r="K1898" s="50"/>
    </row>
    <row r="1899" spans="1:11" ht="12.75">
      <c r="A1899" s="54"/>
      <c r="B1899" s="54"/>
      <c r="C1899" s="54"/>
      <c r="D1899" s="54"/>
      <c r="F1899" s="54"/>
      <c r="G1899" s="55"/>
      <c r="I1899" s="69"/>
      <c r="J1899" s="50"/>
      <c r="K1899" s="50"/>
    </row>
    <row r="1900" spans="1:11" ht="12.75">
      <c r="A1900" s="54"/>
      <c r="B1900" s="54"/>
      <c r="C1900" s="54"/>
      <c r="D1900" s="54"/>
      <c r="F1900" s="54"/>
      <c r="G1900" s="55"/>
      <c r="I1900" s="69"/>
      <c r="J1900" s="50"/>
      <c r="K1900" s="50"/>
    </row>
    <row r="1901" spans="1:11" ht="12.75">
      <c r="A1901" s="54"/>
      <c r="B1901" s="54"/>
      <c r="C1901" s="54"/>
      <c r="D1901" s="54"/>
      <c r="F1901" s="54"/>
      <c r="G1901" s="55"/>
      <c r="I1901" s="69"/>
      <c r="J1901" s="50"/>
      <c r="K1901" s="50"/>
    </row>
    <row r="1902" spans="1:11" ht="12.75">
      <c r="A1902" s="54"/>
      <c r="B1902" s="54"/>
      <c r="C1902" s="54"/>
      <c r="D1902" s="54"/>
      <c r="F1902" s="54"/>
      <c r="G1902" s="55"/>
      <c r="I1902" s="69"/>
      <c r="J1902" s="50"/>
      <c r="K1902" s="50"/>
    </row>
    <row r="1903" spans="1:11" ht="12.75">
      <c r="A1903" s="54"/>
      <c r="B1903" s="54"/>
      <c r="C1903" s="54"/>
      <c r="D1903" s="54"/>
      <c r="F1903" s="54"/>
      <c r="G1903" s="55"/>
      <c r="I1903" s="69"/>
      <c r="J1903" s="50"/>
      <c r="K1903" s="50"/>
    </row>
    <row r="1904" spans="1:11" ht="12.75">
      <c r="A1904" s="54"/>
      <c r="B1904" s="54"/>
      <c r="C1904" s="54"/>
      <c r="D1904" s="54"/>
      <c r="F1904" s="54"/>
      <c r="G1904" s="55"/>
      <c r="I1904" s="69"/>
      <c r="J1904" s="50"/>
      <c r="K1904" s="50"/>
    </row>
    <row r="1905" spans="1:11" ht="12.75">
      <c r="A1905" s="54"/>
      <c r="B1905" s="54"/>
      <c r="C1905" s="54"/>
      <c r="D1905" s="54"/>
      <c r="F1905" s="54"/>
      <c r="G1905" s="55"/>
      <c r="I1905" s="69"/>
      <c r="J1905" s="50"/>
      <c r="K1905" s="50"/>
    </row>
    <row r="1906" spans="1:11" ht="12.75">
      <c r="A1906" s="54"/>
      <c r="B1906" s="54"/>
      <c r="C1906" s="54"/>
      <c r="D1906" s="54"/>
      <c r="F1906" s="54"/>
      <c r="G1906" s="55"/>
      <c r="I1906" s="69"/>
      <c r="J1906" s="50"/>
      <c r="K1906" s="50"/>
    </row>
    <row r="1907" spans="1:11" ht="12.75">
      <c r="A1907" s="54"/>
      <c r="B1907" s="54"/>
      <c r="C1907" s="54"/>
      <c r="D1907" s="54"/>
      <c r="F1907" s="54"/>
      <c r="G1907" s="55"/>
      <c r="I1907" s="69"/>
      <c r="J1907" s="50"/>
      <c r="K1907" s="50"/>
    </row>
    <row r="1908" spans="1:11" ht="12.75">
      <c r="A1908" s="54"/>
      <c r="B1908" s="54"/>
      <c r="C1908" s="54"/>
      <c r="D1908" s="54"/>
      <c r="F1908" s="54"/>
      <c r="G1908" s="55"/>
      <c r="I1908" s="69"/>
      <c r="J1908" s="50"/>
      <c r="K1908" s="50"/>
    </row>
    <row r="1909" spans="1:11" ht="12.75">
      <c r="A1909" s="54"/>
      <c r="B1909" s="54"/>
      <c r="C1909" s="54"/>
      <c r="D1909" s="54"/>
      <c r="F1909" s="54"/>
      <c r="G1909" s="55"/>
      <c r="I1909" s="69"/>
      <c r="J1909" s="50"/>
      <c r="K1909" s="50"/>
    </row>
    <row r="1910" spans="1:11" ht="12.75">
      <c r="A1910" s="54"/>
      <c r="B1910" s="54"/>
      <c r="C1910" s="54"/>
      <c r="D1910" s="54"/>
      <c r="F1910" s="54"/>
      <c r="G1910" s="55"/>
      <c r="I1910" s="69"/>
      <c r="J1910" s="50"/>
      <c r="K1910" s="50"/>
    </row>
    <row r="1911" spans="1:11" ht="12.75">
      <c r="A1911" s="54"/>
      <c r="B1911" s="54"/>
      <c r="C1911" s="54"/>
      <c r="D1911" s="54"/>
      <c r="F1911" s="54"/>
      <c r="G1911" s="55"/>
      <c r="I1911" s="69"/>
      <c r="J1911" s="50"/>
      <c r="K1911" s="50"/>
    </row>
    <row r="1912" spans="1:11" ht="12.75">
      <c r="A1912" s="54"/>
      <c r="B1912" s="54"/>
      <c r="C1912" s="54"/>
      <c r="D1912" s="54"/>
      <c r="F1912" s="54"/>
      <c r="G1912" s="55"/>
      <c r="I1912" s="69"/>
      <c r="J1912" s="50"/>
      <c r="K1912" s="50"/>
    </row>
    <row r="1913" spans="1:11" ht="12.75">
      <c r="A1913" s="54"/>
      <c r="B1913" s="54"/>
      <c r="C1913" s="54"/>
      <c r="D1913" s="54"/>
      <c r="F1913" s="54"/>
      <c r="G1913" s="55"/>
      <c r="I1913" s="69"/>
      <c r="J1913" s="50"/>
      <c r="K1913" s="50"/>
    </row>
    <row r="1914" spans="1:11" ht="12.75">
      <c r="A1914" s="54"/>
      <c r="B1914" s="54"/>
      <c r="C1914" s="54"/>
      <c r="D1914" s="54"/>
      <c r="F1914" s="54"/>
      <c r="G1914" s="55"/>
      <c r="I1914" s="69"/>
      <c r="J1914" s="50"/>
      <c r="K1914" s="50"/>
    </row>
    <row r="1915" spans="1:11" ht="12.75">
      <c r="A1915" s="54"/>
      <c r="B1915" s="54"/>
      <c r="C1915" s="54"/>
      <c r="D1915" s="54"/>
      <c r="F1915" s="54"/>
      <c r="G1915" s="55"/>
      <c r="I1915" s="69"/>
      <c r="J1915" s="50"/>
      <c r="K1915" s="50"/>
    </row>
    <row r="1916" spans="1:11" ht="12.75">
      <c r="A1916" s="54"/>
      <c r="B1916" s="54"/>
      <c r="C1916" s="54"/>
      <c r="D1916" s="54"/>
      <c r="F1916" s="54"/>
      <c r="G1916" s="55"/>
      <c r="I1916" s="69"/>
      <c r="J1916" s="50"/>
      <c r="K1916" s="50"/>
    </row>
    <row r="1917" spans="1:11" ht="12.75">
      <c r="A1917" s="54"/>
      <c r="B1917" s="54"/>
      <c r="C1917" s="54"/>
      <c r="D1917" s="54"/>
      <c r="F1917" s="54"/>
      <c r="G1917" s="55"/>
      <c r="I1917" s="69"/>
      <c r="J1917" s="50"/>
      <c r="K1917" s="50"/>
    </row>
    <row r="1918" spans="1:11" ht="12.75">
      <c r="A1918" s="54"/>
      <c r="B1918" s="54"/>
      <c r="C1918" s="54"/>
      <c r="D1918" s="54"/>
      <c r="F1918" s="54"/>
      <c r="G1918" s="55"/>
      <c r="I1918" s="69"/>
      <c r="J1918" s="50"/>
      <c r="K1918" s="50"/>
    </row>
    <row r="1919" spans="1:11" ht="12.75">
      <c r="A1919" s="54"/>
      <c r="B1919" s="54"/>
      <c r="C1919" s="54"/>
      <c r="D1919" s="54"/>
      <c r="F1919" s="54"/>
      <c r="G1919" s="55"/>
      <c r="I1919" s="69"/>
      <c r="J1919" s="50"/>
      <c r="K1919" s="50"/>
    </row>
    <row r="1920" spans="1:11" ht="12.75">
      <c r="A1920" s="54"/>
      <c r="B1920" s="54"/>
      <c r="C1920" s="54"/>
      <c r="D1920" s="54"/>
      <c r="F1920" s="54"/>
      <c r="G1920" s="55"/>
      <c r="I1920" s="69"/>
      <c r="J1920" s="50"/>
      <c r="K1920" s="50"/>
    </row>
    <row r="1921" spans="1:11" ht="12.75">
      <c r="A1921" s="54"/>
      <c r="B1921" s="54"/>
      <c r="C1921" s="54"/>
      <c r="D1921" s="54"/>
      <c r="F1921" s="54"/>
      <c r="G1921" s="55"/>
      <c r="I1921" s="69"/>
      <c r="J1921" s="50"/>
      <c r="K1921" s="50"/>
    </row>
    <row r="1922" spans="1:11" ht="12.75">
      <c r="A1922" s="54"/>
      <c r="B1922" s="54"/>
      <c r="C1922" s="54"/>
      <c r="D1922" s="54"/>
      <c r="F1922" s="54"/>
      <c r="G1922" s="55"/>
      <c r="I1922" s="69"/>
      <c r="J1922" s="50"/>
      <c r="K1922" s="50"/>
    </row>
    <row r="1923" spans="1:11" ht="12.75">
      <c r="A1923" s="54"/>
      <c r="B1923" s="54"/>
      <c r="C1923" s="54"/>
      <c r="D1923" s="54"/>
      <c r="F1923" s="54"/>
      <c r="G1923" s="55"/>
      <c r="I1923" s="69"/>
      <c r="J1923" s="50"/>
      <c r="K1923" s="50"/>
    </row>
    <row r="1924" spans="1:11" ht="12.75">
      <c r="A1924" s="54"/>
      <c r="B1924" s="54"/>
      <c r="C1924" s="54"/>
      <c r="D1924" s="54"/>
      <c r="F1924" s="54"/>
      <c r="G1924" s="55"/>
      <c r="I1924" s="69"/>
      <c r="J1924" s="50"/>
      <c r="K1924" s="50"/>
    </row>
    <row r="1925" spans="1:11" ht="12.75">
      <c r="A1925" s="54"/>
      <c r="B1925" s="54"/>
      <c r="C1925" s="54"/>
      <c r="D1925" s="54"/>
      <c r="F1925" s="54"/>
      <c r="G1925" s="55"/>
      <c r="I1925" s="69"/>
      <c r="J1925" s="50"/>
      <c r="K1925" s="50"/>
    </row>
    <row r="1926" spans="1:11" ht="12.75">
      <c r="A1926" s="54"/>
      <c r="B1926" s="54"/>
      <c r="C1926" s="54"/>
      <c r="D1926" s="54"/>
      <c r="F1926" s="54"/>
      <c r="G1926" s="55"/>
      <c r="I1926" s="69"/>
      <c r="J1926" s="50"/>
      <c r="K1926" s="50"/>
    </row>
    <row r="1927" spans="1:11" ht="12.75">
      <c r="A1927" s="54"/>
      <c r="B1927" s="54"/>
      <c r="C1927" s="54"/>
      <c r="D1927" s="54"/>
      <c r="F1927" s="54"/>
      <c r="G1927" s="55"/>
      <c r="I1927" s="69"/>
      <c r="J1927" s="50"/>
      <c r="K1927" s="50"/>
    </row>
    <row r="1928" spans="1:11" ht="12.75">
      <c r="A1928" s="54"/>
      <c r="B1928" s="54"/>
      <c r="C1928" s="54"/>
      <c r="D1928" s="54"/>
      <c r="F1928" s="54"/>
      <c r="G1928" s="55"/>
      <c r="I1928" s="69"/>
      <c r="J1928" s="50"/>
      <c r="K1928" s="50"/>
    </row>
    <row r="1929" spans="1:11" ht="12.75">
      <c r="A1929" s="54"/>
      <c r="B1929" s="54"/>
      <c r="C1929" s="54"/>
      <c r="D1929" s="54"/>
      <c r="F1929" s="54"/>
      <c r="G1929" s="55"/>
      <c r="I1929" s="69"/>
      <c r="J1929" s="50"/>
      <c r="K1929" s="50"/>
    </row>
    <row r="1930" spans="1:11" ht="12.75">
      <c r="A1930" s="54"/>
      <c r="B1930" s="54"/>
      <c r="C1930" s="54"/>
      <c r="D1930" s="54"/>
      <c r="F1930" s="54"/>
      <c r="G1930" s="55"/>
      <c r="I1930" s="69"/>
      <c r="J1930" s="50"/>
      <c r="K1930" s="50"/>
    </row>
    <row r="1931" spans="1:11" ht="12.75">
      <c r="A1931" s="54"/>
      <c r="B1931" s="54"/>
      <c r="C1931" s="54"/>
      <c r="D1931" s="54"/>
      <c r="F1931" s="54"/>
      <c r="G1931" s="55"/>
      <c r="I1931" s="69"/>
      <c r="J1931" s="50"/>
      <c r="K1931" s="50"/>
    </row>
    <row r="1932" spans="1:11" ht="12.75">
      <c r="A1932" s="54"/>
      <c r="B1932" s="54"/>
      <c r="C1932" s="54"/>
      <c r="D1932" s="54"/>
      <c r="F1932" s="54"/>
      <c r="G1932" s="55"/>
      <c r="I1932" s="69"/>
      <c r="J1932" s="50"/>
      <c r="K1932" s="50"/>
    </row>
    <row r="1933" spans="1:11" ht="12.75">
      <c r="A1933" s="54"/>
      <c r="B1933" s="54"/>
      <c r="C1933" s="54"/>
      <c r="D1933" s="54"/>
      <c r="F1933" s="54"/>
      <c r="G1933" s="55"/>
      <c r="I1933" s="69"/>
      <c r="J1933" s="50"/>
      <c r="K1933" s="50"/>
    </row>
    <row r="1934" spans="1:11" ht="12.75">
      <c r="A1934" s="54"/>
      <c r="B1934" s="54"/>
      <c r="C1934" s="54"/>
      <c r="D1934" s="54"/>
      <c r="F1934" s="54"/>
      <c r="G1934" s="55"/>
      <c r="I1934" s="69"/>
      <c r="J1934" s="50"/>
      <c r="K1934" s="50"/>
    </row>
    <row r="1935" spans="1:11" ht="12.75">
      <c r="A1935" s="54"/>
      <c r="B1935" s="54"/>
      <c r="C1935" s="54"/>
      <c r="D1935" s="54"/>
      <c r="F1935" s="54"/>
      <c r="G1935" s="55"/>
      <c r="I1935" s="69"/>
      <c r="J1935" s="50"/>
      <c r="K1935" s="50"/>
    </row>
    <row r="1936" spans="1:11" ht="12.75">
      <c r="A1936" s="54"/>
      <c r="B1936" s="54"/>
      <c r="C1936" s="54"/>
      <c r="D1936" s="54"/>
      <c r="F1936" s="54"/>
      <c r="G1936" s="55"/>
      <c r="I1936" s="69"/>
      <c r="J1936" s="50"/>
      <c r="K1936" s="50"/>
    </row>
    <row r="1937" spans="1:11" ht="12.75">
      <c r="A1937" s="54"/>
      <c r="B1937" s="54"/>
      <c r="C1937" s="54"/>
      <c r="D1937" s="54"/>
      <c r="F1937" s="54"/>
      <c r="G1937" s="55"/>
      <c r="I1937" s="69"/>
      <c r="J1937" s="50"/>
      <c r="K1937" s="50"/>
    </row>
    <row r="1938" spans="1:11" ht="12.75">
      <c r="A1938" s="54"/>
      <c r="B1938" s="54"/>
      <c r="C1938" s="54"/>
      <c r="D1938" s="54"/>
      <c r="F1938" s="54"/>
      <c r="G1938" s="55"/>
      <c r="I1938" s="69"/>
      <c r="J1938" s="50"/>
      <c r="K1938" s="50"/>
    </row>
    <row r="1939" spans="1:11" ht="12.75">
      <c r="A1939" s="54"/>
      <c r="B1939" s="54"/>
      <c r="C1939" s="54"/>
      <c r="D1939" s="54"/>
      <c r="F1939" s="54"/>
      <c r="G1939" s="55"/>
      <c r="I1939" s="69"/>
      <c r="J1939" s="50"/>
      <c r="K1939" s="50"/>
    </row>
    <row r="1940" spans="1:11" ht="12.75">
      <c r="A1940" s="54"/>
      <c r="B1940" s="54"/>
      <c r="C1940" s="54"/>
      <c r="D1940" s="54"/>
      <c r="F1940" s="54"/>
      <c r="G1940" s="55"/>
      <c r="I1940" s="69"/>
      <c r="J1940" s="50"/>
      <c r="K1940" s="50"/>
    </row>
    <row r="1941" spans="1:11" ht="12.75">
      <c r="A1941" s="54"/>
      <c r="B1941" s="54"/>
      <c r="C1941" s="54"/>
      <c r="D1941" s="54"/>
      <c r="F1941" s="54"/>
      <c r="G1941" s="55"/>
      <c r="I1941" s="69"/>
      <c r="J1941" s="50"/>
      <c r="K1941" s="50"/>
    </row>
    <row r="1942" spans="1:11" ht="12.75">
      <c r="A1942" s="54"/>
      <c r="B1942" s="54"/>
      <c r="C1942" s="54"/>
      <c r="D1942" s="54"/>
      <c r="F1942" s="54"/>
      <c r="G1942" s="55"/>
      <c r="I1942" s="69"/>
      <c r="J1942" s="50"/>
      <c r="K1942" s="50"/>
    </row>
    <row r="1943" spans="1:11" ht="12.75">
      <c r="A1943" s="54"/>
      <c r="B1943" s="54"/>
      <c r="C1943" s="54"/>
      <c r="D1943" s="54"/>
      <c r="F1943" s="54"/>
      <c r="G1943" s="55"/>
      <c r="I1943" s="69"/>
      <c r="J1943" s="50"/>
      <c r="K1943" s="50"/>
    </row>
    <row r="1944" spans="1:11" ht="12.75">
      <c r="A1944" s="54"/>
      <c r="B1944" s="54"/>
      <c r="C1944" s="54"/>
      <c r="D1944" s="54"/>
      <c r="F1944" s="54"/>
      <c r="G1944" s="55"/>
      <c r="I1944" s="69"/>
      <c r="J1944" s="50"/>
      <c r="K1944" s="50"/>
    </row>
    <row r="1945" spans="1:11" ht="12.75">
      <c r="A1945" s="54"/>
      <c r="B1945" s="54"/>
      <c r="C1945" s="54"/>
      <c r="D1945" s="54"/>
      <c r="F1945" s="54"/>
      <c r="G1945" s="55"/>
      <c r="I1945" s="69"/>
      <c r="J1945" s="50"/>
      <c r="K1945" s="50"/>
    </row>
    <row r="1946" spans="1:11" ht="12.75">
      <c r="A1946" s="54"/>
      <c r="B1946" s="54"/>
      <c r="C1946" s="54"/>
      <c r="D1946" s="54"/>
      <c r="F1946" s="54"/>
      <c r="G1946" s="55"/>
      <c r="I1946" s="69"/>
      <c r="J1946" s="50"/>
      <c r="K1946" s="50"/>
    </row>
    <row r="1947" spans="1:11" ht="12.75">
      <c r="A1947" s="54"/>
      <c r="B1947" s="54"/>
      <c r="C1947" s="54"/>
      <c r="D1947" s="54"/>
      <c r="F1947" s="54"/>
      <c r="G1947" s="55"/>
      <c r="I1947" s="69"/>
      <c r="J1947" s="50"/>
      <c r="K1947" s="50"/>
    </row>
    <row r="1948" spans="1:11" ht="12.75">
      <c r="A1948" s="54"/>
      <c r="B1948" s="54"/>
      <c r="C1948" s="54"/>
      <c r="D1948" s="54"/>
      <c r="F1948" s="54"/>
      <c r="G1948" s="55"/>
      <c r="I1948" s="69"/>
      <c r="J1948" s="50"/>
      <c r="K1948" s="50"/>
    </row>
    <row r="1949" spans="1:11" ht="12.75">
      <c r="A1949" s="54"/>
      <c r="B1949" s="54"/>
      <c r="C1949" s="54"/>
      <c r="D1949" s="54"/>
      <c r="F1949" s="54"/>
      <c r="G1949" s="55"/>
      <c r="I1949" s="69"/>
      <c r="J1949" s="50"/>
      <c r="K1949" s="50"/>
    </row>
    <row r="1950" spans="1:11" ht="12.75">
      <c r="A1950" s="54"/>
      <c r="B1950" s="54"/>
      <c r="C1950" s="54"/>
      <c r="D1950" s="54"/>
      <c r="F1950" s="54"/>
      <c r="G1950" s="55"/>
      <c r="I1950" s="69"/>
      <c r="J1950" s="50"/>
      <c r="K1950" s="50"/>
    </row>
    <row r="1951" spans="1:11" ht="12.75">
      <c r="A1951" s="54"/>
      <c r="B1951" s="54"/>
      <c r="C1951" s="54"/>
      <c r="D1951" s="54"/>
      <c r="F1951" s="54"/>
      <c r="G1951" s="55"/>
      <c r="I1951" s="69"/>
      <c r="J1951" s="50"/>
      <c r="K1951" s="50"/>
    </row>
    <row r="1952" spans="1:11" ht="12.75">
      <c r="A1952" s="54"/>
      <c r="B1952" s="54"/>
      <c r="C1952" s="54"/>
      <c r="D1952" s="54"/>
      <c r="F1952" s="54"/>
      <c r="G1952" s="55"/>
      <c r="I1952" s="69"/>
      <c r="J1952" s="50"/>
      <c r="K1952" s="50"/>
    </row>
    <row r="1953" spans="1:11" ht="12.75">
      <c r="A1953" s="54"/>
      <c r="B1953" s="54"/>
      <c r="C1953" s="54"/>
      <c r="D1953" s="54"/>
      <c r="F1953" s="54"/>
      <c r="G1953" s="55"/>
      <c r="I1953" s="69"/>
      <c r="J1953" s="50"/>
      <c r="K1953" s="50"/>
    </row>
    <row r="1954" spans="1:11" ht="12.75">
      <c r="A1954" s="54"/>
      <c r="B1954" s="54"/>
      <c r="C1954" s="54"/>
      <c r="D1954" s="54"/>
      <c r="F1954" s="54"/>
      <c r="G1954" s="55"/>
      <c r="I1954" s="69"/>
      <c r="J1954" s="50"/>
      <c r="K1954" s="50"/>
    </row>
    <row r="1955" spans="1:11" ht="12.75">
      <c r="A1955" s="54"/>
      <c r="B1955" s="54"/>
      <c r="C1955" s="54"/>
      <c r="D1955" s="54"/>
      <c r="F1955" s="54"/>
      <c r="G1955" s="55"/>
      <c r="I1955" s="69"/>
      <c r="J1955" s="50"/>
      <c r="K1955" s="50"/>
    </row>
    <row r="1956" spans="1:11" ht="12.75">
      <c r="A1956" s="54"/>
      <c r="B1956" s="54"/>
      <c r="C1956" s="54"/>
      <c r="D1956" s="54"/>
      <c r="F1956" s="54"/>
      <c r="G1956" s="55"/>
      <c r="I1956" s="69"/>
      <c r="J1956" s="50"/>
      <c r="K1956" s="50"/>
    </row>
    <row r="1957" spans="1:11" ht="12.75">
      <c r="A1957" s="54"/>
      <c r="B1957" s="54"/>
      <c r="C1957" s="54"/>
      <c r="D1957" s="54"/>
      <c r="F1957" s="54"/>
      <c r="G1957" s="55"/>
      <c r="I1957" s="69"/>
      <c r="J1957" s="50"/>
      <c r="K1957" s="50"/>
    </row>
    <row r="1958" spans="1:11" ht="12.75">
      <c r="A1958" s="54"/>
      <c r="B1958" s="54"/>
      <c r="C1958" s="54"/>
      <c r="D1958" s="54"/>
      <c r="F1958" s="54"/>
      <c r="G1958" s="55"/>
      <c r="I1958" s="69"/>
      <c r="J1958" s="50"/>
      <c r="K1958" s="50"/>
    </row>
    <row r="1959" spans="1:11" ht="12.75">
      <c r="A1959" s="54"/>
      <c r="B1959" s="54"/>
      <c r="C1959" s="54"/>
      <c r="D1959" s="54"/>
      <c r="F1959" s="54"/>
      <c r="G1959" s="55"/>
      <c r="I1959" s="69"/>
      <c r="J1959" s="50"/>
      <c r="K1959" s="50"/>
    </row>
    <row r="1960" spans="1:11" ht="12.75">
      <c r="A1960" s="54"/>
      <c r="B1960" s="54"/>
      <c r="C1960" s="54"/>
      <c r="D1960" s="54"/>
      <c r="F1960" s="54"/>
      <c r="G1960" s="55"/>
      <c r="I1960" s="69"/>
      <c r="J1960" s="50"/>
      <c r="K1960" s="50"/>
    </row>
    <row r="1961" spans="1:11" ht="12.75">
      <c r="A1961" s="54"/>
      <c r="B1961" s="54"/>
      <c r="C1961" s="54"/>
      <c r="D1961" s="54"/>
      <c r="F1961" s="54"/>
      <c r="G1961" s="55"/>
      <c r="I1961" s="69"/>
      <c r="J1961" s="50"/>
      <c r="K1961" s="50"/>
    </row>
    <row r="1962" spans="1:11" ht="12.75">
      <c r="A1962" s="54"/>
      <c r="B1962" s="54"/>
      <c r="C1962" s="54"/>
      <c r="D1962" s="54"/>
      <c r="F1962" s="54"/>
      <c r="G1962" s="55"/>
      <c r="I1962" s="69"/>
      <c r="J1962" s="50"/>
      <c r="K1962" s="50"/>
    </row>
    <row r="1963" spans="1:11" ht="12.75">
      <c r="A1963" s="54"/>
      <c r="B1963" s="54"/>
      <c r="C1963" s="54"/>
      <c r="D1963" s="54"/>
      <c r="F1963" s="54"/>
      <c r="G1963" s="55"/>
      <c r="I1963" s="69"/>
      <c r="J1963" s="50"/>
      <c r="K1963" s="50"/>
    </row>
    <row r="1964" spans="1:11" ht="12.75">
      <c r="A1964" s="54"/>
      <c r="B1964" s="54"/>
      <c r="C1964" s="54"/>
      <c r="D1964" s="54"/>
      <c r="F1964" s="54"/>
      <c r="G1964" s="55"/>
      <c r="I1964" s="69"/>
      <c r="J1964" s="50"/>
      <c r="K1964" s="50"/>
    </row>
    <row r="1965" spans="1:11" ht="12.75">
      <c r="A1965" s="54"/>
      <c r="B1965" s="54"/>
      <c r="C1965" s="54"/>
      <c r="D1965" s="54"/>
      <c r="F1965" s="54"/>
      <c r="G1965" s="55"/>
      <c r="I1965" s="69"/>
      <c r="J1965" s="50"/>
      <c r="K1965" s="50"/>
    </row>
    <row r="1966" spans="1:11" ht="12.75">
      <c r="A1966" s="54"/>
      <c r="B1966" s="54"/>
      <c r="C1966" s="54"/>
      <c r="D1966" s="54"/>
      <c r="F1966" s="54"/>
      <c r="G1966" s="55"/>
      <c r="I1966" s="69"/>
      <c r="J1966" s="50"/>
      <c r="K1966" s="50"/>
    </row>
    <row r="1967" spans="1:11" ht="12.75">
      <c r="A1967" s="54"/>
      <c r="B1967" s="54"/>
      <c r="C1967" s="54"/>
      <c r="D1967" s="54"/>
      <c r="F1967" s="54"/>
      <c r="G1967" s="55"/>
      <c r="I1967" s="69"/>
      <c r="J1967" s="50"/>
      <c r="K1967" s="50"/>
    </row>
    <row r="1968" spans="1:11" ht="12.75">
      <c r="A1968" s="54"/>
      <c r="B1968" s="54"/>
      <c r="C1968" s="54"/>
      <c r="D1968" s="54"/>
      <c r="F1968" s="54"/>
      <c r="G1968" s="55"/>
      <c r="I1968" s="69"/>
      <c r="J1968" s="50"/>
      <c r="K1968" s="50"/>
    </row>
    <row r="1969" spans="1:11" ht="12.75">
      <c r="A1969" s="54"/>
      <c r="B1969" s="54"/>
      <c r="C1969" s="54"/>
      <c r="D1969" s="54"/>
      <c r="F1969" s="54"/>
      <c r="G1969" s="55"/>
      <c r="I1969" s="69"/>
      <c r="J1969" s="50"/>
      <c r="K1969" s="50"/>
    </row>
    <row r="1970" spans="1:11" ht="12.75">
      <c r="A1970" s="54"/>
      <c r="B1970" s="54"/>
      <c r="C1970" s="54"/>
      <c r="D1970" s="54"/>
      <c r="F1970" s="54"/>
      <c r="G1970" s="55"/>
      <c r="I1970" s="69"/>
      <c r="J1970" s="50"/>
      <c r="K1970" s="50"/>
    </row>
    <row r="1971" spans="1:11" ht="12.75">
      <c r="A1971" s="54"/>
      <c r="B1971" s="54"/>
      <c r="C1971" s="54"/>
      <c r="D1971" s="54"/>
      <c r="F1971" s="54"/>
      <c r="G1971" s="55"/>
      <c r="I1971" s="69"/>
      <c r="J1971" s="50"/>
      <c r="K1971" s="50"/>
    </row>
    <row r="1972" spans="1:11" ht="12.75">
      <c r="A1972" s="54"/>
      <c r="B1972" s="54"/>
      <c r="C1972" s="54"/>
      <c r="D1972" s="54"/>
      <c r="F1972" s="54"/>
      <c r="G1972" s="55"/>
      <c r="I1972" s="69"/>
      <c r="J1972" s="50"/>
      <c r="K1972" s="50"/>
    </row>
    <row r="1973" spans="1:11" ht="12.75">
      <c r="A1973" s="54"/>
      <c r="B1973" s="54"/>
      <c r="C1973" s="54"/>
      <c r="D1973" s="54"/>
      <c r="F1973" s="54"/>
      <c r="G1973" s="55"/>
      <c r="I1973" s="69"/>
      <c r="J1973" s="50"/>
      <c r="K1973" s="50"/>
    </row>
    <row r="1974" spans="1:11" ht="12.75">
      <c r="A1974" s="54"/>
      <c r="B1974" s="54"/>
      <c r="C1974" s="54"/>
      <c r="D1974" s="54"/>
      <c r="F1974" s="54"/>
      <c r="G1974" s="55"/>
      <c r="I1974" s="69"/>
      <c r="J1974" s="50"/>
      <c r="K1974" s="50"/>
    </row>
    <row r="1975" spans="1:11" ht="12.75">
      <c r="A1975" s="54"/>
      <c r="B1975" s="54"/>
      <c r="C1975" s="54"/>
      <c r="D1975" s="54"/>
      <c r="F1975" s="54"/>
      <c r="G1975" s="55"/>
      <c r="I1975" s="69"/>
      <c r="J1975" s="50"/>
      <c r="K1975" s="50"/>
    </row>
    <row r="1976" spans="1:11" ht="12.75">
      <c r="A1976" s="54"/>
      <c r="B1976" s="54"/>
      <c r="C1976" s="54"/>
      <c r="D1976" s="54"/>
      <c r="F1976" s="54"/>
      <c r="G1976" s="55"/>
      <c r="I1976" s="69"/>
      <c r="J1976" s="50"/>
      <c r="K1976" s="50"/>
    </row>
    <row r="1977" spans="1:11" ht="12.75">
      <c r="A1977" s="54"/>
      <c r="B1977" s="54"/>
      <c r="C1977" s="54"/>
      <c r="D1977" s="54"/>
      <c r="F1977" s="54"/>
      <c r="G1977" s="55"/>
      <c r="I1977" s="69"/>
      <c r="J1977" s="50"/>
      <c r="K1977" s="50"/>
    </row>
    <row r="1978" spans="1:11" ht="12.75">
      <c r="A1978" s="54"/>
      <c r="B1978" s="54"/>
      <c r="C1978" s="54"/>
      <c r="D1978" s="54"/>
      <c r="F1978" s="54"/>
      <c r="G1978" s="55"/>
      <c r="I1978" s="69"/>
      <c r="J1978" s="50"/>
      <c r="K1978" s="50"/>
    </row>
    <row r="1979" spans="1:11" ht="12.75">
      <c r="A1979" s="54"/>
      <c r="B1979" s="54"/>
      <c r="C1979" s="54"/>
      <c r="D1979" s="54"/>
      <c r="F1979" s="54"/>
      <c r="G1979" s="55"/>
      <c r="I1979" s="69"/>
      <c r="J1979" s="50"/>
      <c r="K1979" s="50"/>
    </row>
    <row r="1980" spans="1:11" ht="12.75">
      <c r="A1980" s="54"/>
      <c r="B1980" s="54"/>
      <c r="C1980" s="54"/>
      <c r="D1980" s="54"/>
      <c r="F1980" s="54"/>
      <c r="G1980" s="55"/>
      <c r="I1980" s="69"/>
      <c r="J1980" s="50"/>
      <c r="K1980" s="50"/>
    </row>
    <row r="1981" spans="1:11" ht="12.75">
      <c r="A1981" s="54"/>
      <c r="B1981" s="54"/>
      <c r="C1981" s="54"/>
      <c r="D1981" s="54"/>
      <c r="F1981" s="54"/>
      <c r="G1981" s="55"/>
      <c r="I1981" s="69"/>
      <c r="J1981" s="50"/>
      <c r="K1981" s="50"/>
    </row>
    <row r="1982" spans="1:11" ht="12.75">
      <c r="A1982" s="54"/>
      <c r="B1982" s="54"/>
      <c r="C1982" s="54"/>
      <c r="D1982" s="54"/>
      <c r="F1982" s="54"/>
      <c r="G1982" s="55"/>
      <c r="I1982" s="69"/>
      <c r="J1982" s="50"/>
      <c r="K1982" s="50"/>
    </row>
    <row r="1983" spans="1:11" ht="12.75">
      <c r="A1983" s="54"/>
      <c r="B1983" s="54"/>
      <c r="C1983" s="54"/>
      <c r="D1983" s="54"/>
      <c r="F1983" s="54"/>
      <c r="G1983" s="55"/>
      <c r="I1983" s="69"/>
      <c r="J1983" s="50"/>
      <c r="K1983" s="50"/>
    </row>
    <row r="1984" spans="1:11" ht="12.75">
      <c r="A1984" s="54"/>
      <c r="B1984" s="54"/>
      <c r="C1984" s="54"/>
      <c r="D1984" s="54"/>
      <c r="F1984" s="54"/>
      <c r="G1984" s="55"/>
      <c r="I1984" s="69"/>
      <c r="J1984" s="50"/>
      <c r="K1984" s="50"/>
    </row>
    <row r="1985" spans="1:11" ht="12.75">
      <c r="A1985" s="54"/>
      <c r="B1985" s="54"/>
      <c r="C1985" s="54"/>
      <c r="D1985" s="54"/>
      <c r="F1985" s="54"/>
      <c r="G1985" s="55"/>
      <c r="I1985" s="69"/>
      <c r="J1985" s="50"/>
      <c r="K1985" s="50"/>
    </row>
    <row r="1986" spans="1:11" ht="12.75">
      <c r="A1986" s="54"/>
      <c r="B1986" s="54"/>
      <c r="C1986" s="54"/>
      <c r="D1986" s="54"/>
      <c r="F1986" s="54"/>
      <c r="G1986" s="55"/>
      <c r="I1986" s="69"/>
      <c r="J1986" s="50"/>
      <c r="K1986" s="50"/>
    </row>
    <row r="1987" spans="1:11" ht="12.75">
      <c r="A1987" s="54"/>
      <c r="B1987" s="54"/>
      <c r="C1987" s="54"/>
      <c r="D1987" s="54"/>
      <c r="F1987" s="54"/>
      <c r="G1987" s="55"/>
      <c r="I1987" s="69"/>
      <c r="J1987" s="50"/>
      <c r="K1987" s="50"/>
    </row>
    <row r="1988" spans="1:11" ht="12.75">
      <c r="A1988" s="54"/>
      <c r="B1988" s="54"/>
      <c r="C1988" s="54"/>
      <c r="D1988" s="54"/>
      <c r="F1988" s="54"/>
      <c r="G1988" s="55"/>
      <c r="I1988" s="69"/>
      <c r="J1988" s="50"/>
      <c r="K1988" s="50"/>
    </row>
    <row r="1989" spans="1:11" ht="12.75">
      <c r="A1989" s="54"/>
      <c r="B1989" s="54"/>
      <c r="C1989" s="54"/>
      <c r="D1989" s="54"/>
      <c r="F1989" s="54"/>
      <c r="G1989" s="55"/>
      <c r="I1989" s="69"/>
      <c r="J1989" s="50"/>
      <c r="K1989" s="50"/>
    </row>
    <row r="1990" spans="1:11" ht="12.75">
      <c r="A1990" s="54"/>
      <c r="B1990" s="54"/>
      <c r="C1990" s="54"/>
      <c r="D1990" s="54"/>
      <c r="F1990" s="54"/>
      <c r="G1990" s="55"/>
      <c r="I1990" s="69"/>
      <c r="J1990" s="50"/>
      <c r="K1990" s="50"/>
    </row>
    <row r="1991" spans="1:11" ht="12.75">
      <c r="A1991" s="54"/>
      <c r="B1991" s="54"/>
      <c r="C1991" s="54"/>
      <c r="D1991" s="54"/>
      <c r="F1991" s="54"/>
      <c r="G1991" s="55"/>
      <c r="I1991" s="69"/>
      <c r="J1991" s="50"/>
      <c r="K1991" s="50"/>
    </row>
    <row r="1992" spans="1:11" ht="12.75">
      <c r="A1992" s="54"/>
      <c r="B1992" s="54"/>
      <c r="C1992" s="54"/>
      <c r="D1992" s="54"/>
      <c r="F1992" s="54"/>
      <c r="G1992" s="55"/>
      <c r="I1992" s="69"/>
      <c r="J1992" s="50"/>
      <c r="K1992" s="50"/>
    </row>
    <row r="1993" spans="1:11" ht="12.75">
      <c r="A1993" s="54"/>
      <c r="B1993" s="54"/>
      <c r="C1993" s="54"/>
      <c r="D1993" s="54"/>
      <c r="F1993" s="54"/>
      <c r="G1993" s="55"/>
      <c r="I1993" s="69"/>
      <c r="J1993" s="50"/>
      <c r="K1993" s="50"/>
    </row>
    <row r="1994" spans="1:11" ht="12.75">
      <c r="A1994" s="54"/>
      <c r="B1994" s="54"/>
      <c r="C1994" s="54"/>
      <c r="D1994" s="54"/>
      <c r="F1994" s="54"/>
      <c r="G1994" s="55"/>
      <c r="I1994" s="69"/>
      <c r="J1994" s="50"/>
      <c r="K1994" s="50"/>
    </row>
    <row r="1995" spans="1:11" ht="12.75">
      <c r="A1995" s="54"/>
      <c r="B1995" s="54"/>
      <c r="C1995" s="54"/>
      <c r="D1995" s="54"/>
      <c r="F1995" s="54"/>
      <c r="G1995" s="55"/>
      <c r="I1995" s="69"/>
      <c r="J1995" s="50"/>
      <c r="K1995" s="50"/>
    </row>
    <row r="1996" spans="1:11" ht="12.75">
      <c r="A1996" s="54"/>
      <c r="B1996" s="54"/>
      <c r="C1996" s="54"/>
      <c r="D1996" s="54"/>
      <c r="F1996" s="54"/>
      <c r="G1996" s="55"/>
      <c r="I1996" s="69"/>
      <c r="J1996" s="50"/>
      <c r="K1996" s="50"/>
    </row>
    <row r="1997" spans="1:11" ht="12.75">
      <c r="A1997" s="54"/>
      <c r="B1997" s="54"/>
      <c r="C1997" s="54"/>
      <c r="D1997" s="54"/>
      <c r="F1997" s="54"/>
      <c r="G1997" s="55"/>
      <c r="I1997" s="69"/>
      <c r="J1997" s="50"/>
      <c r="K1997" s="50"/>
    </row>
    <row r="1998" spans="1:11" ht="12.75">
      <c r="A1998" s="54"/>
      <c r="B1998" s="54"/>
      <c r="C1998" s="54"/>
      <c r="D1998" s="54"/>
      <c r="F1998" s="54"/>
      <c r="G1998" s="55"/>
      <c r="I1998" s="69"/>
      <c r="J1998" s="50"/>
      <c r="K1998" s="50"/>
    </row>
    <row r="1999" spans="1:11" ht="12.75">
      <c r="A1999" s="54"/>
      <c r="B1999" s="54"/>
      <c r="C1999" s="54"/>
      <c r="D1999" s="54"/>
      <c r="F1999" s="54"/>
      <c r="G1999" s="55"/>
      <c r="I1999" s="69"/>
      <c r="J1999" s="50"/>
      <c r="K1999" s="50"/>
    </row>
    <row r="2000" spans="1:11" ht="12.75">
      <c r="A2000" s="54"/>
      <c r="B2000" s="54"/>
      <c r="C2000" s="54"/>
      <c r="D2000" s="54"/>
      <c r="F2000" s="54"/>
      <c r="G2000" s="55"/>
      <c r="I2000" s="69"/>
      <c r="J2000" s="50"/>
      <c r="K2000" s="50"/>
    </row>
    <row r="2001" spans="1:11" ht="12.75">
      <c r="A2001" s="54"/>
      <c r="B2001" s="54"/>
      <c r="C2001" s="54"/>
      <c r="D2001" s="54"/>
      <c r="F2001" s="54"/>
      <c r="G2001" s="55"/>
      <c r="I2001" s="69"/>
      <c r="J2001" s="50"/>
      <c r="K2001" s="50"/>
    </row>
    <row r="2002" spans="1:11" ht="12.75">
      <c r="A2002" s="54"/>
      <c r="B2002" s="54"/>
      <c r="C2002" s="54"/>
      <c r="D2002" s="54"/>
      <c r="F2002" s="54"/>
      <c r="G2002" s="55"/>
      <c r="I2002" s="69"/>
      <c r="J2002" s="50"/>
      <c r="K2002" s="50"/>
    </row>
    <row r="2003" spans="1:11" ht="12.75">
      <c r="A2003" s="54"/>
      <c r="B2003" s="54"/>
      <c r="C2003" s="54"/>
      <c r="D2003" s="54"/>
      <c r="F2003" s="54"/>
      <c r="G2003" s="55"/>
      <c r="I2003" s="69"/>
      <c r="J2003" s="50"/>
      <c r="K2003" s="50"/>
    </row>
    <row r="2004" spans="1:11" ht="12.75">
      <c r="A2004" s="54"/>
      <c r="B2004" s="54"/>
      <c r="C2004" s="54"/>
      <c r="D2004" s="54"/>
      <c r="F2004" s="54"/>
      <c r="G2004" s="55"/>
      <c r="I2004" s="69"/>
      <c r="J2004" s="50"/>
      <c r="K2004" s="50"/>
    </row>
    <row r="2005" spans="1:11" ht="12.75">
      <c r="A2005" s="54"/>
      <c r="B2005" s="54"/>
      <c r="C2005" s="54"/>
      <c r="D2005" s="54"/>
      <c r="F2005" s="54"/>
      <c r="G2005" s="55"/>
      <c r="I2005" s="69"/>
      <c r="J2005" s="50"/>
      <c r="K2005" s="50"/>
    </row>
    <row r="2006" spans="1:11" ht="12.75">
      <c r="A2006" s="54"/>
      <c r="B2006" s="54"/>
      <c r="C2006" s="54"/>
      <c r="D2006" s="54"/>
      <c r="F2006" s="54"/>
      <c r="G2006" s="55"/>
      <c r="I2006" s="69"/>
      <c r="J2006" s="50"/>
      <c r="K2006" s="50"/>
    </row>
    <row r="2007" spans="1:11" ht="12.75">
      <c r="A2007" s="54"/>
      <c r="B2007" s="54"/>
      <c r="C2007" s="54"/>
      <c r="D2007" s="54"/>
      <c r="F2007" s="54"/>
      <c r="G2007" s="55"/>
      <c r="I2007" s="69"/>
      <c r="J2007" s="50"/>
      <c r="K2007" s="50"/>
    </row>
    <row r="2008" spans="1:11" ht="12.75">
      <c r="A2008" s="54"/>
      <c r="B2008" s="54"/>
      <c r="C2008" s="54"/>
      <c r="D2008" s="54"/>
      <c r="F2008" s="54"/>
      <c r="G2008" s="55"/>
      <c r="I2008" s="69"/>
      <c r="J2008" s="50"/>
      <c r="K2008" s="50"/>
    </row>
    <row r="2009" spans="1:11" ht="12.75">
      <c r="A2009" s="54"/>
      <c r="B2009" s="54"/>
      <c r="C2009" s="54"/>
      <c r="D2009" s="54"/>
      <c r="F2009" s="54"/>
      <c r="G2009" s="55"/>
      <c r="I2009" s="69"/>
      <c r="J2009" s="50"/>
      <c r="K2009" s="50"/>
    </row>
    <row r="2010" spans="1:11" ht="12.75">
      <c r="A2010" s="54"/>
      <c r="B2010" s="54"/>
      <c r="C2010" s="54"/>
      <c r="D2010" s="54"/>
      <c r="F2010" s="54"/>
      <c r="G2010" s="55"/>
      <c r="I2010" s="69"/>
      <c r="J2010" s="50"/>
      <c r="K2010" s="50"/>
    </row>
    <row r="2011" spans="1:11" ht="12.75">
      <c r="A2011" s="54"/>
      <c r="B2011" s="54"/>
      <c r="C2011" s="54"/>
      <c r="D2011" s="54"/>
      <c r="F2011" s="54"/>
      <c r="G2011" s="55"/>
      <c r="I2011" s="69"/>
      <c r="J2011" s="50"/>
      <c r="K2011" s="50"/>
    </row>
    <row r="2012" spans="1:11" ht="12.75">
      <c r="A2012" s="54"/>
      <c r="B2012" s="54"/>
      <c r="C2012" s="54"/>
      <c r="D2012" s="54"/>
      <c r="F2012" s="54"/>
      <c r="G2012" s="55"/>
      <c r="I2012" s="69"/>
      <c r="J2012" s="50"/>
      <c r="K2012" s="50"/>
    </row>
    <row r="2013" spans="1:11" ht="12.75">
      <c r="A2013" s="54"/>
      <c r="B2013" s="54"/>
      <c r="C2013" s="54"/>
      <c r="D2013" s="54"/>
      <c r="F2013" s="54"/>
      <c r="G2013" s="55"/>
      <c r="I2013" s="69"/>
      <c r="J2013" s="50"/>
      <c r="K2013" s="50"/>
    </row>
    <row r="2014" spans="1:11" ht="12.75">
      <c r="A2014" s="54"/>
      <c r="B2014" s="54"/>
      <c r="C2014" s="54"/>
      <c r="D2014" s="54"/>
      <c r="F2014" s="54"/>
      <c r="G2014" s="55"/>
      <c r="I2014" s="69"/>
      <c r="J2014" s="50"/>
      <c r="K2014" s="50"/>
    </row>
    <row r="2015" spans="1:11" ht="12.75">
      <c r="A2015" s="54"/>
      <c r="B2015" s="54"/>
      <c r="C2015" s="54"/>
      <c r="D2015" s="54"/>
      <c r="F2015" s="54"/>
      <c r="G2015" s="55"/>
      <c r="I2015" s="69"/>
      <c r="J2015" s="50"/>
      <c r="K2015" s="50"/>
    </row>
    <row r="2016" spans="1:11" ht="12.75">
      <c r="A2016" s="54"/>
      <c r="B2016" s="54"/>
      <c r="C2016" s="54"/>
      <c r="D2016" s="54"/>
      <c r="F2016" s="54"/>
      <c r="G2016" s="55"/>
      <c r="I2016" s="69"/>
      <c r="J2016" s="50"/>
      <c r="K2016" s="50"/>
    </row>
    <row r="2017" spans="1:11" ht="12.75">
      <c r="A2017" s="54"/>
      <c r="B2017" s="54"/>
      <c r="C2017" s="54"/>
      <c r="D2017" s="54"/>
      <c r="F2017" s="54"/>
      <c r="G2017" s="55"/>
      <c r="I2017" s="69"/>
      <c r="J2017" s="50"/>
      <c r="K2017" s="50"/>
    </row>
    <row r="2018" spans="1:11" ht="12.75">
      <c r="A2018" s="54"/>
      <c r="B2018" s="54"/>
      <c r="C2018" s="54"/>
      <c r="D2018" s="54"/>
      <c r="F2018" s="54"/>
      <c r="G2018" s="55"/>
      <c r="I2018" s="69"/>
      <c r="J2018" s="50"/>
      <c r="K2018" s="50"/>
    </row>
    <row r="2019" spans="1:11" ht="12.75">
      <c r="A2019" s="54"/>
      <c r="B2019" s="54"/>
      <c r="C2019" s="54"/>
      <c r="D2019" s="54"/>
      <c r="F2019" s="54"/>
      <c r="G2019" s="55"/>
      <c r="I2019" s="69"/>
      <c r="J2019" s="50"/>
      <c r="K2019" s="50"/>
    </row>
    <row r="2020" spans="1:11" ht="12.75">
      <c r="A2020" s="54"/>
      <c r="B2020" s="54"/>
      <c r="C2020" s="54"/>
      <c r="D2020" s="54"/>
      <c r="F2020" s="54"/>
      <c r="G2020" s="55"/>
      <c r="I2020" s="69"/>
      <c r="J2020" s="50"/>
      <c r="K2020" s="50"/>
    </row>
    <row r="2021" spans="1:11" ht="12.75">
      <c r="A2021" s="54"/>
      <c r="B2021" s="54"/>
      <c r="C2021" s="54"/>
      <c r="D2021" s="54"/>
      <c r="F2021" s="54"/>
      <c r="G2021" s="55"/>
      <c r="I2021" s="69"/>
      <c r="J2021" s="50"/>
      <c r="K2021" s="50"/>
    </row>
    <row r="2022" spans="1:11" ht="12.75">
      <c r="A2022" s="54"/>
      <c r="B2022" s="54"/>
      <c r="C2022" s="54"/>
      <c r="D2022" s="54"/>
      <c r="F2022" s="54"/>
      <c r="G2022" s="55"/>
      <c r="I2022" s="69"/>
      <c r="J2022" s="50"/>
      <c r="K2022" s="50"/>
    </row>
    <row r="2023" spans="1:11" ht="12.75">
      <c r="A2023" s="54"/>
      <c r="B2023" s="54"/>
      <c r="C2023" s="54"/>
      <c r="D2023" s="54"/>
      <c r="F2023" s="54"/>
      <c r="G2023" s="55"/>
      <c r="I2023" s="69"/>
      <c r="J2023" s="50"/>
      <c r="K2023" s="50"/>
    </row>
    <row r="2024" spans="1:11" ht="12.75">
      <c r="A2024" s="54"/>
      <c r="B2024" s="54"/>
      <c r="C2024" s="54"/>
      <c r="D2024" s="54"/>
      <c r="F2024" s="54"/>
      <c r="G2024" s="55"/>
      <c r="I2024" s="69"/>
      <c r="J2024" s="50"/>
      <c r="K2024" s="50"/>
    </row>
    <row r="2025" spans="1:11" ht="12.75">
      <c r="A2025" s="54"/>
      <c r="B2025" s="54"/>
      <c r="C2025" s="54"/>
      <c r="D2025" s="54"/>
      <c r="F2025" s="54"/>
      <c r="G2025" s="55"/>
      <c r="I2025" s="69"/>
      <c r="J2025" s="50"/>
      <c r="K2025" s="50"/>
    </row>
    <row r="2026" spans="1:11" ht="12.75">
      <c r="A2026" s="54"/>
      <c r="B2026" s="54"/>
      <c r="C2026" s="54"/>
      <c r="D2026" s="54"/>
      <c r="F2026" s="54"/>
      <c r="G2026" s="55"/>
      <c r="I2026" s="69"/>
      <c r="J2026" s="50"/>
      <c r="K2026" s="50"/>
    </row>
    <row r="2027" spans="1:11" ht="12.75">
      <c r="A2027" s="54"/>
      <c r="B2027" s="54"/>
      <c r="C2027" s="54"/>
      <c r="D2027" s="54"/>
      <c r="F2027" s="54"/>
      <c r="G2027" s="55"/>
      <c r="I2027" s="69"/>
      <c r="J2027" s="50"/>
      <c r="K2027" s="50"/>
    </row>
    <row r="2028" spans="1:11" ht="12.75">
      <c r="A2028" s="54"/>
      <c r="B2028" s="54"/>
      <c r="C2028" s="54"/>
      <c r="D2028" s="54"/>
      <c r="F2028" s="54"/>
      <c r="G2028" s="55"/>
      <c r="I2028" s="69"/>
      <c r="J2028" s="50"/>
      <c r="K2028" s="50"/>
    </row>
    <row r="2029" spans="1:11" ht="12.75">
      <c r="A2029" s="54"/>
      <c r="B2029" s="54"/>
      <c r="C2029" s="54"/>
      <c r="D2029" s="54"/>
      <c r="F2029" s="54"/>
      <c r="G2029" s="55"/>
      <c r="I2029" s="69"/>
      <c r="J2029" s="50"/>
      <c r="K2029" s="50"/>
    </row>
    <row r="2030" spans="1:11" ht="12.75">
      <c r="A2030" s="54"/>
      <c r="B2030" s="54"/>
      <c r="C2030" s="54"/>
      <c r="D2030" s="54"/>
      <c r="F2030" s="54"/>
      <c r="G2030" s="55"/>
      <c r="I2030" s="69"/>
      <c r="J2030" s="50"/>
      <c r="K2030" s="50"/>
    </row>
    <row r="2031" spans="1:11" ht="12.75">
      <c r="A2031" s="54"/>
      <c r="B2031" s="54"/>
      <c r="C2031" s="54"/>
      <c r="D2031" s="54"/>
      <c r="F2031" s="54"/>
      <c r="G2031" s="55"/>
      <c r="I2031" s="69"/>
      <c r="J2031" s="50"/>
      <c r="K2031" s="50"/>
    </row>
    <row r="2032" spans="1:11" ht="12.75">
      <c r="A2032" s="54"/>
      <c r="B2032" s="54"/>
      <c r="C2032" s="54"/>
      <c r="D2032" s="54"/>
      <c r="F2032" s="54"/>
      <c r="G2032" s="55"/>
      <c r="I2032" s="69"/>
      <c r="J2032" s="50"/>
      <c r="K2032" s="50"/>
    </row>
    <row r="2033" spans="1:11" ht="12.75">
      <c r="A2033" s="54"/>
      <c r="B2033" s="54"/>
      <c r="C2033" s="54"/>
      <c r="D2033" s="54"/>
      <c r="F2033" s="54"/>
      <c r="G2033" s="55"/>
      <c r="I2033" s="69"/>
      <c r="J2033" s="50"/>
      <c r="K2033" s="50"/>
    </row>
    <row r="2034" spans="1:11" ht="12.75">
      <c r="A2034" s="54"/>
      <c r="B2034" s="54"/>
      <c r="C2034" s="54"/>
      <c r="D2034" s="54"/>
      <c r="F2034" s="54"/>
      <c r="G2034" s="55"/>
      <c r="I2034" s="69"/>
      <c r="J2034" s="50"/>
      <c r="K2034" s="50"/>
    </row>
    <row r="2035" spans="1:11" ht="12.75">
      <c r="A2035" s="54"/>
      <c r="B2035" s="54"/>
      <c r="C2035" s="54"/>
      <c r="D2035" s="54"/>
      <c r="F2035" s="54"/>
      <c r="G2035" s="55"/>
      <c r="I2035" s="69"/>
      <c r="J2035" s="50"/>
      <c r="K2035" s="50"/>
    </row>
    <row r="2036" spans="1:11" ht="12.75">
      <c r="A2036" s="54"/>
      <c r="B2036" s="54"/>
      <c r="C2036" s="54"/>
      <c r="D2036" s="54"/>
      <c r="F2036" s="54"/>
      <c r="G2036" s="55"/>
      <c r="I2036" s="69"/>
      <c r="J2036" s="50"/>
      <c r="K2036" s="50"/>
    </row>
    <row r="2037" spans="1:11" ht="12.75">
      <c r="A2037" s="54"/>
      <c r="B2037" s="54"/>
      <c r="C2037" s="54"/>
      <c r="D2037" s="54"/>
      <c r="F2037" s="54"/>
      <c r="G2037" s="55"/>
      <c r="I2037" s="69"/>
      <c r="J2037" s="50"/>
      <c r="K2037" s="50"/>
    </row>
    <row r="2038" spans="1:11" ht="12.75">
      <c r="A2038" s="54"/>
      <c r="B2038" s="54"/>
      <c r="C2038" s="54"/>
      <c r="D2038" s="54"/>
      <c r="F2038" s="54"/>
      <c r="G2038" s="55"/>
      <c r="I2038" s="69"/>
      <c r="J2038" s="50"/>
      <c r="K2038" s="50"/>
    </row>
    <row r="2039" spans="1:11" ht="12.75">
      <c r="A2039" s="54"/>
      <c r="B2039" s="54"/>
      <c r="C2039" s="54"/>
      <c r="D2039" s="54"/>
      <c r="F2039" s="54"/>
      <c r="G2039" s="55"/>
      <c r="I2039" s="69"/>
      <c r="J2039" s="50"/>
      <c r="K2039" s="50"/>
    </row>
    <row r="2040" spans="1:11" ht="12.75">
      <c r="A2040" s="54"/>
      <c r="B2040" s="54"/>
      <c r="C2040" s="54"/>
      <c r="D2040" s="54"/>
      <c r="F2040" s="54"/>
      <c r="G2040" s="55"/>
      <c r="I2040" s="69"/>
      <c r="J2040" s="50"/>
      <c r="K2040" s="50"/>
    </row>
    <row r="2041" spans="1:11" ht="12.75">
      <c r="A2041" s="54"/>
      <c r="B2041" s="54"/>
      <c r="C2041" s="54"/>
      <c r="D2041" s="54"/>
      <c r="F2041" s="54"/>
      <c r="G2041" s="55"/>
      <c r="I2041" s="69"/>
      <c r="J2041" s="50"/>
      <c r="K2041" s="50"/>
    </row>
    <row r="2042" spans="1:11" ht="12.75">
      <c r="A2042" s="54"/>
      <c r="B2042" s="54"/>
      <c r="C2042" s="54"/>
      <c r="D2042" s="54"/>
      <c r="F2042" s="54"/>
      <c r="G2042" s="55"/>
      <c r="I2042" s="69"/>
      <c r="J2042" s="50"/>
      <c r="K2042" s="50"/>
    </row>
    <row r="2043" spans="1:11" ht="12.75">
      <c r="A2043" s="54"/>
      <c r="B2043" s="54"/>
      <c r="C2043" s="54"/>
      <c r="D2043" s="54"/>
      <c r="F2043" s="54"/>
      <c r="G2043" s="55"/>
      <c r="I2043" s="69"/>
      <c r="J2043" s="50"/>
      <c r="K2043" s="50"/>
    </row>
    <row r="2044" spans="1:11" ht="12.75">
      <c r="A2044" s="54"/>
      <c r="B2044" s="54"/>
      <c r="C2044" s="54"/>
      <c r="D2044" s="54"/>
      <c r="F2044" s="54"/>
      <c r="G2044" s="55"/>
      <c r="I2044" s="69"/>
      <c r="J2044" s="50"/>
      <c r="K2044" s="50"/>
    </row>
    <row r="2045" spans="1:11" ht="12.75">
      <c r="A2045" s="54"/>
      <c r="B2045" s="54"/>
      <c r="C2045" s="54"/>
      <c r="D2045" s="54"/>
      <c r="F2045" s="54"/>
      <c r="G2045" s="55"/>
      <c r="I2045" s="69"/>
      <c r="J2045" s="50"/>
      <c r="K2045" s="50"/>
    </row>
    <row r="2046" spans="1:11" ht="12.75">
      <c r="A2046" s="54"/>
      <c r="B2046" s="54"/>
      <c r="C2046" s="54"/>
      <c r="D2046" s="54"/>
      <c r="F2046" s="54"/>
      <c r="G2046" s="55"/>
      <c r="I2046" s="69"/>
      <c r="J2046" s="50"/>
      <c r="K2046" s="50"/>
    </row>
    <row r="2047" spans="1:11" ht="12.75">
      <c r="A2047" s="54"/>
      <c r="B2047" s="54"/>
      <c r="C2047" s="54"/>
      <c r="D2047" s="54"/>
      <c r="F2047" s="54"/>
      <c r="G2047" s="55"/>
      <c r="I2047" s="69"/>
      <c r="J2047" s="50"/>
      <c r="K2047" s="50"/>
    </row>
    <row r="2048" spans="1:11" ht="12.75">
      <c r="A2048" s="54"/>
      <c r="B2048" s="54"/>
      <c r="C2048" s="54"/>
      <c r="D2048" s="54"/>
      <c r="F2048" s="54"/>
      <c r="G2048" s="55"/>
      <c r="I2048" s="69"/>
      <c r="J2048" s="50"/>
      <c r="K2048" s="50"/>
    </row>
    <row r="2049" spans="1:11" ht="12.75">
      <c r="A2049" s="54"/>
      <c r="B2049" s="54"/>
      <c r="C2049" s="54"/>
      <c r="D2049" s="54"/>
      <c r="F2049" s="54"/>
      <c r="G2049" s="55"/>
      <c r="I2049" s="69"/>
      <c r="J2049" s="50"/>
      <c r="K2049" s="50"/>
    </row>
    <row r="2050" spans="1:11" ht="12.75">
      <c r="A2050" s="54"/>
      <c r="B2050" s="54"/>
      <c r="C2050" s="54"/>
      <c r="D2050" s="54"/>
      <c r="F2050" s="54"/>
      <c r="G2050" s="55"/>
      <c r="I2050" s="69"/>
      <c r="J2050" s="50"/>
      <c r="K2050" s="50"/>
    </row>
    <row r="2051" spans="1:11" ht="12.75">
      <c r="A2051" s="54"/>
      <c r="B2051" s="54"/>
      <c r="C2051" s="54"/>
      <c r="D2051" s="54"/>
      <c r="F2051" s="54"/>
      <c r="G2051" s="55"/>
      <c r="I2051" s="69"/>
      <c r="J2051" s="50"/>
      <c r="K2051" s="50"/>
    </row>
    <row r="2052" spans="1:11" ht="12.75">
      <c r="A2052" s="54"/>
      <c r="B2052" s="54"/>
      <c r="C2052" s="54"/>
      <c r="D2052" s="54"/>
      <c r="F2052" s="54"/>
      <c r="G2052" s="55"/>
      <c r="I2052" s="69"/>
      <c r="J2052" s="50"/>
      <c r="K2052" s="50"/>
    </row>
    <row r="2053" spans="1:11" ht="12.75">
      <c r="A2053" s="54"/>
      <c r="B2053" s="54"/>
      <c r="C2053" s="54"/>
      <c r="D2053" s="54"/>
      <c r="F2053" s="54"/>
      <c r="G2053" s="55"/>
      <c r="I2053" s="69"/>
      <c r="J2053" s="50"/>
      <c r="K2053" s="50"/>
    </row>
    <row r="2054" spans="1:11" ht="12.75">
      <c r="A2054" s="54"/>
      <c r="B2054" s="54"/>
      <c r="C2054" s="54"/>
      <c r="D2054" s="54"/>
      <c r="F2054" s="54"/>
      <c r="G2054" s="55"/>
      <c r="I2054" s="69"/>
      <c r="J2054" s="50"/>
      <c r="K2054" s="50"/>
    </row>
    <row r="2055" spans="1:11" ht="12.75">
      <c r="A2055" s="54"/>
      <c r="B2055" s="54"/>
      <c r="C2055" s="54"/>
      <c r="D2055" s="54"/>
      <c r="F2055" s="54"/>
      <c r="G2055" s="55"/>
      <c r="I2055" s="69"/>
      <c r="J2055" s="50"/>
      <c r="K2055" s="50"/>
    </row>
    <row r="2056" spans="1:11" ht="12.75">
      <c r="A2056" s="54"/>
      <c r="B2056" s="54"/>
      <c r="C2056" s="54"/>
      <c r="D2056" s="54"/>
      <c r="F2056" s="54"/>
      <c r="G2056" s="55"/>
      <c r="I2056" s="69"/>
      <c r="J2056" s="50"/>
      <c r="K2056" s="50"/>
    </row>
    <row r="2057" spans="1:11" ht="12.75">
      <c r="A2057" s="54"/>
      <c r="B2057" s="54"/>
      <c r="C2057" s="54"/>
      <c r="D2057" s="54"/>
      <c r="F2057" s="54"/>
      <c r="G2057" s="55"/>
      <c r="I2057" s="69"/>
      <c r="J2057" s="50"/>
      <c r="K2057" s="50"/>
    </row>
    <row r="2058" spans="1:11" ht="12.75">
      <c r="A2058" s="54"/>
      <c r="B2058" s="54"/>
      <c r="C2058" s="54"/>
      <c r="D2058" s="54"/>
      <c r="F2058" s="54"/>
      <c r="G2058" s="55"/>
      <c r="I2058" s="69"/>
      <c r="J2058" s="50"/>
      <c r="K2058" s="50"/>
    </row>
    <row r="2059" spans="1:11" ht="12.75">
      <c r="A2059" s="54"/>
      <c r="B2059" s="54"/>
      <c r="C2059" s="54"/>
      <c r="D2059" s="54"/>
      <c r="F2059" s="54"/>
      <c r="G2059" s="55"/>
      <c r="I2059" s="69"/>
      <c r="J2059" s="50"/>
      <c r="K2059" s="50"/>
    </row>
    <row r="2060" spans="1:10" ht="12.75">
      <c r="A2060" s="54"/>
      <c r="B2060" s="54"/>
      <c r="C2060" s="54"/>
      <c r="D2060" s="54"/>
      <c r="F2060" s="54"/>
      <c r="G2060" s="55"/>
      <c r="I2060" s="69"/>
      <c r="J2060" s="50"/>
    </row>
    <row r="2061" spans="1:10" ht="12.75">
      <c r="A2061" s="54"/>
      <c r="B2061" s="54"/>
      <c r="C2061" s="54"/>
      <c r="D2061" s="54"/>
      <c r="F2061" s="54"/>
      <c r="G2061" s="55"/>
      <c r="I2061" s="69"/>
      <c r="J2061" s="50"/>
    </row>
    <row r="2062" spans="1:10" ht="12.75">
      <c r="A2062" s="54"/>
      <c r="B2062" s="54"/>
      <c r="C2062" s="54"/>
      <c r="D2062" s="54"/>
      <c r="F2062" s="54"/>
      <c r="G2062" s="55"/>
      <c r="I2062" s="69"/>
      <c r="J2062" s="50"/>
    </row>
    <row r="2063" spans="1:10" ht="12.75">
      <c r="A2063" s="54"/>
      <c r="B2063" s="54"/>
      <c r="C2063" s="54"/>
      <c r="D2063" s="54"/>
      <c r="F2063" s="54"/>
      <c r="G2063" s="55"/>
      <c r="I2063" s="69"/>
      <c r="J2063" s="50"/>
    </row>
    <row r="2064" spans="1:10" ht="12.75">
      <c r="A2064" s="54"/>
      <c r="B2064" s="54"/>
      <c r="C2064" s="54"/>
      <c r="D2064" s="54"/>
      <c r="F2064" s="54"/>
      <c r="G2064" s="55"/>
      <c r="I2064" s="69"/>
      <c r="J2064" s="50"/>
    </row>
    <row r="2065" spans="1:10" ht="12.75">
      <c r="A2065" s="54"/>
      <c r="B2065" s="54"/>
      <c r="C2065" s="54"/>
      <c r="D2065" s="54"/>
      <c r="F2065" s="54"/>
      <c r="G2065" s="55"/>
      <c r="I2065" s="69"/>
      <c r="J2065" s="50"/>
    </row>
    <row r="2066" spans="1:10" ht="12.75">
      <c r="A2066" s="54"/>
      <c r="B2066" s="54"/>
      <c r="C2066" s="54"/>
      <c r="D2066" s="54"/>
      <c r="F2066" s="54"/>
      <c r="G2066" s="55"/>
      <c r="I2066" s="69"/>
      <c r="J2066" s="50"/>
    </row>
    <row r="2067" spans="1:10" ht="12.75">
      <c r="A2067" s="54"/>
      <c r="B2067" s="54"/>
      <c r="C2067" s="54"/>
      <c r="D2067" s="54"/>
      <c r="F2067" s="54"/>
      <c r="G2067" s="55"/>
      <c r="I2067" s="69"/>
      <c r="J2067" s="50"/>
    </row>
    <row r="2068" spans="1:10" ht="12.75">
      <c r="A2068" s="54"/>
      <c r="B2068" s="54"/>
      <c r="C2068" s="54"/>
      <c r="D2068" s="54"/>
      <c r="F2068" s="54"/>
      <c r="G2068" s="55"/>
      <c r="I2068" s="69"/>
      <c r="J2068" s="50"/>
    </row>
    <row r="2069" spans="1:10" ht="12.75">
      <c r="A2069" s="54"/>
      <c r="B2069" s="54"/>
      <c r="C2069" s="54"/>
      <c r="D2069" s="54"/>
      <c r="F2069" s="54"/>
      <c r="G2069" s="55"/>
      <c r="I2069" s="69"/>
      <c r="J2069" s="50"/>
    </row>
    <row r="2070" spans="1:10" ht="12.75">
      <c r="A2070" s="54"/>
      <c r="B2070" s="54"/>
      <c r="C2070" s="54"/>
      <c r="D2070" s="54"/>
      <c r="F2070" s="54"/>
      <c r="G2070" s="55"/>
      <c r="I2070" s="69"/>
      <c r="J2070" s="50"/>
    </row>
    <row r="2071" spans="1:10" ht="12.75">
      <c r="A2071" s="54"/>
      <c r="B2071" s="54"/>
      <c r="C2071" s="54"/>
      <c r="D2071" s="54"/>
      <c r="F2071" s="54"/>
      <c r="G2071" s="55"/>
      <c r="I2071" s="69"/>
      <c r="J2071" s="50"/>
    </row>
    <row r="2072" spans="1:10" ht="12.75">
      <c r="A2072" s="54"/>
      <c r="B2072" s="54"/>
      <c r="C2072" s="54"/>
      <c r="D2072" s="54"/>
      <c r="F2072" s="54"/>
      <c r="G2072" s="55"/>
      <c r="I2072" s="69"/>
      <c r="J2072" s="50"/>
    </row>
    <row r="2073" spans="1:10" ht="12.75">
      <c r="A2073" s="54"/>
      <c r="B2073" s="54"/>
      <c r="C2073" s="54"/>
      <c r="D2073" s="54"/>
      <c r="F2073" s="54"/>
      <c r="G2073" s="55"/>
      <c r="I2073" s="69"/>
      <c r="J2073" s="50"/>
    </row>
    <row r="2074" spans="1:10" ht="12.75">
      <c r="A2074" s="54"/>
      <c r="B2074" s="54"/>
      <c r="C2074" s="54"/>
      <c r="D2074" s="54"/>
      <c r="F2074" s="54"/>
      <c r="G2074" s="55"/>
      <c r="I2074" s="69"/>
      <c r="J2074" s="50"/>
    </row>
    <row r="2075" spans="1:10" ht="12.75">
      <c r="A2075" s="54"/>
      <c r="B2075" s="54"/>
      <c r="C2075" s="54"/>
      <c r="D2075" s="54"/>
      <c r="F2075" s="54"/>
      <c r="G2075" s="55"/>
      <c r="I2075" s="69"/>
      <c r="J2075" s="50"/>
    </row>
    <row r="2076" spans="1:10" ht="12.75">
      <c r="A2076" s="54"/>
      <c r="B2076" s="54"/>
      <c r="C2076" s="54"/>
      <c r="D2076" s="54"/>
      <c r="F2076" s="54"/>
      <c r="G2076" s="55"/>
      <c r="I2076" s="69"/>
      <c r="J2076" s="50"/>
    </row>
    <row r="2077" spans="1:10" ht="12.75">
      <c r="A2077" s="54"/>
      <c r="B2077" s="54"/>
      <c r="C2077" s="54"/>
      <c r="D2077" s="54"/>
      <c r="F2077" s="54"/>
      <c r="G2077" s="55"/>
      <c r="I2077" s="69"/>
      <c r="J2077" s="50"/>
    </row>
    <row r="2078" spans="1:10" ht="12.75">
      <c r="A2078" s="54"/>
      <c r="B2078" s="54"/>
      <c r="C2078" s="54"/>
      <c r="D2078" s="54"/>
      <c r="F2078" s="54"/>
      <c r="G2078" s="55"/>
      <c r="I2078" s="69"/>
      <c r="J2078" s="50"/>
    </row>
    <row r="2079" spans="1:10" ht="12.75">
      <c r="A2079" s="54"/>
      <c r="B2079" s="54"/>
      <c r="C2079" s="54"/>
      <c r="D2079" s="54"/>
      <c r="F2079" s="54"/>
      <c r="G2079" s="55"/>
      <c r="I2079" s="69"/>
      <c r="J2079" s="50"/>
    </row>
    <row r="2080" spans="1:10" ht="12.75">
      <c r="A2080" s="54"/>
      <c r="B2080" s="54"/>
      <c r="C2080" s="54"/>
      <c r="D2080" s="54"/>
      <c r="F2080" s="54"/>
      <c r="G2080" s="55"/>
      <c r="I2080" s="69"/>
      <c r="J2080" s="50"/>
    </row>
    <row r="2081" spans="1:10" ht="12.75">
      <c r="A2081" s="54"/>
      <c r="B2081" s="54"/>
      <c r="C2081" s="54"/>
      <c r="D2081" s="54"/>
      <c r="F2081" s="54"/>
      <c r="G2081" s="55"/>
      <c r="I2081" s="69"/>
      <c r="J2081" s="50"/>
    </row>
    <row r="2082" spans="1:10" ht="12.75">
      <c r="A2082" s="54"/>
      <c r="B2082" s="54"/>
      <c r="C2082" s="54"/>
      <c r="D2082" s="54"/>
      <c r="F2082" s="54"/>
      <c r="G2082" s="55"/>
      <c r="I2082" s="69"/>
      <c r="J2082" s="50"/>
    </row>
    <row r="2083" spans="1:10" ht="12.75">
      <c r="A2083" s="54"/>
      <c r="B2083" s="54"/>
      <c r="C2083" s="54"/>
      <c r="D2083" s="54"/>
      <c r="F2083" s="54"/>
      <c r="G2083" s="55"/>
      <c r="I2083" s="69"/>
      <c r="J2083" s="50"/>
    </row>
    <row r="2084" spans="1:10" ht="12.75">
      <c r="A2084" s="54"/>
      <c r="B2084" s="54"/>
      <c r="C2084" s="54"/>
      <c r="D2084" s="54"/>
      <c r="F2084" s="54"/>
      <c r="G2084" s="55"/>
      <c r="I2084" s="69"/>
      <c r="J2084" s="50"/>
    </row>
    <row r="2085" spans="1:10" ht="12.75">
      <c r="A2085" s="54"/>
      <c r="B2085" s="54"/>
      <c r="C2085" s="54"/>
      <c r="D2085" s="54"/>
      <c r="F2085" s="54"/>
      <c r="G2085" s="55"/>
      <c r="I2085" s="69"/>
      <c r="J2085" s="50"/>
    </row>
    <row r="2086" spans="1:10" ht="12.75">
      <c r="A2086" s="54"/>
      <c r="B2086" s="54"/>
      <c r="C2086" s="54"/>
      <c r="D2086" s="54"/>
      <c r="F2086" s="54"/>
      <c r="G2086" s="55"/>
      <c r="I2086" s="69"/>
      <c r="J2086" s="50"/>
    </row>
    <row r="2087" spans="1:10" ht="12.75">
      <c r="A2087" s="54"/>
      <c r="B2087" s="54"/>
      <c r="C2087" s="54"/>
      <c r="D2087" s="54"/>
      <c r="F2087" s="54"/>
      <c r="G2087" s="55"/>
      <c r="I2087" s="69"/>
      <c r="J2087" s="50"/>
    </row>
    <row r="2088" spans="1:10" ht="12.75">
      <c r="A2088" s="54"/>
      <c r="B2088" s="54"/>
      <c r="C2088" s="54"/>
      <c r="D2088" s="54"/>
      <c r="F2088" s="54"/>
      <c r="G2088" s="55"/>
      <c r="I2088" s="69"/>
      <c r="J2088" s="50"/>
    </row>
    <row r="2089" spans="1:10" ht="12.75">
      <c r="A2089" s="54"/>
      <c r="B2089" s="54"/>
      <c r="C2089" s="54"/>
      <c r="D2089" s="54"/>
      <c r="F2089" s="54"/>
      <c r="G2089" s="55"/>
      <c r="I2089" s="69"/>
      <c r="J2089" s="50"/>
    </row>
    <row r="2090" spans="1:10" ht="12.75">
      <c r="A2090" s="54"/>
      <c r="B2090" s="54"/>
      <c r="C2090" s="54"/>
      <c r="D2090" s="54"/>
      <c r="F2090" s="54"/>
      <c r="G2090" s="55"/>
      <c r="I2090" s="69"/>
      <c r="J2090" s="50"/>
    </row>
    <row r="2091" spans="1:10" ht="12.75">
      <c r="A2091" s="54"/>
      <c r="B2091" s="54"/>
      <c r="C2091" s="54"/>
      <c r="D2091" s="54"/>
      <c r="F2091" s="54"/>
      <c r="G2091" s="55"/>
      <c r="I2091" s="69"/>
      <c r="J2091" s="50"/>
    </row>
    <row r="2092" spans="1:10" ht="12.75">
      <c r="A2092" s="54"/>
      <c r="B2092" s="54"/>
      <c r="C2092" s="54"/>
      <c r="D2092" s="54"/>
      <c r="F2092" s="54"/>
      <c r="G2092" s="55"/>
      <c r="I2092" s="69"/>
      <c r="J2092" s="50"/>
    </row>
    <row r="2093" spans="1:10" ht="12.75">
      <c r="A2093" s="54"/>
      <c r="B2093" s="54"/>
      <c r="C2093" s="54"/>
      <c r="D2093" s="54"/>
      <c r="F2093" s="54"/>
      <c r="G2093" s="55"/>
      <c r="I2093" s="69"/>
      <c r="J2093" s="50"/>
    </row>
    <row r="2094" spans="1:10" ht="12.75">
      <c r="A2094" s="54"/>
      <c r="B2094" s="54"/>
      <c r="C2094" s="54"/>
      <c r="D2094" s="54"/>
      <c r="F2094" s="54"/>
      <c r="G2094" s="55"/>
      <c r="I2094" s="69"/>
      <c r="J2094" s="50"/>
    </row>
    <row r="2095" spans="1:10" ht="12.75">
      <c r="A2095" s="54"/>
      <c r="B2095" s="54"/>
      <c r="C2095" s="54"/>
      <c r="D2095" s="54"/>
      <c r="F2095" s="54"/>
      <c r="G2095" s="55"/>
      <c r="I2095" s="69"/>
      <c r="J2095" s="50"/>
    </row>
    <row r="2096" spans="1:10" ht="12.75">
      <c r="A2096" s="54"/>
      <c r="B2096" s="54"/>
      <c r="C2096" s="54"/>
      <c r="D2096" s="54"/>
      <c r="F2096" s="54"/>
      <c r="G2096" s="55"/>
      <c r="I2096" s="69"/>
      <c r="J2096" s="50"/>
    </row>
    <row r="2097" spans="1:10" ht="12.75">
      <c r="A2097" s="54"/>
      <c r="B2097" s="54"/>
      <c r="C2097" s="54"/>
      <c r="D2097" s="54"/>
      <c r="F2097" s="54"/>
      <c r="G2097" s="55"/>
      <c r="I2097" s="69"/>
      <c r="J2097" s="50"/>
    </row>
    <row r="2098" spans="1:10" ht="12.75">
      <c r="A2098" s="54"/>
      <c r="B2098" s="54"/>
      <c r="C2098" s="54"/>
      <c r="D2098" s="54"/>
      <c r="F2098" s="54"/>
      <c r="G2098" s="55"/>
      <c r="I2098" s="69"/>
      <c r="J2098" s="50"/>
    </row>
    <row r="2099" spans="1:10" ht="12.75">
      <c r="A2099" s="54"/>
      <c r="B2099" s="54"/>
      <c r="C2099" s="54"/>
      <c r="D2099" s="54"/>
      <c r="F2099" s="54"/>
      <c r="G2099" s="55"/>
      <c r="I2099" s="69"/>
      <c r="J2099" s="50"/>
    </row>
    <row r="2100" spans="1:10" ht="12.75">
      <c r="A2100" s="54"/>
      <c r="B2100" s="54"/>
      <c r="C2100" s="54"/>
      <c r="D2100" s="54"/>
      <c r="F2100" s="54"/>
      <c r="G2100" s="55"/>
      <c r="I2100" s="69"/>
      <c r="J2100" s="50"/>
    </row>
    <row r="2101" spans="1:10" ht="12.75">
      <c r="A2101" s="54"/>
      <c r="B2101" s="54"/>
      <c r="C2101" s="54"/>
      <c r="D2101" s="54"/>
      <c r="F2101" s="54"/>
      <c r="G2101" s="55"/>
      <c r="I2101" s="69"/>
      <c r="J2101" s="50"/>
    </row>
    <row r="2102" spans="1:10" ht="12.75">
      <c r="A2102" s="54"/>
      <c r="B2102" s="54"/>
      <c r="C2102" s="54"/>
      <c r="D2102" s="54"/>
      <c r="F2102" s="54"/>
      <c r="G2102" s="55"/>
      <c r="I2102" s="69"/>
      <c r="J2102" s="50"/>
    </row>
    <row r="2103" spans="1:10" ht="12.75">
      <c r="A2103" s="54"/>
      <c r="B2103" s="54"/>
      <c r="C2103" s="54"/>
      <c r="D2103" s="54"/>
      <c r="F2103" s="54"/>
      <c r="G2103" s="55"/>
      <c r="I2103" s="69"/>
      <c r="J2103" s="50"/>
    </row>
    <row r="2104" spans="1:10" ht="12.75">
      <c r="A2104" s="54"/>
      <c r="B2104" s="54"/>
      <c r="C2104" s="54"/>
      <c r="D2104" s="54"/>
      <c r="F2104" s="54"/>
      <c r="G2104" s="55"/>
      <c r="I2104" s="69"/>
      <c r="J2104" s="50"/>
    </row>
    <row r="2105" spans="1:10" ht="12.75">
      <c r="A2105" s="54"/>
      <c r="B2105" s="54"/>
      <c r="C2105" s="54"/>
      <c r="D2105" s="54"/>
      <c r="F2105" s="54"/>
      <c r="G2105" s="55"/>
      <c r="I2105" s="69"/>
      <c r="J2105" s="50"/>
    </row>
    <row r="2106" spans="1:10" ht="12.75">
      <c r="A2106" s="54"/>
      <c r="B2106" s="54"/>
      <c r="C2106" s="54"/>
      <c r="D2106" s="54"/>
      <c r="F2106" s="54"/>
      <c r="G2106" s="55"/>
      <c r="I2106" s="69"/>
      <c r="J2106" s="50"/>
    </row>
    <row r="2107" spans="1:10" ht="12.75">
      <c r="A2107" s="54"/>
      <c r="B2107" s="54"/>
      <c r="C2107" s="54"/>
      <c r="D2107" s="54"/>
      <c r="F2107" s="54"/>
      <c r="G2107" s="55"/>
      <c r="I2107" s="69"/>
      <c r="J2107" s="50"/>
    </row>
    <row r="2108" spans="1:10" ht="12.75">
      <c r="A2108" s="54"/>
      <c r="B2108" s="54"/>
      <c r="C2108" s="54"/>
      <c r="D2108" s="54"/>
      <c r="F2108" s="54"/>
      <c r="G2108" s="55"/>
      <c r="I2108" s="69"/>
      <c r="J2108" s="50"/>
    </row>
    <row r="2109" spans="1:10" ht="12.75">
      <c r="A2109" s="54"/>
      <c r="B2109" s="54"/>
      <c r="C2109" s="54"/>
      <c r="D2109" s="54"/>
      <c r="F2109" s="54"/>
      <c r="G2109" s="55"/>
      <c r="I2109" s="69"/>
      <c r="J2109" s="50"/>
    </row>
    <row r="2110" spans="1:10" ht="12.75">
      <c r="A2110" s="54"/>
      <c r="B2110" s="54"/>
      <c r="C2110" s="54"/>
      <c r="D2110" s="54"/>
      <c r="F2110" s="54"/>
      <c r="G2110" s="55"/>
      <c r="I2110" s="69"/>
      <c r="J2110" s="50"/>
    </row>
    <row r="2111" spans="1:10" ht="12.75">
      <c r="A2111" s="54"/>
      <c r="B2111" s="54"/>
      <c r="C2111" s="54"/>
      <c r="D2111" s="54"/>
      <c r="F2111" s="54"/>
      <c r="G2111" s="55"/>
      <c r="I2111" s="69"/>
      <c r="J2111" s="50"/>
    </row>
    <row r="2112" spans="1:10" ht="12.75">
      <c r="A2112" s="54"/>
      <c r="B2112" s="54"/>
      <c r="C2112" s="54"/>
      <c r="D2112" s="54"/>
      <c r="F2112" s="54"/>
      <c r="G2112" s="55"/>
      <c r="I2112" s="69"/>
      <c r="J2112" s="50"/>
    </row>
    <row r="2113" spans="1:10" ht="12.75">
      <c r="A2113" s="54"/>
      <c r="B2113" s="54"/>
      <c r="C2113" s="54"/>
      <c r="D2113" s="54"/>
      <c r="F2113" s="54"/>
      <c r="G2113" s="55"/>
      <c r="I2113" s="69"/>
      <c r="J2113" s="50"/>
    </row>
    <row r="2114" spans="1:10" ht="12.75">
      <c r="A2114" s="54"/>
      <c r="B2114" s="54"/>
      <c r="C2114" s="54"/>
      <c r="D2114" s="54"/>
      <c r="F2114" s="54"/>
      <c r="G2114" s="55"/>
      <c r="I2114" s="69"/>
      <c r="J2114" s="50"/>
    </row>
    <row r="2115" spans="1:10" ht="12.75">
      <c r="A2115" s="54"/>
      <c r="B2115" s="54"/>
      <c r="C2115" s="54"/>
      <c r="D2115" s="54"/>
      <c r="F2115" s="54"/>
      <c r="G2115" s="55"/>
      <c r="I2115" s="69"/>
      <c r="J2115" s="50"/>
    </row>
    <row r="2116" spans="1:10" ht="12.75">
      <c r="A2116" s="54"/>
      <c r="B2116" s="54"/>
      <c r="C2116" s="54"/>
      <c r="D2116" s="54"/>
      <c r="F2116" s="54"/>
      <c r="G2116" s="55"/>
      <c r="I2116" s="69"/>
      <c r="J2116" s="50"/>
    </row>
    <row r="2117" spans="1:10" ht="12.75">
      <c r="A2117" s="54"/>
      <c r="B2117" s="54"/>
      <c r="C2117" s="54"/>
      <c r="D2117" s="54"/>
      <c r="F2117" s="54"/>
      <c r="G2117" s="55"/>
      <c r="I2117" s="69"/>
      <c r="J2117" s="50"/>
    </row>
    <row r="2118" spans="1:10" ht="12.75">
      <c r="A2118" s="54"/>
      <c r="B2118" s="54"/>
      <c r="C2118" s="54"/>
      <c r="D2118" s="54"/>
      <c r="F2118" s="54"/>
      <c r="G2118" s="55"/>
      <c r="I2118" s="69"/>
      <c r="J2118" s="50"/>
    </row>
    <row r="2119" spans="1:10" ht="12.75">
      <c r="A2119" s="54"/>
      <c r="B2119" s="54"/>
      <c r="C2119" s="54"/>
      <c r="D2119" s="54"/>
      <c r="F2119" s="54"/>
      <c r="G2119" s="55"/>
      <c r="I2119" s="69"/>
      <c r="J2119" s="50"/>
    </row>
    <row r="2120" spans="1:10" ht="12.75">
      <c r="A2120" s="54"/>
      <c r="B2120" s="54"/>
      <c r="C2120" s="54"/>
      <c r="D2120" s="54"/>
      <c r="F2120" s="54"/>
      <c r="G2120" s="55"/>
      <c r="I2120" s="69"/>
      <c r="J2120" s="50"/>
    </row>
    <row r="2121" spans="1:10" ht="12.75">
      <c r="A2121" s="54"/>
      <c r="B2121" s="54"/>
      <c r="C2121" s="54"/>
      <c r="D2121" s="54"/>
      <c r="F2121" s="54"/>
      <c r="G2121" s="55"/>
      <c r="I2121" s="69"/>
      <c r="J2121" s="50"/>
    </row>
    <row r="2122" spans="1:10" ht="12.75">
      <c r="A2122" s="54"/>
      <c r="B2122" s="54"/>
      <c r="C2122" s="54"/>
      <c r="D2122" s="54"/>
      <c r="F2122" s="54"/>
      <c r="G2122" s="55"/>
      <c r="I2122" s="69"/>
      <c r="J2122" s="50"/>
    </row>
    <row r="2123" spans="1:10" ht="12.75">
      <c r="A2123" s="54"/>
      <c r="B2123" s="54"/>
      <c r="C2123" s="54"/>
      <c r="D2123" s="54"/>
      <c r="F2123" s="54"/>
      <c r="G2123" s="55"/>
      <c r="I2123" s="69"/>
      <c r="J2123" s="50"/>
    </row>
    <row r="2124" spans="1:10" ht="12.75">
      <c r="A2124" s="54"/>
      <c r="B2124" s="54"/>
      <c r="C2124" s="54"/>
      <c r="D2124" s="54"/>
      <c r="F2124" s="54"/>
      <c r="G2124" s="55"/>
      <c r="I2124" s="69"/>
      <c r="J2124" s="50"/>
    </row>
    <row r="2125" spans="1:10" ht="12.75">
      <c r="A2125" s="54"/>
      <c r="B2125" s="54"/>
      <c r="C2125" s="54"/>
      <c r="D2125" s="54"/>
      <c r="F2125" s="54"/>
      <c r="G2125" s="55"/>
      <c r="I2125" s="69"/>
      <c r="J2125" s="50"/>
    </row>
    <row r="2126" spans="1:10" ht="12.75">
      <c r="A2126" s="54"/>
      <c r="B2126" s="54"/>
      <c r="C2126" s="54"/>
      <c r="D2126" s="54"/>
      <c r="F2126" s="54"/>
      <c r="G2126" s="55"/>
      <c r="I2126" s="69"/>
      <c r="J2126" s="50"/>
    </row>
    <row r="2127" spans="1:10" ht="12.75">
      <c r="A2127" s="54"/>
      <c r="B2127" s="54"/>
      <c r="C2127" s="54"/>
      <c r="D2127" s="54"/>
      <c r="F2127" s="54"/>
      <c r="G2127" s="55"/>
      <c r="I2127" s="69"/>
      <c r="J2127" s="50"/>
    </row>
    <row r="2128" spans="1:10" ht="12.75">
      <c r="A2128" s="54"/>
      <c r="B2128" s="54"/>
      <c r="C2128" s="54"/>
      <c r="D2128" s="54"/>
      <c r="F2128" s="54"/>
      <c r="G2128" s="55"/>
      <c r="I2128" s="69"/>
      <c r="J2128" s="50"/>
    </row>
    <row r="2129" spans="1:10" ht="12.75">
      <c r="A2129" s="54"/>
      <c r="B2129" s="54"/>
      <c r="C2129" s="54"/>
      <c r="D2129" s="54"/>
      <c r="F2129" s="54"/>
      <c r="G2129" s="55"/>
      <c r="I2129" s="69"/>
      <c r="J2129" s="50"/>
    </row>
    <row r="2130" spans="1:10" ht="12.75">
      <c r="A2130" s="54"/>
      <c r="B2130" s="54"/>
      <c r="C2130" s="54"/>
      <c r="D2130" s="54"/>
      <c r="F2130" s="54"/>
      <c r="G2130" s="55"/>
      <c r="I2130" s="69"/>
      <c r="J2130" s="50"/>
    </row>
    <row r="2131" spans="1:10" ht="12.75">
      <c r="A2131" s="54"/>
      <c r="B2131" s="54"/>
      <c r="C2131" s="54"/>
      <c r="D2131" s="54"/>
      <c r="F2131" s="54"/>
      <c r="G2131" s="55"/>
      <c r="I2131" s="69"/>
      <c r="J2131" s="50"/>
    </row>
    <row r="2132" spans="1:10" ht="12.75">
      <c r="A2132" s="54"/>
      <c r="B2132" s="54"/>
      <c r="C2132" s="54"/>
      <c r="D2132" s="54"/>
      <c r="F2132" s="54"/>
      <c r="G2132" s="55"/>
      <c r="I2132" s="69"/>
      <c r="J2132" s="50"/>
    </row>
    <row r="2133" spans="1:10" ht="12.75">
      <c r="A2133" s="54"/>
      <c r="B2133" s="54"/>
      <c r="C2133" s="54"/>
      <c r="D2133" s="54"/>
      <c r="F2133" s="54"/>
      <c r="G2133" s="55"/>
      <c r="I2133" s="69"/>
      <c r="J2133" s="50"/>
    </row>
    <row r="2134" spans="1:10" ht="12.75">
      <c r="A2134" s="54"/>
      <c r="B2134" s="54"/>
      <c r="C2134" s="54"/>
      <c r="D2134" s="54"/>
      <c r="F2134" s="54"/>
      <c r="G2134" s="55"/>
      <c r="I2134" s="69"/>
      <c r="J2134" s="50"/>
    </row>
    <row r="2135" spans="1:10" ht="12.75">
      <c r="A2135" s="54"/>
      <c r="B2135" s="54"/>
      <c r="C2135" s="54"/>
      <c r="D2135" s="54"/>
      <c r="F2135" s="54"/>
      <c r="G2135" s="55"/>
      <c r="I2135" s="69"/>
      <c r="J2135" s="50"/>
    </row>
    <row r="2136" spans="1:10" ht="12.75">
      <c r="A2136" s="54"/>
      <c r="B2136" s="54"/>
      <c r="C2136" s="54"/>
      <c r="D2136" s="54"/>
      <c r="F2136" s="54"/>
      <c r="G2136" s="55"/>
      <c r="I2136" s="69"/>
      <c r="J2136" s="50"/>
    </row>
    <row r="2137" spans="1:10" ht="12.75">
      <c r="A2137" s="54"/>
      <c r="B2137" s="54"/>
      <c r="C2137" s="54"/>
      <c r="D2137" s="54"/>
      <c r="F2137" s="54"/>
      <c r="G2137" s="55"/>
      <c r="I2137" s="69"/>
      <c r="J2137" s="50"/>
    </row>
    <row r="2138" spans="1:10" ht="12.75">
      <c r="A2138" s="54"/>
      <c r="B2138" s="54"/>
      <c r="C2138" s="54"/>
      <c r="D2138" s="54"/>
      <c r="F2138" s="54"/>
      <c r="G2138" s="55"/>
      <c r="I2138" s="69"/>
      <c r="J2138" s="50"/>
    </row>
    <row r="2139" spans="1:10" ht="12.75">
      <c r="A2139" s="54"/>
      <c r="B2139" s="54"/>
      <c r="C2139" s="54"/>
      <c r="D2139" s="54"/>
      <c r="F2139" s="54"/>
      <c r="G2139" s="55"/>
      <c r="I2139" s="69"/>
      <c r="J2139" s="50"/>
    </row>
    <row r="2140" spans="1:10" ht="12.75">
      <c r="A2140" s="54"/>
      <c r="B2140" s="54"/>
      <c r="C2140" s="54"/>
      <c r="D2140" s="54"/>
      <c r="F2140" s="54"/>
      <c r="G2140" s="55"/>
      <c r="I2140" s="69"/>
      <c r="J2140" s="50"/>
    </row>
    <row r="2141" spans="1:10" ht="12.75">
      <c r="A2141" s="54"/>
      <c r="B2141" s="54"/>
      <c r="C2141" s="54"/>
      <c r="D2141" s="54"/>
      <c r="F2141" s="54"/>
      <c r="G2141" s="55"/>
      <c r="I2141" s="69"/>
      <c r="J2141" s="50"/>
    </row>
    <row r="2142" spans="1:10" ht="12.75">
      <c r="A2142" s="54"/>
      <c r="B2142" s="54"/>
      <c r="C2142" s="54"/>
      <c r="D2142" s="54"/>
      <c r="F2142" s="54"/>
      <c r="G2142" s="55"/>
      <c r="I2142" s="69"/>
      <c r="J2142" s="50"/>
    </row>
    <row r="2143" spans="1:10" ht="12.75">
      <c r="A2143" s="54"/>
      <c r="B2143" s="54"/>
      <c r="C2143" s="54"/>
      <c r="D2143" s="54"/>
      <c r="F2143" s="54"/>
      <c r="G2143" s="55"/>
      <c r="I2143" s="69"/>
      <c r="J2143" s="50"/>
    </row>
    <row r="2144" spans="1:10" ht="12.75">
      <c r="A2144" s="54"/>
      <c r="B2144" s="54"/>
      <c r="C2144" s="54"/>
      <c r="D2144" s="54"/>
      <c r="F2144" s="54"/>
      <c r="G2144" s="55"/>
      <c r="I2144" s="69"/>
      <c r="J2144" s="50"/>
    </row>
    <row r="2145" spans="1:10" ht="12.75">
      <c r="A2145" s="54"/>
      <c r="B2145" s="54"/>
      <c r="C2145" s="54"/>
      <c r="D2145" s="54"/>
      <c r="F2145" s="54"/>
      <c r="G2145" s="55"/>
      <c r="I2145" s="69"/>
      <c r="J2145" s="50"/>
    </row>
    <row r="2146" spans="1:10" ht="12.75">
      <c r="A2146" s="54"/>
      <c r="B2146" s="54"/>
      <c r="C2146" s="54"/>
      <c r="D2146" s="54"/>
      <c r="F2146" s="54"/>
      <c r="G2146" s="55"/>
      <c r="I2146" s="69"/>
      <c r="J2146" s="50"/>
    </row>
    <row r="2147" spans="1:10" ht="12.75">
      <c r="A2147" s="54"/>
      <c r="B2147" s="54"/>
      <c r="C2147" s="54"/>
      <c r="D2147" s="54"/>
      <c r="F2147" s="54"/>
      <c r="G2147" s="55"/>
      <c r="I2147" s="69"/>
      <c r="J2147" s="50"/>
    </row>
    <row r="2148" spans="1:10" ht="12.75">
      <c r="A2148" s="54"/>
      <c r="B2148" s="54"/>
      <c r="C2148" s="54"/>
      <c r="D2148" s="54"/>
      <c r="F2148" s="54"/>
      <c r="G2148" s="55"/>
      <c r="I2148" s="69"/>
      <c r="J2148" s="50"/>
    </row>
    <row r="2149" spans="1:10" ht="12.75">
      <c r="A2149" s="54"/>
      <c r="B2149" s="54"/>
      <c r="C2149" s="54"/>
      <c r="D2149" s="54"/>
      <c r="F2149" s="54"/>
      <c r="G2149" s="55"/>
      <c r="I2149" s="69"/>
      <c r="J2149" s="50"/>
    </row>
    <row r="2150" spans="1:10" ht="12.75">
      <c r="A2150" s="54"/>
      <c r="B2150" s="54"/>
      <c r="C2150" s="54"/>
      <c r="D2150" s="54"/>
      <c r="F2150" s="54"/>
      <c r="G2150" s="55"/>
      <c r="I2150" s="69"/>
      <c r="J2150" s="50"/>
    </row>
    <row r="2151" spans="1:10" ht="12.75">
      <c r="A2151" s="54"/>
      <c r="B2151" s="54"/>
      <c r="C2151" s="54"/>
      <c r="D2151" s="54"/>
      <c r="F2151" s="54"/>
      <c r="G2151" s="55"/>
      <c r="I2151" s="69"/>
      <c r="J2151" s="50"/>
    </row>
    <row r="2152" spans="1:10" ht="12.75">
      <c r="A2152" s="54"/>
      <c r="B2152" s="54"/>
      <c r="C2152" s="54"/>
      <c r="D2152" s="54"/>
      <c r="F2152" s="54"/>
      <c r="G2152" s="55"/>
      <c r="I2152" s="69"/>
      <c r="J2152" s="50"/>
    </row>
    <row r="2153" spans="1:10" ht="12.75">
      <c r="A2153" s="54"/>
      <c r="B2153" s="54"/>
      <c r="C2153" s="54"/>
      <c r="D2153" s="54"/>
      <c r="F2153" s="54"/>
      <c r="G2153" s="55"/>
      <c r="I2153" s="69"/>
      <c r="J2153" s="50"/>
    </row>
    <row r="2154" spans="1:10" ht="12.75">
      <c r="A2154" s="54"/>
      <c r="B2154" s="54"/>
      <c r="C2154" s="54"/>
      <c r="D2154" s="54"/>
      <c r="F2154" s="54"/>
      <c r="G2154" s="55"/>
      <c r="I2154" s="69"/>
      <c r="J2154" s="50"/>
    </row>
    <row r="2155" spans="1:10" ht="12.75">
      <c r="A2155" s="54"/>
      <c r="B2155" s="54"/>
      <c r="C2155" s="54"/>
      <c r="D2155" s="54"/>
      <c r="F2155" s="54"/>
      <c r="G2155" s="55"/>
      <c r="I2155" s="69"/>
      <c r="J2155" s="50"/>
    </row>
    <row r="2156" spans="1:10" ht="12.75">
      <c r="A2156" s="54"/>
      <c r="B2156" s="54"/>
      <c r="C2156" s="54"/>
      <c r="D2156" s="54"/>
      <c r="F2156" s="54"/>
      <c r="G2156" s="55"/>
      <c r="I2156" s="69"/>
      <c r="J2156" s="50"/>
    </row>
    <row r="2157" spans="1:10" ht="12.75">
      <c r="A2157" s="54"/>
      <c r="B2157" s="54"/>
      <c r="C2157" s="54"/>
      <c r="D2157" s="54"/>
      <c r="F2157" s="54"/>
      <c r="G2157" s="55"/>
      <c r="I2157" s="69"/>
      <c r="J2157" s="50"/>
    </row>
    <row r="2158" spans="1:10" ht="12.75">
      <c r="A2158" s="54"/>
      <c r="B2158" s="54"/>
      <c r="C2158" s="54"/>
      <c r="D2158" s="54"/>
      <c r="F2158" s="54"/>
      <c r="G2158" s="55"/>
      <c r="I2158" s="69"/>
      <c r="J2158" s="50"/>
    </row>
    <row r="2159" spans="1:10" ht="12.75">
      <c r="A2159" s="54"/>
      <c r="B2159" s="54"/>
      <c r="C2159" s="54"/>
      <c r="D2159" s="54"/>
      <c r="F2159" s="54"/>
      <c r="G2159" s="55"/>
      <c r="I2159" s="69"/>
      <c r="J2159" s="50"/>
    </row>
    <row r="2160" spans="1:10" ht="12.75">
      <c r="A2160" s="54"/>
      <c r="B2160" s="54"/>
      <c r="C2160" s="54"/>
      <c r="D2160" s="54"/>
      <c r="F2160" s="54"/>
      <c r="G2160" s="55"/>
      <c r="I2160" s="69"/>
      <c r="J2160" s="50"/>
    </row>
    <row r="2161" spans="1:10" ht="12.75">
      <c r="A2161" s="54"/>
      <c r="B2161" s="54"/>
      <c r="C2161" s="54"/>
      <c r="D2161" s="54"/>
      <c r="F2161" s="54"/>
      <c r="G2161" s="55"/>
      <c r="I2161" s="69"/>
      <c r="J2161" s="50"/>
    </row>
    <row r="2162" spans="1:10" ht="12.75">
      <c r="A2162" s="54"/>
      <c r="B2162" s="54"/>
      <c r="C2162" s="54"/>
      <c r="D2162" s="54"/>
      <c r="F2162" s="54"/>
      <c r="G2162" s="55"/>
      <c r="I2162" s="69"/>
      <c r="J2162" s="50"/>
    </row>
    <row r="2163" spans="1:10" ht="12.75">
      <c r="A2163" s="54"/>
      <c r="B2163" s="54"/>
      <c r="C2163" s="54"/>
      <c r="D2163" s="54"/>
      <c r="F2163" s="54"/>
      <c r="G2163" s="55"/>
      <c r="I2163" s="69"/>
      <c r="J2163" s="50"/>
    </row>
    <row r="2164" spans="1:10" ht="12.75">
      <c r="A2164" s="54"/>
      <c r="B2164" s="54"/>
      <c r="C2164" s="54"/>
      <c r="D2164" s="54"/>
      <c r="F2164" s="54"/>
      <c r="G2164" s="55"/>
      <c r="I2164" s="69"/>
      <c r="J2164" s="50"/>
    </row>
    <row r="2165" spans="1:10" ht="12.75">
      <c r="A2165" s="54"/>
      <c r="B2165" s="54"/>
      <c r="C2165" s="54"/>
      <c r="D2165" s="54"/>
      <c r="F2165" s="54"/>
      <c r="G2165" s="55"/>
      <c r="I2165" s="69"/>
      <c r="J2165" s="50"/>
    </row>
    <row r="2166" spans="1:10" ht="12.75">
      <c r="A2166" s="54"/>
      <c r="B2166" s="54"/>
      <c r="C2166" s="54"/>
      <c r="D2166" s="54"/>
      <c r="F2166" s="54"/>
      <c r="G2166" s="55"/>
      <c r="I2166" s="69"/>
      <c r="J2166" s="50"/>
    </row>
    <row r="2167" spans="1:10" ht="12.75">
      <c r="A2167" s="54"/>
      <c r="B2167" s="54"/>
      <c r="C2167" s="54"/>
      <c r="D2167" s="54"/>
      <c r="F2167" s="54"/>
      <c r="G2167" s="55"/>
      <c r="I2167" s="69"/>
      <c r="J2167" s="50"/>
    </row>
    <row r="2168" spans="1:10" ht="12.75">
      <c r="A2168" s="54"/>
      <c r="B2168" s="54"/>
      <c r="C2168" s="54"/>
      <c r="D2168" s="54"/>
      <c r="F2168" s="54"/>
      <c r="G2168" s="55"/>
      <c r="I2168" s="69"/>
      <c r="J2168" s="50"/>
    </row>
    <row r="2169" spans="1:10" ht="12.75">
      <c r="A2169" s="54"/>
      <c r="B2169" s="54"/>
      <c r="C2169" s="54"/>
      <c r="D2169" s="54"/>
      <c r="F2169" s="54"/>
      <c r="G2169" s="55"/>
      <c r="I2169" s="69"/>
      <c r="J2169" s="50"/>
    </row>
    <row r="2170" spans="1:10" ht="12.75">
      <c r="A2170" s="54"/>
      <c r="B2170" s="54"/>
      <c r="C2170" s="54"/>
      <c r="D2170" s="54"/>
      <c r="F2170" s="54"/>
      <c r="G2170" s="55"/>
      <c r="I2170" s="69"/>
      <c r="J2170" s="50"/>
    </row>
    <row r="2171" spans="1:10" ht="12.75">
      <c r="A2171" s="54"/>
      <c r="B2171" s="54"/>
      <c r="C2171" s="54"/>
      <c r="D2171" s="54"/>
      <c r="F2171" s="54"/>
      <c r="G2171" s="55"/>
      <c r="I2171" s="69"/>
      <c r="J2171" s="50"/>
    </row>
    <row r="2172" spans="1:10" ht="12.75">
      <c r="A2172" s="54"/>
      <c r="B2172" s="54"/>
      <c r="C2172" s="54"/>
      <c r="D2172" s="54"/>
      <c r="F2172" s="54"/>
      <c r="G2172" s="55"/>
      <c r="I2172" s="69"/>
      <c r="J2172" s="50"/>
    </row>
    <row r="2173" spans="1:10" ht="12.75">
      <c r="A2173" s="54"/>
      <c r="B2173" s="54"/>
      <c r="C2173" s="54"/>
      <c r="D2173" s="54"/>
      <c r="F2173" s="54"/>
      <c r="G2173" s="55"/>
      <c r="I2173" s="69"/>
      <c r="J2173" s="50"/>
    </row>
    <row r="2174" spans="1:10" ht="12.75">
      <c r="A2174" s="54"/>
      <c r="B2174" s="54"/>
      <c r="C2174" s="54"/>
      <c r="D2174" s="54"/>
      <c r="F2174" s="54"/>
      <c r="G2174" s="55"/>
      <c r="I2174" s="69"/>
      <c r="J2174" s="50"/>
    </row>
    <row r="2175" spans="1:10" ht="12.75">
      <c r="A2175" s="54"/>
      <c r="B2175" s="54"/>
      <c r="C2175" s="54"/>
      <c r="D2175" s="54"/>
      <c r="F2175" s="54"/>
      <c r="G2175" s="55"/>
      <c r="I2175" s="69"/>
      <c r="J2175" s="50"/>
    </row>
    <row r="2176" spans="1:10" ht="12.75">
      <c r="A2176" s="54"/>
      <c r="B2176" s="54"/>
      <c r="C2176" s="54"/>
      <c r="D2176" s="54"/>
      <c r="F2176" s="54"/>
      <c r="G2176" s="55"/>
      <c r="I2176" s="69"/>
      <c r="J2176" s="50"/>
    </row>
    <row r="2177" spans="1:10" ht="12.75">
      <c r="A2177" s="54"/>
      <c r="B2177" s="54"/>
      <c r="C2177" s="54"/>
      <c r="D2177" s="54"/>
      <c r="F2177" s="54"/>
      <c r="G2177" s="55"/>
      <c r="I2177" s="69"/>
      <c r="J2177" s="50"/>
    </row>
    <row r="2178" spans="1:10" ht="12.75">
      <c r="A2178" s="54"/>
      <c r="B2178" s="54"/>
      <c r="C2178" s="54"/>
      <c r="D2178" s="54"/>
      <c r="F2178" s="54"/>
      <c r="G2178" s="55"/>
      <c r="I2178" s="69"/>
      <c r="J2178" s="50"/>
    </row>
    <row r="2179" spans="1:10" ht="12.75">
      <c r="A2179" s="54"/>
      <c r="B2179" s="54"/>
      <c r="C2179" s="54"/>
      <c r="D2179" s="54"/>
      <c r="F2179" s="54"/>
      <c r="G2179" s="55"/>
      <c r="I2179" s="69"/>
      <c r="J2179" s="50"/>
    </row>
    <row r="2180" spans="1:10" ht="12.75">
      <c r="A2180" s="54"/>
      <c r="B2180" s="54"/>
      <c r="C2180" s="54"/>
      <c r="D2180" s="54"/>
      <c r="F2180" s="54"/>
      <c r="G2180" s="55"/>
      <c r="I2180" s="69"/>
      <c r="J2180" s="50"/>
    </row>
    <row r="2181" spans="1:10" ht="12.75">
      <c r="A2181" s="54"/>
      <c r="B2181" s="54"/>
      <c r="C2181" s="54"/>
      <c r="D2181" s="54"/>
      <c r="F2181" s="54"/>
      <c r="G2181" s="55"/>
      <c r="I2181" s="69"/>
      <c r="J2181" s="50"/>
    </row>
    <row r="2182" spans="1:10" ht="12.75">
      <c r="A2182" s="54"/>
      <c r="B2182" s="54"/>
      <c r="C2182" s="54"/>
      <c r="D2182" s="54"/>
      <c r="F2182" s="54"/>
      <c r="G2182" s="55"/>
      <c r="I2182" s="69"/>
      <c r="J2182" s="50"/>
    </row>
    <row r="2183" spans="1:10" ht="12.75">
      <c r="A2183" s="54"/>
      <c r="B2183" s="54"/>
      <c r="C2183" s="54"/>
      <c r="D2183" s="54"/>
      <c r="F2183" s="54"/>
      <c r="G2183" s="55"/>
      <c r="I2183" s="69"/>
      <c r="J2183" s="50"/>
    </row>
    <row r="2184" spans="1:10" ht="12.75">
      <c r="A2184" s="54"/>
      <c r="B2184" s="54"/>
      <c r="C2184" s="54"/>
      <c r="D2184" s="54"/>
      <c r="F2184" s="54"/>
      <c r="G2184" s="55"/>
      <c r="I2184" s="69"/>
      <c r="J2184" s="50"/>
    </row>
    <row r="2185" spans="1:10" ht="12.75">
      <c r="A2185" s="54"/>
      <c r="B2185" s="54"/>
      <c r="C2185" s="54"/>
      <c r="D2185" s="54"/>
      <c r="F2185" s="54"/>
      <c r="G2185" s="55"/>
      <c r="I2185" s="69"/>
      <c r="J2185" s="50"/>
    </row>
    <row r="2186" spans="1:10" ht="12.75">
      <c r="A2186" s="54"/>
      <c r="B2186" s="54"/>
      <c r="C2186" s="54"/>
      <c r="D2186" s="54"/>
      <c r="F2186" s="54"/>
      <c r="G2186" s="55"/>
      <c r="I2186" s="69"/>
      <c r="J2186" s="50"/>
    </row>
    <row r="2187" spans="1:10" ht="12.75">
      <c r="A2187" s="54"/>
      <c r="B2187" s="54"/>
      <c r="C2187" s="54"/>
      <c r="D2187" s="54"/>
      <c r="F2187" s="54"/>
      <c r="G2187" s="55"/>
      <c r="I2187" s="69"/>
      <c r="J2187" s="50"/>
    </row>
    <row r="2188" spans="1:10" ht="12.75">
      <c r="A2188" s="54"/>
      <c r="B2188" s="54"/>
      <c r="C2188" s="54"/>
      <c r="D2188" s="54"/>
      <c r="F2188" s="54"/>
      <c r="G2188" s="55"/>
      <c r="I2188" s="69"/>
      <c r="J2188" s="50"/>
    </row>
    <row r="2189" spans="1:10" ht="12.75">
      <c r="A2189" s="54"/>
      <c r="B2189" s="54"/>
      <c r="C2189" s="54"/>
      <c r="D2189" s="54"/>
      <c r="F2189" s="54"/>
      <c r="G2189" s="55"/>
      <c r="I2189" s="69"/>
      <c r="J2189" s="50"/>
    </row>
    <row r="2190" spans="1:10" ht="12.75">
      <c r="A2190" s="54"/>
      <c r="B2190" s="54"/>
      <c r="C2190" s="54"/>
      <c r="D2190" s="54"/>
      <c r="F2190" s="54"/>
      <c r="G2190" s="55"/>
      <c r="I2190" s="69"/>
      <c r="J2190" s="50"/>
    </row>
    <row r="2191" spans="1:10" ht="12.75">
      <c r="A2191" s="54"/>
      <c r="B2191" s="54"/>
      <c r="C2191" s="54"/>
      <c r="D2191" s="54"/>
      <c r="F2191" s="54"/>
      <c r="G2191" s="55"/>
      <c r="I2191" s="69"/>
      <c r="J2191" s="50"/>
    </row>
    <row r="2192" spans="1:10" ht="12.75">
      <c r="A2192" s="54"/>
      <c r="B2192" s="54"/>
      <c r="C2192" s="54"/>
      <c r="D2192" s="54"/>
      <c r="F2192" s="54"/>
      <c r="G2192" s="55"/>
      <c r="I2192" s="69"/>
      <c r="J2192" s="50"/>
    </row>
    <row r="2193" spans="1:10" ht="12.75">
      <c r="A2193" s="54"/>
      <c r="B2193" s="54"/>
      <c r="C2193" s="54"/>
      <c r="D2193" s="54"/>
      <c r="F2193" s="54"/>
      <c r="G2193" s="55"/>
      <c r="I2193" s="69"/>
      <c r="J2193" s="50"/>
    </row>
    <row r="2194" spans="1:10" ht="12.75">
      <c r="A2194" s="54"/>
      <c r="B2194" s="54"/>
      <c r="C2194" s="54"/>
      <c r="D2194" s="54"/>
      <c r="F2194" s="54"/>
      <c r="G2194" s="55"/>
      <c r="I2194" s="69"/>
      <c r="J2194" s="50"/>
    </row>
    <row r="2195" spans="1:10" ht="12.75">
      <c r="A2195" s="54"/>
      <c r="B2195" s="54"/>
      <c r="C2195" s="54"/>
      <c r="D2195" s="54"/>
      <c r="F2195" s="54"/>
      <c r="G2195" s="55"/>
      <c r="I2195" s="69"/>
      <c r="J2195" s="50"/>
    </row>
    <row r="2196" spans="1:10" ht="12.75">
      <c r="A2196" s="54"/>
      <c r="B2196" s="54"/>
      <c r="C2196" s="54"/>
      <c r="D2196" s="54"/>
      <c r="F2196" s="54"/>
      <c r="G2196" s="55"/>
      <c r="I2196" s="69"/>
      <c r="J2196" s="50"/>
    </row>
    <row r="2197" spans="1:10" ht="12.75">
      <c r="A2197" s="54"/>
      <c r="B2197" s="54"/>
      <c r="C2197" s="54"/>
      <c r="D2197" s="54"/>
      <c r="F2197" s="54"/>
      <c r="G2197" s="55"/>
      <c r="I2197" s="69"/>
      <c r="J2197" s="50"/>
    </row>
    <row r="2198" spans="1:10" ht="12.75">
      <c r="A2198" s="54"/>
      <c r="B2198" s="54"/>
      <c r="C2198" s="54"/>
      <c r="D2198" s="54"/>
      <c r="F2198" s="54"/>
      <c r="G2198" s="55"/>
      <c r="I2198" s="69"/>
      <c r="J2198" s="50"/>
    </row>
    <row r="2199" spans="1:10" ht="12.75">
      <c r="A2199" s="54"/>
      <c r="B2199" s="54"/>
      <c r="C2199" s="54"/>
      <c r="D2199" s="54"/>
      <c r="F2199" s="54"/>
      <c r="G2199" s="55"/>
      <c r="I2199" s="69"/>
      <c r="J2199" s="50"/>
    </row>
    <row r="2200" spans="1:10" ht="12.75">
      <c r="A2200" s="54"/>
      <c r="B2200" s="54"/>
      <c r="C2200" s="54"/>
      <c r="D2200" s="54"/>
      <c r="F2200" s="54"/>
      <c r="G2200" s="55"/>
      <c r="I2200" s="69"/>
      <c r="J2200" s="50"/>
    </row>
    <row r="2201" spans="1:10" ht="12.75">
      <c r="A2201" s="54"/>
      <c r="B2201" s="54"/>
      <c r="C2201" s="54"/>
      <c r="D2201" s="54"/>
      <c r="F2201" s="54"/>
      <c r="G2201" s="55"/>
      <c r="I2201" s="69"/>
      <c r="J2201" s="50"/>
    </row>
    <row r="2202" spans="1:10" ht="12.75">
      <c r="A2202" s="54"/>
      <c r="B2202" s="54"/>
      <c r="C2202" s="54"/>
      <c r="D2202" s="54"/>
      <c r="F2202" s="54"/>
      <c r="G2202" s="55"/>
      <c r="I2202" s="69"/>
      <c r="J2202" s="50"/>
    </row>
    <row r="2203" spans="1:10" ht="12.75">
      <c r="A2203" s="54"/>
      <c r="B2203" s="54"/>
      <c r="C2203" s="54"/>
      <c r="D2203" s="54"/>
      <c r="F2203" s="54"/>
      <c r="G2203" s="55"/>
      <c r="I2203" s="69"/>
      <c r="J2203" s="50"/>
    </row>
    <row r="2204" spans="1:10" ht="12.75">
      <c r="A2204" s="54"/>
      <c r="B2204" s="54"/>
      <c r="C2204" s="54"/>
      <c r="D2204" s="54"/>
      <c r="F2204" s="54"/>
      <c r="G2204" s="55"/>
      <c r="I2204" s="69"/>
      <c r="J2204" s="50"/>
    </row>
    <row r="2205" spans="1:10" ht="12.75">
      <c r="A2205" s="54"/>
      <c r="B2205" s="54"/>
      <c r="C2205" s="54"/>
      <c r="D2205" s="54"/>
      <c r="F2205" s="54"/>
      <c r="G2205" s="55"/>
      <c r="I2205" s="69"/>
      <c r="J2205" s="50"/>
    </row>
    <row r="2206" spans="1:10" ht="12.75">
      <c r="A2206" s="54"/>
      <c r="B2206" s="54"/>
      <c r="C2206" s="54"/>
      <c r="D2206" s="54"/>
      <c r="F2206" s="54"/>
      <c r="G2206" s="55"/>
      <c r="I2206" s="69"/>
      <c r="J2206" s="50"/>
    </row>
    <row r="2207" spans="1:10" ht="12.75">
      <c r="A2207" s="54"/>
      <c r="B2207" s="54"/>
      <c r="C2207" s="54"/>
      <c r="D2207" s="54"/>
      <c r="F2207" s="54"/>
      <c r="G2207" s="55"/>
      <c r="I2207" s="69"/>
      <c r="J2207" s="50"/>
    </row>
    <row r="2208" spans="1:10" ht="12.75">
      <c r="A2208" s="54"/>
      <c r="B2208" s="54"/>
      <c r="C2208" s="54"/>
      <c r="D2208" s="54"/>
      <c r="F2208" s="54"/>
      <c r="G2208" s="55"/>
      <c r="I2208" s="69"/>
      <c r="J2208" s="50"/>
    </row>
    <row r="2209" spans="1:10" ht="12.75">
      <c r="A2209" s="54"/>
      <c r="B2209" s="54"/>
      <c r="C2209" s="54"/>
      <c r="D2209" s="54"/>
      <c r="F2209" s="54"/>
      <c r="G2209" s="55"/>
      <c r="I2209" s="69"/>
      <c r="J2209" s="50"/>
    </row>
    <row r="2210" spans="1:10" ht="12.75">
      <c r="A2210" s="54"/>
      <c r="B2210" s="54"/>
      <c r="C2210" s="54"/>
      <c r="D2210" s="54"/>
      <c r="F2210" s="54"/>
      <c r="G2210" s="55"/>
      <c r="I2210" s="69"/>
      <c r="J2210" s="50"/>
    </row>
    <row r="2211" spans="1:10" ht="12.75">
      <c r="A2211" s="54"/>
      <c r="B2211" s="54"/>
      <c r="C2211" s="54"/>
      <c r="D2211" s="54"/>
      <c r="F2211" s="54"/>
      <c r="G2211" s="55"/>
      <c r="I2211" s="69"/>
      <c r="J2211" s="50"/>
    </row>
    <row r="2212" spans="1:10" ht="12.75">
      <c r="A2212" s="54"/>
      <c r="B2212" s="54"/>
      <c r="C2212" s="54"/>
      <c r="D2212" s="54"/>
      <c r="F2212" s="54"/>
      <c r="G2212" s="55"/>
      <c r="I2212" s="69"/>
      <c r="J2212" s="50"/>
    </row>
    <row r="2213" spans="1:10" ht="12.75">
      <c r="A2213" s="54"/>
      <c r="B2213" s="54"/>
      <c r="C2213" s="54"/>
      <c r="D2213" s="54"/>
      <c r="F2213" s="54"/>
      <c r="G2213" s="55"/>
      <c r="I2213" s="69"/>
      <c r="J2213" s="50"/>
    </row>
    <row r="2214" spans="1:10" ht="12.75">
      <c r="A2214" s="54"/>
      <c r="B2214" s="54"/>
      <c r="C2214" s="54"/>
      <c r="D2214" s="54"/>
      <c r="F2214" s="54"/>
      <c r="G2214" s="55"/>
      <c r="I2214" s="69"/>
      <c r="J2214" s="50"/>
    </row>
    <row r="2215" spans="1:10" ht="12.75">
      <c r="A2215" s="54"/>
      <c r="B2215" s="54"/>
      <c r="C2215" s="54"/>
      <c r="D2215" s="54"/>
      <c r="F2215" s="54"/>
      <c r="G2215" s="55"/>
      <c r="I2215" s="69"/>
      <c r="J2215" s="50"/>
    </row>
    <row r="2216" spans="1:10" ht="12.75">
      <c r="A2216" s="54"/>
      <c r="B2216" s="54"/>
      <c r="C2216" s="54"/>
      <c r="D2216" s="54"/>
      <c r="F2216" s="54"/>
      <c r="G2216" s="55"/>
      <c r="I2216" s="69"/>
      <c r="J2216" s="50"/>
    </row>
    <row r="2217" spans="1:10" ht="12.75">
      <c r="A2217" s="54"/>
      <c r="B2217" s="54"/>
      <c r="C2217" s="54"/>
      <c r="D2217" s="54"/>
      <c r="F2217" s="54"/>
      <c r="G2217" s="55"/>
      <c r="I2217" s="69"/>
      <c r="J2217" s="50"/>
    </row>
    <row r="2218" spans="1:10" ht="12.75">
      <c r="A2218" s="54"/>
      <c r="B2218" s="54"/>
      <c r="C2218" s="54"/>
      <c r="D2218" s="54"/>
      <c r="F2218" s="54"/>
      <c r="G2218" s="55"/>
      <c r="I2218" s="69"/>
      <c r="J2218" s="50"/>
    </row>
    <row r="2219" spans="1:10" ht="12.75">
      <c r="A2219" s="54"/>
      <c r="B2219" s="54"/>
      <c r="C2219" s="54"/>
      <c r="D2219" s="54"/>
      <c r="F2219" s="54"/>
      <c r="G2219" s="55"/>
      <c r="I2219" s="69"/>
      <c r="J2219" s="50"/>
    </row>
    <row r="2220" spans="1:10" ht="12.75">
      <c r="A2220" s="54"/>
      <c r="B2220" s="54"/>
      <c r="C2220" s="54"/>
      <c r="D2220" s="54"/>
      <c r="F2220" s="54"/>
      <c r="G2220" s="55"/>
      <c r="I2220" s="69"/>
      <c r="J2220" s="50"/>
    </row>
    <row r="2221" spans="1:10" ht="12.75">
      <c r="A2221" s="54"/>
      <c r="B2221" s="54"/>
      <c r="C2221" s="54"/>
      <c r="D2221" s="54"/>
      <c r="F2221" s="54"/>
      <c r="G2221" s="55"/>
      <c r="I2221" s="69"/>
      <c r="J2221" s="50"/>
    </row>
    <row r="2222" spans="1:10" ht="12.75">
      <c r="A2222" s="54"/>
      <c r="B2222" s="54"/>
      <c r="C2222" s="54"/>
      <c r="D2222" s="54"/>
      <c r="F2222" s="54"/>
      <c r="G2222" s="55"/>
      <c r="I2222" s="69"/>
      <c r="J2222" s="50"/>
    </row>
    <row r="2223" spans="1:10" ht="12.75">
      <c r="A2223" s="54"/>
      <c r="B2223" s="54"/>
      <c r="C2223" s="54"/>
      <c r="D2223" s="54"/>
      <c r="F2223" s="54"/>
      <c r="G2223" s="55"/>
      <c r="I2223" s="69"/>
      <c r="J2223" s="50"/>
    </row>
    <row r="2224" spans="1:10" ht="12.75">
      <c r="A2224" s="54"/>
      <c r="B2224" s="54"/>
      <c r="C2224" s="54"/>
      <c r="D2224" s="54"/>
      <c r="F2224" s="54"/>
      <c r="G2224" s="55"/>
      <c r="I2224" s="69"/>
      <c r="J2224" s="50"/>
    </row>
    <row r="2225" spans="1:10" ht="12.75">
      <c r="A2225" s="54"/>
      <c r="B2225" s="54"/>
      <c r="C2225" s="54"/>
      <c r="D2225" s="54"/>
      <c r="F2225" s="54"/>
      <c r="G2225" s="55"/>
      <c r="I2225" s="69"/>
      <c r="J2225" s="50"/>
    </row>
    <row r="2226" spans="1:10" ht="12.75">
      <c r="A2226" s="54"/>
      <c r="B2226" s="54"/>
      <c r="C2226" s="54"/>
      <c r="D2226" s="54"/>
      <c r="F2226" s="54"/>
      <c r="G2226" s="55"/>
      <c r="I2226" s="69"/>
      <c r="J2226" s="50"/>
    </row>
    <row r="2227" spans="1:10" ht="12.75">
      <c r="A2227" s="54"/>
      <c r="B2227" s="54"/>
      <c r="C2227" s="54"/>
      <c r="D2227" s="54"/>
      <c r="F2227" s="54"/>
      <c r="G2227" s="55"/>
      <c r="I2227" s="69"/>
      <c r="J2227" s="50"/>
    </row>
    <row r="2228" spans="1:10" ht="12.75">
      <c r="A2228" s="54"/>
      <c r="B2228" s="54"/>
      <c r="C2228" s="54"/>
      <c r="D2228" s="54"/>
      <c r="F2228" s="54"/>
      <c r="G2228" s="55"/>
      <c r="I2228" s="69"/>
      <c r="J2228" s="50"/>
    </row>
    <row r="2229" spans="1:10" ht="12.75">
      <c r="A2229" s="54"/>
      <c r="B2229" s="54"/>
      <c r="C2229" s="54"/>
      <c r="D2229" s="54"/>
      <c r="F2229" s="54"/>
      <c r="G2229" s="55"/>
      <c r="I2229" s="69"/>
      <c r="J2229" s="50"/>
    </row>
    <row r="2230" spans="1:10" ht="12.75">
      <c r="A2230" s="54"/>
      <c r="B2230" s="54"/>
      <c r="C2230" s="54"/>
      <c r="D2230" s="54"/>
      <c r="F2230" s="54"/>
      <c r="G2230" s="55"/>
      <c r="I2230" s="69"/>
      <c r="J2230" s="50"/>
    </row>
    <row r="2231" spans="1:10" ht="12.75">
      <c r="A2231" s="54"/>
      <c r="B2231" s="54"/>
      <c r="C2231" s="54"/>
      <c r="D2231" s="54"/>
      <c r="F2231" s="54"/>
      <c r="G2231" s="55"/>
      <c r="I2231" s="69"/>
      <c r="J2231" s="50"/>
    </row>
    <row r="2232" spans="1:10" ht="12.75">
      <c r="A2232" s="54"/>
      <c r="B2232" s="54"/>
      <c r="C2232" s="54"/>
      <c r="D2232" s="54"/>
      <c r="F2232" s="54"/>
      <c r="G2232" s="55"/>
      <c r="I2232" s="69"/>
      <c r="J2232" s="50"/>
    </row>
    <row r="2233" spans="1:10" ht="12.75">
      <c r="A2233" s="54"/>
      <c r="B2233" s="54"/>
      <c r="C2233" s="54"/>
      <c r="D2233" s="54"/>
      <c r="F2233" s="54"/>
      <c r="G2233" s="55"/>
      <c r="I2233" s="69"/>
      <c r="J2233" s="50"/>
    </row>
    <row r="2234" spans="1:10" ht="12.75">
      <c r="A2234" s="54"/>
      <c r="B2234" s="54"/>
      <c r="C2234" s="54"/>
      <c r="D2234" s="54"/>
      <c r="F2234" s="54"/>
      <c r="G2234" s="55"/>
      <c r="I2234" s="69"/>
      <c r="J2234" s="50"/>
    </row>
    <row r="2235" spans="1:10" ht="12.75">
      <c r="A2235" s="54"/>
      <c r="B2235" s="54"/>
      <c r="C2235" s="54"/>
      <c r="D2235" s="54"/>
      <c r="F2235" s="54"/>
      <c r="G2235" s="55"/>
      <c r="I2235" s="69"/>
      <c r="J2235" s="50"/>
    </row>
    <row r="2236" spans="1:10" ht="12.75">
      <c r="A2236" s="54"/>
      <c r="B2236" s="54"/>
      <c r="C2236" s="54"/>
      <c r="D2236" s="54"/>
      <c r="F2236" s="54"/>
      <c r="G2236" s="55"/>
      <c r="I2236" s="69"/>
      <c r="J2236" s="50"/>
    </row>
    <row r="2237" spans="1:10" ht="12.75">
      <c r="A2237" s="54"/>
      <c r="B2237" s="54"/>
      <c r="C2237" s="54"/>
      <c r="D2237" s="54"/>
      <c r="F2237" s="54"/>
      <c r="G2237" s="55"/>
      <c r="I2237" s="69"/>
      <c r="J2237" s="50"/>
    </row>
    <row r="2238" spans="1:10" ht="12.75">
      <c r="A2238" s="54"/>
      <c r="B2238" s="54"/>
      <c r="C2238" s="54"/>
      <c r="D2238" s="54"/>
      <c r="F2238" s="54"/>
      <c r="G2238" s="55"/>
      <c r="I2238" s="69"/>
      <c r="J2238" s="50"/>
    </row>
    <row r="2239" spans="1:10" ht="12.75">
      <c r="A2239" s="54"/>
      <c r="B2239" s="54"/>
      <c r="C2239" s="54"/>
      <c r="D2239" s="54"/>
      <c r="F2239" s="54"/>
      <c r="G2239" s="55"/>
      <c r="I2239" s="69"/>
      <c r="J2239" s="50"/>
    </row>
    <row r="2240" spans="1:10" ht="12.75">
      <c r="A2240" s="54"/>
      <c r="B2240" s="54"/>
      <c r="C2240" s="54"/>
      <c r="D2240" s="54"/>
      <c r="F2240" s="54"/>
      <c r="G2240" s="55"/>
      <c r="I2240" s="69"/>
      <c r="J2240" s="50"/>
    </row>
    <row r="2241" spans="1:10" ht="12.75">
      <c r="A2241" s="54"/>
      <c r="B2241" s="54"/>
      <c r="C2241" s="54"/>
      <c r="D2241" s="54"/>
      <c r="F2241" s="54"/>
      <c r="G2241" s="55"/>
      <c r="I2241" s="69"/>
      <c r="J2241" s="50"/>
    </row>
    <row r="2242" spans="1:10" ht="12.75">
      <c r="A2242" s="54"/>
      <c r="B2242" s="54"/>
      <c r="C2242" s="54"/>
      <c r="D2242" s="54"/>
      <c r="F2242" s="54"/>
      <c r="G2242" s="55"/>
      <c r="I2242" s="69"/>
      <c r="J2242" s="50"/>
    </row>
    <row r="2243" spans="1:10" ht="12.75">
      <c r="A2243" s="54"/>
      <c r="B2243" s="54"/>
      <c r="C2243" s="54"/>
      <c r="D2243" s="54"/>
      <c r="F2243" s="54"/>
      <c r="G2243" s="55"/>
      <c r="I2243" s="69"/>
      <c r="J2243" s="50"/>
    </row>
    <row r="2244" spans="1:10" ht="12.75">
      <c r="A2244" s="54"/>
      <c r="B2244" s="54"/>
      <c r="C2244" s="54"/>
      <c r="D2244" s="54"/>
      <c r="F2244" s="54"/>
      <c r="G2244" s="55"/>
      <c r="I2244" s="69"/>
      <c r="J2244" s="50"/>
    </row>
    <row r="2245" spans="1:10" ht="12.75">
      <c r="A2245" s="54"/>
      <c r="B2245" s="54"/>
      <c r="C2245" s="54"/>
      <c r="D2245" s="54"/>
      <c r="F2245" s="54"/>
      <c r="G2245" s="55"/>
      <c r="I2245" s="69"/>
      <c r="J2245" s="50"/>
    </row>
    <row r="2246" spans="1:10" ht="12.75">
      <c r="A2246" s="54"/>
      <c r="B2246" s="54"/>
      <c r="C2246" s="54"/>
      <c r="D2246" s="54"/>
      <c r="F2246" s="54"/>
      <c r="G2246" s="55"/>
      <c r="I2246" s="69"/>
      <c r="J2246" s="50"/>
    </row>
    <row r="2247" spans="1:10" ht="12.75">
      <c r="A2247" s="54"/>
      <c r="B2247" s="54"/>
      <c r="C2247" s="54"/>
      <c r="D2247" s="54"/>
      <c r="F2247" s="54"/>
      <c r="G2247" s="55"/>
      <c r="I2247" s="69"/>
      <c r="J2247" s="50"/>
    </row>
    <row r="2248" spans="1:10" ht="12.75">
      <c r="A2248" s="54"/>
      <c r="B2248" s="54"/>
      <c r="C2248" s="54"/>
      <c r="D2248" s="54"/>
      <c r="F2248" s="54"/>
      <c r="G2248" s="55"/>
      <c r="I2248" s="69"/>
      <c r="J2248" s="50"/>
    </row>
    <row r="2249" spans="1:10" ht="12.75">
      <c r="A2249" s="54"/>
      <c r="B2249" s="54"/>
      <c r="C2249" s="54"/>
      <c r="D2249" s="54"/>
      <c r="F2249" s="54"/>
      <c r="G2249" s="55"/>
      <c r="I2249" s="69"/>
      <c r="J2249" s="50"/>
    </row>
    <row r="2250" spans="1:10" ht="12.75">
      <c r="A2250" s="54"/>
      <c r="B2250" s="54"/>
      <c r="C2250" s="54"/>
      <c r="D2250" s="54"/>
      <c r="F2250" s="54"/>
      <c r="G2250" s="55"/>
      <c r="I2250" s="69"/>
      <c r="J2250" s="50"/>
    </row>
    <row r="2251" spans="1:10" ht="12.75">
      <c r="A2251" s="54"/>
      <c r="B2251" s="54"/>
      <c r="C2251" s="54"/>
      <c r="D2251" s="54"/>
      <c r="F2251" s="54"/>
      <c r="G2251" s="55"/>
      <c r="I2251" s="69"/>
      <c r="J2251" s="50"/>
    </row>
    <row r="2252" spans="1:10" ht="12.75">
      <c r="A2252" s="54"/>
      <c r="B2252" s="54"/>
      <c r="C2252" s="54"/>
      <c r="D2252" s="54"/>
      <c r="F2252" s="54"/>
      <c r="G2252" s="55"/>
      <c r="I2252" s="69"/>
      <c r="J2252" s="50"/>
    </row>
    <row r="2253" spans="1:10" ht="12.75">
      <c r="A2253" s="54"/>
      <c r="B2253" s="54"/>
      <c r="C2253" s="54"/>
      <c r="D2253" s="54"/>
      <c r="F2253" s="54"/>
      <c r="G2253" s="55"/>
      <c r="I2253" s="69"/>
      <c r="J2253" s="50"/>
    </row>
    <row r="2254" spans="1:10" ht="12.75">
      <c r="A2254" s="54"/>
      <c r="B2254" s="54"/>
      <c r="C2254" s="54"/>
      <c r="D2254" s="54"/>
      <c r="F2254" s="54"/>
      <c r="G2254" s="55"/>
      <c r="I2254" s="69"/>
      <c r="J2254" s="50"/>
    </row>
    <row r="2255" spans="1:10" ht="12.75">
      <c r="A2255" s="54"/>
      <c r="B2255" s="54"/>
      <c r="C2255" s="54"/>
      <c r="D2255" s="54"/>
      <c r="F2255" s="54"/>
      <c r="G2255" s="55"/>
      <c r="I2255" s="69"/>
      <c r="J2255" s="50"/>
    </row>
    <row r="2256" spans="1:10" ht="12.75">
      <c r="A2256" s="54"/>
      <c r="B2256" s="54"/>
      <c r="C2256" s="54"/>
      <c r="D2256" s="54"/>
      <c r="F2256" s="54"/>
      <c r="G2256" s="55"/>
      <c r="I2256" s="69"/>
      <c r="J2256" s="50"/>
    </row>
    <row r="2257" spans="1:10" ht="12.75">
      <c r="A2257" s="54"/>
      <c r="B2257" s="54"/>
      <c r="C2257" s="54"/>
      <c r="D2257" s="54"/>
      <c r="F2257" s="54"/>
      <c r="G2257" s="55"/>
      <c r="I2257" s="69"/>
      <c r="J2257" s="50"/>
    </row>
    <row r="2258" spans="1:10" ht="12.75">
      <c r="A2258" s="54"/>
      <c r="B2258" s="54"/>
      <c r="C2258" s="54"/>
      <c r="D2258" s="54"/>
      <c r="F2258" s="54"/>
      <c r="G2258" s="55"/>
      <c r="I2258" s="69"/>
      <c r="J2258" s="50"/>
    </row>
    <row r="2259" spans="1:10" ht="12.75">
      <c r="A2259" s="54"/>
      <c r="B2259" s="54"/>
      <c r="C2259" s="54"/>
      <c r="D2259" s="54"/>
      <c r="F2259" s="54"/>
      <c r="G2259" s="55"/>
      <c r="I2259" s="69"/>
      <c r="J2259" s="50"/>
    </row>
    <row r="2260" spans="1:10" ht="12.75">
      <c r="A2260" s="54"/>
      <c r="B2260" s="54"/>
      <c r="C2260" s="54"/>
      <c r="D2260" s="54"/>
      <c r="F2260" s="54"/>
      <c r="G2260" s="55"/>
      <c r="I2260" s="69"/>
      <c r="J2260" s="50"/>
    </row>
    <row r="2261" spans="1:10" ht="12.75">
      <c r="A2261" s="54"/>
      <c r="B2261" s="54"/>
      <c r="C2261" s="54"/>
      <c r="D2261" s="54"/>
      <c r="F2261" s="54"/>
      <c r="G2261" s="55"/>
      <c r="I2261" s="69"/>
      <c r="J2261" s="50"/>
    </row>
    <row r="2262" spans="1:10" ht="12.75">
      <c r="A2262" s="54"/>
      <c r="B2262" s="54"/>
      <c r="C2262" s="54"/>
      <c r="D2262" s="54"/>
      <c r="F2262" s="54"/>
      <c r="G2262" s="55"/>
      <c r="I2262" s="69"/>
      <c r="J2262" s="50"/>
    </row>
    <row r="2263" spans="1:10" ht="12.75">
      <c r="A2263" s="54"/>
      <c r="B2263" s="54"/>
      <c r="C2263" s="54"/>
      <c r="D2263" s="54"/>
      <c r="F2263" s="54"/>
      <c r="G2263" s="55"/>
      <c r="I2263" s="69"/>
      <c r="J2263" s="50"/>
    </row>
    <row r="2264" spans="1:10" ht="12.75">
      <c r="A2264" s="54"/>
      <c r="B2264" s="54"/>
      <c r="C2264" s="54"/>
      <c r="D2264" s="54"/>
      <c r="F2264" s="54"/>
      <c r="G2264" s="55"/>
      <c r="I2264" s="69"/>
      <c r="J2264" s="50"/>
    </row>
    <row r="2265" spans="1:10" ht="12.75">
      <c r="A2265" s="54"/>
      <c r="B2265" s="54"/>
      <c r="C2265" s="54"/>
      <c r="D2265" s="54"/>
      <c r="F2265" s="54"/>
      <c r="G2265" s="55"/>
      <c r="I2265" s="69"/>
      <c r="J2265" s="50"/>
    </row>
    <row r="2266" spans="1:10" ht="12.75">
      <c r="A2266" s="54"/>
      <c r="B2266" s="54"/>
      <c r="C2266" s="54"/>
      <c r="D2266" s="54"/>
      <c r="F2266" s="54"/>
      <c r="G2266" s="55"/>
      <c r="I2266" s="69"/>
      <c r="J2266" s="50"/>
    </row>
    <row r="2267" spans="1:10" ht="12.75">
      <c r="A2267" s="54"/>
      <c r="B2267" s="54"/>
      <c r="C2267" s="54"/>
      <c r="D2267" s="54"/>
      <c r="F2267" s="54"/>
      <c r="G2267" s="55"/>
      <c r="I2267" s="69"/>
      <c r="J2267" s="50"/>
    </row>
    <row r="2268" spans="1:10" ht="12.75">
      <c r="A2268" s="54"/>
      <c r="B2268" s="54"/>
      <c r="C2268" s="54"/>
      <c r="D2268" s="54"/>
      <c r="F2268" s="54"/>
      <c r="G2268" s="55"/>
      <c r="I2268" s="69"/>
      <c r="J2268" s="50"/>
    </row>
    <row r="2269" spans="1:10" ht="12.75">
      <c r="A2269" s="54"/>
      <c r="B2269" s="54"/>
      <c r="C2269" s="54"/>
      <c r="D2269" s="54"/>
      <c r="F2269" s="54"/>
      <c r="G2269" s="55"/>
      <c r="I2269" s="69"/>
      <c r="J2269" s="50"/>
    </row>
    <row r="2270" spans="1:10" ht="12.75">
      <c r="A2270" s="54"/>
      <c r="B2270" s="54"/>
      <c r="C2270" s="54"/>
      <c r="D2270" s="54"/>
      <c r="F2270" s="54"/>
      <c r="G2270" s="55"/>
      <c r="I2270" s="69"/>
      <c r="J2270" s="50"/>
    </row>
    <row r="2271" spans="1:10" ht="12.75">
      <c r="A2271" s="54"/>
      <c r="B2271" s="54"/>
      <c r="C2271" s="54"/>
      <c r="D2271" s="54"/>
      <c r="F2271" s="54"/>
      <c r="G2271" s="55"/>
      <c r="I2271" s="69"/>
      <c r="J2271" s="50"/>
    </row>
    <row r="2272" spans="1:10" ht="12.75">
      <c r="A2272" s="54"/>
      <c r="B2272" s="54"/>
      <c r="C2272" s="54"/>
      <c r="D2272" s="54"/>
      <c r="F2272" s="54"/>
      <c r="G2272" s="55"/>
      <c r="I2272" s="69"/>
      <c r="J2272" s="50"/>
    </row>
    <row r="2273" spans="1:10" ht="12.75">
      <c r="A2273" s="54"/>
      <c r="B2273" s="54"/>
      <c r="C2273" s="54"/>
      <c r="D2273" s="54"/>
      <c r="F2273" s="54"/>
      <c r="G2273" s="55"/>
      <c r="I2273" s="69"/>
      <c r="J2273" s="50"/>
    </row>
    <row r="2274" spans="1:10" ht="12.75">
      <c r="A2274" s="54"/>
      <c r="B2274" s="54"/>
      <c r="C2274" s="54"/>
      <c r="D2274" s="54"/>
      <c r="F2274" s="54"/>
      <c r="G2274" s="55"/>
      <c r="I2274" s="69"/>
      <c r="J2274" s="50"/>
    </row>
    <row r="2275" spans="1:10" ht="12.75">
      <c r="A2275" s="54"/>
      <c r="B2275" s="54"/>
      <c r="C2275" s="54"/>
      <c r="D2275" s="54"/>
      <c r="F2275" s="54"/>
      <c r="G2275" s="55"/>
      <c r="I2275" s="69"/>
      <c r="J2275" s="50"/>
    </row>
    <row r="2276" spans="1:10" ht="12.75">
      <c r="A2276" s="54"/>
      <c r="B2276" s="54"/>
      <c r="C2276" s="54"/>
      <c r="D2276" s="54"/>
      <c r="F2276" s="54"/>
      <c r="G2276" s="55"/>
      <c r="I2276" s="69"/>
      <c r="J2276" s="50"/>
    </row>
    <row r="2277" spans="1:10" ht="12.75">
      <c r="A2277" s="54"/>
      <c r="B2277" s="54"/>
      <c r="C2277" s="54"/>
      <c r="D2277" s="54"/>
      <c r="F2277" s="54"/>
      <c r="G2277" s="55"/>
      <c r="I2277" s="69"/>
      <c r="J2277" s="50"/>
    </row>
    <row r="2278" spans="1:10" ht="12.75">
      <c r="A2278" s="54"/>
      <c r="B2278" s="54"/>
      <c r="C2278" s="54"/>
      <c r="D2278" s="54"/>
      <c r="F2278" s="54"/>
      <c r="G2278" s="55"/>
      <c r="I2278" s="69"/>
      <c r="J2278" s="50"/>
    </row>
    <row r="2279" spans="1:10" ht="12.75">
      <c r="A2279" s="54"/>
      <c r="B2279" s="54"/>
      <c r="C2279" s="54"/>
      <c r="D2279" s="54"/>
      <c r="F2279" s="54"/>
      <c r="G2279" s="55"/>
      <c r="I2279" s="69"/>
      <c r="J2279" s="50"/>
    </row>
    <row r="2280" spans="1:10" ht="12.75">
      <c r="A2280" s="54"/>
      <c r="B2280" s="54"/>
      <c r="C2280" s="54"/>
      <c r="D2280" s="54"/>
      <c r="F2280" s="54"/>
      <c r="G2280" s="55"/>
      <c r="I2280" s="69"/>
      <c r="J2280" s="50"/>
    </row>
    <row r="2281" spans="1:10" ht="12.75">
      <c r="A2281" s="54"/>
      <c r="B2281" s="54"/>
      <c r="C2281" s="54"/>
      <c r="D2281" s="54"/>
      <c r="F2281" s="54"/>
      <c r="G2281" s="55"/>
      <c r="I2281" s="69"/>
      <c r="J2281" s="50"/>
    </row>
    <row r="2282" spans="1:10" ht="12.75">
      <c r="A2282" s="54"/>
      <c r="B2282" s="54"/>
      <c r="C2282" s="54"/>
      <c r="D2282" s="54"/>
      <c r="F2282" s="54"/>
      <c r="G2282" s="55"/>
      <c r="I2282" s="69"/>
      <c r="J2282" s="50"/>
    </row>
    <row r="2283" spans="1:10" ht="12.75">
      <c r="A2283" s="54"/>
      <c r="B2283" s="54"/>
      <c r="C2283" s="54"/>
      <c r="D2283" s="54"/>
      <c r="F2283" s="54"/>
      <c r="G2283" s="55"/>
      <c r="I2283" s="69"/>
      <c r="J2283" s="50"/>
    </row>
    <row r="2284" spans="1:10" ht="12.75">
      <c r="A2284" s="54"/>
      <c r="B2284" s="54"/>
      <c r="C2284" s="54"/>
      <c r="D2284" s="54"/>
      <c r="F2284" s="54"/>
      <c r="G2284" s="55"/>
      <c r="I2284" s="69"/>
      <c r="J2284" s="50"/>
    </row>
    <row r="2285" spans="1:10" ht="12.75">
      <c r="A2285" s="54"/>
      <c r="B2285" s="54"/>
      <c r="C2285" s="54"/>
      <c r="D2285" s="54"/>
      <c r="F2285" s="54"/>
      <c r="G2285" s="55"/>
      <c r="I2285" s="69"/>
      <c r="J2285" s="50"/>
    </row>
    <row r="2286" spans="1:10" ht="12.75">
      <c r="A2286" s="54"/>
      <c r="B2286" s="54"/>
      <c r="C2286" s="54"/>
      <c r="D2286" s="54"/>
      <c r="F2286" s="54"/>
      <c r="G2286" s="55"/>
      <c r="I2286" s="69"/>
      <c r="J2286" s="50"/>
    </row>
    <row r="2287" spans="1:10" ht="12.75">
      <c r="A2287" s="54"/>
      <c r="B2287" s="54"/>
      <c r="C2287" s="54"/>
      <c r="D2287" s="54"/>
      <c r="F2287" s="54"/>
      <c r="G2287" s="55"/>
      <c r="I2287" s="69"/>
      <c r="J2287" s="50"/>
    </row>
    <row r="2288" spans="1:10" ht="12.75">
      <c r="A2288" s="54"/>
      <c r="B2288" s="54"/>
      <c r="C2288" s="54"/>
      <c r="D2288" s="54"/>
      <c r="F2288" s="54"/>
      <c r="G2288" s="55"/>
      <c r="I2288" s="69"/>
      <c r="J2288" s="50"/>
    </row>
    <row r="2289" spans="1:10" ht="12.75">
      <c r="A2289" s="54"/>
      <c r="B2289" s="54"/>
      <c r="C2289" s="54"/>
      <c r="D2289" s="54"/>
      <c r="F2289" s="54"/>
      <c r="G2289" s="55"/>
      <c r="I2289" s="69"/>
      <c r="J2289" s="50"/>
    </row>
    <row r="2290" spans="1:10" ht="12.75">
      <c r="A2290" s="54"/>
      <c r="B2290" s="54"/>
      <c r="C2290" s="54"/>
      <c r="D2290" s="54"/>
      <c r="F2290" s="54"/>
      <c r="G2290" s="55"/>
      <c r="I2290" s="69"/>
      <c r="J2290" s="50"/>
    </row>
    <row r="2291" spans="1:10" ht="12.75">
      <c r="A2291" s="54"/>
      <c r="B2291" s="54"/>
      <c r="C2291" s="54"/>
      <c r="D2291" s="54"/>
      <c r="F2291" s="54"/>
      <c r="G2291" s="55"/>
      <c r="I2291" s="69"/>
      <c r="J2291" s="50"/>
    </row>
    <row r="2292" spans="1:10" ht="12.75">
      <c r="A2292" s="54"/>
      <c r="B2292" s="54"/>
      <c r="C2292" s="54"/>
      <c r="D2292" s="54"/>
      <c r="F2292" s="54"/>
      <c r="G2292" s="55"/>
      <c r="I2292" s="69"/>
      <c r="J2292" s="50"/>
    </row>
    <row r="2293" spans="1:10" ht="12.75">
      <c r="A2293" s="54"/>
      <c r="B2293" s="54"/>
      <c r="C2293" s="54"/>
      <c r="D2293" s="54"/>
      <c r="F2293" s="54"/>
      <c r="G2293" s="55"/>
      <c r="I2293" s="69"/>
      <c r="J2293" s="50"/>
    </row>
    <row r="2294" spans="1:10" ht="12.75">
      <c r="A2294" s="54"/>
      <c r="B2294" s="54"/>
      <c r="C2294" s="54"/>
      <c r="D2294" s="54"/>
      <c r="F2294" s="54"/>
      <c r="G2294" s="55"/>
      <c r="I2294" s="69"/>
      <c r="J2294" s="50"/>
    </row>
    <row r="2295" spans="1:10" ht="12.75">
      <c r="A2295" s="54"/>
      <c r="B2295" s="54"/>
      <c r="C2295" s="54"/>
      <c r="D2295" s="54"/>
      <c r="F2295" s="54"/>
      <c r="G2295" s="55"/>
      <c r="I2295" s="69"/>
      <c r="J2295" s="50"/>
    </row>
    <row r="2296" spans="1:10" ht="12.75">
      <c r="A2296" s="54"/>
      <c r="B2296" s="54"/>
      <c r="C2296" s="54"/>
      <c r="D2296" s="54"/>
      <c r="F2296" s="54"/>
      <c r="G2296" s="55"/>
      <c r="I2296" s="69"/>
      <c r="J2296" s="50"/>
    </row>
    <row r="2297" spans="1:10" ht="12.75">
      <c r="A2297" s="54"/>
      <c r="B2297" s="54"/>
      <c r="C2297" s="54"/>
      <c r="D2297" s="54"/>
      <c r="F2297" s="54"/>
      <c r="G2297" s="55"/>
      <c r="I2297" s="69"/>
      <c r="J2297" s="50"/>
    </row>
    <row r="2298" spans="1:10" ht="12.75">
      <c r="A2298" s="54"/>
      <c r="B2298" s="54"/>
      <c r="C2298" s="54"/>
      <c r="D2298" s="54"/>
      <c r="F2298" s="54"/>
      <c r="G2298" s="55"/>
      <c r="I2298" s="69"/>
      <c r="J2298" s="50"/>
    </row>
    <row r="2299" spans="1:10" ht="12.75">
      <c r="A2299" s="54"/>
      <c r="B2299" s="54"/>
      <c r="C2299" s="54"/>
      <c r="D2299" s="54"/>
      <c r="F2299" s="54"/>
      <c r="G2299" s="55"/>
      <c r="I2299" s="69"/>
      <c r="J2299" s="50"/>
    </row>
    <row r="2300" spans="1:10" ht="12.75">
      <c r="A2300" s="54"/>
      <c r="B2300" s="54"/>
      <c r="C2300" s="54"/>
      <c r="D2300" s="54"/>
      <c r="F2300" s="54"/>
      <c r="G2300" s="55"/>
      <c r="I2300" s="69"/>
      <c r="J2300" s="50"/>
    </row>
    <row r="2301" spans="1:10" ht="12.75">
      <c r="A2301" s="54"/>
      <c r="B2301" s="54"/>
      <c r="C2301" s="54"/>
      <c r="D2301" s="54"/>
      <c r="F2301" s="54"/>
      <c r="G2301" s="55"/>
      <c r="I2301" s="69"/>
      <c r="J2301" s="50"/>
    </row>
    <row r="2302" spans="1:10" ht="12.75">
      <c r="A2302" s="54"/>
      <c r="B2302" s="54"/>
      <c r="C2302" s="54"/>
      <c r="D2302" s="54"/>
      <c r="F2302" s="54"/>
      <c r="G2302" s="55"/>
      <c r="I2302" s="69"/>
      <c r="J2302" s="50"/>
    </row>
    <row r="2303" spans="1:10" ht="12.75">
      <c r="A2303" s="54"/>
      <c r="B2303" s="54"/>
      <c r="C2303" s="54"/>
      <c r="D2303" s="54"/>
      <c r="F2303" s="54"/>
      <c r="G2303" s="55"/>
      <c r="I2303" s="69"/>
      <c r="J2303" s="50"/>
    </row>
    <row r="2304" spans="1:10" ht="12.75">
      <c r="A2304" s="54"/>
      <c r="B2304" s="54"/>
      <c r="C2304" s="54"/>
      <c r="D2304" s="54"/>
      <c r="F2304" s="54"/>
      <c r="G2304" s="55"/>
      <c r="I2304" s="69"/>
      <c r="J2304" s="50"/>
    </row>
    <row r="2305" spans="1:10" ht="12.75">
      <c r="A2305" s="54"/>
      <c r="B2305" s="54"/>
      <c r="C2305" s="54"/>
      <c r="D2305" s="54"/>
      <c r="F2305" s="54"/>
      <c r="G2305" s="55"/>
      <c r="I2305" s="69"/>
      <c r="J2305" s="50"/>
    </row>
    <row r="2306" spans="1:10" ht="12.75">
      <c r="A2306" s="54"/>
      <c r="B2306" s="54"/>
      <c r="C2306" s="54"/>
      <c r="D2306" s="54"/>
      <c r="F2306" s="54"/>
      <c r="G2306" s="55"/>
      <c r="I2306" s="69"/>
      <c r="J2306" s="50"/>
    </row>
    <row r="2307" spans="1:10" ht="12.75">
      <c r="A2307" s="54"/>
      <c r="B2307" s="54"/>
      <c r="C2307" s="54"/>
      <c r="D2307" s="54"/>
      <c r="F2307" s="54"/>
      <c r="G2307" s="55"/>
      <c r="I2307" s="69"/>
      <c r="J2307" s="50"/>
    </row>
    <row r="2308" spans="1:10" ht="12.75">
      <c r="A2308" s="54"/>
      <c r="B2308" s="54"/>
      <c r="C2308" s="54"/>
      <c r="D2308" s="54"/>
      <c r="F2308" s="54"/>
      <c r="G2308" s="55"/>
      <c r="I2308" s="69"/>
      <c r="J2308" s="50"/>
    </row>
    <row r="2309" spans="1:10" ht="12.75">
      <c r="A2309" s="54"/>
      <c r="B2309" s="54"/>
      <c r="C2309" s="54"/>
      <c r="D2309" s="54"/>
      <c r="F2309" s="54"/>
      <c r="G2309" s="55"/>
      <c r="I2309" s="69"/>
      <c r="J2309" s="50"/>
    </row>
    <row r="2310" spans="1:10" ht="12.75">
      <c r="A2310" s="54"/>
      <c r="B2310" s="54"/>
      <c r="C2310" s="54"/>
      <c r="D2310" s="54"/>
      <c r="F2310" s="54"/>
      <c r="G2310" s="55"/>
      <c r="I2310" s="69"/>
      <c r="J2310" s="50"/>
    </row>
    <row r="2311" spans="1:10" ht="12.75">
      <c r="A2311" s="54"/>
      <c r="B2311" s="54"/>
      <c r="C2311" s="54"/>
      <c r="D2311" s="54"/>
      <c r="F2311" s="54"/>
      <c r="G2311" s="55"/>
      <c r="I2311" s="69"/>
      <c r="J2311" s="50"/>
    </row>
    <row r="2312" spans="1:10" ht="12.75">
      <c r="A2312" s="54"/>
      <c r="B2312" s="54"/>
      <c r="C2312" s="54"/>
      <c r="D2312" s="54"/>
      <c r="F2312" s="54"/>
      <c r="G2312" s="55"/>
      <c r="I2312" s="69"/>
      <c r="J2312" s="50"/>
    </row>
    <row r="2313" spans="1:10" ht="12.75">
      <c r="A2313" s="54"/>
      <c r="B2313" s="54"/>
      <c r="C2313" s="54"/>
      <c r="D2313" s="54"/>
      <c r="F2313" s="54"/>
      <c r="G2313" s="55"/>
      <c r="I2313" s="69"/>
      <c r="J2313" s="50"/>
    </row>
    <row r="2314" spans="1:10" ht="12.75">
      <c r="A2314" s="54"/>
      <c r="B2314" s="54"/>
      <c r="C2314" s="54"/>
      <c r="D2314" s="54"/>
      <c r="F2314" s="54"/>
      <c r="G2314" s="55"/>
      <c r="I2314" s="69"/>
      <c r="J2314" s="50"/>
    </row>
    <row r="2315" spans="1:10" ht="12.75">
      <c r="A2315" s="54"/>
      <c r="B2315" s="54"/>
      <c r="C2315" s="54"/>
      <c r="D2315" s="54"/>
      <c r="F2315" s="54"/>
      <c r="G2315" s="55"/>
      <c r="I2315" s="69"/>
      <c r="J2315" s="50"/>
    </row>
    <row r="2316" spans="1:10" ht="12.75">
      <c r="A2316" s="54"/>
      <c r="B2316" s="54"/>
      <c r="C2316" s="54"/>
      <c r="D2316" s="54"/>
      <c r="F2316" s="54"/>
      <c r="G2316" s="55"/>
      <c r="I2316" s="69"/>
      <c r="J2316" s="50"/>
    </row>
    <row r="2317" spans="1:10" ht="12.75">
      <c r="A2317" s="54"/>
      <c r="B2317" s="54"/>
      <c r="C2317" s="54"/>
      <c r="D2317" s="54"/>
      <c r="F2317" s="54"/>
      <c r="G2317" s="55"/>
      <c r="I2317" s="69"/>
      <c r="J2317" s="50"/>
    </row>
    <row r="2318" spans="1:10" ht="12.75">
      <c r="A2318" s="54"/>
      <c r="B2318" s="54"/>
      <c r="C2318" s="54"/>
      <c r="D2318" s="54"/>
      <c r="F2318" s="54"/>
      <c r="G2318" s="55"/>
      <c r="I2318" s="69"/>
      <c r="J2318" s="50"/>
    </row>
    <row r="2319" spans="1:10" ht="12.75">
      <c r="A2319" s="54"/>
      <c r="B2319" s="54"/>
      <c r="C2319" s="54"/>
      <c r="D2319" s="54"/>
      <c r="F2319" s="54"/>
      <c r="G2319" s="55"/>
      <c r="I2319" s="69"/>
      <c r="J2319" s="50"/>
    </row>
    <row r="2320" spans="1:10" ht="12.75">
      <c r="A2320" s="54"/>
      <c r="B2320" s="54"/>
      <c r="C2320" s="54"/>
      <c r="D2320" s="54"/>
      <c r="F2320" s="54"/>
      <c r="G2320" s="55"/>
      <c r="I2320" s="69"/>
      <c r="J2320" s="50"/>
    </row>
    <row r="2321" spans="1:10" ht="12.75">
      <c r="A2321" s="54"/>
      <c r="B2321" s="54"/>
      <c r="C2321" s="54"/>
      <c r="D2321" s="54"/>
      <c r="F2321" s="54"/>
      <c r="G2321" s="55"/>
      <c r="I2321" s="69"/>
      <c r="J2321" s="50"/>
    </row>
    <row r="2322" spans="1:10" ht="12.75">
      <c r="A2322" s="54"/>
      <c r="B2322" s="54"/>
      <c r="C2322" s="54"/>
      <c r="D2322" s="54"/>
      <c r="F2322" s="54"/>
      <c r="G2322" s="55"/>
      <c r="I2322" s="69"/>
      <c r="J2322" s="50"/>
    </row>
    <row r="2323" spans="1:10" ht="12.75">
      <c r="A2323" s="54"/>
      <c r="B2323" s="54"/>
      <c r="C2323" s="54"/>
      <c r="D2323" s="54"/>
      <c r="F2323" s="54"/>
      <c r="G2323" s="55"/>
      <c r="I2323" s="69"/>
      <c r="J2323" s="50"/>
    </row>
    <row r="2324" spans="1:10" ht="12.75">
      <c r="A2324" s="54"/>
      <c r="B2324" s="54"/>
      <c r="C2324" s="54"/>
      <c r="D2324" s="54"/>
      <c r="F2324" s="54"/>
      <c r="G2324" s="55"/>
      <c r="I2324" s="69"/>
      <c r="J2324" s="50"/>
    </row>
    <row r="2325" spans="1:10" ht="12.75">
      <c r="A2325" s="54"/>
      <c r="B2325" s="54"/>
      <c r="C2325" s="54"/>
      <c r="D2325" s="54"/>
      <c r="F2325" s="54"/>
      <c r="G2325" s="55"/>
      <c r="I2325" s="69"/>
      <c r="J2325" s="50"/>
    </row>
    <row r="2326" spans="1:10" ht="12.75">
      <c r="A2326" s="54"/>
      <c r="B2326" s="54"/>
      <c r="C2326" s="54"/>
      <c r="D2326" s="54"/>
      <c r="F2326" s="54"/>
      <c r="G2326" s="55"/>
      <c r="I2326" s="69"/>
      <c r="J2326" s="50"/>
    </row>
    <row r="2327" spans="1:10" ht="12.75">
      <c r="A2327" s="54"/>
      <c r="B2327" s="54"/>
      <c r="C2327" s="54"/>
      <c r="D2327" s="54"/>
      <c r="F2327" s="54"/>
      <c r="G2327" s="55"/>
      <c r="I2327" s="69"/>
      <c r="J2327" s="50"/>
    </row>
    <row r="2328" spans="1:10" ht="12.75">
      <c r="A2328" s="54"/>
      <c r="B2328" s="54"/>
      <c r="C2328" s="54"/>
      <c r="D2328" s="54"/>
      <c r="F2328" s="54"/>
      <c r="G2328" s="55"/>
      <c r="I2328" s="69"/>
      <c r="J2328" s="50"/>
    </row>
    <row r="2329" spans="1:10" ht="12.75">
      <c r="A2329" s="54"/>
      <c r="B2329" s="54"/>
      <c r="C2329" s="54"/>
      <c r="D2329" s="54"/>
      <c r="F2329" s="54"/>
      <c r="G2329" s="55"/>
      <c r="I2329" s="69"/>
      <c r="J2329" s="50"/>
    </row>
    <row r="2330" spans="1:10" ht="12.75">
      <c r="A2330" s="54"/>
      <c r="B2330" s="54"/>
      <c r="C2330" s="54"/>
      <c r="D2330" s="54"/>
      <c r="F2330" s="54"/>
      <c r="G2330" s="55"/>
      <c r="I2330" s="69"/>
      <c r="J2330" s="50"/>
    </row>
    <row r="2331" spans="1:10" ht="12.75">
      <c r="A2331" s="54"/>
      <c r="B2331" s="54"/>
      <c r="C2331" s="54"/>
      <c r="D2331" s="54"/>
      <c r="F2331" s="54"/>
      <c r="G2331" s="55"/>
      <c r="I2331" s="69"/>
      <c r="J2331" s="50"/>
    </row>
    <row r="2332" spans="1:10" ht="12.75">
      <c r="A2332" s="54"/>
      <c r="B2332" s="54"/>
      <c r="C2332" s="54"/>
      <c r="D2332" s="54"/>
      <c r="F2332" s="54"/>
      <c r="G2332" s="55"/>
      <c r="I2332" s="69"/>
      <c r="J2332" s="50"/>
    </row>
    <row r="2333" spans="1:10" ht="12.75">
      <c r="A2333" s="54"/>
      <c r="B2333" s="54"/>
      <c r="C2333" s="54"/>
      <c r="D2333" s="54"/>
      <c r="F2333" s="54"/>
      <c r="G2333" s="55"/>
      <c r="I2333" s="69"/>
      <c r="J2333" s="50"/>
    </row>
    <row r="2334" spans="1:10" ht="12.75">
      <c r="A2334" s="54"/>
      <c r="B2334" s="54"/>
      <c r="C2334" s="54"/>
      <c r="D2334" s="54"/>
      <c r="F2334" s="54"/>
      <c r="G2334" s="55"/>
      <c r="I2334" s="69"/>
      <c r="J2334" s="50"/>
    </row>
    <row r="2335" spans="1:10" ht="12.75">
      <c r="A2335" s="54"/>
      <c r="B2335" s="54"/>
      <c r="C2335" s="54"/>
      <c r="D2335" s="54"/>
      <c r="F2335" s="54"/>
      <c r="G2335" s="55"/>
      <c r="I2335" s="69"/>
      <c r="J2335" s="50"/>
    </row>
    <row r="2336" spans="1:10" ht="12.75">
      <c r="A2336" s="54"/>
      <c r="B2336" s="54"/>
      <c r="C2336" s="54"/>
      <c r="D2336" s="54"/>
      <c r="F2336" s="54"/>
      <c r="G2336" s="55"/>
      <c r="I2336" s="69"/>
      <c r="J2336" s="50"/>
    </row>
    <row r="2337" spans="1:10" ht="12.75">
      <c r="A2337" s="54"/>
      <c r="B2337" s="54"/>
      <c r="C2337" s="54"/>
      <c r="D2337" s="54"/>
      <c r="F2337" s="54"/>
      <c r="G2337" s="55"/>
      <c r="I2337" s="69"/>
      <c r="J2337" s="50"/>
    </row>
    <row r="2338" spans="1:10" ht="12.75">
      <c r="A2338" s="54"/>
      <c r="B2338" s="54"/>
      <c r="C2338" s="54"/>
      <c r="D2338" s="54"/>
      <c r="F2338" s="54"/>
      <c r="G2338" s="55"/>
      <c r="I2338" s="69"/>
      <c r="J2338" s="50"/>
    </row>
    <row r="2339" spans="1:10" ht="12.75">
      <c r="A2339" s="54"/>
      <c r="B2339" s="54"/>
      <c r="C2339" s="54"/>
      <c r="D2339" s="54"/>
      <c r="F2339" s="54"/>
      <c r="G2339" s="55"/>
      <c r="I2339" s="69"/>
      <c r="J2339" s="50"/>
    </row>
    <row r="2340" spans="1:10" ht="12.75">
      <c r="A2340" s="54"/>
      <c r="B2340" s="54"/>
      <c r="C2340" s="54"/>
      <c r="D2340" s="54"/>
      <c r="F2340" s="54"/>
      <c r="G2340" s="55"/>
      <c r="I2340" s="69"/>
      <c r="J2340" s="50"/>
    </row>
    <row r="2341" spans="1:10" ht="12.75">
      <c r="A2341" s="54"/>
      <c r="B2341" s="54"/>
      <c r="C2341" s="54"/>
      <c r="D2341" s="54"/>
      <c r="F2341" s="54"/>
      <c r="G2341" s="55"/>
      <c r="I2341" s="69"/>
      <c r="J2341" s="50"/>
    </row>
    <row r="2342" spans="1:10" ht="12.75">
      <c r="A2342" s="54"/>
      <c r="B2342" s="54"/>
      <c r="C2342" s="54"/>
      <c r="D2342" s="54"/>
      <c r="F2342" s="54"/>
      <c r="G2342" s="55"/>
      <c r="I2342" s="69"/>
      <c r="J2342" s="50"/>
    </row>
    <row r="2343" spans="1:10" ht="12.75">
      <c r="A2343" s="54"/>
      <c r="B2343" s="54"/>
      <c r="C2343" s="54"/>
      <c r="D2343" s="54"/>
      <c r="F2343" s="54"/>
      <c r="G2343" s="55"/>
      <c r="I2343" s="69"/>
      <c r="J2343" s="50"/>
    </row>
    <row r="2344" spans="1:10" ht="12.75">
      <c r="A2344" s="54"/>
      <c r="B2344" s="54"/>
      <c r="C2344" s="54"/>
      <c r="D2344" s="54"/>
      <c r="F2344" s="54"/>
      <c r="G2344" s="55"/>
      <c r="I2344" s="69"/>
      <c r="J2344" s="50"/>
    </row>
    <row r="2345" spans="1:10" ht="12.75">
      <c r="A2345" s="54"/>
      <c r="B2345" s="54"/>
      <c r="C2345" s="54"/>
      <c r="D2345" s="54"/>
      <c r="F2345" s="54"/>
      <c r="G2345" s="55"/>
      <c r="I2345" s="69"/>
      <c r="J2345" s="50"/>
    </row>
    <row r="2346" spans="1:10" ht="12.75">
      <c r="A2346" s="54"/>
      <c r="B2346" s="54"/>
      <c r="C2346" s="54"/>
      <c r="D2346" s="54"/>
      <c r="F2346" s="54"/>
      <c r="G2346" s="55"/>
      <c r="I2346" s="69"/>
      <c r="J2346" s="50"/>
    </row>
    <row r="2347" spans="1:10" ht="12.75">
      <c r="A2347" s="54"/>
      <c r="B2347" s="54"/>
      <c r="C2347" s="54"/>
      <c r="D2347" s="54"/>
      <c r="F2347" s="54"/>
      <c r="G2347" s="55"/>
      <c r="I2347" s="69"/>
      <c r="J2347" s="50"/>
    </row>
    <row r="2348" spans="1:10" ht="12.75">
      <c r="A2348" s="54"/>
      <c r="B2348" s="54"/>
      <c r="C2348" s="54"/>
      <c r="D2348" s="54"/>
      <c r="F2348" s="54"/>
      <c r="G2348" s="55"/>
      <c r="I2348" s="69"/>
      <c r="J2348" s="50"/>
    </row>
    <row r="2349" spans="1:10" ht="12.75">
      <c r="A2349" s="54"/>
      <c r="B2349" s="54"/>
      <c r="C2349" s="54"/>
      <c r="D2349" s="54"/>
      <c r="F2349" s="54"/>
      <c r="G2349" s="55"/>
      <c r="I2349" s="69"/>
      <c r="J2349" s="50"/>
    </row>
    <row r="2350" spans="1:10" ht="12.75">
      <c r="A2350" s="54"/>
      <c r="B2350" s="54"/>
      <c r="C2350" s="54"/>
      <c r="D2350" s="54"/>
      <c r="F2350" s="54"/>
      <c r="G2350" s="55"/>
      <c r="I2350" s="69"/>
      <c r="J2350" s="50"/>
    </row>
    <row r="2351" spans="1:10" ht="12.75">
      <c r="A2351" s="54"/>
      <c r="B2351" s="54"/>
      <c r="C2351" s="54"/>
      <c r="D2351" s="54"/>
      <c r="F2351" s="54"/>
      <c r="G2351" s="55"/>
      <c r="I2351" s="69"/>
      <c r="J2351" s="50"/>
    </row>
    <row r="2352" spans="1:10" ht="12.75">
      <c r="A2352" s="54"/>
      <c r="B2352" s="54"/>
      <c r="C2352" s="54"/>
      <c r="D2352" s="54"/>
      <c r="F2352" s="54"/>
      <c r="G2352" s="55"/>
      <c r="I2352" s="69"/>
      <c r="J2352" s="50"/>
    </row>
    <row r="2353" spans="1:10" ht="12.75">
      <c r="A2353" s="54"/>
      <c r="B2353" s="54"/>
      <c r="C2353" s="54"/>
      <c r="D2353" s="54"/>
      <c r="F2353" s="54"/>
      <c r="G2353" s="55"/>
      <c r="I2353" s="69"/>
      <c r="J2353" s="50"/>
    </row>
    <row r="2354" spans="1:10" ht="12.75">
      <c r="A2354" s="54"/>
      <c r="B2354" s="54"/>
      <c r="C2354" s="54"/>
      <c r="D2354" s="54"/>
      <c r="F2354" s="54"/>
      <c r="G2354" s="55"/>
      <c r="I2354" s="69"/>
      <c r="J2354" s="50"/>
    </row>
    <row r="2355" spans="1:10" ht="12.75">
      <c r="A2355" s="54"/>
      <c r="B2355" s="54"/>
      <c r="C2355" s="54"/>
      <c r="D2355" s="54"/>
      <c r="F2355" s="54"/>
      <c r="G2355" s="55"/>
      <c r="I2355" s="69"/>
      <c r="J2355" s="50"/>
    </row>
    <row r="2356" spans="1:10" ht="12.75">
      <c r="A2356" s="54"/>
      <c r="B2356" s="54"/>
      <c r="C2356" s="54"/>
      <c r="D2356" s="54"/>
      <c r="F2356" s="54"/>
      <c r="G2356" s="55"/>
      <c r="I2356" s="69"/>
      <c r="J2356" s="50"/>
    </row>
    <row r="2357" spans="1:10" ht="12.75">
      <c r="A2357" s="54"/>
      <c r="B2357" s="54"/>
      <c r="C2357" s="54"/>
      <c r="D2357" s="54"/>
      <c r="F2357" s="54"/>
      <c r="G2357" s="55"/>
      <c r="I2357" s="69"/>
      <c r="J2357" s="50"/>
    </row>
    <row r="2358" spans="1:10" ht="12.75">
      <c r="A2358" s="54"/>
      <c r="B2358" s="54"/>
      <c r="C2358" s="54"/>
      <c r="D2358" s="54"/>
      <c r="F2358" s="54"/>
      <c r="G2358" s="55"/>
      <c r="I2358" s="69"/>
      <c r="J2358" s="50"/>
    </row>
    <row r="2359" spans="1:10" ht="12.75">
      <c r="A2359" s="54"/>
      <c r="B2359" s="54"/>
      <c r="C2359" s="54"/>
      <c r="D2359" s="54"/>
      <c r="F2359" s="54"/>
      <c r="G2359" s="55"/>
      <c r="I2359" s="69"/>
      <c r="J2359" s="50"/>
    </row>
    <row r="2360" spans="1:10" ht="12.75">
      <c r="A2360" s="54"/>
      <c r="B2360" s="54"/>
      <c r="C2360" s="54"/>
      <c r="D2360" s="54"/>
      <c r="F2360" s="54"/>
      <c r="G2360" s="55"/>
      <c r="I2360" s="69"/>
      <c r="J2360" s="50"/>
    </row>
    <row r="2361" spans="1:10" ht="12.75">
      <c r="A2361" s="54"/>
      <c r="B2361" s="54"/>
      <c r="C2361" s="54"/>
      <c r="D2361" s="54"/>
      <c r="F2361" s="54"/>
      <c r="G2361" s="55"/>
      <c r="I2361" s="69"/>
      <c r="J2361" s="50"/>
    </row>
    <row r="2362" spans="1:10" ht="12.75">
      <c r="A2362" s="54"/>
      <c r="B2362" s="54"/>
      <c r="C2362" s="54"/>
      <c r="D2362" s="54"/>
      <c r="F2362" s="54"/>
      <c r="G2362" s="55"/>
      <c r="I2362" s="69"/>
      <c r="J2362" s="50"/>
    </row>
    <row r="2363" spans="1:10" ht="12.75">
      <c r="A2363" s="54"/>
      <c r="B2363" s="54"/>
      <c r="C2363" s="54"/>
      <c r="D2363" s="54"/>
      <c r="F2363" s="54"/>
      <c r="G2363" s="55"/>
      <c r="I2363" s="69"/>
      <c r="J2363" s="50"/>
    </row>
    <row r="2364" spans="1:10" ht="12.75">
      <c r="A2364" s="54"/>
      <c r="B2364" s="54"/>
      <c r="C2364" s="54"/>
      <c r="D2364" s="54"/>
      <c r="F2364" s="54"/>
      <c r="G2364" s="55"/>
      <c r="I2364" s="69"/>
      <c r="J2364" s="50"/>
    </row>
    <row r="2365" spans="1:10" ht="12.75">
      <c r="A2365" s="54"/>
      <c r="B2365" s="54"/>
      <c r="C2365" s="54"/>
      <c r="D2365" s="54"/>
      <c r="F2365" s="54"/>
      <c r="G2365" s="55"/>
      <c r="I2365" s="69"/>
      <c r="J2365" s="50"/>
    </row>
    <row r="2366" spans="1:10" ht="12.75">
      <c r="A2366" s="54"/>
      <c r="B2366" s="54"/>
      <c r="C2366" s="54"/>
      <c r="D2366" s="54"/>
      <c r="F2366" s="54"/>
      <c r="G2366" s="55"/>
      <c r="I2366" s="69"/>
      <c r="J2366" s="50"/>
    </row>
    <row r="2367" spans="1:10" ht="12.75">
      <c r="A2367" s="54"/>
      <c r="B2367" s="54"/>
      <c r="C2367" s="54"/>
      <c r="D2367" s="54"/>
      <c r="F2367" s="54"/>
      <c r="G2367" s="55"/>
      <c r="I2367" s="69"/>
      <c r="J2367" s="50"/>
    </row>
    <row r="2368" spans="1:10" ht="12.75">
      <c r="A2368" s="54"/>
      <c r="B2368" s="54"/>
      <c r="C2368" s="54"/>
      <c r="D2368" s="54"/>
      <c r="F2368" s="54"/>
      <c r="G2368" s="55"/>
      <c r="I2368" s="69"/>
      <c r="J2368" s="50"/>
    </row>
    <row r="2369" spans="1:10" ht="12.75">
      <c r="A2369" s="54"/>
      <c r="B2369" s="54"/>
      <c r="C2369" s="54"/>
      <c r="D2369" s="54"/>
      <c r="F2369" s="54"/>
      <c r="G2369" s="55"/>
      <c r="I2369" s="69"/>
      <c r="J2369" s="50"/>
    </row>
    <row r="2370" spans="1:10" ht="12.75">
      <c r="A2370" s="54"/>
      <c r="B2370" s="54"/>
      <c r="C2370" s="54"/>
      <c r="D2370" s="54"/>
      <c r="F2370" s="54"/>
      <c r="G2370" s="55"/>
      <c r="I2370" s="69"/>
      <c r="J2370" s="50"/>
    </row>
    <row r="2371" spans="1:10" ht="12.75">
      <c r="A2371" s="54"/>
      <c r="B2371" s="54"/>
      <c r="C2371" s="54"/>
      <c r="D2371" s="54"/>
      <c r="F2371" s="54"/>
      <c r="G2371" s="55"/>
      <c r="I2371" s="69"/>
      <c r="J2371" s="50"/>
    </row>
    <row r="2372" spans="1:10" ht="12.75">
      <c r="A2372" s="54"/>
      <c r="B2372" s="54"/>
      <c r="C2372" s="54"/>
      <c r="D2372" s="54"/>
      <c r="F2372" s="54"/>
      <c r="G2372" s="55"/>
      <c r="I2372" s="69"/>
      <c r="J2372" s="50"/>
    </row>
    <row r="2373" spans="1:10" ht="12.75">
      <c r="A2373" s="54"/>
      <c r="B2373" s="54"/>
      <c r="C2373" s="54"/>
      <c r="D2373" s="54"/>
      <c r="F2373" s="54"/>
      <c r="G2373" s="55"/>
      <c r="I2373" s="69"/>
      <c r="J2373" s="50"/>
    </row>
    <row r="2374" spans="1:10" ht="12.75">
      <c r="A2374" s="54"/>
      <c r="B2374" s="54"/>
      <c r="C2374" s="54"/>
      <c r="D2374" s="54"/>
      <c r="F2374" s="54"/>
      <c r="G2374" s="55"/>
      <c r="I2374" s="69"/>
      <c r="J2374" s="50"/>
    </row>
    <row r="2375" spans="1:10" ht="12.75">
      <c r="A2375" s="54"/>
      <c r="B2375" s="54"/>
      <c r="C2375" s="54"/>
      <c r="D2375" s="54"/>
      <c r="F2375" s="54"/>
      <c r="G2375" s="55"/>
      <c r="I2375" s="69"/>
      <c r="J2375" s="50"/>
    </row>
    <row r="2376" spans="1:10" ht="12.75">
      <c r="A2376" s="54"/>
      <c r="B2376" s="54"/>
      <c r="C2376" s="54"/>
      <c r="D2376" s="54"/>
      <c r="F2376" s="54"/>
      <c r="G2376" s="55"/>
      <c r="I2376" s="69"/>
      <c r="J2376" s="50"/>
    </row>
    <row r="2377" spans="1:10" ht="12.75">
      <c r="A2377" s="54"/>
      <c r="B2377" s="54"/>
      <c r="C2377" s="54"/>
      <c r="D2377" s="54"/>
      <c r="F2377" s="54"/>
      <c r="G2377" s="55"/>
      <c r="I2377" s="69"/>
      <c r="J2377" s="50"/>
    </row>
    <row r="2378" spans="1:10" ht="12.75">
      <c r="A2378" s="54"/>
      <c r="B2378" s="54"/>
      <c r="C2378" s="54"/>
      <c r="D2378" s="54"/>
      <c r="F2378" s="54"/>
      <c r="G2378" s="55"/>
      <c r="I2378" s="69"/>
      <c r="J2378" s="50"/>
    </row>
    <row r="2379" spans="1:10" ht="12.75">
      <c r="A2379" s="54"/>
      <c r="B2379" s="54"/>
      <c r="C2379" s="54"/>
      <c r="D2379" s="54"/>
      <c r="F2379" s="54"/>
      <c r="G2379" s="55"/>
      <c r="I2379" s="69"/>
      <c r="J2379" s="50"/>
    </row>
    <row r="2380" spans="1:10" ht="12.75">
      <c r="A2380" s="54"/>
      <c r="B2380" s="54"/>
      <c r="C2380" s="54"/>
      <c r="D2380" s="54"/>
      <c r="F2380" s="54"/>
      <c r="G2380" s="55"/>
      <c r="I2380" s="69"/>
      <c r="J2380" s="50"/>
    </row>
    <row r="2381" spans="1:10" ht="12.75">
      <c r="A2381" s="54"/>
      <c r="B2381" s="54"/>
      <c r="C2381" s="54"/>
      <c r="D2381" s="54"/>
      <c r="F2381" s="54"/>
      <c r="G2381" s="55"/>
      <c r="I2381" s="69"/>
      <c r="J2381" s="50"/>
    </row>
    <row r="2382" spans="1:10" ht="12.75">
      <c r="A2382" s="54"/>
      <c r="B2382" s="54"/>
      <c r="C2382" s="54"/>
      <c r="D2382" s="54"/>
      <c r="F2382" s="54"/>
      <c r="G2382" s="55"/>
      <c r="I2382" s="69"/>
      <c r="J2382" s="50"/>
    </row>
    <row r="2383" spans="1:10" ht="12.75">
      <c r="A2383" s="54"/>
      <c r="B2383" s="54"/>
      <c r="C2383" s="54"/>
      <c r="D2383" s="54"/>
      <c r="F2383" s="54"/>
      <c r="G2383" s="55"/>
      <c r="I2383" s="69"/>
      <c r="J2383" s="50"/>
    </row>
    <row r="2384" spans="1:10" ht="12.75">
      <c r="A2384" s="54"/>
      <c r="B2384" s="54"/>
      <c r="C2384" s="54"/>
      <c r="D2384" s="54"/>
      <c r="F2384" s="54"/>
      <c r="G2384" s="55"/>
      <c r="I2384" s="69"/>
      <c r="J2384" s="50"/>
    </row>
    <row r="2385" spans="1:10" ht="12.75">
      <c r="A2385" s="54"/>
      <c r="B2385" s="54"/>
      <c r="C2385" s="54"/>
      <c r="D2385" s="54"/>
      <c r="F2385" s="54"/>
      <c r="G2385" s="55"/>
      <c r="I2385" s="69"/>
      <c r="J2385" s="50"/>
    </row>
    <row r="2386" spans="1:10" ht="12.75">
      <c r="A2386" s="54"/>
      <c r="B2386" s="54"/>
      <c r="C2386" s="54"/>
      <c r="D2386" s="54"/>
      <c r="F2386" s="54"/>
      <c r="G2386" s="55"/>
      <c r="I2386" s="69"/>
      <c r="J2386" s="50"/>
    </row>
    <row r="2387" spans="1:10" ht="12.75">
      <c r="A2387" s="54"/>
      <c r="B2387" s="54"/>
      <c r="C2387" s="54"/>
      <c r="D2387" s="54"/>
      <c r="F2387" s="54"/>
      <c r="G2387" s="55"/>
      <c r="I2387" s="69"/>
      <c r="J2387" s="50"/>
    </row>
    <row r="2388" spans="1:10" ht="12.75">
      <c r="A2388" s="54"/>
      <c r="B2388" s="54"/>
      <c r="C2388" s="54"/>
      <c r="D2388" s="54"/>
      <c r="F2388" s="54"/>
      <c r="G2388" s="55"/>
      <c r="I2388" s="69"/>
      <c r="J2388" s="50"/>
    </row>
    <row r="2389" spans="1:10" ht="12.75">
      <c r="A2389" s="54"/>
      <c r="B2389" s="54"/>
      <c r="C2389" s="54"/>
      <c r="D2389" s="54"/>
      <c r="F2389" s="54"/>
      <c r="G2389" s="55"/>
      <c r="I2389" s="69"/>
      <c r="J2389" s="50"/>
    </row>
    <row r="2390" spans="1:10" ht="12.75">
      <c r="A2390" s="54"/>
      <c r="B2390" s="54"/>
      <c r="C2390" s="54"/>
      <c r="D2390" s="54"/>
      <c r="F2390" s="54"/>
      <c r="G2390" s="55"/>
      <c r="I2390" s="69"/>
      <c r="J2390" s="50"/>
    </row>
    <row r="2391" spans="1:10" ht="12.75">
      <c r="A2391" s="54"/>
      <c r="B2391" s="54"/>
      <c r="C2391" s="54"/>
      <c r="D2391" s="54"/>
      <c r="F2391" s="54"/>
      <c r="G2391" s="55"/>
      <c r="I2391" s="69"/>
      <c r="J2391" s="50"/>
    </row>
    <row r="2392" spans="1:10" ht="12.75">
      <c r="A2392" s="54"/>
      <c r="B2392" s="54"/>
      <c r="C2392" s="54"/>
      <c r="D2392" s="54"/>
      <c r="F2392" s="54"/>
      <c r="G2392" s="55"/>
      <c r="I2392" s="69"/>
      <c r="J2392" s="50"/>
    </row>
    <row r="2393" spans="1:10" ht="12.75">
      <c r="A2393" s="54"/>
      <c r="B2393" s="54"/>
      <c r="C2393" s="54"/>
      <c r="D2393" s="54"/>
      <c r="F2393" s="54"/>
      <c r="G2393" s="55"/>
      <c r="I2393" s="69"/>
      <c r="J2393" s="50"/>
    </row>
    <row r="2394" spans="1:10" ht="12.75">
      <c r="A2394" s="54"/>
      <c r="B2394" s="54"/>
      <c r="C2394" s="54"/>
      <c r="D2394" s="54"/>
      <c r="F2394" s="54"/>
      <c r="G2394" s="55"/>
      <c r="I2394" s="69"/>
      <c r="J2394" s="50"/>
    </row>
    <row r="2395" spans="1:10" ht="12.75">
      <c r="A2395" s="54"/>
      <c r="B2395" s="54"/>
      <c r="C2395" s="54"/>
      <c r="D2395" s="54"/>
      <c r="F2395" s="54"/>
      <c r="G2395" s="55"/>
      <c r="I2395" s="69"/>
      <c r="J2395" s="50"/>
    </row>
    <row r="2396" spans="1:10" ht="12.75">
      <c r="A2396" s="54"/>
      <c r="B2396" s="54"/>
      <c r="C2396" s="54"/>
      <c r="D2396" s="54"/>
      <c r="F2396" s="54"/>
      <c r="G2396" s="55"/>
      <c r="I2396" s="69"/>
      <c r="J2396" s="50"/>
    </row>
    <row r="2397" spans="1:10" ht="12.75">
      <c r="A2397" s="54"/>
      <c r="B2397" s="54"/>
      <c r="C2397" s="54"/>
      <c r="D2397" s="54"/>
      <c r="F2397" s="54"/>
      <c r="G2397" s="55"/>
      <c r="I2397" s="69"/>
      <c r="J2397" s="50"/>
    </row>
    <row r="2398" spans="1:10" ht="12.75">
      <c r="A2398" s="54"/>
      <c r="B2398" s="54"/>
      <c r="C2398" s="54"/>
      <c r="D2398" s="54"/>
      <c r="F2398" s="54"/>
      <c r="G2398" s="55"/>
      <c r="I2398" s="69"/>
      <c r="J2398" s="50"/>
    </row>
    <row r="2399" spans="1:10" ht="12.75">
      <c r="A2399" s="54"/>
      <c r="B2399" s="54"/>
      <c r="C2399" s="54"/>
      <c r="D2399" s="54"/>
      <c r="F2399" s="54"/>
      <c r="G2399" s="55"/>
      <c r="I2399" s="69"/>
      <c r="J2399" s="50"/>
    </row>
    <row r="2400" spans="1:10" ht="12.75">
      <c r="A2400" s="54"/>
      <c r="B2400" s="54"/>
      <c r="C2400" s="54"/>
      <c r="D2400" s="54"/>
      <c r="F2400" s="54"/>
      <c r="G2400" s="55"/>
      <c r="I2400" s="69"/>
      <c r="J2400" s="50"/>
    </row>
    <row r="2401" spans="1:10" ht="12.75">
      <c r="A2401" s="54"/>
      <c r="B2401" s="54"/>
      <c r="C2401" s="54"/>
      <c r="D2401" s="54"/>
      <c r="F2401" s="54"/>
      <c r="G2401" s="55"/>
      <c r="I2401" s="69"/>
      <c r="J2401" s="50"/>
    </row>
    <row r="2402" spans="1:10" ht="12.75">
      <c r="A2402" s="54"/>
      <c r="B2402" s="54"/>
      <c r="C2402" s="54"/>
      <c r="D2402" s="54"/>
      <c r="F2402" s="54"/>
      <c r="G2402" s="55"/>
      <c r="I2402" s="69"/>
      <c r="J2402" s="50"/>
    </row>
    <row r="2403" spans="1:10" ht="12.75">
      <c r="A2403" s="54"/>
      <c r="B2403" s="54"/>
      <c r="C2403" s="54"/>
      <c r="D2403" s="54"/>
      <c r="F2403" s="54"/>
      <c r="G2403" s="55"/>
      <c r="I2403" s="69"/>
      <c r="J2403" s="50"/>
    </row>
    <row r="2404" spans="1:10" ht="12.75">
      <c r="A2404" s="54"/>
      <c r="B2404" s="54"/>
      <c r="C2404" s="54"/>
      <c r="D2404" s="54"/>
      <c r="F2404" s="54"/>
      <c r="G2404" s="55"/>
      <c r="I2404" s="69"/>
      <c r="J2404" s="50"/>
    </row>
    <row r="2405" spans="1:10" ht="12.75">
      <c r="A2405" s="54"/>
      <c r="B2405" s="54"/>
      <c r="C2405" s="54"/>
      <c r="D2405" s="54"/>
      <c r="F2405" s="54"/>
      <c r="G2405" s="55"/>
      <c r="I2405" s="69"/>
      <c r="J2405" s="50"/>
    </row>
    <row r="2406" spans="1:10" ht="12.75">
      <c r="A2406" s="54"/>
      <c r="B2406" s="54"/>
      <c r="C2406" s="54"/>
      <c r="D2406" s="54"/>
      <c r="F2406" s="54"/>
      <c r="G2406" s="55"/>
      <c r="I2406" s="69"/>
      <c r="J2406" s="50"/>
    </row>
    <row r="2407" spans="1:10" ht="12.75">
      <c r="A2407" s="54"/>
      <c r="B2407" s="54"/>
      <c r="C2407" s="54"/>
      <c r="D2407" s="54"/>
      <c r="F2407" s="54"/>
      <c r="G2407" s="55"/>
      <c r="I2407" s="69"/>
      <c r="J2407" s="50"/>
    </row>
    <row r="2408" spans="1:10" ht="12.75">
      <c r="A2408" s="54"/>
      <c r="B2408" s="54"/>
      <c r="C2408" s="54"/>
      <c r="D2408" s="54"/>
      <c r="F2408" s="54"/>
      <c r="G2408" s="55"/>
      <c r="I2408" s="69"/>
      <c r="J2408" s="50"/>
    </row>
    <row r="2409" spans="1:10" ht="12.75">
      <c r="A2409" s="54"/>
      <c r="B2409" s="54"/>
      <c r="C2409" s="54"/>
      <c r="D2409" s="54"/>
      <c r="F2409" s="54"/>
      <c r="G2409" s="55"/>
      <c r="I2409" s="69"/>
      <c r="J2409" s="50"/>
    </row>
    <row r="2410" spans="1:10" ht="12.75">
      <c r="A2410" s="54"/>
      <c r="B2410" s="54"/>
      <c r="C2410" s="54"/>
      <c r="D2410" s="54"/>
      <c r="F2410" s="54"/>
      <c r="G2410" s="55"/>
      <c r="I2410" s="69"/>
      <c r="J2410" s="50"/>
    </row>
    <row r="2411" spans="1:10" ht="12.75">
      <c r="A2411" s="54"/>
      <c r="B2411" s="54"/>
      <c r="C2411" s="54"/>
      <c r="D2411" s="54"/>
      <c r="F2411" s="54"/>
      <c r="G2411" s="55"/>
      <c r="I2411" s="69"/>
      <c r="J2411" s="50"/>
    </row>
    <row r="2412" spans="1:10" ht="12.75">
      <c r="A2412" s="54"/>
      <c r="B2412" s="54"/>
      <c r="C2412" s="54"/>
      <c r="D2412" s="54"/>
      <c r="F2412" s="54"/>
      <c r="G2412" s="55"/>
      <c r="I2412" s="69"/>
      <c r="J2412" s="50"/>
    </row>
    <row r="2413" spans="1:10" ht="12.75">
      <c r="A2413" s="54"/>
      <c r="B2413" s="54"/>
      <c r="C2413" s="54"/>
      <c r="D2413" s="54"/>
      <c r="F2413" s="54"/>
      <c r="G2413" s="55"/>
      <c r="I2413" s="69"/>
      <c r="J2413" s="50"/>
    </row>
    <row r="2414" spans="1:10" ht="12.75">
      <c r="A2414" s="54"/>
      <c r="B2414" s="54"/>
      <c r="C2414" s="54"/>
      <c r="D2414" s="54"/>
      <c r="F2414" s="54"/>
      <c r="G2414" s="55"/>
      <c r="I2414" s="69"/>
      <c r="J2414" s="50"/>
    </row>
    <row r="2415" spans="1:10" ht="12.75">
      <c r="A2415" s="54"/>
      <c r="B2415" s="54"/>
      <c r="C2415" s="54"/>
      <c r="D2415" s="54"/>
      <c r="F2415" s="54"/>
      <c r="G2415" s="55"/>
      <c r="I2415" s="69"/>
      <c r="J2415" s="50"/>
    </row>
    <row r="2416" spans="1:10" ht="12.75">
      <c r="A2416" s="54"/>
      <c r="B2416" s="54"/>
      <c r="C2416" s="54"/>
      <c r="D2416" s="54"/>
      <c r="F2416" s="54"/>
      <c r="G2416" s="55"/>
      <c r="I2416" s="69"/>
      <c r="J2416" s="50"/>
    </row>
    <row r="2417" spans="1:10" ht="12.75">
      <c r="A2417" s="54"/>
      <c r="B2417" s="54"/>
      <c r="C2417" s="54"/>
      <c r="D2417" s="54"/>
      <c r="F2417" s="54"/>
      <c r="G2417" s="55"/>
      <c r="I2417" s="69"/>
      <c r="J2417" s="50"/>
    </row>
    <row r="2418" spans="1:10" ht="12.75">
      <c r="A2418" s="54"/>
      <c r="B2418" s="54"/>
      <c r="C2418" s="54"/>
      <c r="D2418" s="54"/>
      <c r="F2418" s="54"/>
      <c r="G2418" s="55"/>
      <c r="I2418" s="69"/>
      <c r="J2418" s="50"/>
    </row>
    <row r="2419" spans="1:10" ht="12.75">
      <c r="A2419" s="54"/>
      <c r="B2419" s="54"/>
      <c r="C2419" s="54"/>
      <c r="D2419" s="54"/>
      <c r="F2419" s="54"/>
      <c r="G2419" s="55"/>
      <c r="I2419" s="69"/>
      <c r="J2419" s="50"/>
    </row>
    <row r="2420" spans="1:10" ht="12.75">
      <c r="A2420" s="54"/>
      <c r="B2420" s="54"/>
      <c r="C2420" s="54"/>
      <c r="D2420" s="54"/>
      <c r="F2420" s="54"/>
      <c r="G2420" s="55"/>
      <c r="I2420" s="69"/>
      <c r="J2420" s="50"/>
    </row>
    <row r="2421" spans="1:10" ht="12.75">
      <c r="A2421" s="54"/>
      <c r="B2421" s="54"/>
      <c r="C2421" s="54"/>
      <c r="D2421" s="54"/>
      <c r="F2421" s="54"/>
      <c r="G2421" s="55"/>
      <c r="I2421" s="69"/>
      <c r="J2421" s="50"/>
    </row>
    <row r="2422" spans="1:10" ht="12.75">
      <c r="A2422" s="54"/>
      <c r="B2422" s="54"/>
      <c r="C2422" s="54"/>
      <c r="D2422" s="54"/>
      <c r="F2422" s="54"/>
      <c r="G2422" s="55"/>
      <c r="I2422" s="69"/>
      <c r="J2422" s="50"/>
    </row>
    <row r="2423" spans="1:10" ht="12.75">
      <c r="A2423" s="54"/>
      <c r="B2423" s="54"/>
      <c r="C2423" s="54"/>
      <c r="D2423" s="54"/>
      <c r="F2423" s="54"/>
      <c r="G2423" s="55"/>
      <c r="I2423" s="69"/>
      <c r="J2423" s="50"/>
    </row>
    <row r="2424" spans="1:10" ht="12.75">
      <c r="A2424" s="54"/>
      <c r="B2424" s="54"/>
      <c r="C2424" s="54"/>
      <c r="D2424" s="54"/>
      <c r="F2424" s="54"/>
      <c r="G2424" s="55"/>
      <c r="I2424" s="69"/>
      <c r="J2424" s="50"/>
    </row>
    <row r="2425" spans="1:10" ht="12.75">
      <c r="A2425" s="54"/>
      <c r="B2425" s="54"/>
      <c r="C2425" s="54"/>
      <c r="D2425" s="54"/>
      <c r="F2425" s="54"/>
      <c r="G2425" s="55"/>
      <c r="I2425" s="69"/>
      <c r="J2425" s="50"/>
    </row>
    <row r="2426" spans="1:10" ht="12.75">
      <c r="A2426" s="54"/>
      <c r="B2426" s="54"/>
      <c r="C2426" s="54"/>
      <c r="D2426" s="54"/>
      <c r="F2426" s="54"/>
      <c r="G2426" s="55"/>
      <c r="I2426" s="69"/>
      <c r="J2426" s="50"/>
    </row>
    <row r="2427" spans="1:10" ht="12.75">
      <c r="A2427" s="54"/>
      <c r="B2427" s="54"/>
      <c r="C2427" s="54"/>
      <c r="D2427" s="54"/>
      <c r="F2427" s="54"/>
      <c r="G2427" s="55"/>
      <c r="I2427" s="69"/>
      <c r="J2427" s="50"/>
    </row>
    <row r="2428" spans="1:10" ht="12.75">
      <c r="A2428" s="54"/>
      <c r="B2428" s="54"/>
      <c r="C2428" s="54"/>
      <c r="D2428" s="54"/>
      <c r="F2428" s="54"/>
      <c r="G2428" s="55"/>
      <c r="I2428" s="69"/>
      <c r="J2428" s="50"/>
    </row>
    <row r="2429" spans="1:10" ht="12.75">
      <c r="A2429" s="54"/>
      <c r="B2429" s="54"/>
      <c r="C2429" s="54"/>
      <c r="D2429" s="54"/>
      <c r="F2429" s="54"/>
      <c r="G2429" s="55"/>
      <c r="I2429" s="69"/>
      <c r="J2429" s="50"/>
    </row>
    <row r="2430" spans="1:10" ht="12.75">
      <c r="A2430" s="54"/>
      <c r="B2430" s="54"/>
      <c r="C2430" s="54"/>
      <c r="D2430" s="54"/>
      <c r="F2430" s="54"/>
      <c r="G2430" s="55"/>
      <c r="I2430" s="69"/>
      <c r="J2430" s="50"/>
    </row>
    <row r="2431" spans="1:10" ht="12.75">
      <c r="A2431" s="54"/>
      <c r="B2431" s="54"/>
      <c r="C2431" s="54"/>
      <c r="D2431" s="54"/>
      <c r="F2431" s="54"/>
      <c r="G2431" s="55"/>
      <c r="I2431" s="69"/>
      <c r="J2431" s="50"/>
    </row>
    <row r="2432" spans="1:10" ht="12.75">
      <c r="A2432" s="54"/>
      <c r="B2432" s="54"/>
      <c r="C2432" s="54"/>
      <c r="D2432" s="54"/>
      <c r="F2432" s="54"/>
      <c r="G2432" s="55"/>
      <c r="I2432" s="69"/>
      <c r="J2432" s="50"/>
    </row>
    <row r="2433" spans="1:10" ht="12.75">
      <c r="A2433" s="54"/>
      <c r="B2433" s="54"/>
      <c r="C2433" s="54"/>
      <c r="D2433" s="54"/>
      <c r="F2433" s="54"/>
      <c r="G2433" s="55"/>
      <c r="I2433" s="69"/>
      <c r="J2433" s="50"/>
    </row>
    <row r="2434" spans="1:10" ht="12.75">
      <c r="A2434" s="54"/>
      <c r="B2434" s="54"/>
      <c r="C2434" s="54"/>
      <c r="D2434" s="54"/>
      <c r="F2434" s="54"/>
      <c r="G2434" s="55"/>
      <c r="I2434" s="69"/>
      <c r="J2434" s="50"/>
    </row>
    <row r="2435" spans="1:10" ht="12.75">
      <c r="A2435" s="54"/>
      <c r="B2435" s="54"/>
      <c r="C2435" s="54"/>
      <c r="D2435" s="54"/>
      <c r="F2435" s="54"/>
      <c r="G2435" s="55"/>
      <c r="I2435" s="69"/>
      <c r="J2435" s="50"/>
    </row>
    <row r="2436" spans="1:10" ht="12.75">
      <c r="A2436" s="54"/>
      <c r="B2436" s="54"/>
      <c r="C2436" s="54"/>
      <c r="D2436" s="54"/>
      <c r="F2436" s="54"/>
      <c r="G2436" s="55"/>
      <c r="I2436" s="69"/>
      <c r="J2436" s="50"/>
    </row>
    <row r="2437" spans="1:10" ht="12.75">
      <c r="A2437" s="54"/>
      <c r="B2437" s="54"/>
      <c r="C2437" s="54"/>
      <c r="D2437" s="54"/>
      <c r="F2437" s="54"/>
      <c r="G2437" s="55"/>
      <c r="I2437" s="69"/>
      <c r="J2437" s="50"/>
    </row>
    <row r="2438" spans="1:10" ht="12.75">
      <c r="A2438" s="54"/>
      <c r="B2438" s="54"/>
      <c r="C2438" s="54"/>
      <c r="D2438" s="54"/>
      <c r="F2438" s="54"/>
      <c r="G2438" s="55"/>
      <c r="I2438" s="69"/>
      <c r="J2438" s="50"/>
    </row>
    <row r="2439" spans="1:10" ht="12.75">
      <c r="A2439" s="54"/>
      <c r="B2439" s="54"/>
      <c r="C2439" s="54"/>
      <c r="D2439" s="54"/>
      <c r="F2439" s="54"/>
      <c r="G2439" s="55"/>
      <c r="I2439" s="69"/>
      <c r="J2439" s="50"/>
    </row>
    <row r="2440" spans="1:10" ht="12.75">
      <c r="A2440" s="54"/>
      <c r="B2440" s="54"/>
      <c r="C2440" s="54"/>
      <c r="D2440" s="54"/>
      <c r="F2440" s="54"/>
      <c r="G2440" s="55"/>
      <c r="I2440" s="69"/>
      <c r="J2440" s="50"/>
    </row>
    <row r="2441" spans="1:10" ht="12.75">
      <c r="A2441" s="54"/>
      <c r="B2441" s="54"/>
      <c r="C2441" s="54"/>
      <c r="D2441" s="54"/>
      <c r="F2441" s="54"/>
      <c r="G2441" s="55"/>
      <c r="I2441" s="69"/>
      <c r="J2441" s="50"/>
    </row>
    <row r="2442" spans="1:10" ht="12.75">
      <c r="A2442" s="54"/>
      <c r="B2442" s="54"/>
      <c r="C2442" s="54"/>
      <c r="D2442" s="54"/>
      <c r="F2442" s="54"/>
      <c r="G2442" s="55"/>
      <c r="I2442" s="69"/>
      <c r="J2442" s="50"/>
    </row>
    <row r="2443" spans="1:10" ht="12.75">
      <c r="A2443" s="54"/>
      <c r="B2443" s="54"/>
      <c r="C2443" s="54"/>
      <c r="D2443" s="54"/>
      <c r="F2443" s="54"/>
      <c r="G2443" s="55"/>
      <c r="I2443" s="69"/>
      <c r="J2443" s="50"/>
    </row>
    <row r="2444" spans="1:10" ht="12.75">
      <c r="A2444" s="54"/>
      <c r="B2444" s="54"/>
      <c r="C2444" s="54"/>
      <c r="D2444" s="54"/>
      <c r="F2444" s="54"/>
      <c r="G2444" s="55"/>
      <c r="I2444" s="69"/>
      <c r="J2444" s="50"/>
    </row>
    <row r="2445" spans="1:10" ht="12.75">
      <c r="A2445" s="54"/>
      <c r="B2445" s="54"/>
      <c r="C2445" s="54"/>
      <c r="D2445" s="54"/>
      <c r="F2445" s="54"/>
      <c r="G2445" s="55"/>
      <c r="I2445" s="69"/>
      <c r="J2445" s="50"/>
    </row>
    <row r="2446" spans="1:10" ht="12.75">
      <c r="A2446" s="54"/>
      <c r="B2446" s="54"/>
      <c r="C2446" s="54"/>
      <c r="D2446" s="54"/>
      <c r="F2446" s="54"/>
      <c r="G2446" s="55"/>
      <c r="I2446" s="69"/>
      <c r="J2446" s="50"/>
    </row>
    <row r="2447" spans="1:10" ht="12.75">
      <c r="A2447" s="54"/>
      <c r="B2447" s="54"/>
      <c r="C2447" s="54"/>
      <c r="D2447" s="54"/>
      <c r="F2447" s="54"/>
      <c r="G2447" s="55"/>
      <c r="I2447" s="69"/>
      <c r="J2447" s="50"/>
    </row>
    <row r="2448" spans="1:10" ht="12.75">
      <c r="A2448" s="54"/>
      <c r="B2448" s="54"/>
      <c r="C2448" s="54"/>
      <c r="D2448" s="54"/>
      <c r="F2448" s="54"/>
      <c r="G2448" s="55"/>
      <c r="I2448" s="69"/>
      <c r="J2448" s="50"/>
    </row>
    <row r="2449" spans="1:10" ht="12.75">
      <c r="A2449" s="54"/>
      <c r="B2449" s="54"/>
      <c r="C2449" s="54"/>
      <c r="D2449" s="54"/>
      <c r="F2449" s="54"/>
      <c r="G2449" s="55"/>
      <c r="I2449" s="69"/>
      <c r="J2449" s="50"/>
    </row>
    <row r="2450" spans="1:10" ht="12.75">
      <c r="A2450" s="54"/>
      <c r="B2450" s="54"/>
      <c r="C2450" s="54"/>
      <c r="D2450" s="54"/>
      <c r="F2450" s="54"/>
      <c r="G2450" s="55"/>
      <c r="I2450" s="69"/>
      <c r="J2450" s="50"/>
    </row>
    <row r="2451" spans="1:10" ht="12.75">
      <c r="A2451" s="54"/>
      <c r="B2451" s="54"/>
      <c r="C2451" s="54"/>
      <c r="D2451" s="54"/>
      <c r="F2451" s="54"/>
      <c r="G2451" s="55"/>
      <c r="I2451" s="69"/>
      <c r="J2451" s="50"/>
    </row>
    <row r="2452" spans="1:10" ht="12.75">
      <c r="A2452" s="54"/>
      <c r="B2452" s="54"/>
      <c r="C2452" s="54"/>
      <c r="D2452" s="54"/>
      <c r="F2452" s="54"/>
      <c r="G2452" s="55"/>
      <c r="I2452" s="69"/>
      <c r="J2452" s="50"/>
    </row>
    <row r="2453" spans="1:10" ht="12.75">
      <c r="A2453" s="54"/>
      <c r="B2453" s="54"/>
      <c r="C2453" s="54"/>
      <c r="D2453" s="54"/>
      <c r="F2453" s="54"/>
      <c r="G2453" s="55"/>
      <c r="I2453" s="69"/>
      <c r="J2453" s="50"/>
    </row>
    <row r="2454" spans="1:10" ht="12.75">
      <c r="A2454" s="54"/>
      <c r="B2454" s="54"/>
      <c r="C2454" s="54"/>
      <c r="D2454" s="54"/>
      <c r="F2454" s="54"/>
      <c r="G2454" s="55"/>
      <c r="I2454" s="69"/>
      <c r="J2454" s="50"/>
    </row>
    <row r="2455" spans="1:10" ht="12.75">
      <c r="A2455" s="54"/>
      <c r="B2455" s="54"/>
      <c r="C2455" s="54"/>
      <c r="D2455" s="54"/>
      <c r="F2455" s="54"/>
      <c r="G2455" s="55"/>
      <c r="I2455" s="69"/>
      <c r="J2455" s="50"/>
    </row>
    <row r="2456" spans="1:10" ht="12.75">
      <c r="A2456" s="54"/>
      <c r="B2456" s="54"/>
      <c r="C2456" s="54"/>
      <c r="D2456" s="54"/>
      <c r="F2456" s="54"/>
      <c r="G2456" s="55"/>
      <c r="I2456" s="69"/>
      <c r="J2456" s="50"/>
    </row>
    <row r="2457" spans="1:10" ht="12.75">
      <c r="A2457" s="54"/>
      <c r="B2457" s="54"/>
      <c r="C2457" s="54"/>
      <c r="D2457" s="54"/>
      <c r="F2457" s="54"/>
      <c r="G2457" s="55"/>
      <c r="I2457" s="69"/>
      <c r="J2457" s="50"/>
    </row>
    <row r="2458" spans="1:10" ht="12.75">
      <c r="A2458" s="54"/>
      <c r="B2458" s="54"/>
      <c r="C2458" s="54"/>
      <c r="D2458" s="54"/>
      <c r="F2458" s="54"/>
      <c r="G2458" s="55"/>
      <c r="I2458" s="69"/>
      <c r="J2458" s="50"/>
    </row>
    <row r="2459" spans="1:10" ht="12.75">
      <c r="A2459" s="54"/>
      <c r="B2459" s="54"/>
      <c r="C2459" s="54"/>
      <c r="D2459" s="54"/>
      <c r="F2459" s="54"/>
      <c r="G2459" s="55"/>
      <c r="I2459" s="69"/>
      <c r="J2459" s="50"/>
    </row>
    <row r="2460" spans="1:10" ht="12.75">
      <c r="A2460" s="54"/>
      <c r="B2460" s="54"/>
      <c r="C2460" s="54"/>
      <c r="D2460" s="54"/>
      <c r="F2460" s="54"/>
      <c r="G2460" s="55"/>
      <c r="I2460" s="69"/>
      <c r="J2460" s="50"/>
    </row>
    <row r="2461" spans="1:10" ht="12.75">
      <c r="A2461" s="54"/>
      <c r="B2461" s="54"/>
      <c r="C2461" s="54"/>
      <c r="D2461" s="54"/>
      <c r="F2461" s="54"/>
      <c r="G2461" s="55"/>
      <c r="I2461" s="69"/>
      <c r="J2461" s="50"/>
    </row>
    <row r="2462" spans="1:10" ht="12.75">
      <c r="A2462" s="54"/>
      <c r="B2462" s="54"/>
      <c r="C2462" s="54"/>
      <c r="D2462" s="54"/>
      <c r="F2462" s="54"/>
      <c r="G2462" s="55"/>
      <c r="I2462" s="69"/>
      <c r="J2462" s="50"/>
    </row>
    <row r="2463" spans="1:10" ht="12.75">
      <c r="A2463" s="54"/>
      <c r="B2463" s="54"/>
      <c r="C2463" s="54"/>
      <c r="D2463" s="54"/>
      <c r="F2463" s="54"/>
      <c r="G2463" s="55"/>
      <c r="I2463" s="69"/>
      <c r="J2463" s="50"/>
    </row>
    <row r="2464" spans="1:10" ht="12.75">
      <c r="A2464" s="54"/>
      <c r="B2464" s="54"/>
      <c r="C2464" s="54"/>
      <c r="D2464" s="54"/>
      <c r="F2464" s="54"/>
      <c r="G2464" s="55"/>
      <c r="I2464" s="69"/>
      <c r="J2464" s="50"/>
    </row>
    <row r="2465" spans="1:10" ht="12.75">
      <c r="A2465" s="54"/>
      <c r="B2465" s="54"/>
      <c r="C2465" s="54"/>
      <c r="D2465" s="54"/>
      <c r="F2465" s="54"/>
      <c r="G2465" s="55"/>
      <c r="I2465" s="69"/>
      <c r="J2465" s="50"/>
    </row>
    <row r="2466" spans="1:10" ht="12.75">
      <c r="A2466" s="54"/>
      <c r="B2466" s="54"/>
      <c r="C2466" s="54"/>
      <c r="D2466" s="54"/>
      <c r="F2466" s="54"/>
      <c r="G2466" s="55"/>
      <c r="I2466" s="69"/>
      <c r="J2466" s="50"/>
    </row>
    <row r="2467" spans="1:10" ht="12.75">
      <c r="A2467" s="54"/>
      <c r="B2467" s="54"/>
      <c r="C2467" s="54"/>
      <c r="D2467" s="54"/>
      <c r="F2467" s="54"/>
      <c r="G2467" s="55"/>
      <c r="I2467" s="69"/>
      <c r="J2467" s="50"/>
    </row>
    <row r="2468" spans="1:10" ht="12.75">
      <c r="A2468" s="54"/>
      <c r="B2468" s="54"/>
      <c r="C2468" s="54"/>
      <c r="D2468" s="54"/>
      <c r="F2468" s="54"/>
      <c r="G2468" s="55"/>
      <c r="I2468" s="69"/>
      <c r="J2468" s="50"/>
    </row>
    <row r="2469" spans="1:10" ht="12.75">
      <c r="A2469" s="54"/>
      <c r="B2469" s="54"/>
      <c r="C2469" s="54"/>
      <c r="D2469" s="54"/>
      <c r="F2469" s="54"/>
      <c r="G2469" s="55"/>
      <c r="I2469" s="69"/>
      <c r="J2469" s="50"/>
    </row>
    <row r="2470" spans="1:10" ht="12.75">
      <c r="A2470" s="54"/>
      <c r="B2470" s="54"/>
      <c r="C2470" s="54"/>
      <c r="D2470" s="54"/>
      <c r="F2470" s="54"/>
      <c r="G2470" s="55"/>
      <c r="I2470" s="69"/>
      <c r="J2470" s="50"/>
    </row>
    <row r="2471" spans="1:10" ht="12.75">
      <c r="A2471" s="54"/>
      <c r="B2471" s="54"/>
      <c r="C2471" s="54"/>
      <c r="D2471" s="54"/>
      <c r="F2471" s="54"/>
      <c r="G2471" s="55"/>
      <c r="I2471" s="69"/>
      <c r="J2471" s="50"/>
    </row>
    <row r="2472" spans="1:10" ht="12.75">
      <c r="A2472" s="54"/>
      <c r="B2472" s="54"/>
      <c r="C2472" s="54"/>
      <c r="D2472" s="54"/>
      <c r="F2472" s="54"/>
      <c r="G2472" s="55"/>
      <c r="I2472" s="69"/>
      <c r="J2472" s="50"/>
    </row>
    <row r="2473" spans="1:10" ht="12.75">
      <c r="A2473" s="54"/>
      <c r="B2473" s="54"/>
      <c r="C2473" s="54"/>
      <c r="D2473" s="54"/>
      <c r="F2473" s="54"/>
      <c r="G2473" s="55"/>
      <c r="I2473" s="69"/>
      <c r="J2473" s="50"/>
    </row>
    <row r="2474" spans="1:10" ht="12.75">
      <c r="A2474" s="54"/>
      <c r="B2474" s="54"/>
      <c r="C2474" s="54"/>
      <c r="D2474" s="54"/>
      <c r="F2474" s="54"/>
      <c r="G2474" s="55"/>
      <c r="I2474" s="69"/>
      <c r="J2474" s="50"/>
    </row>
    <row r="2475" spans="1:10" ht="12.75">
      <c r="A2475" s="54"/>
      <c r="B2475" s="54"/>
      <c r="C2475" s="54"/>
      <c r="D2475" s="54"/>
      <c r="F2475" s="54"/>
      <c r="G2475" s="55"/>
      <c r="I2475" s="69"/>
      <c r="J2475" s="50"/>
    </row>
    <row r="2476" spans="1:10" ht="12.75">
      <c r="A2476" s="54"/>
      <c r="B2476" s="54"/>
      <c r="C2476" s="54"/>
      <c r="D2476" s="54"/>
      <c r="F2476" s="54"/>
      <c r="G2476" s="55"/>
      <c r="I2476" s="69"/>
      <c r="J2476" s="50"/>
    </row>
    <row r="2477" spans="1:10" ht="12.75">
      <c r="A2477" s="54"/>
      <c r="B2477" s="54"/>
      <c r="C2477" s="54"/>
      <c r="D2477" s="54"/>
      <c r="F2477" s="54"/>
      <c r="G2477" s="55"/>
      <c r="I2477" s="69"/>
      <c r="J2477" s="50"/>
    </row>
    <row r="2478" spans="1:10" ht="12.75">
      <c r="A2478" s="54"/>
      <c r="B2478" s="54"/>
      <c r="C2478" s="54"/>
      <c r="D2478" s="54"/>
      <c r="F2478" s="54"/>
      <c r="G2478" s="55"/>
      <c r="I2478" s="69"/>
      <c r="J2478" s="50"/>
    </row>
    <row r="2479" spans="1:10" ht="12.75">
      <c r="A2479" s="54"/>
      <c r="B2479" s="54"/>
      <c r="C2479" s="54"/>
      <c r="D2479" s="54"/>
      <c r="F2479" s="54"/>
      <c r="G2479" s="55"/>
      <c r="I2479" s="69"/>
      <c r="J2479" s="50"/>
    </row>
    <row r="2480" spans="1:10" ht="12.75">
      <c r="A2480" s="54"/>
      <c r="B2480" s="54"/>
      <c r="C2480" s="54"/>
      <c r="D2480" s="54"/>
      <c r="F2480" s="54"/>
      <c r="G2480" s="55"/>
      <c r="I2480" s="69"/>
      <c r="J2480" s="50"/>
    </row>
    <row r="2481" spans="1:10" ht="12.75">
      <c r="A2481" s="54"/>
      <c r="B2481" s="54"/>
      <c r="C2481" s="54"/>
      <c r="D2481" s="54"/>
      <c r="F2481" s="54"/>
      <c r="G2481" s="55"/>
      <c r="I2481" s="69"/>
      <c r="J2481" s="50"/>
    </row>
    <row r="2482" spans="1:10" ht="12.75">
      <c r="A2482" s="54"/>
      <c r="B2482" s="54"/>
      <c r="C2482" s="54"/>
      <c r="D2482" s="54"/>
      <c r="F2482" s="54"/>
      <c r="G2482" s="55"/>
      <c r="I2482" s="69"/>
      <c r="J2482" s="50"/>
    </row>
    <row r="2483" spans="1:10" ht="12.75">
      <c r="A2483" s="54"/>
      <c r="B2483" s="54"/>
      <c r="C2483" s="54"/>
      <c r="D2483" s="54"/>
      <c r="F2483" s="54"/>
      <c r="G2483" s="55"/>
      <c r="I2483" s="69"/>
      <c r="J2483" s="50"/>
    </row>
    <row r="2484" spans="1:10" ht="12.75">
      <c r="A2484" s="54"/>
      <c r="B2484" s="54"/>
      <c r="C2484" s="54"/>
      <c r="D2484" s="54"/>
      <c r="F2484" s="54"/>
      <c r="G2484" s="55"/>
      <c r="I2484" s="69"/>
      <c r="J2484" s="50"/>
    </row>
    <row r="2485" spans="1:10" ht="12.75">
      <c r="A2485" s="54"/>
      <c r="B2485" s="54"/>
      <c r="C2485" s="54"/>
      <c r="D2485" s="54"/>
      <c r="F2485" s="54"/>
      <c r="G2485" s="55"/>
      <c r="I2485" s="69"/>
      <c r="J2485" s="50"/>
    </row>
    <row r="2486" spans="1:10" ht="12.75">
      <c r="A2486" s="54"/>
      <c r="B2486" s="54"/>
      <c r="C2486" s="54"/>
      <c r="D2486" s="54"/>
      <c r="F2486" s="54"/>
      <c r="G2486" s="55"/>
      <c r="I2486" s="69"/>
      <c r="J2486" s="50"/>
    </row>
    <row r="2487" spans="1:10" ht="12.75">
      <c r="A2487" s="54"/>
      <c r="B2487" s="54"/>
      <c r="C2487" s="54"/>
      <c r="D2487" s="54"/>
      <c r="F2487" s="54"/>
      <c r="G2487" s="55"/>
      <c r="I2487" s="69"/>
      <c r="J2487" s="50"/>
    </row>
    <row r="2488" spans="1:10" ht="12.75">
      <c r="A2488" s="54"/>
      <c r="B2488" s="54"/>
      <c r="C2488" s="54"/>
      <c r="D2488" s="54"/>
      <c r="F2488" s="54"/>
      <c r="G2488" s="55"/>
      <c r="I2488" s="69"/>
      <c r="J2488" s="50"/>
    </row>
    <row r="2489" spans="1:10" ht="12.75">
      <c r="A2489" s="54"/>
      <c r="B2489" s="54"/>
      <c r="C2489" s="54"/>
      <c r="D2489" s="54"/>
      <c r="F2489" s="54"/>
      <c r="G2489" s="55"/>
      <c r="I2489" s="69"/>
      <c r="J2489" s="50"/>
    </row>
    <row r="2490" spans="1:10" ht="12.75">
      <c r="A2490" s="54"/>
      <c r="B2490" s="54"/>
      <c r="C2490" s="54"/>
      <c r="D2490" s="54"/>
      <c r="F2490" s="54"/>
      <c r="G2490" s="55"/>
      <c r="I2490" s="69"/>
      <c r="J2490" s="50"/>
    </row>
    <row r="2491" spans="1:10" ht="12.75">
      <c r="A2491" s="54"/>
      <c r="B2491" s="54"/>
      <c r="C2491" s="54"/>
      <c r="D2491" s="54"/>
      <c r="F2491" s="54"/>
      <c r="G2491" s="55"/>
      <c r="I2491" s="69"/>
      <c r="J2491" s="50"/>
    </row>
    <row r="2492" spans="1:10" ht="12.75">
      <c r="A2492" s="54"/>
      <c r="B2492" s="54"/>
      <c r="C2492" s="54"/>
      <c r="D2492" s="54"/>
      <c r="F2492" s="54"/>
      <c r="G2492" s="55"/>
      <c r="I2492" s="69"/>
      <c r="J2492" s="50"/>
    </row>
    <row r="2493" spans="1:10" ht="12.75">
      <c r="A2493" s="54"/>
      <c r="B2493" s="54"/>
      <c r="C2493" s="54"/>
      <c r="D2493" s="54"/>
      <c r="F2493" s="54"/>
      <c r="G2493" s="55"/>
      <c r="I2493" s="69"/>
      <c r="J2493" s="50"/>
    </row>
    <row r="2494" spans="1:10" ht="12.75">
      <c r="A2494" s="54"/>
      <c r="B2494" s="54"/>
      <c r="C2494" s="54"/>
      <c r="D2494" s="54"/>
      <c r="F2494" s="54"/>
      <c r="G2494" s="55"/>
      <c r="I2494" s="69"/>
      <c r="J2494" s="50"/>
    </row>
    <row r="2495" spans="1:10" ht="12.75">
      <c r="A2495" s="54"/>
      <c r="B2495" s="54"/>
      <c r="C2495" s="54"/>
      <c r="D2495" s="54"/>
      <c r="F2495" s="54"/>
      <c r="G2495" s="55"/>
      <c r="I2495" s="69"/>
      <c r="J2495" s="50"/>
    </row>
    <row r="2496" spans="1:10" ht="12.75">
      <c r="A2496" s="54"/>
      <c r="B2496" s="54"/>
      <c r="C2496" s="54"/>
      <c r="D2496" s="54"/>
      <c r="F2496" s="54"/>
      <c r="G2496" s="55"/>
      <c r="I2496" s="69"/>
      <c r="J2496" s="50"/>
    </row>
    <row r="2497" spans="1:10" ht="12.75">
      <c r="A2497" s="54"/>
      <c r="B2497" s="54"/>
      <c r="C2497" s="54"/>
      <c r="D2497" s="54"/>
      <c r="F2497" s="54"/>
      <c r="G2497" s="55"/>
      <c r="I2497" s="69"/>
      <c r="J2497" s="50"/>
    </row>
    <row r="2498" spans="1:10" ht="12.75">
      <c r="A2498" s="54"/>
      <c r="B2498" s="54"/>
      <c r="C2498" s="54"/>
      <c r="D2498" s="54"/>
      <c r="F2498" s="54"/>
      <c r="G2498" s="55"/>
      <c r="I2498" s="69"/>
      <c r="J2498" s="50"/>
    </row>
    <row r="2499" spans="1:10" ht="12.75">
      <c r="A2499" s="54"/>
      <c r="B2499" s="54"/>
      <c r="C2499" s="54"/>
      <c r="D2499" s="54"/>
      <c r="F2499" s="54"/>
      <c r="G2499" s="55"/>
      <c r="I2499" s="69"/>
      <c r="J2499" s="50"/>
    </row>
    <row r="2500" spans="1:10" ht="12.75">
      <c r="A2500" s="54"/>
      <c r="B2500" s="54"/>
      <c r="C2500" s="54"/>
      <c r="D2500" s="54"/>
      <c r="F2500" s="54"/>
      <c r="G2500" s="55"/>
      <c r="I2500" s="69"/>
      <c r="J2500" s="50"/>
    </row>
    <row r="2501" spans="1:10" ht="12.75">
      <c r="A2501" s="54"/>
      <c r="B2501" s="54"/>
      <c r="C2501" s="54"/>
      <c r="D2501" s="54"/>
      <c r="F2501" s="54"/>
      <c r="G2501" s="55"/>
      <c r="I2501" s="69"/>
      <c r="J2501" s="50"/>
    </row>
    <row r="2502" spans="1:10" ht="12.75">
      <c r="A2502" s="54"/>
      <c r="B2502" s="54"/>
      <c r="C2502" s="54"/>
      <c r="D2502" s="54"/>
      <c r="F2502" s="54"/>
      <c r="G2502" s="55"/>
      <c r="I2502" s="69"/>
      <c r="J2502" s="50"/>
    </row>
    <row r="2503" spans="1:10" ht="12.75">
      <c r="A2503" s="54"/>
      <c r="B2503" s="54"/>
      <c r="C2503" s="54"/>
      <c r="D2503" s="54"/>
      <c r="F2503" s="54"/>
      <c r="G2503" s="55"/>
      <c r="I2503" s="69"/>
      <c r="J2503" s="50"/>
    </row>
    <row r="2504" spans="1:10" ht="12.75">
      <c r="A2504" s="54"/>
      <c r="B2504" s="54"/>
      <c r="C2504" s="54"/>
      <c r="D2504" s="54"/>
      <c r="F2504" s="54"/>
      <c r="G2504" s="55"/>
      <c r="I2504" s="69"/>
      <c r="J2504" s="50"/>
    </row>
    <row r="2505" spans="1:10" ht="12.75">
      <c r="A2505" s="54"/>
      <c r="B2505" s="54"/>
      <c r="C2505" s="54"/>
      <c r="D2505" s="54"/>
      <c r="F2505" s="54"/>
      <c r="G2505" s="55"/>
      <c r="I2505" s="69"/>
      <c r="J2505" s="50"/>
    </row>
    <row r="2506" spans="1:10" ht="12.75">
      <c r="A2506" s="54"/>
      <c r="B2506" s="54"/>
      <c r="C2506" s="54"/>
      <c r="D2506" s="54"/>
      <c r="F2506" s="54"/>
      <c r="G2506" s="55"/>
      <c r="I2506" s="69"/>
      <c r="J2506" s="50"/>
    </row>
    <row r="2507" spans="1:10" ht="12.75">
      <c r="A2507" s="54"/>
      <c r="B2507" s="54"/>
      <c r="C2507" s="54"/>
      <c r="D2507" s="54"/>
      <c r="F2507" s="54"/>
      <c r="G2507" s="55"/>
      <c r="I2507" s="69"/>
      <c r="J2507" s="50"/>
    </row>
    <row r="2508" spans="1:10" ht="12.75">
      <c r="A2508" s="54"/>
      <c r="B2508" s="54"/>
      <c r="C2508" s="54"/>
      <c r="D2508" s="54"/>
      <c r="F2508" s="54"/>
      <c r="G2508" s="55"/>
      <c r="I2508" s="69"/>
      <c r="J2508" s="50"/>
    </row>
    <row r="2509" spans="1:10" ht="12.75">
      <c r="A2509" s="54"/>
      <c r="B2509" s="54"/>
      <c r="C2509" s="54"/>
      <c r="D2509" s="54"/>
      <c r="F2509" s="54"/>
      <c r="G2509" s="55"/>
      <c r="I2509" s="69"/>
      <c r="J2509" s="50"/>
    </row>
    <row r="2510" spans="1:10" ht="12.75">
      <c r="A2510" s="54"/>
      <c r="B2510" s="54"/>
      <c r="C2510" s="54"/>
      <c r="D2510" s="54"/>
      <c r="F2510" s="54"/>
      <c r="G2510" s="55"/>
      <c r="I2510" s="69"/>
      <c r="J2510" s="50"/>
    </row>
    <row r="2511" spans="1:10" ht="12.75">
      <c r="A2511" s="54"/>
      <c r="B2511" s="54"/>
      <c r="C2511" s="54"/>
      <c r="D2511" s="54"/>
      <c r="F2511" s="54"/>
      <c r="G2511" s="55"/>
      <c r="I2511" s="69"/>
      <c r="J2511" s="50"/>
    </row>
    <row r="2512" spans="1:10" ht="12.75">
      <c r="A2512" s="54"/>
      <c r="B2512" s="54"/>
      <c r="C2512" s="54"/>
      <c r="D2512" s="54"/>
      <c r="F2512" s="54"/>
      <c r="G2512" s="55"/>
      <c r="I2512" s="69"/>
      <c r="J2512" s="50"/>
    </row>
    <row r="2513" spans="1:10" ht="12.75">
      <c r="A2513" s="54"/>
      <c r="B2513" s="54"/>
      <c r="C2513" s="54"/>
      <c r="D2513" s="54"/>
      <c r="F2513" s="54"/>
      <c r="G2513" s="55"/>
      <c r="I2513" s="69"/>
      <c r="J2513" s="50"/>
    </row>
    <row r="2514" spans="1:10" ht="12.75">
      <c r="A2514" s="54"/>
      <c r="B2514" s="54"/>
      <c r="C2514" s="54"/>
      <c r="D2514" s="54"/>
      <c r="F2514" s="54"/>
      <c r="G2514" s="55"/>
      <c r="I2514" s="69"/>
      <c r="J2514" s="50"/>
    </row>
    <row r="2515" spans="1:10" ht="12.75">
      <c r="A2515" s="54"/>
      <c r="B2515" s="54"/>
      <c r="C2515" s="54"/>
      <c r="D2515" s="54"/>
      <c r="F2515" s="54"/>
      <c r="G2515" s="55"/>
      <c r="I2515" s="69"/>
      <c r="J2515" s="50"/>
    </row>
    <row r="2516" spans="1:10" ht="12.75">
      <c r="A2516" s="54"/>
      <c r="B2516" s="54"/>
      <c r="C2516" s="54"/>
      <c r="D2516" s="54"/>
      <c r="F2516" s="54"/>
      <c r="G2516" s="55"/>
      <c r="I2516" s="69"/>
      <c r="J2516" s="50"/>
    </row>
    <row r="2517" spans="1:10" ht="12.75">
      <c r="A2517" s="54"/>
      <c r="B2517" s="54"/>
      <c r="C2517" s="54"/>
      <c r="D2517" s="54"/>
      <c r="F2517" s="54"/>
      <c r="G2517" s="55"/>
      <c r="I2517" s="69"/>
      <c r="J2517" s="50"/>
    </row>
    <row r="2518" spans="1:10" ht="12.75">
      <c r="A2518" s="54"/>
      <c r="B2518" s="54"/>
      <c r="C2518" s="54"/>
      <c r="D2518" s="54"/>
      <c r="F2518" s="54"/>
      <c r="G2518" s="55"/>
      <c r="I2518" s="69"/>
      <c r="J2518" s="50"/>
    </row>
    <row r="2519" spans="1:10" ht="12.75">
      <c r="A2519" s="54"/>
      <c r="B2519" s="54"/>
      <c r="C2519" s="54"/>
      <c r="D2519" s="54"/>
      <c r="F2519" s="54"/>
      <c r="G2519" s="55"/>
      <c r="I2519" s="69"/>
      <c r="J2519" s="50"/>
    </row>
    <row r="2520" spans="1:10" ht="12.75">
      <c r="A2520" s="54"/>
      <c r="B2520" s="54"/>
      <c r="C2520" s="54"/>
      <c r="D2520" s="54"/>
      <c r="F2520" s="54"/>
      <c r="G2520" s="55"/>
      <c r="I2520" s="69"/>
      <c r="J2520" s="50"/>
    </row>
    <row r="2521" spans="1:10" ht="12.75">
      <c r="A2521" s="54"/>
      <c r="B2521" s="54"/>
      <c r="C2521" s="54"/>
      <c r="D2521" s="54"/>
      <c r="F2521" s="54"/>
      <c r="G2521" s="55"/>
      <c r="I2521" s="69"/>
      <c r="J2521" s="50"/>
    </row>
    <row r="2522" spans="1:10" ht="12.75">
      <c r="A2522" s="54"/>
      <c r="B2522" s="54"/>
      <c r="C2522" s="54"/>
      <c r="D2522" s="54"/>
      <c r="F2522" s="54"/>
      <c r="G2522" s="55"/>
      <c r="I2522" s="69"/>
      <c r="J2522" s="50"/>
    </row>
    <row r="2523" spans="1:10" ht="12.75">
      <c r="A2523" s="54"/>
      <c r="B2523" s="54"/>
      <c r="C2523" s="54"/>
      <c r="D2523" s="54"/>
      <c r="F2523" s="54"/>
      <c r="G2523" s="55"/>
      <c r="I2523" s="69"/>
      <c r="J2523" s="50"/>
    </row>
    <row r="2524" spans="1:10" ht="12.75">
      <c r="A2524" s="54"/>
      <c r="B2524" s="54"/>
      <c r="C2524" s="54"/>
      <c r="D2524" s="54"/>
      <c r="F2524" s="54"/>
      <c r="G2524" s="55"/>
      <c r="I2524" s="69"/>
      <c r="J2524" s="50"/>
    </row>
    <row r="2525" spans="1:10" ht="12.75">
      <c r="A2525" s="54"/>
      <c r="B2525" s="54"/>
      <c r="C2525" s="54"/>
      <c r="D2525" s="54"/>
      <c r="F2525" s="54"/>
      <c r="G2525" s="55"/>
      <c r="I2525" s="69"/>
      <c r="J2525" s="50"/>
    </row>
    <row r="2526" spans="1:10" ht="12.75">
      <c r="A2526" s="54"/>
      <c r="B2526" s="54"/>
      <c r="C2526" s="54"/>
      <c r="D2526" s="54"/>
      <c r="F2526" s="54"/>
      <c r="G2526" s="55"/>
      <c r="I2526" s="69"/>
      <c r="J2526" s="50"/>
    </row>
    <row r="2527" spans="1:10" ht="12.75">
      <c r="A2527" s="54"/>
      <c r="B2527" s="54"/>
      <c r="C2527" s="54"/>
      <c r="D2527" s="54"/>
      <c r="F2527" s="54"/>
      <c r="G2527" s="55"/>
      <c r="I2527" s="69"/>
      <c r="J2527" s="50"/>
    </row>
    <row r="2528" spans="1:10" ht="12.75">
      <c r="A2528" s="54"/>
      <c r="B2528" s="54"/>
      <c r="C2528" s="54"/>
      <c r="D2528" s="54"/>
      <c r="F2528" s="54"/>
      <c r="G2528" s="55"/>
      <c r="I2528" s="69"/>
      <c r="J2528" s="50"/>
    </row>
    <row r="2529" spans="1:10" ht="12.75">
      <c r="A2529" s="54"/>
      <c r="B2529" s="54"/>
      <c r="C2529" s="54"/>
      <c r="D2529" s="54"/>
      <c r="F2529" s="54"/>
      <c r="G2529" s="55"/>
      <c r="I2529" s="69"/>
      <c r="J2529" s="50"/>
    </row>
    <row r="2530" spans="1:10" ht="12.75">
      <c r="A2530" s="54"/>
      <c r="B2530" s="54"/>
      <c r="C2530" s="54"/>
      <c r="D2530" s="54"/>
      <c r="F2530" s="54"/>
      <c r="G2530" s="55"/>
      <c r="I2530" s="69"/>
      <c r="J2530" s="50"/>
    </row>
    <row r="2531" spans="1:10" ht="12.75">
      <c r="A2531" s="54"/>
      <c r="B2531" s="54"/>
      <c r="C2531" s="54"/>
      <c r="D2531" s="54"/>
      <c r="F2531" s="54"/>
      <c r="G2531" s="55"/>
      <c r="I2531" s="69"/>
      <c r="J2531" s="50"/>
    </row>
    <row r="2532" spans="1:10" ht="12.75">
      <c r="A2532" s="54"/>
      <c r="B2532" s="54"/>
      <c r="C2532" s="54"/>
      <c r="D2532" s="54"/>
      <c r="F2532" s="54"/>
      <c r="G2532" s="55"/>
      <c r="I2532" s="69"/>
      <c r="J2532" s="50"/>
    </row>
    <row r="2533" spans="1:10" ht="12.75">
      <c r="A2533" s="54"/>
      <c r="B2533" s="54"/>
      <c r="C2533" s="54"/>
      <c r="D2533" s="54"/>
      <c r="F2533" s="54"/>
      <c r="G2533" s="55"/>
      <c r="I2533" s="69"/>
      <c r="J2533" s="50"/>
    </row>
    <row r="2534" spans="1:10" ht="12.75">
      <c r="A2534" s="54"/>
      <c r="B2534" s="54"/>
      <c r="C2534" s="54"/>
      <c r="D2534" s="54"/>
      <c r="F2534" s="54"/>
      <c r="G2534" s="55"/>
      <c r="I2534" s="69"/>
      <c r="J2534" s="50"/>
    </row>
    <row r="2535" spans="1:10" ht="12.75">
      <c r="A2535" s="54"/>
      <c r="B2535" s="54"/>
      <c r="C2535" s="54"/>
      <c r="D2535" s="54"/>
      <c r="F2535" s="54"/>
      <c r="G2535" s="55"/>
      <c r="I2535" s="69"/>
      <c r="J2535" s="50"/>
    </row>
    <row r="2536" spans="1:10" ht="12.75">
      <c r="A2536" s="54"/>
      <c r="B2536" s="54"/>
      <c r="C2536" s="54"/>
      <c r="D2536" s="54"/>
      <c r="F2536" s="54"/>
      <c r="G2536" s="55"/>
      <c r="I2536" s="69"/>
      <c r="J2536" s="50"/>
    </row>
    <row r="2537" spans="1:10" ht="12.75">
      <c r="A2537" s="54"/>
      <c r="B2537" s="54"/>
      <c r="C2537" s="54"/>
      <c r="D2537" s="54"/>
      <c r="F2537" s="54"/>
      <c r="G2537" s="55"/>
      <c r="I2537" s="69"/>
      <c r="J2537" s="50"/>
    </row>
    <row r="2538" spans="1:10" ht="12.75">
      <c r="A2538" s="54"/>
      <c r="B2538" s="54"/>
      <c r="C2538" s="54"/>
      <c r="D2538" s="54"/>
      <c r="F2538" s="54"/>
      <c r="G2538" s="55"/>
      <c r="I2538" s="69"/>
      <c r="J2538" s="50"/>
    </row>
    <row r="2539" spans="1:10" ht="12.75">
      <c r="A2539" s="54"/>
      <c r="B2539" s="54"/>
      <c r="C2539" s="54"/>
      <c r="D2539" s="54"/>
      <c r="F2539" s="54"/>
      <c r="G2539" s="55"/>
      <c r="I2539" s="69"/>
      <c r="J2539" s="50"/>
    </row>
    <row r="2540" spans="1:10" ht="12.75">
      <c r="A2540" s="54"/>
      <c r="B2540" s="54"/>
      <c r="C2540" s="54"/>
      <c r="D2540" s="54"/>
      <c r="F2540" s="54"/>
      <c r="G2540" s="55"/>
      <c r="I2540" s="69"/>
      <c r="J2540" s="50"/>
    </row>
    <row r="2541" spans="1:10" ht="12.75">
      <c r="A2541" s="54"/>
      <c r="B2541" s="54"/>
      <c r="C2541" s="54"/>
      <c r="D2541" s="54"/>
      <c r="F2541" s="54"/>
      <c r="G2541" s="55"/>
      <c r="I2541" s="69"/>
      <c r="J2541" s="50"/>
    </row>
    <row r="2542" spans="1:10" ht="12.75">
      <c r="A2542" s="54"/>
      <c r="B2542" s="54"/>
      <c r="C2542" s="54"/>
      <c r="D2542" s="54"/>
      <c r="F2542" s="54"/>
      <c r="G2542" s="55"/>
      <c r="I2542" s="69"/>
      <c r="J2542" s="50"/>
    </row>
    <row r="2543" spans="1:10" ht="12.75">
      <c r="A2543" s="54"/>
      <c r="B2543" s="54"/>
      <c r="C2543" s="54"/>
      <c r="D2543" s="54"/>
      <c r="F2543" s="54"/>
      <c r="G2543" s="55"/>
      <c r="I2543" s="69"/>
      <c r="J2543" s="50"/>
    </row>
    <row r="2544" spans="1:10" ht="12.75">
      <c r="A2544" s="54"/>
      <c r="B2544" s="54"/>
      <c r="C2544" s="54"/>
      <c r="D2544" s="54"/>
      <c r="F2544" s="54"/>
      <c r="G2544" s="55"/>
      <c r="I2544" s="69"/>
      <c r="J2544" s="50"/>
    </row>
    <row r="2545" spans="1:10" ht="12.75">
      <c r="A2545" s="54"/>
      <c r="B2545" s="54"/>
      <c r="C2545" s="54"/>
      <c r="D2545" s="54"/>
      <c r="F2545" s="54"/>
      <c r="G2545" s="55"/>
      <c r="I2545" s="69"/>
      <c r="J2545" s="50"/>
    </row>
    <row r="2546" spans="1:10" ht="12.75">
      <c r="A2546" s="54"/>
      <c r="B2546" s="54"/>
      <c r="C2546" s="54"/>
      <c r="D2546" s="54"/>
      <c r="F2546" s="54"/>
      <c r="G2546" s="55"/>
      <c r="I2546" s="69"/>
      <c r="J2546" s="50"/>
    </row>
    <row r="2547" spans="1:10" ht="12.75">
      <c r="A2547" s="54"/>
      <c r="B2547" s="54"/>
      <c r="C2547" s="54"/>
      <c r="D2547" s="54"/>
      <c r="F2547" s="54"/>
      <c r="G2547" s="55"/>
      <c r="I2547" s="69"/>
      <c r="J2547" s="50"/>
    </row>
    <row r="2548" spans="1:10" ht="12.75">
      <c r="A2548" s="54"/>
      <c r="B2548" s="54"/>
      <c r="C2548" s="54"/>
      <c r="D2548" s="54"/>
      <c r="F2548" s="54"/>
      <c r="G2548" s="55"/>
      <c r="I2548" s="69"/>
      <c r="J2548" s="50"/>
    </row>
    <row r="2549" spans="1:10" ht="12.75">
      <c r="A2549" s="54"/>
      <c r="B2549" s="54"/>
      <c r="C2549" s="54"/>
      <c r="D2549" s="54"/>
      <c r="F2549" s="54"/>
      <c r="G2549" s="55"/>
      <c r="I2549" s="69"/>
      <c r="J2549" s="50"/>
    </row>
    <row r="2550" spans="1:10" ht="12.75">
      <c r="A2550" s="54"/>
      <c r="B2550" s="54"/>
      <c r="C2550" s="54"/>
      <c r="D2550" s="54"/>
      <c r="F2550" s="54"/>
      <c r="G2550" s="55"/>
      <c r="I2550" s="69"/>
      <c r="J2550" s="50"/>
    </row>
    <row r="2551" spans="1:10" ht="12.75">
      <c r="A2551" s="54"/>
      <c r="B2551" s="54"/>
      <c r="C2551" s="54"/>
      <c r="D2551" s="54"/>
      <c r="F2551" s="54"/>
      <c r="G2551" s="55"/>
      <c r="I2551" s="69"/>
      <c r="J2551" s="50"/>
    </row>
    <row r="2552" spans="1:10" ht="12.75">
      <c r="A2552" s="54"/>
      <c r="B2552" s="54"/>
      <c r="C2552" s="54"/>
      <c r="D2552" s="54"/>
      <c r="F2552" s="54"/>
      <c r="G2552" s="55"/>
      <c r="I2552" s="69"/>
      <c r="J2552" s="50"/>
    </row>
    <row r="2553" spans="1:10" ht="12.75">
      <c r="A2553" s="54"/>
      <c r="B2553" s="54"/>
      <c r="C2553" s="54"/>
      <c r="D2553" s="54"/>
      <c r="F2553" s="54"/>
      <c r="G2553" s="55"/>
      <c r="I2553" s="69"/>
      <c r="J2553" s="50"/>
    </row>
    <row r="2554" spans="1:10" ht="12.75">
      <c r="A2554" s="54"/>
      <c r="B2554" s="54"/>
      <c r="C2554" s="54"/>
      <c r="D2554" s="54"/>
      <c r="F2554" s="54"/>
      <c r="G2554" s="55"/>
      <c r="I2554" s="69"/>
      <c r="J2554" s="50"/>
    </row>
    <row r="2555" spans="1:10" ht="12.75">
      <c r="A2555" s="54"/>
      <c r="B2555" s="54"/>
      <c r="C2555" s="54"/>
      <c r="D2555" s="54"/>
      <c r="F2555" s="54"/>
      <c r="G2555" s="55"/>
      <c r="I2555" s="69"/>
      <c r="J2555" s="50"/>
    </row>
    <row r="2556" spans="1:10" ht="12.75">
      <c r="A2556" s="54"/>
      <c r="B2556" s="54"/>
      <c r="C2556" s="54"/>
      <c r="D2556" s="54"/>
      <c r="F2556" s="54"/>
      <c r="G2556" s="55"/>
      <c r="I2556" s="69"/>
      <c r="J2556" s="50"/>
    </row>
    <row r="2557" spans="1:10" ht="12.75">
      <c r="A2557" s="54"/>
      <c r="B2557" s="54"/>
      <c r="C2557" s="54"/>
      <c r="D2557" s="54"/>
      <c r="F2557" s="54"/>
      <c r="G2557" s="55"/>
      <c r="I2557" s="69"/>
      <c r="J2557" s="50"/>
    </row>
    <row r="2558" spans="1:10" ht="12.75">
      <c r="A2558" s="54"/>
      <c r="B2558" s="54"/>
      <c r="C2558" s="54"/>
      <c r="D2558" s="54"/>
      <c r="F2558" s="54"/>
      <c r="G2558" s="55"/>
      <c r="I2558" s="69"/>
      <c r="J2558" s="50"/>
    </row>
    <row r="2559" spans="1:10" ht="12.75">
      <c r="A2559" s="54"/>
      <c r="B2559" s="54"/>
      <c r="C2559" s="54"/>
      <c r="D2559" s="54"/>
      <c r="F2559" s="54"/>
      <c r="G2559" s="55"/>
      <c r="I2559" s="69"/>
      <c r="J2559" s="50"/>
    </row>
    <row r="2560" spans="1:10" ht="12.75">
      <c r="A2560" s="54"/>
      <c r="B2560" s="54"/>
      <c r="C2560" s="54"/>
      <c r="D2560" s="54"/>
      <c r="F2560" s="54"/>
      <c r="G2560" s="55"/>
      <c r="I2560" s="69"/>
      <c r="J2560" s="50"/>
    </row>
    <row r="2561" spans="1:10" ht="12.75">
      <c r="A2561" s="54"/>
      <c r="B2561" s="54"/>
      <c r="C2561" s="54"/>
      <c r="D2561" s="54"/>
      <c r="F2561" s="54"/>
      <c r="G2561" s="55"/>
      <c r="I2561" s="69"/>
      <c r="J2561" s="50"/>
    </row>
    <row r="2562" spans="1:10" ht="12.75">
      <c r="A2562" s="54"/>
      <c r="B2562" s="54"/>
      <c r="C2562" s="54"/>
      <c r="D2562" s="54"/>
      <c r="F2562" s="54"/>
      <c r="G2562" s="55"/>
      <c r="I2562" s="69"/>
      <c r="J2562" s="50"/>
    </row>
    <row r="2563" spans="1:10" ht="12.75">
      <c r="A2563" s="54"/>
      <c r="B2563" s="54"/>
      <c r="C2563" s="54"/>
      <c r="D2563" s="54"/>
      <c r="F2563" s="54"/>
      <c r="G2563" s="55"/>
      <c r="I2563" s="69"/>
      <c r="J2563" s="50"/>
    </row>
    <row r="2564" spans="1:10" ht="12.75">
      <c r="A2564" s="54"/>
      <c r="B2564" s="54"/>
      <c r="C2564" s="54"/>
      <c r="D2564" s="54"/>
      <c r="F2564" s="54"/>
      <c r="G2564" s="55"/>
      <c r="I2564" s="69"/>
      <c r="J2564" s="50"/>
    </row>
    <row r="2565" spans="1:10" ht="12.75">
      <c r="A2565" s="54"/>
      <c r="B2565" s="54"/>
      <c r="C2565" s="54"/>
      <c r="D2565" s="54"/>
      <c r="F2565" s="54"/>
      <c r="G2565" s="55"/>
      <c r="I2565" s="69"/>
      <c r="J2565" s="50"/>
    </row>
    <row r="2566" spans="1:10" ht="12.75">
      <c r="A2566" s="54"/>
      <c r="B2566" s="54"/>
      <c r="C2566" s="54"/>
      <c r="D2566" s="54"/>
      <c r="F2566" s="54"/>
      <c r="G2566" s="55"/>
      <c r="I2566" s="69"/>
      <c r="J2566" s="50"/>
    </row>
    <row r="2567" spans="1:10" ht="12.75">
      <c r="A2567" s="54"/>
      <c r="B2567" s="54"/>
      <c r="C2567" s="54"/>
      <c r="D2567" s="54"/>
      <c r="F2567" s="54"/>
      <c r="G2567" s="55"/>
      <c r="I2567" s="69"/>
      <c r="J2567" s="50"/>
    </row>
    <row r="2568" spans="1:10" ht="12.75">
      <c r="A2568" s="54"/>
      <c r="B2568" s="54"/>
      <c r="C2568" s="54"/>
      <c r="D2568" s="54"/>
      <c r="F2568" s="54"/>
      <c r="G2568" s="55"/>
      <c r="I2568" s="69"/>
      <c r="J2568" s="50"/>
    </row>
    <row r="2569" spans="1:10" ht="12.75">
      <c r="A2569" s="54"/>
      <c r="B2569" s="54"/>
      <c r="C2569" s="54"/>
      <c r="D2569" s="54"/>
      <c r="F2569" s="54"/>
      <c r="G2569" s="55"/>
      <c r="I2569" s="69"/>
      <c r="J2569" s="50"/>
    </row>
    <row r="2570" spans="1:10" ht="12.75">
      <c r="A2570" s="54"/>
      <c r="B2570" s="54"/>
      <c r="C2570" s="54"/>
      <c r="D2570" s="54"/>
      <c r="F2570" s="54"/>
      <c r="G2570" s="55"/>
      <c r="I2570" s="69"/>
      <c r="J2570" s="50"/>
    </row>
    <row r="2571" spans="1:10" ht="12.75">
      <c r="A2571" s="54"/>
      <c r="B2571" s="54"/>
      <c r="C2571" s="54"/>
      <c r="D2571" s="54"/>
      <c r="F2571" s="54"/>
      <c r="G2571" s="55"/>
      <c r="I2571" s="69"/>
      <c r="J2571" s="50"/>
    </row>
    <row r="2572" spans="1:10" ht="12.75">
      <c r="A2572" s="54"/>
      <c r="B2572" s="54"/>
      <c r="C2572" s="54"/>
      <c r="D2572" s="54"/>
      <c r="F2572" s="54"/>
      <c r="G2572" s="55"/>
      <c r="I2572" s="69"/>
      <c r="J2572" s="50"/>
    </row>
    <row r="2573" spans="1:10" ht="12.75">
      <c r="A2573" s="54"/>
      <c r="B2573" s="54"/>
      <c r="C2573" s="54"/>
      <c r="D2573" s="54"/>
      <c r="F2573" s="54"/>
      <c r="G2573" s="55"/>
      <c r="I2573" s="69"/>
      <c r="J2573" s="50"/>
    </row>
    <row r="2574" spans="1:10" ht="12.75">
      <c r="A2574" s="54"/>
      <c r="B2574" s="54"/>
      <c r="C2574" s="54"/>
      <c r="D2574" s="54"/>
      <c r="F2574" s="54"/>
      <c r="G2574" s="55"/>
      <c r="I2574" s="69"/>
      <c r="J2574" s="50"/>
    </row>
    <row r="2575" spans="1:10" ht="12.75">
      <c r="A2575" s="54"/>
      <c r="B2575" s="54"/>
      <c r="C2575" s="54"/>
      <c r="D2575" s="54"/>
      <c r="F2575" s="54"/>
      <c r="G2575" s="55"/>
      <c r="I2575" s="69"/>
      <c r="J2575" s="50"/>
    </row>
    <row r="2576" spans="1:10" ht="12.75">
      <c r="A2576" s="54"/>
      <c r="B2576" s="54"/>
      <c r="C2576" s="54"/>
      <c r="D2576" s="54"/>
      <c r="F2576" s="54"/>
      <c r="G2576" s="55"/>
      <c r="I2576" s="69"/>
      <c r="J2576" s="50"/>
    </row>
    <row r="2577" spans="1:10" ht="12.75">
      <c r="A2577" s="54"/>
      <c r="B2577" s="54"/>
      <c r="C2577" s="54"/>
      <c r="D2577" s="54"/>
      <c r="F2577" s="54"/>
      <c r="G2577" s="55"/>
      <c r="I2577" s="69"/>
      <c r="J2577" s="50"/>
    </row>
    <row r="2578" spans="1:10" ht="12.75">
      <c r="A2578" s="54"/>
      <c r="B2578" s="54"/>
      <c r="C2578" s="54"/>
      <c r="D2578" s="54"/>
      <c r="F2578" s="54"/>
      <c r="G2578" s="55"/>
      <c r="I2578" s="69"/>
      <c r="J2578" s="50"/>
    </row>
    <row r="2579" spans="1:10" ht="12.75">
      <c r="A2579" s="54"/>
      <c r="B2579" s="54"/>
      <c r="C2579" s="54"/>
      <c r="D2579" s="54"/>
      <c r="F2579" s="54"/>
      <c r="G2579" s="55"/>
      <c r="I2579" s="69"/>
      <c r="J2579" s="50"/>
    </row>
    <row r="2580" spans="1:10" ht="12.75">
      <c r="A2580" s="54"/>
      <c r="B2580" s="54"/>
      <c r="C2580" s="54"/>
      <c r="D2580" s="54"/>
      <c r="F2580" s="54"/>
      <c r="G2580" s="55"/>
      <c r="I2580" s="69"/>
      <c r="J2580" s="50"/>
    </row>
    <row r="2581" spans="1:10" ht="12.75">
      <c r="A2581" s="54"/>
      <c r="B2581" s="54"/>
      <c r="C2581" s="54"/>
      <c r="D2581" s="54"/>
      <c r="F2581" s="54"/>
      <c r="G2581" s="55"/>
      <c r="I2581" s="69"/>
      <c r="J2581" s="50"/>
    </row>
    <row r="2582" spans="1:10" ht="12.75">
      <c r="A2582" s="54"/>
      <c r="B2582" s="54"/>
      <c r="C2582" s="54"/>
      <c r="D2582" s="54"/>
      <c r="F2582" s="54"/>
      <c r="G2582" s="55"/>
      <c r="I2582" s="69"/>
      <c r="J2582" s="50"/>
    </row>
    <row r="2583" spans="1:10" ht="12.75">
      <c r="A2583" s="54"/>
      <c r="B2583" s="54"/>
      <c r="C2583" s="54"/>
      <c r="D2583" s="54"/>
      <c r="F2583" s="54"/>
      <c r="G2583" s="55"/>
      <c r="I2583" s="69"/>
      <c r="J2583" s="50"/>
    </row>
    <row r="2584" spans="1:10" ht="12.75">
      <c r="A2584" s="54"/>
      <c r="B2584" s="54"/>
      <c r="C2584" s="54"/>
      <c r="D2584" s="54"/>
      <c r="F2584" s="54"/>
      <c r="G2584" s="55"/>
      <c r="I2584" s="69"/>
      <c r="J2584" s="50"/>
    </row>
    <row r="2585" spans="1:10" ht="12.75">
      <c r="A2585" s="54"/>
      <c r="B2585" s="54"/>
      <c r="C2585" s="54"/>
      <c r="D2585" s="54"/>
      <c r="F2585" s="54"/>
      <c r="G2585" s="55"/>
      <c r="I2585" s="69"/>
      <c r="J2585" s="50"/>
    </row>
    <row r="2586" spans="1:10" ht="12.75">
      <c r="A2586" s="54"/>
      <c r="B2586" s="54"/>
      <c r="C2586" s="54"/>
      <c r="D2586" s="54"/>
      <c r="F2586" s="54"/>
      <c r="G2586" s="55"/>
      <c r="I2586" s="69"/>
      <c r="J2586" s="50"/>
    </row>
    <row r="2587" spans="1:10" ht="12.75">
      <c r="A2587" s="54"/>
      <c r="B2587" s="54"/>
      <c r="C2587" s="54"/>
      <c r="D2587" s="54"/>
      <c r="F2587" s="54"/>
      <c r="G2587" s="55"/>
      <c r="I2587" s="69"/>
      <c r="J2587" s="50"/>
    </row>
    <row r="2588" spans="1:10" ht="12.75">
      <c r="A2588" s="54"/>
      <c r="B2588" s="54"/>
      <c r="C2588" s="54"/>
      <c r="D2588" s="54"/>
      <c r="F2588" s="54"/>
      <c r="G2588" s="55"/>
      <c r="I2588" s="69"/>
      <c r="J2588" s="50"/>
    </row>
    <row r="2589" spans="1:10" ht="12.75">
      <c r="A2589" s="54"/>
      <c r="B2589" s="54"/>
      <c r="C2589" s="54"/>
      <c r="D2589" s="54"/>
      <c r="F2589" s="54"/>
      <c r="G2589" s="55"/>
      <c r="I2589" s="69"/>
      <c r="J2589" s="50"/>
    </row>
    <row r="2590" spans="1:10" ht="12.75">
      <c r="A2590" s="54"/>
      <c r="B2590" s="54"/>
      <c r="C2590" s="54"/>
      <c r="D2590" s="54"/>
      <c r="F2590" s="54"/>
      <c r="G2590" s="55"/>
      <c r="I2590" s="69"/>
      <c r="J2590" s="50"/>
    </row>
    <row r="2591" spans="1:10" ht="12.75">
      <c r="A2591" s="54"/>
      <c r="B2591" s="54"/>
      <c r="C2591" s="54"/>
      <c r="D2591" s="54"/>
      <c r="F2591" s="54"/>
      <c r="G2591" s="55"/>
      <c r="I2591" s="69"/>
      <c r="J2591" s="50"/>
    </row>
    <row r="2592" spans="1:10" ht="12.75">
      <c r="A2592" s="54"/>
      <c r="B2592" s="54"/>
      <c r="C2592" s="54"/>
      <c r="D2592" s="54"/>
      <c r="F2592" s="54"/>
      <c r="G2592" s="55"/>
      <c r="I2592" s="69"/>
      <c r="J2592" s="50"/>
    </row>
    <row r="2593" spans="1:10" ht="12.75">
      <c r="A2593" s="54"/>
      <c r="B2593" s="54"/>
      <c r="C2593" s="54"/>
      <c r="D2593" s="54"/>
      <c r="F2593" s="54"/>
      <c r="G2593" s="55"/>
      <c r="I2593" s="69"/>
      <c r="J2593" s="50"/>
    </row>
    <row r="2594" spans="1:10" ht="12.75">
      <c r="A2594" s="54"/>
      <c r="B2594" s="54"/>
      <c r="C2594" s="54"/>
      <c r="D2594" s="54"/>
      <c r="F2594" s="54"/>
      <c r="G2594" s="55"/>
      <c r="I2594" s="69"/>
      <c r="J2594" s="50"/>
    </row>
    <row r="2595" spans="1:10" ht="12.75">
      <c r="A2595" s="54"/>
      <c r="B2595" s="54"/>
      <c r="C2595" s="54"/>
      <c r="D2595" s="54"/>
      <c r="F2595" s="54"/>
      <c r="G2595" s="55"/>
      <c r="I2595" s="69"/>
      <c r="J2595" s="50"/>
    </row>
    <row r="2596" spans="1:10" ht="12.75">
      <c r="A2596" s="54"/>
      <c r="B2596" s="54"/>
      <c r="C2596" s="54"/>
      <c r="D2596" s="54"/>
      <c r="F2596" s="54"/>
      <c r="G2596" s="55"/>
      <c r="I2596" s="69"/>
      <c r="J2596" s="50"/>
    </row>
    <row r="2597" spans="1:10" ht="12.75">
      <c r="A2597" s="54"/>
      <c r="B2597" s="54"/>
      <c r="C2597" s="54"/>
      <c r="D2597" s="54"/>
      <c r="F2597" s="54"/>
      <c r="G2597" s="55"/>
      <c r="I2597" s="69"/>
      <c r="J2597" s="50"/>
    </row>
    <row r="2598" spans="1:10" ht="12.75">
      <c r="A2598" s="54"/>
      <c r="B2598" s="54"/>
      <c r="C2598" s="54"/>
      <c r="D2598" s="54"/>
      <c r="F2598" s="54"/>
      <c r="G2598" s="55"/>
      <c r="I2598" s="69"/>
      <c r="J2598" s="50"/>
    </row>
    <row r="2599" spans="1:10" ht="12.75">
      <c r="A2599" s="54"/>
      <c r="B2599" s="54"/>
      <c r="C2599" s="54"/>
      <c r="D2599" s="54"/>
      <c r="F2599" s="54"/>
      <c r="G2599" s="55"/>
      <c r="I2599" s="69"/>
      <c r="J2599" s="50"/>
    </row>
    <row r="2600" spans="1:10" ht="12.75">
      <c r="A2600" s="54"/>
      <c r="B2600" s="54"/>
      <c r="C2600" s="54"/>
      <c r="D2600" s="54"/>
      <c r="F2600" s="54"/>
      <c r="G2600" s="55"/>
      <c r="I2600" s="69"/>
      <c r="J2600" s="50"/>
    </row>
    <row r="2601" spans="1:10" ht="12.75">
      <c r="A2601" s="54"/>
      <c r="B2601" s="54"/>
      <c r="C2601" s="54"/>
      <c r="D2601" s="54"/>
      <c r="F2601" s="54"/>
      <c r="G2601" s="55"/>
      <c r="I2601" s="69"/>
      <c r="J2601" s="50"/>
    </row>
    <row r="2602" spans="1:10" ht="12.75">
      <c r="A2602" s="54"/>
      <c r="B2602" s="54"/>
      <c r="C2602" s="54"/>
      <c r="D2602" s="54"/>
      <c r="F2602" s="54"/>
      <c r="G2602" s="55"/>
      <c r="I2602" s="69"/>
      <c r="J2602" s="50"/>
    </row>
    <row r="2603" spans="1:10" ht="12.75">
      <c r="A2603" s="54"/>
      <c r="B2603" s="54"/>
      <c r="C2603" s="54"/>
      <c r="D2603" s="54"/>
      <c r="F2603" s="54"/>
      <c r="G2603" s="55"/>
      <c r="I2603" s="69"/>
      <c r="J2603" s="50"/>
    </row>
    <row r="2604" spans="1:10" ht="12.75">
      <c r="A2604" s="54"/>
      <c r="B2604" s="54"/>
      <c r="C2604" s="54"/>
      <c r="D2604" s="54"/>
      <c r="F2604" s="54"/>
      <c r="G2604" s="55"/>
      <c r="I2604" s="69"/>
      <c r="J2604" s="50"/>
    </row>
    <row r="2605" spans="1:10" ht="12.75">
      <c r="A2605" s="54"/>
      <c r="B2605" s="54"/>
      <c r="C2605" s="54"/>
      <c r="D2605" s="54"/>
      <c r="F2605" s="54"/>
      <c r="G2605" s="55"/>
      <c r="I2605" s="69"/>
      <c r="J2605" s="50"/>
    </row>
    <row r="2606" spans="1:10" ht="12.75">
      <c r="A2606" s="54"/>
      <c r="B2606" s="54"/>
      <c r="C2606" s="54"/>
      <c r="D2606" s="54"/>
      <c r="F2606" s="54"/>
      <c r="G2606" s="55"/>
      <c r="I2606" s="69"/>
      <c r="J2606" s="50"/>
    </row>
    <row r="2607" spans="1:10" ht="12.75">
      <c r="A2607" s="54"/>
      <c r="B2607" s="54"/>
      <c r="C2607" s="54"/>
      <c r="D2607" s="54"/>
      <c r="F2607" s="54"/>
      <c r="G2607" s="55"/>
      <c r="I2607" s="69"/>
      <c r="J2607" s="50"/>
    </row>
    <row r="2608" spans="1:10" ht="12.75">
      <c r="A2608" s="54"/>
      <c r="B2608" s="54"/>
      <c r="C2608" s="54"/>
      <c r="D2608" s="54"/>
      <c r="F2608" s="54"/>
      <c r="G2608" s="55"/>
      <c r="I2608" s="69"/>
      <c r="J2608" s="50"/>
    </row>
    <row r="2609" spans="1:10" ht="12.75">
      <c r="A2609" s="54"/>
      <c r="B2609" s="54"/>
      <c r="C2609" s="54"/>
      <c r="D2609" s="54"/>
      <c r="F2609" s="54"/>
      <c r="G2609" s="55"/>
      <c r="I2609" s="69"/>
      <c r="J2609" s="50"/>
    </row>
    <row r="2610" spans="1:10" ht="12.75">
      <c r="A2610" s="54"/>
      <c r="B2610" s="54"/>
      <c r="C2610" s="54"/>
      <c r="D2610" s="54"/>
      <c r="F2610" s="54"/>
      <c r="G2610" s="55"/>
      <c r="I2610" s="69"/>
      <c r="J2610" s="50"/>
    </row>
    <row r="2611" spans="1:10" ht="12.75">
      <c r="A2611" s="54"/>
      <c r="B2611" s="54"/>
      <c r="C2611" s="54"/>
      <c r="D2611" s="54"/>
      <c r="F2611" s="54"/>
      <c r="G2611" s="55"/>
      <c r="I2611" s="69"/>
      <c r="J2611" s="50"/>
    </row>
    <row r="2612" spans="1:10" ht="12.75">
      <c r="A2612" s="54"/>
      <c r="B2612" s="54"/>
      <c r="C2612" s="54"/>
      <c r="D2612" s="54"/>
      <c r="F2612" s="54"/>
      <c r="G2612" s="55"/>
      <c r="I2612" s="69"/>
      <c r="J2612" s="50"/>
    </row>
    <row r="2613" spans="1:10" ht="12.75">
      <c r="A2613" s="54"/>
      <c r="B2613" s="54"/>
      <c r="C2613" s="54"/>
      <c r="D2613" s="54"/>
      <c r="F2613" s="54"/>
      <c r="G2613" s="55"/>
      <c r="I2613" s="69"/>
      <c r="J2613" s="50"/>
    </row>
    <row r="2614" spans="1:10" ht="12.75">
      <c r="A2614" s="54"/>
      <c r="B2614" s="54"/>
      <c r="C2614" s="54"/>
      <c r="D2614" s="54"/>
      <c r="F2614" s="54"/>
      <c r="G2614" s="55"/>
      <c r="I2614" s="69"/>
      <c r="J2614" s="50"/>
    </row>
    <row r="2615" spans="1:10" ht="12.75">
      <c r="A2615" s="54"/>
      <c r="B2615" s="54"/>
      <c r="C2615" s="54"/>
      <c r="D2615" s="54"/>
      <c r="F2615" s="54"/>
      <c r="G2615" s="55"/>
      <c r="I2615" s="69"/>
      <c r="J2615" s="50"/>
    </row>
    <row r="2616" spans="1:10" ht="12.75">
      <c r="A2616" s="54"/>
      <c r="B2616" s="54"/>
      <c r="C2616" s="54"/>
      <c r="D2616" s="54"/>
      <c r="F2616" s="54"/>
      <c r="G2616" s="55"/>
      <c r="I2616" s="69"/>
      <c r="J2616" s="50"/>
    </row>
    <row r="2617" spans="1:10" ht="12.75">
      <c r="A2617" s="54"/>
      <c r="B2617" s="54"/>
      <c r="C2617" s="54"/>
      <c r="D2617" s="54"/>
      <c r="F2617" s="54"/>
      <c r="G2617" s="55"/>
      <c r="I2617" s="69"/>
      <c r="J2617" s="50"/>
    </row>
    <row r="2618" spans="1:10" ht="12.75">
      <c r="A2618" s="54"/>
      <c r="B2618" s="54"/>
      <c r="C2618" s="54"/>
      <c r="D2618" s="54"/>
      <c r="F2618" s="54"/>
      <c r="G2618" s="55"/>
      <c r="I2618" s="69"/>
      <c r="J2618" s="50"/>
    </row>
    <row r="2619" spans="1:10" ht="12.75">
      <c r="A2619" s="54"/>
      <c r="B2619" s="54"/>
      <c r="C2619" s="54"/>
      <c r="D2619" s="54"/>
      <c r="F2619" s="54"/>
      <c r="G2619" s="55"/>
      <c r="I2619" s="69"/>
      <c r="J2619" s="50"/>
    </row>
    <row r="2620" spans="1:10" ht="12.75">
      <c r="A2620" s="54"/>
      <c r="B2620" s="54"/>
      <c r="C2620" s="54"/>
      <c r="D2620" s="54"/>
      <c r="F2620" s="54"/>
      <c r="G2620" s="55"/>
      <c r="I2620" s="69"/>
      <c r="J2620" s="50"/>
    </row>
    <row r="2621" spans="1:10" ht="12.75">
      <c r="A2621" s="54"/>
      <c r="B2621" s="54"/>
      <c r="C2621" s="54"/>
      <c r="D2621" s="54"/>
      <c r="F2621" s="54"/>
      <c r="G2621" s="55"/>
      <c r="I2621" s="69"/>
      <c r="J2621" s="50"/>
    </row>
    <row r="2622" spans="1:10" ht="12.75">
      <c r="A2622" s="54"/>
      <c r="B2622" s="54"/>
      <c r="C2622" s="54"/>
      <c r="D2622" s="54"/>
      <c r="F2622" s="54"/>
      <c r="G2622" s="55"/>
      <c r="I2622" s="69"/>
      <c r="J2622" s="50"/>
    </row>
    <row r="2623" spans="1:10" ht="12.75">
      <c r="A2623" s="54"/>
      <c r="B2623" s="54"/>
      <c r="C2623" s="54"/>
      <c r="D2623" s="54"/>
      <c r="F2623" s="54"/>
      <c r="G2623" s="55"/>
      <c r="I2623" s="69"/>
      <c r="J2623" s="50"/>
    </row>
    <row r="2624" spans="1:10" ht="12.75">
      <c r="A2624" s="54"/>
      <c r="B2624" s="54"/>
      <c r="C2624" s="54"/>
      <c r="D2624" s="54"/>
      <c r="F2624" s="54"/>
      <c r="G2624" s="55"/>
      <c r="I2624" s="69"/>
      <c r="J2624" s="50"/>
    </row>
    <row r="2625" spans="1:10" ht="12.75">
      <c r="A2625" s="54"/>
      <c r="B2625" s="54"/>
      <c r="C2625" s="54"/>
      <c r="D2625" s="54"/>
      <c r="F2625" s="54"/>
      <c r="G2625" s="55"/>
      <c r="I2625" s="69"/>
      <c r="J2625" s="50"/>
    </row>
    <row r="2626" spans="1:10" ht="12.75">
      <c r="A2626" s="54"/>
      <c r="B2626" s="54"/>
      <c r="C2626" s="54"/>
      <c r="D2626" s="54"/>
      <c r="F2626" s="54"/>
      <c r="G2626" s="55"/>
      <c r="I2626" s="69"/>
      <c r="J2626" s="50"/>
    </row>
    <row r="2627" spans="1:10" ht="12.75">
      <c r="A2627" s="54"/>
      <c r="B2627" s="54"/>
      <c r="C2627" s="54"/>
      <c r="D2627" s="54"/>
      <c r="F2627" s="54"/>
      <c r="G2627" s="55"/>
      <c r="I2627" s="69"/>
      <c r="J2627" s="50"/>
    </row>
    <row r="2628" spans="1:10" ht="12.75">
      <c r="A2628" s="54"/>
      <c r="B2628" s="54"/>
      <c r="C2628" s="54"/>
      <c r="D2628" s="54"/>
      <c r="F2628" s="54"/>
      <c r="G2628" s="55"/>
      <c r="I2628" s="69"/>
      <c r="J2628" s="50"/>
    </row>
    <row r="2629" spans="1:10" ht="12.75">
      <c r="A2629" s="54"/>
      <c r="B2629" s="54"/>
      <c r="C2629" s="54"/>
      <c r="D2629" s="54"/>
      <c r="F2629" s="54"/>
      <c r="G2629" s="55"/>
      <c r="I2629" s="69"/>
      <c r="J2629" s="50"/>
    </row>
    <row r="2630" spans="1:10" ht="12.75">
      <c r="A2630" s="54"/>
      <c r="B2630" s="54"/>
      <c r="C2630" s="54"/>
      <c r="D2630" s="54"/>
      <c r="F2630" s="54"/>
      <c r="G2630" s="55"/>
      <c r="I2630" s="69"/>
      <c r="J2630" s="50"/>
    </row>
    <row r="2631" spans="1:10" ht="12.75">
      <c r="A2631" s="54"/>
      <c r="B2631" s="54"/>
      <c r="C2631" s="54"/>
      <c r="D2631" s="54"/>
      <c r="F2631" s="54"/>
      <c r="G2631" s="55"/>
      <c r="I2631" s="69"/>
      <c r="J2631" s="50"/>
    </row>
    <row r="2632" spans="1:10" ht="12.75">
      <c r="A2632" s="54"/>
      <c r="B2632" s="54"/>
      <c r="C2632" s="54"/>
      <c r="D2632" s="54"/>
      <c r="F2632" s="54"/>
      <c r="G2632" s="55"/>
      <c r="I2632" s="69"/>
      <c r="J2632" s="50"/>
    </row>
    <row r="2633" spans="1:10" ht="12.75">
      <c r="A2633" s="54"/>
      <c r="B2633" s="54"/>
      <c r="C2633" s="54"/>
      <c r="D2633" s="54"/>
      <c r="F2633" s="54"/>
      <c r="G2633" s="55"/>
      <c r="I2633" s="69"/>
      <c r="J2633" s="50"/>
    </row>
    <row r="2634" spans="1:10" ht="12.75">
      <c r="A2634" s="54"/>
      <c r="B2634" s="54"/>
      <c r="C2634" s="54"/>
      <c r="D2634" s="54"/>
      <c r="F2634" s="54"/>
      <c r="G2634" s="55"/>
      <c r="I2634" s="69"/>
      <c r="J2634" s="50"/>
    </row>
    <row r="2635" spans="1:10" ht="12.75">
      <c r="A2635" s="54"/>
      <c r="B2635" s="54"/>
      <c r="C2635" s="54"/>
      <c r="D2635" s="54"/>
      <c r="F2635" s="54"/>
      <c r="G2635" s="55"/>
      <c r="I2635" s="69"/>
      <c r="J2635" s="50"/>
    </row>
    <row r="2636" spans="1:10" ht="12.75">
      <c r="A2636" s="54"/>
      <c r="B2636" s="54"/>
      <c r="C2636" s="54"/>
      <c r="D2636" s="54"/>
      <c r="F2636" s="54"/>
      <c r="G2636" s="55"/>
      <c r="I2636" s="69"/>
      <c r="J2636" s="50"/>
    </row>
    <row r="2637" spans="1:10" ht="12.75">
      <c r="A2637" s="54"/>
      <c r="B2637" s="54"/>
      <c r="C2637" s="54"/>
      <c r="D2637" s="54"/>
      <c r="F2637" s="54"/>
      <c r="G2637" s="55"/>
      <c r="I2637" s="69"/>
      <c r="J2637" s="50"/>
    </row>
    <row r="2638" spans="1:10" ht="12.75">
      <c r="A2638" s="54"/>
      <c r="B2638" s="54"/>
      <c r="C2638" s="54"/>
      <c r="D2638" s="54"/>
      <c r="F2638" s="54"/>
      <c r="G2638" s="55"/>
      <c r="I2638" s="69"/>
      <c r="J2638" s="50"/>
    </row>
    <row r="2639" spans="1:10" ht="12.75">
      <c r="A2639" s="54"/>
      <c r="B2639" s="54"/>
      <c r="C2639" s="54"/>
      <c r="D2639" s="54"/>
      <c r="F2639" s="54"/>
      <c r="G2639" s="55"/>
      <c r="I2639" s="69"/>
      <c r="J2639" s="50"/>
    </row>
    <row r="2640" spans="1:10" ht="12.75">
      <c r="A2640" s="54"/>
      <c r="B2640" s="54"/>
      <c r="C2640" s="54"/>
      <c r="D2640" s="54"/>
      <c r="F2640" s="54"/>
      <c r="G2640" s="55"/>
      <c r="I2640" s="69"/>
      <c r="J2640" s="50"/>
    </row>
    <row r="2641" spans="1:10" ht="12.75">
      <c r="A2641" s="54"/>
      <c r="B2641" s="54"/>
      <c r="C2641" s="54"/>
      <c r="D2641" s="54"/>
      <c r="F2641" s="54"/>
      <c r="G2641" s="55"/>
      <c r="I2641" s="69"/>
      <c r="J2641" s="50"/>
    </row>
    <row r="2642" spans="1:10" ht="12.75">
      <c r="A2642" s="54"/>
      <c r="B2642" s="54"/>
      <c r="C2642" s="54"/>
      <c r="D2642" s="54"/>
      <c r="F2642" s="54"/>
      <c r="G2642" s="55"/>
      <c r="I2642" s="69"/>
      <c r="J2642" s="50"/>
    </row>
    <row r="2643" spans="1:10" ht="12.75">
      <c r="A2643" s="54"/>
      <c r="B2643" s="54"/>
      <c r="C2643" s="54"/>
      <c r="D2643" s="54"/>
      <c r="F2643" s="54"/>
      <c r="G2643" s="55"/>
      <c r="I2643" s="69"/>
      <c r="J2643" s="50"/>
    </row>
    <row r="2644" spans="1:10" ht="12.75">
      <c r="A2644" s="54"/>
      <c r="B2644" s="54"/>
      <c r="C2644" s="54"/>
      <c r="D2644" s="54"/>
      <c r="F2644" s="54"/>
      <c r="G2644" s="55"/>
      <c r="I2644" s="69"/>
      <c r="J2644" s="50"/>
    </row>
    <row r="2645" spans="1:10" ht="12.75">
      <c r="A2645" s="54"/>
      <c r="B2645" s="54"/>
      <c r="C2645" s="54"/>
      <c r="D2645" s="54"/>
      <c r="F2645" s="54"/>
      <c r="G2645" s="55"/>
      <c r="I2645" s="69"/>
      <c r="J2645" s="50"/>
    </row>
    <row r="2646" spans="1:10" ht="12.75">
      <c r="A2646" s="54"/>
      <c r="B2646" s="54"/>
      <c r="C2646" s="54"/>
      <c r="D2646" s="54"/>
      <c r="F2646" s="54"/>
      <c r="G2646" s="55"/>
      <c r="I2646" s="69"/>
      <c r="J2646" s="50"/>
    </row>
    <row r="2647" spans="1:10" ht="12.75">
      <c r="A2647" s="54"/>
      <c r="B2647" s="54"/>
      <c r="C2647" s="54"/>
      <c r="D2647" s="54"/>
      <c r="F2647" s="54"/>
      <c r="G2647" s="55"/>
      <c r="I2647" s="69"/>
      <c r="J2647" s="50"/>
    </row>
    <row r="2648" spans="1:10" ht="12.75">
      <c r="A2648" s="54"/>
      <c r="B2648" s="54"/>
      <c r="C2648" s="54"/>
      <c r="D2648" s="54"/>
      <c r="F2648" s="54"/>
      <c r="G2648" s="55"/>
      <c r="I2648" s="69"/>
      <c r="J2648" s="50"/>
    </row>
    <row r="2649" spans="1:10" ht="12.75">
      <c r="A2649" s="54"/>
      <c r="B2649" s="54"/>
      <c r="C2649" s="54"/>
      <c r="D2649" s="54"/>
      <c r="F2649" s="54"/>
      <c r="G2649" s="55"/>
      <c r="I2649" s="69"/>
      <c r="J2649" s="50"/>
    </row>
    <row r="2650" spans="1:10" ht="12.75">
      <c r="A2650" s="54"/>
      <c r="B2650" s="54"/>
      <c r="C2650" s="54"/>
      <c r="D2650" s="54"/>
      <c r="F2650" s="54"/>
      <c r="G2650" s="55"/>
      <c r="I2650" s="69"/>
      <c r="J2650" s="50"/>
    </row>
    <row r="2651" spans="1:10" ht="12.75">
      <c r="A2651" s="54"/>
      <c r="B2651" s="54"/>
      <c r="C2651" s="54"/>
      <c r="D2651" s="54"/>
      <c r="F2651" s="54"/>
      <c r="G2651" s="55"/>
      <c r="I2651" s="69"/>
      <c r="J2651" s="50"/>
    </row>
    <row r="2652" spans="1:10" ht="12.75">
      <c r="A2652" s="54"/>
      <c r="B2652" s="54"/>
      <c r="C2652" s="54"/>
      <c r="D2652" s="54"/>
      <c r="F2652" s="54"/>
      <c r="G2652" s="55"/>
      <c r="I2652" s="69"/>
      <c r="J2652" s="50"/>
    </row>
    <row r="2653" spans="1:10" ht="12.75">
      <c r="A2653" s="54"/>
      <c r="B2653" s="54"/>
      <c r="C2653" s="54"/>
      <c r="D2653" s="54"/>
      <c r="F2653" s="54"/>
      <c r="G2653" s="55"/>
      <c r="I2653" s="69"/>
      <c r="J2653" s="50"/>
    </row>
    <row r="2654" spans="1:10" ht="12.75">
      <c r="A2654" s="54"/>
      <c r="B2654" s="54"/>
      <c r="C2654" s="54"/>
      <c r="D2654" s="54"/>
      <c r="F2654" s="54"/>
      <c r="G2654" s="55"/>
      <c r="I2654" s="69"/>
      <c r="J2654" s="50"/>
    </row>
    <row r="2655" spans="1:10" ht="12.75">
      <c r="A2655" s="54"/>
      <c r="B2655" s="54"/>
      <c r="C2655" s="54"/>
      <c r="D2655" s="54"/>
      <c r="F2655" s="54"/>
      <c r="G2655" s="55"/>
      <c r="I2655" s="69"/>
      <c r="J2655" s="50"/>
    </row>
    <row r="2656" spans="1:10" ht="12.75">
      <c r="A2656" s="54"/>
      <c r="B2656" s="54"/>
      <c r="C2656" s="54"/>
      <c r="D2656" s="54"/>
      <c r="F2656" s="54"/>
      <c r="G2656" s="55"/>
      <c r="I2656" s="69"/>
      <c r="J2656" s="50"/>
    </row>
    <row r="2657" spans="1:10" ht="12.75">
      <c r="A2657" s="54"/>
      <c r="B2657" s="54"/>
      <c r="C2657" s="54"/>
      <c r="D2657" s="54"/>
      <c r="F2657" s="54"/>
      <c r="G2657" s="55"/>
      <c r="I2657" s="69"/>
      <c r="J2657" s="50"/>
    </row>
    <row r="2658" spans="1:10" ht="12.75">
      <c r="A2658" s="54"/>
      <c r="B2658" s="54"/>
      <c r="C2658" s="54"/>
      <c r="D2658" s="54"/>
      <c r="F2658" s="54"/>
      <c r="G2658" s="55"/>
      <c r="I2658" s="69"/>
      <c r="J2658" s="50"/>
    </row>
    <row r="2659" spans="1:10" ht="12.75">
      <c r="A2659" s="54"/>
      <c r="B2659" s="54"/>
      <c r="C2659" s="54"/>
      <c r="D2659" s="54"/>
      <c r="F2659" s="54"/>
      <c r="G2659" s="55"/>
      <c r="I2659" s="69"/>
      <c r="J2659" s="50"/>
    </row>
    <row r="2660" spans="1:10" ht="12.75">
      <c r="A2660" s="54"/>
      <c r="B2660" s="54"/>
      <c r="C2660" s="54"/>
      <c r="D2660" s="54"/>
      <c r="F2660" s="54"/>
      <c r="G2660" s="55"/>
      <c r="I2660" s="69"/>
      <c r="J2660" s="50"/>
    </row>
    <row r="2661" spans="1:10" ht="12.75">
      <c r="A2661" s="54"/>
      <c r="B2661" s="54"/>
      <c r="C2661" s="54"/>
      <c r="D2661" s="54"/>
      <c r="F2661" s="54"/>
      <c r="G2661" s="55"/>
      <c r="I2661" s="69"/>
      <c r="J2661" s="50"/>
    </row>
    <row r="2662" spans="1:10" ht="12.75">
      <c r="A2662" s="54"/>
      <c r="B2662" s="54"/>
      <c r="C2662" s="54"/>
      <c r="D2662" s="54"/>
      <c r="F2662" s="54"/>
      <c r="G2662" s="55"/>
      <c r="I2662" s="69"/>
      <c r="J2662" s="50"/>
    </row>
    <row r="2663" spans="1:10" ht="12.75">
      <c r="A2663" s="54"/>
      <c r="B2663" s="54"/>
      <c r="C2663" s="54"/>
      <c r="D2663" s="54"/>
      <c r="F2663" s="54"/>
      <c r="G2663" s="55"/>
      <c r="I2663" s="69"/>
      <c r="J2663" s="50"/>
    </row>
    <row r="2664" spans="1:10" ht="12.75">
      <c r="A2664" s="54"/>
      <c r="B2664" s="54"/>
      <c r="C2664" s="54"/>
      <c r="D2664" s="54"/>
      <c r="F2664" s="54"/>
      <c r="G2664" s="55"/>
      <c r="I2664" s="69"/>
      <c r="J2664" s="50"/>
    </row>
    <row r="2665" spans="1:10" ht="12.75">
      <c r="A2665" s="54"/>
      <c r="B2665" s="54"/>
      <c r="C2665" s="54"/>
      <c r="D2665" s="54"/>
      <c r="F2665" s="54"/>
      <c r="G2665" s="55"/>
      <c r="I2665" s="69"/>
      <c r="J2665" s="50"/>
    </row>
    <row r="2666" spans="1:10" ht="12.75">
      <c r="A2666" s="54"/>
      <c r="B2666" s="54"/>
      <c r="C2666" s="54"/>
      <c r="D2666" s="54"/>
      <c r="F2666" s="54"/>
      <c r="G2666" s="55"/>
      <c r="I2666" s="69"/>
      <c r="J2666" s="50"/>
    </row>
    <row r="2667" spans="1:10" ht="12.75">
      <c r="A2667" s="54"/>
      <c r="B2667" s="54"/>
      <c r="C2667" s="54"/>
      <c r="D2667" s="54"/>
      <c r="F2667" s="54"/>
      <c r="G2667" s="55"/>
      <c r="I2667" s="69"/>
      <c r="J2667" s="50"/>
    </row>
    <row r="2668" spans="1:10" ht="12.75">
      <c r="A2668" s="54"/>
      <c r="B2668" s="54"/>
      <c r="C2668" s="54"/>
      <c r="D2668" s="54"/>
      <c r="F2668" s="54"/>
      <c r="G2668" s="55"/>
      <c r="I2668" s="69"/>
      <c r="J2668" s="50"/>
    </row>
    <row r="2669" spans="1:10" ht="12.75">
      <c r="A2669" s="54"/>
      <c r="B2669" s="54"/>
      <c r="C2669" s="54"/>
      <c r="D2669" s="54"/>
      <c r="F2669" s="54"/>
      <c r="G2669" s="55"/>
      <c r="I2669" s="69"/>
      <c r="J2669" s="50"/>
    </row>
    <row r="2670" spans="1:10" ht="12.75">
      <c r="A2670" s="54"/>
      <c r="B2670" s="54"/>
      <c r="C2670" s="54"/>
      <c r="D2670" s="54"/>
      <c r="F2670" s="54"/>
      <c r="G2670" s="55"/>
      <c r="I2670" s="69"/>
      <c r="J2670" s="50"/>
    </row>
    <row r="2671" spans="1:10" ht="12.75">
      <c r="A2671" s="54"/>
      <c r="B2671" s="54"/>
      <c r="C2671" s="54"/>
      <c r="D2671" s="54"/>
      <c r="F2671" s="54"/>
      <c r="G2671" s="55"/>
      <c r="I2671" s="69"/>
      <c r="J2671" s="50"/>
    </row>
    <row r="2672" spans="1:10" ht="12.75">
      <c r="A2672" s="54"/>
      <c r="B2672" s="54"/>
      <c r="C2672" s="54"/>
      <c r="D2672" s="54"/>
      <c r="F2672" s="54"/>
      <c r="G2672" s="55"/>
      <c r="I2672" s="69"/>
      <c r="J2672" s="50"/>
    </row>
    <row r="2673" spans="1:10" ht="12.75">
      <c r="A2673" s="54"/>
      <c r="B2673" s="54"/>
      <c r="C2673" s="54"/>
      <c r="D2673" s="54"/>
      <c r="F2673" s="54"/>
      <c r="G2673" s="55"/>
      <c r="I2673" s="69"/>
      <c r="J2673" s="50"/>
    </row>
    <row r="2674" spans="1:10" ht="12.75">
      <c r="A2674" s="54"/>
      <c r="B2674" s="54"/>
      <c r="C2674" s="54"/>
      <c r="D2674" s="54"/>
      <c r="F2674" s="54"/>
      <c r="G2674" s="55"/>
      <c r="I2674" s="69"/>
      <c r="J2674" s="50"/>
    </row>
    <row r="2675" spans="1:10" ht="12.75">
      <c r="A2675" s="54"/>
      <c r="B2675" s="54"/>
      <c r="C2675" s="54"/>
      <c r="D2675" s="54"/>
      <c r="F2675" s="54"/>
      <c r="G2675" s="55"/>
      <c r="I2675" s="69"/>
      <c r="J2675" s="50"/>
    </row>
    <row r="2676" spans="1:10" ht="12.75">
      <c r="A2676" s="54"/>
      <c r="B2676" s="54"/>
      <c r="C2676" s="54"/>
      <c r="D2676" s="54"/>
      <c r="F2676" s="54"/>
      <c r="G2676" s="55"/>
      <c r="I2676" s="69"/>
      <c r="J2676" s="50"/>
    </row>
    <row r="2677" spans="1:10" ht="12.75">
      <c r="A2677" s="54"/>
      <c r="B2677" s="54"/>
      <c r="C2677" s="54"/>
      <c r="D2677" s="54"/>
      <c r="F2677" s="54"/>
      <c r="G2677" s="55"/>
      <c r="I2677" s="69"/>
      <c r="J2677" s="50"/>
    </row>
    <row r="2678" spans="1:10" ht="12.75">
      <c r="A2678" s="54"/>
      <c r="B2678" s="54"/>
      <c r="C2678" s="54"/>
      <c r="D2678" s="54"/>
      <c r="F2678" s="54"/>
      <c r="G2678" s="55"/>
      <c r="I2678" s="69"/>
      <c r="J2678" s="50"/>
    </row>
    <row r="2679" spans="1:10" ht="12.75">
      <c r="A2679" s="54"/>
      <c r="B2679" s="54"/>
      <c r="C2679" s="54"/>
      <c r="D2679" s="54"/>
      <c r="F2679" s="54"/>
      <c r="G2679" s="55"/>
      <c r="I2679" s="69"/>
      <c r="J2679" s="50"/>
    </row>
    <row r="2680" spans="1:10" ht="12.75">
      <c r="A2680" s="54"/>
      <c r="B2680" s="54"/>
      <c r="C2680" s="54"/>
      <c r="D2680" s="54"/>
      <c r="F2680" s="54"/>
      <c r="G2680" s="55"/>
      <c r="I2680" s="69"/>
      <c r="J2680" s="50"/>
    </row>
    <row r="2681" spans="1:10" ht="12.75">
      <c r="A2681" s="54"/>
      <c r="B2681" s="54"/>
      <c r="C2681" s="54"/>
      <c r="D2681" s="54"/>
      <c r="F2681" s="54"/>
      <c r="G2681" s="55"/>
      <c r="I2681" s="69"/>
      <c r="J2681" s="50"/>
    </row>
    <row r="2682" spans="1:10" ht="12.75">
      <c r="A2682" s="54"/>
      <c r="B2682" s="54"/>
      <c r="C2682" s="54"/>
      <c r="D2682" s="54"/>
      <c r="F2682" s="54"/>
      <c r="G2682" s="55"/>
      <c r="I2682" s="69"/>
      <c r="J2682" s="50"/>
    </row>
    <row r="2683" spans="1:10" ht="12.75">
      <c r="A2683" s="54"/>
      <c r="B2683" s="54"/>
      <c r="C2683" s="54"/>
      <c r="D2683" s="54"/>
      <c r="F2683" s="54"/>
      <c r="G2683" s="55"/>
      <c r="I2683" s="69"/>
      <c r="J2683" s="50"/>
    </row>
    <row r="2684" spans="1:10" ht="12.75">
      <c r="A2684" s="54"/>
      <c r="B2684" s="54"/>
      <c r="C2684" s="54"/>
      <c r="D2684" s="54"/>
      <c r="F2684" s="54"/>
      <c r="G2684" s="55"/>
      <c r="I2684" s="69"/>
      <c r="J2684" s="50"/>
    </row>
    <row r="2685" spans="1:10" ht="12.75">
      <c r="A2685" s="54"/>
      <c r="B2685" s="54"/>
      <c r="C2685" s="54"/>
      <c r="D2685" s="54"/>
      <c r="F2685" s="54"/>
      <c r="G2685" s="55"/>
      <c r="I2685" s="69"/>
      <c r="J2685" s="50"/>
    </row>
    <row r="2686" spans="1:10" ht="12.75">
      <c r="A2686" s="54"/>
      <c r="B2686" s="54"/>
      <c r="C2686" s="54"/>
      <c r="D2686" s="54"/>
      <c r="F2686" s="54"/>
      <c r="G2686" s="55"/>
      <c r="I2686" s="69"/>
      <c r="J2686" s="50"/>
    </row>
    <row r="2687" spans="1:10" ht="12.75">
      <c r="A2687" s="54"/>
      <c r="B2687" s="54"/>
      <c r="C2687" s="54"/>
      <c r="D2687" s="54"/>
      <c r="F2687" s="54"/>
      <c r="G2687" s="55"/>
      <c r="I2687" s="69"/>
      <c r="J2687" s="50"/>
    </row>
    <row r="2688" spans="1:10" ht="12.75">
      <c r="A2688" s="54"/>
      <c r="B2688" s="54"/>
      <c r="C2688" s="54"/>
      <c r="D2688" s="54"/>
      <c r="F2688" s="54"/>
      <c r="G2688" s="55"/>
      <c r="I2688" s="69"/>
      <c r="J2688" s="50"/>
    </row>
    <row r="2689" spans="1:10" ht="12.75">
      <c r="A2689" s="54"/>
      <c r="B2689" s="54"/>
      <c r="C2689" s="54"/>
      <c r="D2689" s="54"/>
      <c r="F2689" s="54"/>
      <c r="G2689" s="55"/>
      <c r="I2689" s="69"/>
      <c r="J2689" s="50"/>
    </row>
    <row r="2690" spans="1:10" ht="12.75">
      <c r="A2690" s="54"/>
      <c r="B2690" s="54"/>
      <c r="C2690" s="54"/>
      <c r="D2690" s="54"/>
      <c r="F2690" s="54"/>
      <c r="G2690" s="55"/>
      <c r="I2690" s="69"/>
      <c r="J2690" s="50"/>
    </row>
    <row r="2691" spans="1:10" ht="12.75">
      <c r="A2691" s="54"/>
      <c r="B2691" s="54"/>
      <c r="C2691" s="54"/>
      <c r="D2691" s="54"/>
      <c r="F2691" s="54"/>
      <c r="G2691" s="55"/>
      <c r="I2691" s="69"/>
      <c r="J2691" s="50"/>
    </row>
    <row r="2692" spans="1:10" ht="12.75">
      <c r="A2692" s="54"/>
      <c r="B2692" s="54"/>
      <c r="C2692" s="54"/>
      <c r="D2692" s="54"/>
      <c r="F2692" s="54"/>
      <c r="G2692" s="55"/>
      <c r="I2692" s="69"/>
      <c r="J2692" s="50"/>
    </row>
    <row r="2693" spans="1:10" ht="12.75">
      <c r="A2693" s="54"/>
      <c r="B2693" s="54"/>
      <c r="C2693" s="54"/>
      <c r="D2693" s="54"/>
      <c r="F2693" s="54"/>
      <c r="G2693" s="55"/>
      <c r="I2693" s="69"/>
      <c r="J2693" s="50"/>
    </row>
    <row r="2694" spans="1:10" ht="12.75">
      <c r="A2694" s="54"/>
      <c r="B2694" s="54"/>
      <c r="C2694" s="54"/>
      <c r="D2694" s="54"/>
      <c r="F2694" s="54"/>
      <c r="G2694" s="55"/>
      <c r="I2694" s="69"/>
      <c r="J2694" s="50"/>
    </row>
    <row r="2695" spans="1:10" ht="12.75">
      <c r="A2695" s="54"/>
      <c r="B2695" s="54"/>
      <c r="C2695" s="54"/>
      <c r="D2695" s="54"/>
      <c r="F2695" s="54"/>
      <c r="G2695" s="55"/>
      <c r="I2695" s="69"/>
      <c r="J2695" s="50"/>
    </row>
    <row r="2696" spans="1:10" ht="12.75">
      <c r="A2696" s="54"/>
      <c r="B2696" s="54"/>
      <c r="C2696" s="54"/>
      <c r="D2696" s="54"/>
      <c r="F2696" s="54"/>
      <c r="G2696" s="55"/>
      <c r="I2696" s="69"/>
      <c r="J2696" s="50"/>
    </row>
    <row r="2697" spans="1:10" ht="12.75">
      <c r="A2697" s="54"/>
      <c r="B2697" s="54"/>
      <c r="C2697" s="54"/>
      <c r="D2697" s="54"/>
      <c r="F2697" s="54"/>
      <c r="G2697" s="55"/>
      <c r="I2697" s="69"/>
      <c r="J2697" s="50"/>
    </row>
    <row r="2698" spans="1:10" ht="12.75">
      <c r="A2698" s="54"/>
      <c r="B2698" s="54"/>
      <c r="C2698" s="54"/>
      <c r="D2698" s="54"/>
      <c r="F2698" s="54"/>
      <c r="G2698" s="55"/>
      <c r="I2698" s="69"/>
      <c r="J2698" s="50"/>
    </row>
    <row r="2699" spans="1:10" ht="12.75">
      <c r="A2699" s="54"/>
      <c r="B2699" s="54"/>
      <c r="C2699" s="54"/>
      <c r="D2699" s="54"/>
      <c r="F2699" s="54"/>
      <c r="G2699" s="55"/>
      <c r="I2699" s="69"/>
      <c r="J2699" s="50"/>
    </row>
    <row r="2700" spans="1:10" ht="12.75">
      <c r="A2700" s="54"/>
      <c r="B2700" s="54"/>
      <c r="C2700" s="54"/>
      <c r="D2700" s="54"/>
      <c r="F2700" s="54"/>
      <c r="G2700" s="55"/>
      <c r="I2700" s="69"/>
      <c r="J2700" s="50"/>
    </row>
    <row r="2701" spans="1:10" ht="12.75">
      <c r="A2701" s="54"/>
      <c r="B2701" s="54"/>
      <c r="C2701" s="54"/>
      <c r="D2701" s="54"/>
      <c r="F2701" s="54"/>
      <c r="G2701" s="55"/>
      <c r="I2701" s="69"/>
      <c r="J2701" s="50"/>
    </row>
    <row r="2702" spans="1:10" ht="12.75">
      <c r="A2702" s="54"/>
      <c r="B2702" s="54"/>
      <c r="C2702" s="54"/>
      <c r="D2702" s="54"/>
      <c r="F2702" s="54"/>
      <c r="G2702" s="55"/>
      <c r="I2702" s="69"/>
      <c r="J2702" s="50"/>
    </row>
    <row r="2703" spans="1:10" ht="12.75">
      <c r="A2703" s="54"/>
      <c r="B2703" s="54"/>
      <c r="C2703" s="54"/>
      <c r="D2703" s="54"/>
      <c r="F2703" s="54"/>
      <c r="G2703" s="55"/>
      <c r="I2703" s="69"/>
      <c r="J2703" s="50"/>
    </row>
    <row r="2704" spans="1:10" ht="12.75">
      <c r="A2704" s="54"/>
      <c r="B2704" s="54"/>
      <c r="C2704" s="54"/>
      <c r="D2704" s="54"/>
      <c r="F2704" s="54"/>
      <c r="G2704" s="55"/>
      <c r="I2704" s="69"/>
      <c r="J2704" s="50"/>
    </row>
    <row r="2705" spans="1:10" ht="12.75">
      <c r="A2705" s="54"/>
      <c r="B2705" s="54"/>
      <c r="C2705" s="54"/>
      <c r="D2705" s="54"/>
      <c r="F2705" s="54"/>
      <c r="G2705" s="55"/>
      <c r="I2705" s="69"/>
      <c r="J2705" s="50"/>
    </row>
    <row r="2706" spans="1:10" ht="12.75">
      <c r="A2706" s="54"/>
      <c r="B2706" s="54"/>
      <c r="C2706" s="54"/>
      <c r="D2706" s="54"/>
      <c r="F2706" s="54"/>
      <c r="G2706" s="55"/>
      <c r="I2706" s="69"/>
      <c r="J2706" s="50"/>
    </row>
    <row r="2707" spans="1:10" ht="12.75">
      <c r="A2707" s="54"/>
      <c r="B2707" s="54"/>
      <c r="C2707" s="54"/>
      <c r="D2707" s="54"/>
      <c r="F2707" s="54"/>
      <c r="G2707" s="55"/>
      <c r="I2707" s="69"/>
      <c r="J2707" s="50"/>
    </row>
    <row r="2708" spans="1:10" ht="12.75">
      <c r="A2708" s="54"/>
      <c r="B2708" s="54"/>
      <c r="C2708" s="54"/>
      <c r="D2708" s="54"/>
      <c r="F2708" s="54"/>
      <c r="G2708" s="55"/>
      <c r="I2708" s="69"/>
      <c r="J2708" s="50"/>
    </row>
    <row r="2709" spans="1:10" ht="12.75">
      <c r="A2709" s="54"/>
      <c r="B2709" s="54"/>
      <c r="C2709" s="54"/>
      <c r="D2709" s="54"/>
      <c r="F2709" s="54"/>
      <c r="G2709" s="55"/>
      <c r="I2709" s="69"/>
      <c r="J2709" s="50"/>
    </row>
    <row r="2710" spans="1:10" ht="12.75">
      <c r="A2710" s="54"/>
      <c r="B2710" s="54"/>
      <c r="C2710" s="54"/>
      <c r="D2710" s="54"/>
      <c r="F2710" s="54"/>
      <c r="G2710" s="55"/>
      <c r="I2710" s="69"/>
      <c r="J2710" s="50"/>
    </row>
    <row r="2711" spans="1:10" ht="12.75">
      <c r="A2711" s="54"/>
      <c r="B2711" s="54"/>
      <c r="C2711" s="54"/>
      <c r="D2711" s="54"/>
      <c r="F2711" s="54"/>
      <c r="G2711" s="55"/>
      <c r="I2711" s="69"/>
      <c r="J2711" s="50"/>
    </row>
    <row r="2712" spans="1:10" ht="12.75">
      <c r="A2712" s="54"/>
      <c r="B2712" s="54"/>
      <c r="C2712" s="54"/>
      <c r="D2712" s="54"/>
      <c r="F2712" s="54"/>
      <c r="G2712" s="55"/>
      <c r="I2712" s="69"/>
      <c r="J2712" s="50"/>
    </row>
    <row r="2713" spans="1:10" ht="12.75">
      <c r="A2713" s="54"/>
      <c r="B2713" s="54"/>
      <c r="C2713" s="54"/>
      <c r="D2713" s="54"/>
      <c r="F2713" s="54"/>
      <c r="G2713" s="55"/>
      <c r="I2713" s="69"/>
      <c r="J2713" s="50"/>
    </row>
    <row r="2714" spans="1:10" ht="12.75">
      <c r="A2714" s="54"/>
      <c r="B2714" s="54"/>
      <c r="C2714" s="54"/>
      <c r="D2714" s="54"/>
      <c r="F2714" s="54"/>
      <c r="G2714" s="55"/>
      <c r="I2714" s="69"/>
      <c r="J2714" s="50"/>
    </row>
    <row r="2715" spans="1:10" ht="12.75">
      <c r="A2715" s="54"/>
      <c r="B2715" s="54"/>
      <c r="C2715" s="54"/>
      <c r="D2715" s="54"/>
      <c r="F2715" s="54"/>
      <c r="G2715" s="55"/>
      <c r="I2715" s="69"/>
      <c r="J2715" s="50"/>
    </row>
    <row r="2716" spans="1:10" ht="12.75">
      <c r="A2716" s="54"/>
      <c r="B2716" s="54"/>
      <c r="C2716" s="54"/>
      <c r="D2716" s="54"/>
      <c r="F2716" s="54"/>
      <c r="G2716" s="55"/>
      <c r="I2716" s="69"/>
      <c r="J2716" s="50"/>
    </row>
    <row r="2717" spans="1:10" ht="12.75">
      <c r="A2717" s="54"/>
      <c r="B2717" s="54"/>
      <c r="C2717" s="54"/>
      <c r="D2717" s="54"/>
      <c r="F2717" s="54"/>
      <c r="G2717" s="55"/>
      <c r="I2717" s="69"/>
      <c r="J2717" s="50"/>
    </row>
    <row r="2718" spans="1:10" ht="12.75">
      <c r="A2718" s="54"/>
      <c r="B2718" s="54"/>
      <c r="C2718" s="54"/>
      <c r="D2718" s="54"/>
      <c r="F2718" s="54"/>
      <c r="G2718" s="55"/>
      <c r="I2718" s="69"/>
      <c r="J2718" s="50"/>
    </row>
    <row r="2719" spans="1:10" ht="12.75">
      <c r="A2719" s="54"/>
      <c r="B2719" s="54"/>
      <c r="C2719" s="54"/>
      <c r="D2719" s="54"/>
      <c r="F2719" s="54"/>
      <c r="G2719" s="55"/>
      <c r="I2719" s="69"/>
      <c r="J2719" s="50"/>
    </row>
    <row r="2720" spans="1:10" ht="12.75">
      <c r="A2720" s="54"/>
      <c r="B2720" s="54"/>
      <c r="C2720" s="54"/>
      <c r="D2720" s="54"/>
      <c r="F2720" s="54"/>
      <c r="G2720" s="55"/>
      <c r="I2720" s="69"/>
      <c r="J2720" s="50"/>
    </row>
    <row r="2721" spans="1:10" ht="12.75">
      <c r="A2721" s="54"/>
      <c r="B2721" s="54"/>
      <c r="C2721" s="54"/>
      <c r="D2721" s="54"/>
      <c r="F2721" s="54"/>
      <c r="G2721" s="55"/>
      <c r="I2721" s="69"/>
      <c r="J2721" s="50"/>
    </row>
    <row r="2722" spans="1:10" ht="12.75">
      <c r="A2722" s="54"/>
      <c r="B2722" s="54"/>
      <c r="C2722" s="54"/>
      <c r="D2722" s="54"/>
      <c r="F2722" s="54"/>
      <c r="G2722" s="55"/>
      <c r="I2722" s="69"/>
      <c r="J2722" s="50"/>
    </row>
    <row r="2723" spans="1:10" ht="12.75">
      <c r="A2723" s="54"/>
      <c r="B2723" s="54"/>
      <c r="C2723" s="54"/>
      <c r="D2723" s="54"/>
      <c r="F2723" s="54"/>
      <c r="G2723" s="55"/>
      <c r="I2723" s="69"/>
      <c r="J2723" s="50"/>
    </row>
    <row r="2724" spans="1:10" ht="12.75">
      <c r="A2724" s="54"/>
      <c r="B2724" s="54"/>
      <c r="C2724" s="54"/>
      <c r="D2724" s="54"/>
      <c r="F2724" s="54"/>
      <c r="G2724" s="55"/>
      <c r="I2724" s="69"/>
      <c r="J2724" s="50"/>
    </row>
    <row r="2725" spans="1:10" ht="12.75">
      <c r="A2725" s="54"/>
      <c r="B2725" s="54"/>
      <c r="C2725" s="54"/>
      <c r="D2725" s="54"/>
      <c r="F2725" s="54"/>
      <c r="G2725" s="55"/>
      <c r="I2725" s="69"/>
      <c r="J2725" s="50"/>
    </row>
    <row r="2726" spans="1:10" ht="12.75">
      <c r="A2726" s="54"/>
      <c r="B2726" s="54"/>
      <c r="C2726" s="54"/>
      <c r="D2726" s="54"/>
      <c r="F2726" s="54"/>
      <c r="G2726" s="55"/>
      <c r="I2726" s="69"/>
      <c r="J2726" s="50"/>
    </row>
    <row r="2727" spans="1:10" ht="12.75">
      <c r="A2727" s="54"/>
      <c r="B2727" s="54"/>
      <c r="C2727" s="54"/>
      <c r="D2727" s="54"/>
      <c r="F2727" s="54"/>
      <c r="G2727" s="55"/>
      <c r="I2727" s="69"/>
      <c r="J2727" s="50"/>
    </row>
    <row r="2728" spans="1:10" ht="12.75">
      <c r="A2728" s="54"/>
      <c r="B2728" s="54"/>
      <c r="C2728" s="54"/>
      <c r="D2728" s="54"/>
      <c r="F2728" s="54"/>
      <c r="G2728" s="55"/>
      <c r="I2728" s="69"/>
      <c r="J2728" s="50"/>
    </row>
    <row r="2729" spans="1:10" ht="12.75">
      <c r="A2729" s="54"/>
      <c r="B2729" s="54"/>
      <c r="C2729" s="54"/>
      <c r="D2729" s="54"/>
      <c r="F2729" s="54"/>
      <c r="G2729" s="55"/>
      <c r="I2729" s="69"/>
      <c r="J2729" s="50"/>
    </row>
    <row r="2730" spans="1:10" ht="12.75">
      <c r="A2730" s="54"/>
      <c r="B2730" s="54"/>
      <c r="C2730" s="54"/>
      <c r="D2730" s="54"/>
      <c r="F2730" s="54"/>
      <c r="G2730" s="55"/>
      <c r="I2730" s="69"/>
      <c r="J2730" s="50"/>
    </row>
    <row r="2731" spans="1:10" ht="12.75">
      <c r="A2731" s="54"/>
      <c r="B2731" s="54"/>
      <c r="C2731" s="54"/>
      <c r="D2731" s="54"/>
      <c r="F2731" s="54"/>
      <c r="G2731" s="55"/>
      <c r="I2731" s="69"/>
      <c r="J2731" s="50"/>
    </row>
    <row r="2732" spans="1:10" ht="12.75">
      <c r="A2732" s="54"/>
      <c r="B2732" s="54"/>
      <c r="C2732" s="54"/>
      <c r="D2732" s="54"/>
      <c r="F2732" s="54"/>
      <c r="G2732" s="55"/>
      <c r="I2732" s="69"/>
      <c r="J2732" s="50"/>
    </row>
    <row r="2733" spans="1:10" ht="12.75">
      <c r="A2733" s="54"/>
      <c r="B2733" s="54"/>
      <c r="C2733" s="54"/>
      <c r="D2733" s="54"/>
      <c r="F2733" s="54"/>
      <c r="G2733" s="55"/>
      <c r="I2733" s="69"/>
      <c r="J2733" s="50"/>
    </row>
    <row r="2734" spans="1:10" ht="12.75">
      <c r="A2734" s="54"/>
      <c r="B2734" s="54"/>
      <c r="C2734" s="54"/>
      <c r="D2734" s="54"/>
      <c r="F2734" s="54"/>
      <c r="G2734" s="55"/>
      <c r="I2734" s="69"/>
      <c r="J2734" s="50"/>
    </row>
    <row r="2735" spans="1:10" ht="12.75">
      <c r="A2735" s="54"/>
      <c r="B2735" s="54"/>
      <c r="C2735" s="54"/>
      <c r="D2735" s="54"/>
      <c r="F2735" s="54"/>
      <c r="G2735" s="55"/>
      <c r="I2735" s="69"/>
      <c r="J2735" s="50"/>
    </row>
    <row r="2736" spans="1:10" ht="12.75">
      <c r="A2736" s="54"/>
      <c r="B2736" s="54"/>
      <c r="C2736" s="54"/>
      <c r="D2736" s="54"/>
      <c r="F2736" s="54"/>
      <c r="G2736" s="55"/>
      <c r="I2736" s="69"/>
      <c r="J2736" s="50"/>
    </row>
    <row r="2737" spans="1:10" ht="12.75">
      <c r="A2737" s="54"/>
      <c r="B2737" s="54"/>
      <c r="C2737" s="54"/>
      <c r="D2737" s="54"/>
      <c r="F2737" s="54"/>
      <c r="G2737" s="55"/>
      <c r="I2737" s="69"/>
      <c r="J2737" s="50"/>
    </row>
    <row r="2738" spans="1:10" ht="12.75">
      <c r="A2738" s="54"/>
      <c r="B2738" s="54"/>
      <c r="C2738" s="54"/>
      <c r="D2738" s="54"/>
      <c r="F2738" s="54"/>
      <c r="G2738" s="55"/>
      <c r="I2738" s="69"/>
      <c r="J2738" s="50"/>
    </row>
    <row r="2739" spans="1:10" ht="12.75">
      <c r="A2739" s="54"/>
      <c r="B2739" s="54"/>
      <c r="C2739" s="54"/>
      <c r="D2739" s="54"/>
      <c r="F2739" s="54"/>
      <c r="G2739" s="55"/>
      <c r="I2739" s="69"/>
      <c r="J2739" s="50"/>
    </row>
    <row r="2740" spans="1:10" ht="12.75">
      <c r="A2740" s="54"/>
      <c r="B2740" s="54"/>
      <c r="C2740" s="54"/>
      <c r="D2740" s="54"/>
      <c r="F2740" s="54"/>
      <c r="G2740" s="55"/>
      <c r="I2740" s="69"/>
      <c r="J2740" s="50"/>
    </row>
    <row r="2741" spans="1:10" ht="12.75">
      <c r="A2741" s="54"/>
      <c r="B2741" s="54"/>
      <c r="C2741" s="54"/>
      <c r="D2741" s="54"/>
      <c r="F2741" s="54"/>
      <c r="G2741" s="55"/>
      <c r="I2741" s="69"/>
      <c r="J2741" s="50"/>
    </row>
    <row r="2742" spans="1:10" ht="12.75">
      <c r="A2742" s="54"/>
      <c r="B2742" s="54"/>
      <c r="C2742" s="54"/>
      <c r="D2742" s="54"/>
      <c r="F2742" s="54"/>
      <c r="G2742" s="55"/>
      <c r="I2742" s="69"/>
      <c r="J2742" s="50"/>
    </row>
    <row r="2743" spans="1:10" ht="12.75">
      <c r="A2743" s="54"/>
      <c r="B2743" s="54"/>
      <c r="C2743" s="54"/>
      <c r="D2743" s="54"/>
      <c r="F2743" s="54"/>
      <c r="G2743" s="55"/>
      <c r="I2743" s="69"/>
      <c r="J2743" s="50"/>
    </row>
    <row r="2744" spans="1:10" ht="12.75">
      <c r="A2744" s="54"/>
      <c r="B2744" s="54"/>
      <c r="C2744" s="54"/>
      <c r="D2744" s="54"/>
      <c r="F2744" s="54"/>
      <c r="G2744" s="55"/>
      <c r="I2744" s="69"/>
      <c r="J2744" s="50"/>
    </row>
    <row r="2745" spans="1:10" ht="12.75">
      <c r="A2745" s="54"/>
      <c r="B2745" s="54"/>
      <c r="C2745" s="54"/>
      <c r="D2745" s="54"/>
      <c r="F2745" s="54"/>
      <c r="G2745" s="55"/>
      <c r="I2745" s="69"/>
      <c r="J2745" s="50"/>
    </row>
    <row r="2746" spans="1:10" ht="12.75">
      <c r="A2746" s="54"/>
      <c r="B2746" s="54"/>
      <c r="C2746" s="54"/>
      <c r="D2746" s="54"/>
      <c r="F2746" s="54"/>
      <c r="G2746" s="55"/>
      <c r="I2746" s="69"/>
      <c r="J2746" s="50"/>
    </row>
    <row r="2747" spans="1:10" ht="12.75">
      <c r="A2747" s="54"/>
      <c r="B2747" s="54"/>
      <c r="C2747" s="54"/>
      <c r="D2747" s="54"/>
      <c r="F2747" s="54"/>
      <c r="G2747" s="55"/>
      <c r="I2747" s="69"/>
      <c r="J2747" s="50"/>
    </row>
    <row r="2748" spans="1:10" ht="12.75">
      <c r="A2748" s="54"/>
      <c r="B2748" s="54"/>
      <c r="C2748" s="54"/>
      <c r="D2748" s="54"/>
      <c r="F2748" s="54"/>
      <c r="G2748" s="55"/>
      <c r="I2748" s="69"/>
      <c r="J2748" s="50"/>
    </row>
    <row r="2749" spans="1:10" ht="12.75">
      <c r="A2749" s="54"/>
      <c r="B2749" s="54"/>
      <c r="C2749" s="54"/>
      <c r="D2749" s="54"/>
      <c r="F2749" s="54"/>
      <c r="G2749" s="55"/>
      <c r="I2749" s="69"/>
      <c r="J2749" s="50"/>
    </row>
    <row r="2750" spans="1:10" ht="12.75">
      <c r="A2750" s="54"/>
      <c r="B2750" s="54"/>
      <c r="C2750" s="54"/>
      <c r="D2750" s="54"/>
      <c r="F2750" s="54"/>
      <c r="G2750" s="55"/>
      <c r="I2750" s="69"/>
      <c r="J2750" s="50"/>
    </row>
    <row r="2751" spans="1:10" ht="12.75">
      <c r="A2751" s="54"/>
      <c r="B2751" s="54"/>
      <c r="C2751" s="54"/>
      <c r="D2751" s="54"/>
      <c r="F2751" s="54"/>
      <c r="G2751" s="55"/>
      <c r="I2751" s="69"/>
      <c r="J2751" s="50"/>
    </row>
    <row r="2752" spans="1:10" ht="12.75">
      <c r="A2752" s="54"/>
      <c r="B2752" s="54"/>
      <c r="C2752" s="54"/>
      <c r="D2752" s="54"/>
      <c r="F2752" s="54"/>
      <c r="G2752" s="55"/>
      <c r="I2752" s="69"/>
      <c r="J2752" s="50"/>
    </row>
    <row r="2753" spans="1:10" ht="12.75">
      <c r="A2753" s="54"/>
      <c r="B2753" s="54"/>
      <c r="C2753" s="54"/>
      <c r="D2753" s="54"/>
      <c r="F2753" s="54"/>
      <c r="G2753" s="55"/>
      <c r="I2753" s="69"/>
      <c r="J2753" s="50"/>
    </row>
    <row r="2754" spans="1:10" ht="12.75">
      <c r="A2754" s="54"/>
      <c r="B2754" s="54"/>
      <c r="C2754" s="54"/>
      <c r="D2754" s="54"/>
      <c r="F2754" s="54"/>
      <c r="G2754" s="55"/>
      <c r="I2754" s="69"/>
      <c r="J2754" s="50"/>
    </row>
    <row r="2755" spans="1:10" ht="12.75">
      <c r="A2755" s="54"/>
      <c r="B2755" s="54"/>
      <c r="C2755" s="54"/>
      <c r="D2755" s="54"/>
      <c r="F2755" s="54"/>
      <c r="G2755" s="55"/>
      <c r="I2755" s="69"/>
      <c r="J2755" s="50"/>
    </row>
    <row r="2756" spans="1:10" ht="12.75">
      <c r="A2756" s="54"/>
      <c r="B2756" s="54"/>
      <c r="C2756" s="54"/>
      <c r="D2756" s="54"/>
      <c r="F2756" s="54"/>
      <c r="G2756" s="55"/>
      <c r="I2756" s="69"/>
      <c r="J2756" s="50"/>
    </row>
    <row r="2757" spans="1:10" ht="12.75">
      <c r="A2757" s="54"/>
      <c r="B2757" s="54"/>
      <c r="C2757" s="54"/>
      <c r="D2757" s="54"/>
      <c r="F2757" s="54"/>
      <c r="G2757" s="55"/>
      <c r="I2757" s="69"/>
      <c r="J2757" s="50"/>
    </row>
    <row r="2758" spans="1:10" ht="12.75">
      <c r="A2758" s="54"/>
      <c r="B2758" s="54"/>
      <c r="C2758" s="54"/>
      <c r="D2758" s="54"/>
      <c r="F2758" s="54"/>
      <c r="G2758" s="55"/>
      <c r="I2758" s="69"/>
      <c r="J2758" s="50"/>
    </row>
    <row r="2759" spans="1:10" ht="12.75">
      <c r="A2759" s="54"/>
      <c r="B2759" s="54"/>
      <c r="C2759" s="54"/>
      <c r="D2759" s="54"/>
      <c r="F2759" s="54"/>
      <c r="G2759" s="55"/>
      <c r="I2759" s="69"/>
      <c r="J2759" s="50"/>
    </row>
    <row r="2760" spans="1:10" ht="12.75">
      <c r="A2760" s="54"/>
      <c r="B2760" s="54"/>
      <c r="C2760" s="54"/>
      <c r="D2760" s="54"/>
      <c r="F2760" s="54"/>
      <c r="G2760" s="55"/>
      <c r="I2760" s="69"/>
      <c r="J2760" s="50"/>
    </row>
    <row r="2761" spans="1:10" ht="12.75">
      <c r="A2761" s="54"/>
      <c r="B2761" s="54"/>
      <c r="C2761" s="54"/>
      <c r="D2761" s="54"/>
      <c r="F2761" s="54"/>
      <c r="G2761" s="55"/>
      <c r="I2761" s="69"/>
      <c r="J2761" s="50"/>
    </row>
    <row r="2762" spans="1:10" ht="12.75">
      <c r="A2762" s="54"/>
      <c r="B2762" s="54"/>
      <c r="C2762" s="54"/>
      <c r="D2762" s="54"/>
      <c r="F2762" s="54"/>
      <c r="G2762" s="55"/>
      <c r="I2762" s="69"/>
      <c r="J2762" s="50"/>
    </row>
    <row r="2763" spans="1:10" ht="12.75">
      <c r="A2763" s="54"/>
      <c r="B2763" s="54"/>
      <c r="C2763" s="54"/>
      <c r="D2763" s="54"/>
      <c r="F2763" s="54"/>
      <c r="G2763" s="55"/>
      <c r="I2763" s="69"/>
      <c r="J2763" s="50"/>
    </row>
    <row r="2764" spans="1:10" ht="12.75">
      <c r="A2764" s="54"/>
      <c r="B2764" s="54"/>
      <c r="C2764" s="54"/>
      <c r="D2764" s="54"/>
      <c r="F2764" s="54"/>
      <c r="G2764" s="55"/>
      <c r="I2764" s="69"/>
      <c r="J2764" s="50"/>
    </row>
    <row r="2765" spans="1:10" ht="12.75">
      <c r="A2765" s="54"/>
      <c r="B2765" s="54"/>
      <c r="C2765" s="54"/>
      <c r="D2765" s="54"/>
      <c r="F2765" s="54"/>
      <c r="G2765" s="55"/>
      <c r="I2765" s="69"/>
      <c r="J2765" s="50"/>
    </row>
    <row r="2766" spans="1:10" ht="12.75">
      <c r="A2766" s="54"/>
      <c r="B2766" s="54"/>
      <c r="C2766" s="54"/>
      <c r="D2766" s="54"/>
      <c r="F2766" s="54"/>
      <c r="G2766" s="55"/>
      <c r="I2766" s="69"/>
      <c r="J2766" s="50"/>
    </row>
    <row r="2767" spans="1:10" ht="12.75">
      <c r="A2767" s="54"/>
      <c r="B2767" s="54"/>
      <c r="C2767" s="54"/>
      <c r="D2767" s="54"/>
      <c r="F2767" s="54"/>
      <c r="G2767" s="55"/>
      <c r="I2767" s="69"/>
      <c r="J2767" s="50"/>
    </row>
    <row r="2768" spans="1:10" ht="12.75">
      <c r="A2768" s="54"/>
      <c r="B2768" s="54"/>
      <c r="C2768" s="54"/>
      <c r="D2768" s="54"/>
      <c r="F2768" s="54"/>
      <c r="G2768" s="55"/>
      <c r="I2768" s="69"/>
      <c r="J2768" s="50"/>
    </row>
    <row r="2769" spans="1:10" ht="12.75">
      <c r="A2769" s="54"/>
      <c r="B2769" s="54"/>
      <c r="C2769" s="54"/>
      <c r="D2769" s="54"/>
      <c r="F2769" s="54"/>
      <c r="G2769" s="55"/>
      <c r="I2769" s="69"/>
      <c r="J2769" s="50"/>
    </row>
    <row r="2770" spans="1:10" ht="12.75">
      <c r="A2770" s="54"/>
      <c r="B2770" s="54"/>
      <c r="C2770" s="54"/>
      <c r="D2770" s="54"/>
      <c r="F2770" s="54"/>
      <c r="G2770" s="55"/>
      <c r="I2770" s="69"/>
      <c r="J2770" s="50"/>
    </row>
    <row r="2771" spans="1:10" ht="12.75">
      <c r="A2771" s="54"/>
      <c r="B2771" s="54"/>
      <c r="C2771" s="54"/>
      <c r="D2771" s="54"/>
      <c r="F2771" s="54"/>
      <c r="G2771" s="55"/>
      <c r="I2771" s="69"/>
      <c r="J2771" s="50"/>
    </row>
    <row r="2772" spans="1:10" ht="12.75">
      <c r="A2772" s="54"/>
      <c r="B2772" s="54"/>
      <c r="C2772" s="54"/>
      <c r="D2772" s="54"/>
      <c r="F2772" s="54"/>
      <c r="G2772" s="55"/>
      <c r="I2772" s="69"/>
      <c r="J2772" s="50"/>
    </row>
    <row r="2773" spans="1:10" ht="12.75">
      <c r="A2773" s="54"/>
      <c r="B2773" s="54"/>
      <c r="C2773" s="54"/>
      <c r="D2773" s="54"/>
      <c r="F2773" s="54"/>
      <c r="G2773" s="55"/>
      <c r="I2773" s="69"/>
      <c r="J2773" s="50"/>
    </row>
    <row r="2774" spans="1:10" ht="12.75">
      <c r="A2774" s="54"/>
      <c r="B2774" s="54"/>
      <c r="C2774" s="54"/>
      <c r="D2774" s="54"/>
      <c r="F2774" s="54"/>
      <c r="G2774" s="55"/>
      <c r="I2774" s="69"/>
      <c r="J2774" s="50"/>
    </row>
    <row r="2775" spans="1:10" ht="12.75">
      <c r="A2775" s="54"/>
      <c r="B2775" s="54"/>
      <c r="C2775" s="54"/>
      <c r="D2775" s="54"/>
      <c r="F2775" s="54"/>
      <c r="G2775" s="55"/>
      <c r="I2775" s="69"/>
      <c r="J2775" s="50"/>
    </row>
    <row r="2776" spans="1:10" ht="12.75">
      <c r="A2776" s="54"/>
      <c r="B2776" s="54"/>
      <c r="C2776" s="54"/>
      <c r="D2776" s="54"/>
      <c r="F2776" s="54"/>
      <c r="G2776" s="55"/>
      <c r="I2776" s="69"/>
      <c r="J2776" s="50"/>
    </row>
    <row r="2777" spans="1:10" ht="12.75">
      <c r="A2777" s="54"/>
      <c r="B2777" s="54"/>
      <c r="C2777" s="54"/>
      <c r="D2777" s="54"/>
      <c r="F2777" s="54"/>
      <c r="G2777" s="55"/>
      <c r="I2777" s="69"/>
      <c r="J2777" s="50"/>
    </row>
    <row r="2778" spans="1:10" ht="12.75">
      <c r="A2778" s="54"/>
      <c r="B2778" s="54"/>
      <c r="C2778" s="54"/>
      <c r="D2778" s="54"/>
      <c r="F2778" s="54"/>
      <c r="G2778" s="55"/>
      <c r="I2778" s="69"/>
      <c r="J2778" s="50"/>
    </row>
    <row r="2779" spans="1:10" ht="12.75">
      <c r="A2779" s="54"/>
      <c r="B2779" s="54"/>
      <c r="C2779" s="54"/>
      <c r="D2779" s="54"/>
      <c r="F2779" s="54"/>
      <c r="G2779" s="55"/>
      <c r="I2779" s="69"/>
      <c r="J2779" s="50"/>
    </row>
    <row r="2780" spans="1:10" ht="12.75">
      <c r="A2780" s="54"/>
      <c r="B2780" s="54"/>
      <c r="C2780" s="54"/>
      <c r="D2780" s="54"/>
      <c r="F2780" s="54"/>
      <c r="G2780" s="55"/>
      <c r="I2780" s="69"/>
      <c r="J2780" s="50"/>
    </row>
    <row r="2781" spans="1:10" ht="12.75">
      <c r="A2781" s="54"/>
      <c r="B2781" s="54"/>
      <c r="C2781" s="54"/>
      <c r="D2781" s="54"/>
      <c r="F2781" s="54"/>
      <c r="G2781" s="55"/>
      <c r="I2781" s="69"/>
      <c r="J2781" s="50"/>
    </row>
    <row r="2782" spans="1:10" ht="12.75">
      <c r="A2782" s="54"/>
      <c r="B2782" s="54"/>
      <c r="C2782" s="54"/>
      <c r="D2782" s="54"/>
      <c r="F2782" s="54"/>
      <c r="G2782" s="55"/>
      <c r="I2782" s="69"/>
      <c r="J2782" s="50"/>
    </row>
    <row r="2783" spans="1:10" ht="12.75">
      <c r="A2783" s="54"/>
      <c r="B2783" s="54"/>
      <c r="C2783" s="54"/>
      <c r="D2783" s="54"/>
      <c r="F2783" s="54"/>
      <c r="G2783" s="55"/>
      <c r="I2783" s="69"/>
      <c r="J2783" s="50"/>
    </row>
    <row r="2784" spans="1:10" ht="12.75">
      <c r="A2784" s="54"/>
      <c r="B2784" s="54"/>
      <c r="C2784" s="54"/>
      <c r="D2784" s="54"/>
      <c r="F2784" s="54"/>
      <c r="G2784" s="55"/>
      <c r="I2784" s="69"/>
      <c r="J2784" s="50"/>
    </row>
    <row r="2785" spans="1:10" ht="12.75">
      <c r="A2785" s="54"/>
      <c r="B2785" s="54"/>
      <c r="C2785" s="54"/>
      <c r="D2785" s="54"/>
      <c r="F2785" s="54"/>
      <c r="G2785" s="55"/>
      <c r="I2785" s="69"/>
      <c r="J2785" s="50"/>
    </row>
    <row r="2786" spans="1:10" ht="12.75">
      <c r="A2786" s="54"/>
      <c r="B2786" s="54"/>
      <c r="C2786" s="54"/>
      <c r="D2786" s="54"/>
      <c r="F2786" s="54"/>
      <c r="G2786" s="55"/>
      <c r="I2786" s="69"/>
      <c r="J2786" s="50"/>
    </row>
    <row r="2787" spans="1:10" ht="12.75">
      <c r="A2787" s="54"/>
      <c r="B2787" s="54"/>
      <c r="C2787" s="54"/>
      <c r="D2787" s="54"/>
      <c r="F2787" s="54"/>
      <c r="G2787" s="55"/>
      <c r="I2787" s="69"/>
      <c r="J2787" s="50"/>
    </row>
    <row r="2788" spans="1:10" ht="12.75">
      <c r="A2788" s="54"/>
      <c r="B2788" s="54"/>
      <c r="C2788" s="54"/>
      <c r="D2788" s="54"/>
      <c r="F2788" s="54"/>
      <c r="G2788" s="55"/>
      <c r="I2788" s="69"/>
      <c r="J2788" s="50"/>
    </row>
    <row r="2789" spans="1:10" ht="12.75">
      <c r="A2789" s="54"/>
      <c r="B2789" s="54"/>
      <c r="C2789" s="54"/>
      <c r="D2789" s="54"/>
      <c r="F2789" s="54"/>
      <c r="G2789" s="55"/>
      <c r="I2789" s="69"/>
      <c r="J2789" s="50"/>
    </row>
    <row r="2790" spans="1:10" ht="12.75">
      <c r="A2790" s="54"/>
      <c r="B2790" s="54"/>
      <c r="C2790" s="54"/>
      <c r="D2790" s="54"/>
      <c r="F2790" s="54"/>
      <c r="G2790" s="55"/>
      <c r="I2790" s="69"/>
      <c r="J2790" s="50"/>
    </row>
    <row r="2791" spans="1:10" ht="12.75">
      <c r="A2791" s="54"/>
      <c r="B2791" s="54"/>
      <c r="C2791" s="54"/>
      <c r="D2791" s="54"/>
      <c r="F2791" s="54"/>
      <c r="G2791" s="55"/>
      <c r="I2791" s="69"/>
      <c r="J2791" s="50"/>
    </row>
    <row r="2792" spans="1:10" ht="12.75">
      <c r="A2792" s="54"/>
      <c r="B2792" s="54"/>
      <c r="C2792" s="54"/>
      <c r="D2792" s="54"/>
      <c r="F2792" s="54"/>
      <c r="G2792" s="55"/>
      <c r="I2792" s="69"/>
      <c r="J2792" s="50"/>
    </row>
    <row r="2793" spans="1:10" ht="12.75">
      <c r="A2793" s="54"/>
      <c r="B2793" s="54"/>
      <c r="C2793" s="54"/>
      <c r="D2793" s="54"/>
      <c r="F2793" s="54"/>
      <c r="G2793" s="55"/>
      <c r="I2793" s="69"/>
      <c r="J2793" s="50"/>
    </row>
    <row r="2794" spans="1:10" ht="12.75">
      <c r="A2794" s="54"/>
      <c r="B2794" s="54"/>
      <c r="C2794" s="54"/>
      <c r="D2794" s="54"/>
      <c r="F2794" s="54"/>
      <c r="G2794" s="55"/>
      <c r="I2794" s="69"/>
      <c r="J2794" s="50"/>
    </row>
    <row r="2795" spans="1:10" ht="12.75">
      <c r="A2795" s="54"/>
      <c r="B2795" s="54"/>
      <c r="C2795" s="54"/>
      <c r="D2795" s="54"/>
      <c r="F2795" s="54"/>
      <c r="G2795" s="55"/>
      <c r="I2795" s="69"/>
      <c r="J2795" s="50"/>
    </row>
    <row r="2796" spans="1:10" ht="12.75">
      <c r="A2796" s="54"/>
      <c r="B2796" s="54"/>
      <c r="C2796" s="54"/>
      <c r="D2796" s="54"/>
      <c r="F2796" s="54"/>
      <c r="G2796" s="55"/>
      <c r="I2796" s="69"/>
      <c r="J2796" s="50"/>
    </row>
    <row r="2797" spans="1:10" ht="12.75">
      <c r="A2797" s="54"/>
      <c r="B2797" s="54"/>
      <c r="C2797" s="54"/>
      <c r="D2797" s="54"/>
      <c r="F2797" s="54"/>
      <c r="G2797" s="55"/>
      <c r="I2797" s="69"/>
      <c r="J2797" s="50"/>
    </row>
    <row r="2798" spans="1:10" ht="12.75">
      <c r="A2798" s="54"/>
      <c r="B2798" s="54"/>
      <c r="C2798" s="54"/>
      <c r="D2798" s="54"/>
      <c r="F2798" s="54"/>
      <c r="G2798" s="55"/>
      <c r="I2798" s="69"/>
      <c r="J2798" s="50"/>
    </row>
    <row r="2799" spans="1:10" ht="12.75">
      <c r="A2799" s="54"/>
      <c r="B2799" s="54"/>
      <c r="C2799" s="54"/>
      <c r="D2799" s="54"/>
      <c r="F2799" s="54"/>
      <c r="G2799" s="55"/>
      <c r="I2799" s="69"/>
      <c r="J2799" s="50"/>
    </row>
    <row r="2800" spans="1:10" ht="12.75">
      <c r="A2800" s="54"/>
      <c r="B2800" s="54"/>
      <c r="C2800" s="54"/>
      <c r="D2800" s="54"/>
      <c r="F2800" s="54"/>
      <c r="G2800" s="55"/>
      <c r="I2800" s="69"/>
      <c r="J2800" s="50"/>
    </row>
    <row r="2801" spans="1:10" ht="12.75">
      <c r="A2801" s="54"/>
      <c r="B2801" s="54"/>
      <c r="C2801" s="54"/>
      <c r="D2801" s="54"/>
      <c r="F2801" s="54"/>
      <c r="G2801" s="55"/>
      <c r="I2801" s="69"/>
      <c r="J2801" s="50"/>
    </row>
    <row r="2802" spans="1:10" ht="12.75">
      <c r="A2802" s="54"/>
      <c r="B2802" s="54"/>
      <c r="C2802" s="54"/>
      <c r="D2802" s="54"/>
      <c r="F2802" s="54"/>
      <c r="G2802" s="55"/>
      <c r="I2802" s="69"/>
      <c r="J2802" s="50"/>
    </row>
    <row r="2803" spans="1:10" ht="12.75">
      <c r="A2803" s="54"/>
      <c r="B2803" s="54"/>
      <c r="C2803" s="54"/>
      <c r="D2803" s="54"/>
      <c r="F2803" s="54"/>
      <c r="G2803" s="55"/>
      <c r="I2803" s="69"/>
      <c r="J2803" s="50"/>
    </row>
    <row r="2804" spans="1:10" ht="12.75">
      <c r="A2804" s="54"/>
      <c r="B2804" s="54"/>
      <c r="C2804" s="54"/>
      <c r="D2804" s="54"/>
      <c r="F2804" s="54"/>
      <c r="G2804" s="55"/>
      <c r="I2804" s="69"/>
      <c r="J2804" s="50"/>
    </row>
    <row r="2805" spans="1:10" ht="12.75">
      <c r="A2805" s="54"/>
      <c r="B2805" s="54"/>
      <c r="C2805" s="54"/>
      <c r="D2805" s="54"/>
      <c r="F2805" s="54"/>
      <c r="G2805" s="55"/>
      <c r="I2805" s="69"/>
      <c r="J2805" s="50"/>
    </row>
    <row r="2806" spans="1:10" ht="12.75">
      <c r="A2806" s="54"/>
      <c r="B2806" s="54"/>
      <c r="C2806" s="54"/>
      <c r="D2806" s="54"/>
      <c r="F2806" s="54"/>
      <c r="G2806" s="55"/>
      <c r="I2806" s="69"/>
      <c r="J2806" s="50"/>
    </row>
    <row r="2807" spans="1:10" ht="12.75">
      <c r="A2807" s="54"/>
      <c r="B2807" s="54"/>
      <c r="C2807" s="54"/>
      <c r="D2807" s="54"/>
      <c r="F2807" s="54"/>
      <c r="G2807" s="55"/>
      <c r="I2807" s="69"/>
      <c r="J2807" s="50"/>
    </row>
    <row r="2808" spans="1:10" ht="12.75">
      <c r="A2808" s="54"/>
      <c r="B2808" s="54"/>
      <c r="C2808" s="54"/>
      <c r="D2808" s="54"/>
      <c r="F2808" s="54"/>
      <c r="G2808" s="55"/>
      <c r="I2808" s="69"/>
      <c r="J2808" s="50"/>
    </row>
    <row r="2809" spans="1:10" ht="12.75">
      <c r="A2809" s="54"/>
      <c r="B2809" s="54"/>
      <c r="C2809" s="54"/>
      <c r="D2809" s="54"/>
      <c r="F2809" s="54"/>
      <c r="G2809" s="55"/>
      <c r="I2809" s="69"/>
      <c r="J2809" s="50"/>
    </row>
    <row r="2810" spans="1:10" ht="12.75">
      <c r="A2810" s="54"/>
      <c r="B2810" s="54"/>
      <c r="C2810" s="54"/>
      <c r="D2810" s="54"/>
      <c r="F2810" s="54"/>
      <c r="G2810" s="55"/>
      <c r="I2810" s="69"/>
      <c r="J2810" s="50"/>
    </row>
    <row r="2811" spans="1:10" ht="12.75">
      <c r="A2811" s="54"/>
      <c r="B2811" s="54"/>
      <c r="C2811" s="54"/>
      <c r="D2811" s="54"/>
      <c r="F2811" s="54"/>
      <c r="G2811" s="55"/>
      <c r="I2811" s="69"/>
      <c r="J2811" s="50"/>
    </row>
    <row r="2812" spans="1:10" ht="12.75">
      <c r="A2812" s="54"/>
      <c r="B2812" s="54"/>
      <c r="C2812" s="54"/>
      <c r="D2812" s="54"/>
      <c r="F2812" s="54"/>
      <c r="G2812" s="55"/>
      <c r="I2812" s="69"/>
      <c r="J2812" s="50"/>
    </row>
    <row r="2813" spans="1:10" ht="12.75">
      <c r="A2813" s="54"/>
      <c r="B2813" s="54"/>
      <c r="C2813" s="54"/>
      <c r="D2813" s="54"/>
      <c r="F2813" s="54"/>
      <c r="G2813" s="55"/>
      <c r="I2813" s="69"/>
      <c r="J2813" s="50"/>
    </row>
    <row r="2814" spans="1:10" ht="12.75">
      <c r="A2814" s="54"/>
      <c r="B2814" s="54"/>
      <c r="C2814" s="54"/>
      <c r="D2814" s="54"/>
      <c r="F2814" s="54"/>
      <c r="G2814" s="55"/>
      <c r="I2814" s="69"/>
      <c r="J2814" s="50"/>
    </row>
    <row r="2815" spans="1:10" ht="12.75">
      <c r="A2815" s="54"/>
      <c r="B2815" s="54"/>
      <c r="C2815" s="54"/>
      <c r="D2815" s="54"/>
      <c r="F2815" s="54"/>
      <c r="G2815" s="55"/>
      <c r="I2815" s="69"/>
      <c r="J2815" s="50"/>
    </row>
    <row r="2816" spans="1:10" ht="12.75">
      <c r="A2816" s="54"/>
      <c r="B2816" s="54"/>
      <c r="C2816" s="54"/>
      <c r="D2816" s="54"/>
      <c r="F2816" s="54"/>
      <c r="G2816" s="55"/>
      <c r="I2816" s="69"/>
      <c r="J2816" s="50"/>
    </row>
    <row r="2817" spans="1:10" ht="12.75">
      <c r="A2817" s="54"/>
      <c r="B2817" s="54"/>
      <c r="C2817" s="54"/>
      <c r="D2817" s="54"/>
      <c r="F2817" s="54"/>
      <c r="G2817" s="55"/>
      <c r="I2817" s="69"/>
      <c r="J2817" s="50"/>
    </row>
    <row r="2818" spans="1:10" ht="12.75">
      <c r="A2818" s="54"/>
      <c r="B2818" s="54"/>
      <c r="C2818" s="54"/>
      <c r="D2818" s="54"/>
      <c r="F2818" s="54"/>
      <c r="G2818" s="55"/>
      <c r="I2818" s="69"/>
      <c r="J2818" s="50"/>
    </row>
    <row r="2819" spans="1:10" ht="12.75">
      <c r="A2819" s="54"/>
      <c r="B2819" s="54"/>
      <c r="C2819" s="54"/>
      <c r="D2819" s="54"/>
      <c r="F2819" s="54"/>
      <c r="G2819" s="55"/>
      <c r="I2819" s="69"/>
      <c r="J2819" s="50"/>
    </row>
    <row r="2820" spans="1:10" ht="12.75">
      <c r="A2820" s="54"/>
      <c r="B2820" s="54"/>
      <c r="C2820" s="54"/>
      <c r="D2820" s="54"/>
      <c r="F2820" s="54"/>
      <c r="G2820" s="55"/>
      <c r="I2820" s="69"/>
      <c r="J2820" s="50"/>
    </row>
    <row r="2821" spans="1:10" ht="12.75">
      <c r="A2821" s="54"/>
      <c r="B2821" s="54"/>
      <c r="C2821" s="54"/>
      <c r="D2821" s="54"/>
      <c r="F2821" s="54"/>
      <c r="G2821" s="55"/>
      <c r="I2821" s="69"/>
      <c r="J2821" s="50"/>
    </row>
    <row r="2822" spans="1:10" ht="12.75">
      <c r="A2822" s="54"/>
      <c r="B2822" s="54"/>
      <c r="C2822" s="54"/>
      <c r="D2822" s="54"/>
      <c r="F2822" s="54"/>
      <c r="G2822" s="55"/>
      <c r="I2822" s="69"/>
      <c r="J2822" s="50"/>
    </row>
    <row r="2823" spans="1:10" ht="12.75">
      <c r="A2823" s="54"/>
      <c r="B2823" s="54"/>
      <c r="C2823" s="54"/>
      <c r="D2823" s="54"/>
      <c r="F2823" s="54"/>
      <c r="G2823" s="55"/>
      <c r="I2823" s="69"/>
      <c r="J2823" s="50"/>
    </row>
    <row r="2824" spans="1:10" ht="12.75">
      <c r="A2824" s="54"/>
      <c r="B2824" s="54"/>
      <c r="C2824" s="54"/>
      <c r="D2824" s="54"/>
      <c r="F2824" s="54"/>
      <c r="G2824" s="55"/>
      <c r="I2824" s="69"/>
      <c r="J2824" s="50"/>
    </row>
    <row r="2825" spans="1:10" ht="12.75">
      <c r="A2825" s="54"/>
      <c r="B2825" s="54"/>
      <c r="C2825" s="54"/>
      <c r="D2825" s="54"/>
      <c r="F2825" s="54"/>
      <c r="G2825" s="55"/>
      <c r="I2825" s="69"/>
      <c r="J2825" s="50"/>
    </row>
    <row r="2826" spans="1:10" ht="12.75">
      <c r="A2826" s="54"/>
      <c r="B2826" s="54"/>
      <c r="C2826" s="54"/>
      <c r="D2826" s="54"/>
      <c r="F2826" s="54"/>
      <c r="G2826" s="55"/>
      <c r="I2826" s="69"/>
      <c r="J2826" s="50"/>
    </row>
    <row r="2827" spans="1:10" ht="12.75">
      <c r="A2827" s="54"/>
      <c r="B2827" s="54"/>
      <c r="C2827" s="54"/>
      <c r="D2827" s="54"/>
      <c r="F2827" s="54"/>
      <c r="G2827" s="55"/>
      <c r="I2827" s="69"/>
      <c r="J2827" s="50"/>
    </row>
    <row r="2828" spans="1:10" ht="12.75">
      <c r="A2828" s="54"/>
      <c r="B2828" s="54"/>
      <c r="C2828" s="54"/>
      <c r="D2828" s="54"/>
      <c r="F2828" s="54"/>
      <c r="G2828" s="55"/>
      <c r="I2828" s="69"/>
      <c r="J2828" s="50"/>
    </row>
    <row r="2829" spans="1:10" ht="12.75">
      <c r="A2829" s="54"/>
      <c r="B2829" s="54"/>
      <c r="C2829" s="54"/>
      <c r="D2829" s="54"/>
      <c r="F2829" s="54"/>
      <c r="G2829" s="55"/>
      <c r="I2829" s="69"/>
      <c r="J2829" s="50"/>
    </row>
    <row r="2830" spans="1:10" ht="12.75">
      <c r="A2830" s="54"/>
      <c r="B2830" s="54"/>
      <c r="C2830" s="54"/>
      <c r="D2830" s="54"/>
      <c r="F2830" s="54"/>
      <c r="G2830" s="55"/>
      <c r="I2830" s="69"/>
      <c r="J2830" s="50"/>
    </row>
    <row r="2831" spans="1:10" ht="12.75">
      <c r="A2831" s="54"/>
      <c r="B2831" s="54"/>
      <c r="C2831" s="54"/>
      <c r="D2831" s="54"/>
      <c r="F2831" s="54"/>
      <c r="G2831" s="55"/>
      <c r="I2831" s="69"/>
      <c r="J2831" s="50"/>
    </row>
    <row r="2832" spans="1:10" ht="12.75">
      <c r="A2832" s="54"/>
      <c r="B2832" s="54"/>
      <c r="C2832" s="54"/>
      <c r="D2832" s="54"/>
      <c r="F2832" s="54"/>
      <c r="G2832" s="55"/>
      <c r="I2832" s="69"/>
      <c r="J2832" s="50"/>
    </row>
    <row r="2833" spans="1:10" ht="12.75">
      <c r="A2833" s="54"/>
      <c r="B2833" s="54"/>
      <c r="C2833" s="54"/>
      <c r="D2833" s="54"/>
      <c r="F2833" s="54"/>
      <c r="G2833" s="55"/>
      <c r="I2833" s="69"/>
      <c r="J2833" s="50"/>
    </row>
    <row r="2834" spans="1:10" ht="12.75">
      <c r="A2834" s="54"/>
      <c r="B2834" s="54"/>
      <c r="C2834" s="54"/>
      <c r="D2834" s="54"/>
      <c r="F2834" s="54"/>
      <c r="G2834" s="55"/>
      <c r="I2834" s="69"/>
      <c r="J2834" s="50"/>
    </row>
    <row r="2835" spans="1:10" ht="12.75">
      <c r="A2835" s="54"/>
      <c r="B2835" s="54"/>
      <c r="C2835" s="54"/>
      <c r="D2835" s="54"/>
      <c r="F2835" s="54"/>
      <c r="G2835" s="55"/>
      <c r="I2835" s="69"/>
      <c r="J2835" s="50"/>
    </row>
    <row r="2836" spans="1:10" ht="12.75">
      <c r="A2836" s="54"/>
      <c r="B2836" s="54"/>
      <c r="C2836" s="54"/>
      <c r="D2836" s="54"/>
      <c r="F2836" s="54"/>
      <c r="G2836" s="55"/>
      <c r="I2836" s="69"/>
      <c r="J2836" s="50"/>
    </row>
    <row r="2837" spans="1:10" ht="12.75">
      <c r="A2837" s="54"/>
      <c r="B2837" s="54"/>
      <c r="C2837" s="54"/>
      <c r="D2837" s="54"/>
      <c r="F2837" s="54"/>
      <c r="G2837" s="55"/>
      <c r="I2837" s="69"/>
      <c r="J2837" s="50"/>
    </row>
    <row r="2838" spans="1:10" ht="12.75">
      <c r="A2838" s="54"/>
      <c r="B2838" s="54"/>
      <c r="C2838" s="54"/>
      <c r="D2838" s="54"/>
      <c r="F2838" s="54"/>
      <c r="G2838" s="55"/>
      <c r="I2838" s="69"/>
      <c r="J2838" s="50"/>
    </row>
    <row r="2839" spans="1:10" ht="12.75">
      <c r="A2839" s="54"/>
      <c r="B2839" s="54"/>
      <c r="C2839" s="54"/>
      <c r="D2839" s="54"/>
      <c r="F2839" s="54"/>
      <c r="G2839" s="55"/>
      <c r="I2839" s="69"/>
      <c r="J2839" s="50"/>
    </row>
    <row r="2840" spans="1:10" ht="12.75">
      <c r="A2840" s="54"/>
      <c r="B2840" s="54"/>
      <c r="C2840" s="54"/>
      <c r="D2840" s="54"/>
      <c r="F2840" s="54"/>
      <c r="G2840" s="55"/>
      <c r="I2840" s="69"/>
      <c r="J2840" s="50"/>
    </row>
    <row r="2841" spans="1:10" ht="12.75">
      <c r="A2841" s="54"/>
      <c r="B2841" s="54"/>
      <c r="C2841" s="54"/>
      <c r="D2841" s="54"/>
      <c r="F2841" s="54"/>
      <c r="G2841" s="55"/>
      <c r="I2841" s="69"/>
      <c r="J2841" s="50"/>
    </row>
    <row r="2842" spans="1:10" ht="12.75">
      <c r="A2842" s="54"/>
      <c r="B2842" s="54"/>
      <c r="C2842" s="54"/>
      <c r="D2842" s="54"/>
      <c r="F2842" s="54"/>
      <c r="G2842" s="55"/>
      <c r="I2842" s="69"/>
      <c r="J2842" s="50"/>
    </row>
    <row r="2843" spans="1:10" ht="12.75">
      <c r="A2843" s="54"/>
      <c r="B2843" s="54"/>
      <c r="C2843" s="54"/>
      <c r="D2843" s="54"/>
      <c r="F2843" s="54"/>
      <c r="G2843" s="55"/>
      <c r="I2843" s="69"/>
      <c r="J2843" s="50"/>
    </row>
    <row r="2844" spans="1:10" ht="12.75">
      <c r="A2844" s="54"/>
      <c r="B2844" s="54"/>
      <c r="C2844" s="54"/>
      <c r="D2844" s="54"/>
      <c r="F2844" s="54"/>
      <c r="G2844" s="55"/>
      <c r="I2844" s="69"/>
      <c r="J2844" s="50"/>
    </row>
    <row r="2845" spans="1:10" ht="12.75">
      <c r="A2845" s="54"/>
      <c r="B2845" s="54"/>
      <c r="C2845" s="54"/>
      <c r="D2845" s="54"/>
      <c r="F2845" s="54"/>
      <c r="G2845" s="55"/>
      <c r="I2845" s="69"/>
      <c r="J2845" s="50"/>
    </row>
    <row r="2846" spans="1:10" ht="12.75">
      <c r="A2846" s="54"/>
      <c r="B2846" s="54"/>
      <c r="C2846" s="54"/>
      <c r="D2846" s="54"/>
      <c r="F2846" s="54"/>
      <c r="G2846" s="55"/>
      <c r="I2846" s="69"/>
      <c r="J2846" s="50"/>
    </row>
    <row r="2847" spans="1:10" ht="12.75">
      <c r="A2847" s="54"/>
      <c r="B2847" s="54"/>
      <c r="C2847" s="54"/>
      <c r="D2847" s="54"/>
      <c r="F2847" s="54"/>
      <c r="G2847" s="55"/>
      <c r="I2847" s="69"/>
      <c r="J2847" s="50"/>
    </row>
    <row r="2848" spans="1:10" ht="12.75">
      <c r="A2848" s="54"/>
      <c r="B2848" s="54"/>
      <c r="C2848" s="54"/>
      <c r="D2848" s="54"/>
      <c r="F2848" s="54"/>
      <c r="G2848" s="55"/>
      <c r="I2848" s="69"/>
      <c r="J2848" s="50"/>
    </row>
    <row r="2849" spans="1:10" ht="12.75">
      <c r="A2849" s="54"/>
      <c r="B2849" s="54"/>
      <c r="C2849" s="54"/>
      <c r="D2849" s="54"/>
      <c r="F2849" s="54"/>
      <c r="G2849" s="55"/>
      <c r="I2849" s="69"/>
      <c r="J2849" s="50"/>
    </row>
    <row r="2850" spans="1:10" ht="12.75">
      <c r="A2850" s="54"/>
      <c r="B2850" s="54"/>
      <c r="C2850" s="54"/>
      <c r="D2850" s="54"/>
      <c r="F2850" s="54"/>
      <c r="G2850" s="55"/>
      <c r="I2850" s="69"/>
      <c r="J2850" s="50"/>
    </row>
    <row r="2851" spans="1:10" ht="12.75">
      <c r="A2851" s="54"/>
      <c r="B2851" s="54"/>
      <c r="C2851" s="54"/>
      <c r="D2851" s="54"/>
      <c r="F2851" s="54"/>
      <c r="G2851" s="55"/>
      <c r="I2851" s="69"/>
      <c r="J2851" s="50"/>
    </row>
    <row r="2852" spans="1:10" ht="12.75">
      <c r="A2852" s="54"/>
      <c r="B2852" s="54"/>
      <c r="C2852" s="54"/>
      <c r="D2852" s="54"/>
      <c r="F2852" s="54"/>
      <c r="G2852" s="55"/>
      <c r="I2852" s="69"/>
      <c r="J2852" s="50"/>
    </row>
    <row r="2853" spans="1:10" ht="12.75">
      <c r="A2853" s="54"/>
      <c r="B2853" s="54"/>
      <c r="C2853" s="54"/>
      <c r="D2853" s="54"/>
      <c r="F2853" s="54"/>
      <c r="G2853" s="55"/>
      <c r="I2853" s="69"/>
      <c r="J2853" s="50"/>
    </row>
    <row r="2854" spans="1:10" ht="12.75">
      <c r="A2854" s="54"/>
      <c r="B2854" s="54"/>
      <c r="C2854" s="54"/>
      <c r="D2854" s="54"/>
      <c r="F2854" s="54"/>
      <c r="G2854" s="55"/>
      <c r="I2854" s="69"/>
      <c r="J2854" s="50"/>
    </row>
    <row r="2855" spans="1:10" ht="12.75">
      <c r="A2855" s="54"/>
      <c r="B2855" s="54"/>
      <c r="C2855" s="54"/>
      <c r="D2855" s="54"/>
      <c r="F2855" s="54"/>
      <c r="G2855" s="55"/>
      <c r="I2855" s="69"/>
      <c r="J2855" s="50"/>
    </row>
    <row r="2856" spans="1:10" ht="12.75">
      <c r="A2856" s="54"/>
      <c r="B2856" s="54"/>
      <c r="C2856" s="54"/>
      <c r="D2856" s="54"/>
      <c r="F2856" s="54"/>
      <c r="G2856" s="55"/>
      <c r="I2856" s="69"/>
      <c r="J2856" s="50"/>
    </row>
    <row r="2857" spans="1:10" ht="12.75">
      <c r="A2857" s="54"/>
      <c r="B2857" s="54"/>
      <c r="C2857" s="54"/>
      <c r="D2857" s="54"/>
      <c r="F2857" s="54"/>
      <c r="G2857" s="55"/>
      <c r="I2857" s="69"/>
      <c r="J2857" s="50"/>
    </row>
    <row r="2858" spans="1:10" ht="12.75">
      <c r="A2858" s="54"/>
      <c r="B2858" s="54"/>
      <c r="C2858" s="54"/>
      <c r="D2858" s="54"/>
      <c r="F2858" s="54"/>
      <c r="G2858" s="55"/>
      <c r="I2858" s="69"/>
      <c r="J2858" s="50"/>
    </row>
    <row r="2859" spans="1:10" ht="12.75">
      <c r="A2859" s="54"/>
      <c r="B2859" s="54"/>
      <c r="C2859" s="54"/>
      <c r="D2859" s="54"/>
      <c r="F2859" s="54"/>
      <c r="G2859" s="55"/>
      <c r="I2859" s="69"/>
      <c r="J2859" s="50"/>
    </row>
    <row r="2860" spans="1:10" ht="12.75">
      <c r="A2860" s="54"/>
      <c r="B2860" s="54"/>
      <c r="C2860" s="54"/>
      <c r="D2860" s="54"/>
      <c r="F2860" s="54"/>
      <c r="G2860" s="55"/>
      <c r="I2860" s="69"/>
      <c r="J2860" s="50"/>
    </row>
    <row r="2861" spans="1:10" ht="12.75">
      <c r="A2861" s="54"/>
      <c r="B2861" s="54"/>
      <c r="C2861" s="54"/>
      <c r="D2861" s="54"/>
      <c r="F2861" s="54"/>
      <c r="G2861" s="55"/>
      <c r="I2861" s="69"/>
      <c r="J2861" s="50"/>
    </row>
    <row r="2862" spans="1:10" ht="12.75">
      <c r="A2862" s="54"/>
      <c r="B2862" s="54"/>
      <c r="C2862" s="54"/>
      <c r="D2862" s="54"/>
      <c r="F2862" s="54"/>
      <c r="G2862" s="55"/>
      <c r="I2862" s="69"/>
      <c r="J2862" s="50"/>
    </row>
    <row r="2863" spans="1:10" ht="12.75">
      <c r="A2863" s="54"/>
      <c r="B2863" s="54"/>
      <c r="C2863" s="54"/>
      <c r="D2863" s="54"/>
      <c r="F2863" s="54"/>
      <c r="G2863" s="55"/>
      <c r="I2863" s="69"/>
      <c r="J2863" s="50"/>
    </row>
    <row r="2864" spans="1:10" ht="12.75">
      <c r="A2864" s="54"/>
      <c r="B2864" s="54"/>
      <c r="C2864" s="54"/>
      <c r="D2864" s="54"/>
      <c r="F2864" s="54"/>
      <c r="G2864" s="55"/>
      <c r="I2864" s="69"/>
      <c r="J2864" s="50"/>
    </row>
    <row r="2865" spans="1:10" ht="12.75">
      <c r="A2865" s="54"/>
      <c r="B2865" s="54"/>
      <c r="C2865" s="54"/>
      <c r="D2865" s="54"/>
      <c r="F2865" s="54"/>
      <c r="G2865" s="55"/>
      <c r="I2865" s="69"/>
      <c r="J2865" s="50"/>
    </row>
    <row r="2866" spans="1:10" ht="12.75">
      <c r="A2866" s="54"/>
      <c r="B2866" s="54"/>
      <c r="C2866" s="54"/>
      <c r="D2866" s="54"/>
      <c r="F2866" s="54"/>
      <c r="G2866" s="55"/>
      <c r="I2866" s="69"/>
      <c r="J2866" s="50"/>
    </row>
    <row r="2867" spans="1:10" ht="12.75">
      <c r="A2867" s="54"/>
      <c r="B2867" s="54"/>
      <c r="C2867" s="54"/>
      <c r="D2867" s="54"/>
      <c r="F2867" s="54"/>
      <c r="G2867" s="55"/>
      <c r="I2867" s="69"/>
      <c r="J2867" s="50"/>
    </row>
    <row r="2868" spans="1:10" ht="12.75">
      <c r="A2868" s="54"/>
      <c r="B2868" s="54"/>
      <c r="C2868" s="54"/>
      <c r="D2868" s="54"/>
      <c r="F2868" s="54"/>
      <c r="G2868" s="55"/>
      <c r="I2868" s="69"/>
      <c r="J2868" s="50"/>
    </row>
    <row r="2869" spans="1:10" ht="12.75">
      <c r="A2869" s="54"/>
      <c r="B2869" s="54"/>
      <c r="C2869" s="54"/>
      <c r="D2869" s="54"/>
      <c r="F2869" s="54"/>
      <c r="G2869" s="55"/>
      <c r="I2869" s="69"/>
      <c r="J2869" s="50"/>
    </row>
    <row r="2870" spans="1:10" ht="12.75">
      <c r="A2870" s="54"/>
      <c r="B2870" s="54"/>
      <c r="C2870" s="54"/>
      <c r="D2870" s="54"/>
      <c r="F2870" s="54"/>
      <c r="G2870" s="55"/>
      <c r="I2870" s="69"/>
      <c r="J2870" s="50"/>
    </row>
    <row r="2871" spans="1:10" ht="12.75">
      <c r="A2871" s="54"/>
      <c r="B2871" s="54"/>
      <c r="C2871" s="54"/>
      <c r="D2871" s="54"/>
      <c r="F2871" s="54"/>
      <c r="G2871" s="55"/>
      <c r="I2871" s="69"/>
      <c r="J2871" s="50"/>
    </row>
    <row r="2872" spans="1:10" ht="12.75">
      <c r="A2872" s="54"/>
      <c r="B2872" s="54"/>
      <c r="C2872" s="54"/>
      <c r="D2872" s="54"/>
      <c r="F2872" s="54"/>
      <c r="G2872" s="55"/>
      <c r="I2872" s="69"/>
      <c r="J2872" s="50"/>
    </row>
    <row r="2873" spans="1:10" ht="12.75">
      <c r="A2873" s="54"/>
      <c r="B2873" s="54"/>
      <c r="C2873" s="54"/>
      <c r="D2873" s="54"/>
      <c r="F2873" s="54"/>
      <c r="G2873" s="55"/>
      <c r="I2873" s="69"/>
      <c r="J2873" s="50"/>
    </row>
    <row r="2874" spans="1:10" ht="12.75">
      <c r="A2874" s="54"/>
      <c r="B2874" s="54"/>
      <c r="C2874" s="54"/>
      <c r="D2874" s="54"/>
      <c r="F2874" s="54"/>
      <c r="G2874" s="55"/>
      <c r="I2874" s="69"/>
      <c r="J2874" s="50"/>
    </row>
    <row r="2875" spans="1:10" ht="12.75">
      <c r="A2875" s="54"/>
      <c r="B2875" s="54"/>
      <c r="C2875" s="54"/>
      <c r="D2875" s="54"/>
      <c r="F2875" s="54"/>
      <c r="G2875" s="55"/>
      <c r="I2875" s="69"/>
      <c r="J2875" s="50"/>
    </row>
    <row r="2876" spans="1:10" ht="12.75">
      <c r="A2876" s="54"/>
      <c r="B2876" s="54"/>
      <c r="C2876" s="54"/>
      <c r="D2876" s="54"/>
      <c r="F2876" s="54"/>
      <c r="G2876" s="55"/>
      <c r="I2876" s="69"/>
      <c r="J2876" s="50"/>
    </row>
    <row r="2877" spans="1:10" ht="12.75">
      <c r="A2877" s="54"/>
      <c r="B2877" s="54"/>
      <c r="C2877" s="54"/>
      <c r="D2877" s="54"/>
      <c r="F2877" s="54"/>
      <c r="G2877" s="55"/>
      <c r="I2877" s="69"/>
      <c r="J2877" s="50"/>
    </row>
    <row r="2878" spans="1:10" ht="12.75">
      <c r="A2878" s="54"/>
      <c r="B2878" s="54"/>
      <c r="C2878" s="54"/>
      <c r="D2878" s="54"/>
      <c r="F2878" s="54"/>
      <c r="G2878" s="55"/>
      <c r="I2878" s="69"/>
      <c r="J2878" s="50"/>
    </row>
    <row r="2879" spans="1:10" ht="12.75">
      <c r="A2879" s="54"/>
      <c r="B2879" s="54"/>
      <c r="C2879" s="54"/>
      <c r="D2879" s="54"/>
      <c r="F2879" s="54"/>
      <c r="G2879" s="55"/>
      <c r="I2879" s="69"/>
      <c r="J2879" s="50"/>
    </row>
    <row r="2880" spans="1:10" ht="12.75">
      <c r="A2880" s="54"/>
      <c r="B2880" s="54"/>
      <c r="C2880" s="54"/>
      <c r="D2880" s="54"/>
      <c r="F2880" s="54"/>
      <c r="G2880" s="55"/>
      <c r="I2880" s="69"/>
      <c r="J2880" s="50"/>
    </row>
    <row r="2881" spans="1:10" ht="12.75">
      <c r="A2881" s="54"/>
      <c r="B2881" s="54"/>
      <c r="C2881" s="54"/>
      <c r="D2881" s="54"/>
      <c r="F2881" s="54"/>
      <c r="G2881" s="55"/>
      <c r="I2881" s="69"/>
      <c r="J2881" s="50"/>
    </row>
    <row r="2882" spans="1:10" ht="12.75">
      <c r="A2882" s="54"/>
      <c r="B2882" s="54"/>
      <c r="C2882" s="54"/>
      <c r="D2882" s="54"/>
      <c r="F2882" s="54"/>
      <c r="G2882" s="55"/>
      <c r="I2882" s="69"/>
      <c r="J2882" s="50"/>
    </row>
    <row r="2883" spans="1:10" ht="12.75">
      <c r="A2883" s="54"/>
      <c r="B2883" s="54"/>
      <c r="C2883" s="54"/>
      <c r="D2883" s="54"/>
      <c r="F2883" s="54"/>
      <c r="G2883" s="55"/>
      <c r="I2883" s="69"/>
      <c r="J2883" s="50"/>
    </row>
    <row r="2884" spans="1:10" ht="12.75">
      <c r="A2884" s="54"/>
      <c r="B2884" s="54"/>
      <c r="C2884" s="54"/>
      <c r="D2884" s="54"/>
      <c r="F2884" s="54"/>
      <c r="G2884" s="55"/>
      <c r="I2884" s="69"/>
      <c r="J2884" s="50"/>
    </row>
    <row r="2885" spans="1:10" ht="12.75">
      <c r="A2885" s="54"/>
      <c r="B2885" s="54"/>
      <c r="C2885" s="54"/>
      <c r="D2885" s="54"/>
      <c r="F2885" s="54"/>
      <c r="G2885" s="55"/>
      <c r="I2885" s="69"/>
      <c r="J2885" s="50"/>
    </row>
    <row r="2886" spans="1:10" ht="12.75">
      <c r="A2886" s="54"/>
      <c r="B2886" s="54"/>
      <c r="C2886" s="54"/>
      <c r="D2886" s="54"/>
      <c r="F2886" s="54"/>
      <c r="G2886" s="55"/>
      <c r="I2886" s="69"/>
      <c r="J2886" s="50"/>
    </row>
    <row r="2887" spans="1:10" ht="12.75">
      <c r="A2887" s="54"/>
      <c r="B2887" s="54"/>
      <c r="C2887" s="54"/>
      <c r="D2887" s="54"/>
      <c r="F2887" s="54"/>
      <c r="G2887" s="55"/>
      <c r="I2887" s="69"/>
      <c r="J2887" s="50"/>
    </row>
    <row r="2888" spans="1:10" ht="12.75">
      <c r="A2888" s="54"/>
      <c r="B2888" s="54"/>
      <c r="C2888" s="54"/>
      <c r="D2888" s="54"/>
      <c r="F2888" s="54"/>
      <c r="G2888" s="55"/>
      <c r="I2888" s="69"/>
      <c r="J2888" s="50"/>
    </row>
    <row r="2889" spans="1:10" ht="12.75">
      <c r="A2889" s="54"/>
      <c r="B2889" s="54"/>
      <c r="C2889" s="54"/>
      <c r="D2889" s="54"/>
      <c r="F2889" s="54"/>
      <c r="G2889" s="55"/>
      <c r="I2889" s="69"/>
      <c r="J2889" s="50"/>
    </row>
    <row r="2890" spans="1:10" ht="12.75">
      <c r="A2890" s="54"/>
      <c r="B2890" s="54"/>
      <c r="C2890" s="54"/>
      <c r="D2890" s="54"/>
      <c r="F2890" s="54"/>
      <c r="G2890" s="55"/>
      <c r="I2890" s="69"/>
      <c r="J2890" s="50"/>
    </row>
    <row r="2891" spans="1:10" ht="12.75">
      <c r="A2891" s="54"/>
      <c r="B2891" s="54"/>
      <c r="C2891" s="54"/>
      <c r="D2891" s="54"/>
      <c r="F2891" s="54"/>
      <c r="G2891" s="55"/>
      <c r="I2891" s="69"/>
      <c r="J2891" s="50"/>
    </row>
    <row r="2892" spans="1:10" ht="12.75">
      <c r="A2892" s="54"/>
      <c r="B2892" s="54"/>
      <c r="C2892" s="54"/>
      <c r="D2892" s="54"/>
      <c r="F2892" s="54"/>
      <c r="G2892" s="55"/>
      <c r="I2892" s="69"/>
      <c r="J2892" s="50"/>
    </row>
    <row r="2893" spans="1:10" ht="12.75">
      <c r="A2893" s="54"/>
      <c r="B2893" s="54"/>
      <c r="C2893" s="54"/>
      <c r="D2893" s="54"/>
      <c r="F2893" s="54"/>
      <c r="G2893" s="55"/>
      <c r="I2893" s="69"/>
      <c r="J2893" s="50"/>
    </row>
    <row r="2894" spans="1:10" ht="12.75">
      <c r="A2894" s="54"/>
      <c r="B2894" s="54"/>
      <c r="C2894" s="54"/>
      <c r="D2894" s="54"/>
      <c r="F2894" s="54"/>
      <c r="G2894" s="55"/>
      <c r="I2894" s="69"/>
      <c r="J2894" s="50"/>
    </row>
    <row r="2895" spans="1:10" ht="12.75">
      <c r="A2895" s="54"/>
      <c r="B2895" s="54"/>
      <c r="C2895" s="54"/>
      <c r="D2895" s="54"/>
      <c r="F2895" s="54"/>
      <c r="G2895" s="55"/>
      <c r="I2895" s="69"/>
      <c r="J2895" s="50"/>
    </row>
    <row r="2896" spans="1:10" ht="12.75">
      <c r="A2896" s="54"/>
      <c r="B2896" s="54"/>
      <c r="C2896" s="54"/>
      <c r="D2896" s="54"/>
      <c r="F2896" s="54"/>
      <c r="G2896" s="55"/>
      <c r="I2896" s="69"/>
      <c r="J2896" s="50"/>
    </row>
    <row r="2897" spans="1:10" ht="12.75">
      <c r="A2897" s="54"/>
      <c r="B2897" s="54"/>
      <c r="C2897" s="54"/>
      <c r="D2897" s="54"/>
      <c r="F2897" s="54"/>
      <c r="G2897" s="55"/>
      <c r="I2897" s="69"/>
      <c r="J2897" s="50"/>
    </row>
    <row r="2898" spans="1:10" ht="12.75">
      <c r="A2898" s="54"/>
      <c r="B2898" s="54"/>
      <c r="C2898" s="54"/>
      <c r="D2898" s="54"/>
      <c r="F2898" s="54"/>
      <c r="G2898" s="55"/>
      <c r="I2898" s="69"/>
      <c r="J2898" s="50"/>
    </row>
    <row r="2899" spans="1:10" ht="12.75">
      <c r="A2899" s="54"/>
      <c r="B2899" s="54"/>
      <c r="C2899" s="54"/>
      <c r="D2899" s="54"/>
      <c r="F2899" s="54"/>
      <c r="G2899" s="55"/>
      <c r="I2899" s="69"/>
      <c r="J2899" s="50"/>
    </row>
    <row r="2900" spans="1:10" ht="12.75">
      <c r="A2900" s="54"/>
      <c r="B2900" s="54"/>
      <c r="C2900" s="54"/>
      <c r="D2900" s="54"/>
      <c r="F2900" s="54"/>
      <c r="G2900" s="55"/>
      <c r="I2900" s="69"/>
      <c r="J2900" s="50"/>
    </row>
    <row r="2901" spans="1:10" ht="12.75">
      <c r="A2901" s="54"/>
      <c r="B2901" s="54"/>
      <c r="C2901" s="54"/>
      <c r="D2901" s="54"/>
      <c r="F2901" s="54"/>
      <c r="G2901" s="55"/>
      <c r="I2901" s="69"/>
      <c r="J2901" s="50"/>
    </row>
    <row r="2902" spans="1:10" ht="12.75">
      <c r="A2902" s="54"/>
      <c r="B2902" s="54"/>
      <c r="C2902" s="54"/>
      <c r="D2902" s="54"/>
      <c r="F2902" s="54"/>
      <c r="G2902" s="55"/>
      <c r="I2902" s="69"/>
      <c r="J2902" s="50"/>
    </row>
    <row r="2903" spans="1:10" ht="12.75">
      <c r="A2903" s="54"/>
      <c r="B2903" s="54"/>
      <c r="C2903" s="54"/>
      <c r="D2903" s="54"/>
      <c r="F2903" s="54"/>
      <c r="G2903" s="55"/>
      <c r="I2903" s="69"/>
      <c r="J2903" s="50"/>
    </row>
    <row r="2904" spans="1:10" ht="12.75">
      <c r="A2904" s="54"/>
      <c r="B2904" s="54"/>
      <c r="C2904" s="54"/>
      <c r="D2904" s="54"/>
      <c r="F2904" s="54"/>
      <c r="G2904" s="55"/>
      <c r="I2904" s="69"/>
      <c r="J2904" s="50"/>
    </row>
    <row r="2905" spans="1:10" ht="12.75">
      <c r="A2905" s="54"/>
      <c r="B2905" s="54"/>
      <c r="C2905" s="54"/>
      <c r="D2905" s="54"/>
      <c r="F2905" s="54"/>
      <c r="G2905" s="55"/>
      <c r="I2905" s="69"/>
      <c r="J2905" s="50"/>
    </row>
    <row r="2906" spans="1:10" ht="12.75">
      <c r="A2906" s="54"/>
      <c r="B2906" s="54"/>
      <c r="C2906" s="54"/>
      <c r="D2906" s="54"/>
      <c r="F2906" s="54"/>
      <c r="G2906" s="55"/>
      <c r="I2906" s="69"/>
      <c r="J2906" s="50"/>
    </row>
    <row r="2907" spans="1:10" ht="12.75">
      <c r="A2907" s="54"/>
      <c r="B2907" s="54"/>
      <c r="C2907" s="54"/>
      <c r="D2907" s="54"/>
      <c r="F2907" s="54"/>
      <c r="G2907" s="55"/>
      <c r="I2907" s="69"/>
      <c r="J2907" s="50"/>
    </row>
    <row r="2908" spans="1:10" ht="12.75">
      <c r="A2908" s="54"/>
      <c r="B2908" s="54"/>
      <c r="C2908" s="54"/>
      <c r="D2908" s="54"/>
      <c r="F2908" s="54"/>
      <c r="G2908" s="55"/>
      <c r="I2908" s="69"/>
      <c r="J2908" s="50"/>
    </row>
    <row r="2909" spans="1:10" ht="12.75">
      <c r="A2909" s="54"/>
      <c r="B2909" s="54"/>
      <c r="C2909" s="54"/>
      <c r="D2909" s="54"/>
      <c r="F2909" s="54"/>
      <c r="G2909" s="55"/>
      <c r="I2909" s="69"/>
      <c r="J2909" s="50"/>
    </row>
    <row r="2910" spans="1:10" ht="12.75">
      <c r="A2910" s="54"/>
      <c r="B2910" s="54"/>
      <c r="C2910" s="54"/>
      <c r="D2910" s="54"/>
      <c r="F2910" s="54"/>
      <c r="G2910" s="55"/>
      <c r="I2910" s="69"/>
      <c r="J2910" s="50"/>
    </row>
    <row r="2911" spans="1:10" ht="12.75">
      <c r="A2911" s="54"/>
      <c r="B2911" s="54"/>
      <c r="C2911" s="54"/>
      <c r="D2911" s="54"/>
      <c r="F2911" s="54"/>
      <c r="G2911" s="55"/>
      <c r="I2911" s="69"/>
      <c r="J2911" s="50"/>
    </row>
    <row r="2912" spans="1:10" ht="12.75">
      <c r="A2912" s="54"/>
      <c r="B2912" s="54"/>
      <c r="C2912" s="54"/>
      <c r="D2912" s="54"/>
      <c r="F2912" s="54"/>
      <c r="G2912" s="55"/>
      <c r="I2912" s="69"/>
      <c r="J2912" s="50"/>
    </row>
    <row r="2913" spans="1:10" ht="12.75">
      <c r="A2913" s="54"/>
      <c r="B2913" s="54"/>
      <c r="C2913" s="54"/>
      <c r="D2913" s="54"/>
      <c r="F2913" s="54"/>
      <c r="G2913" s="55"/>
      <c r="I2913" s="69"/>
      <c r="J2913" s="50"/>
    </row>
    <row r="2914" spans="1:10" ht="12.75">
      <c r="A2914" s="54"/>
      <c r="B2914" s="54"/>
      <c r="C2914" s="54"/>
      <c r="D2914" s="54"/>
      <c r="F2914" s="54"/>
      <c r="G2914" s="55"/>
      <c r="I2914" s="69"/>
      <c r="J2914" s="50"/>
    </row>
    <row r="2915" spans="1:10" ht="12.75">
      <c r="A2915" s="54"/>
      <c r="B2915" s="54"/>
      <c r="C2915" s="54"/>
      <c r="D2915" s="54"/>
      <c r="F2915" s="54"/>
      <c r="G2915" s="55"/>
      <c r="I2915" s="69"/>
      <c r="J2915" s="50"/>
    </row>
    <row r="2916" spans="1:10" ht="12.75">
      <c r="A2916" s="54"/>
      <c r="B2916" s="54"/>
      <c r="C2916" s="54"/>
      <c r="D2916" s="54"/>
      <c r="F2916" s="54"/>
      <c r="G2916" s="55"/>
      <c r="I2916" s="69"/>
      <c r="J2916" s="50"/>
    </row>
    <row r="2917" spans="1:10" ht="12.75">
      <c r="A2917" s="54"/>
      <c r="B2917" s="54"/>
      <c r="C2917" s="54"/>
      <c r="D2917" s="54"/>
      <c r="F2917" s="54"/>
      <c r="G2917" s="55"/>
      <c r="I2917" s="69"/>
      <c r="J2917" s="50"/>
    </row>
    <row r="2918" spans="1:10" ht="12.75">
      <c r="A2918" s="54"/>
      <c r="B2918" s="54"/>
      <c r="C2918" s="54"/>
      <c r="D2918" s="54"/>
      <c r="F2918" s="54"/>
      <c r="G2918" s="55"/>
      <c r="I2918" s="69"/>
      <c r="J2918" s="50"/>
    </row>
    <row r="2919" spans="1:10" ht="12.75">
      <c r="A2919" s="54"/>
      <c r="B2919" s="54"/>
      <c r="C2919" s="54"/>
      <c r="D2919" s="54"/>
      <c r="F2919" s="54"/>
      <c r="G2919" s="55"/>
      <c r="I2919" s="69"/>
      <c r="J2919" s="50"/>
    </row>
    <row r="2920" spans="1:10" ht="12.75">
      <c r="A2920" s="54"/>
      <c r="B2920" s="54"/>
      <c r="C2920" s="54"/>
      <c r="D2920" s="54"/>
      <c r="F2920" s="54"/>
      <c r="G2920" s="55"/>
      <c r="I2920" s="69"/>
      <c r="J2920" s="50"/>
    </row>
    <row r="2921" spans="1:10" ht="12.75">
      <c r="A2921" s="54"/>
      <c r="B2921" s="54"/>
      <c r="C2921" s="54"/>
      <c r="D2921" s="54"/>
      <c r="F2921" s="54"/>
      <c r="G2921" s="55"/>
      <c r="I2921" s="69"/>
      <c r="J2921" s="50"/>
    </row>
    <row r="2922" spans="1:10" ht="12.75">
      <c r="A2922" s="54"/>
      <c r="B2922" s="54"/>
      <c r="C2922" s="54"/>
      <c r="D2922" s="54"/>
      <c r="F2922" s="54"/>
      <c r="G2922" s="55"/>
      <c r="I2922" s="69"/>
      <c r="J2922" s="50"/>
    </row>
    <row r="2923" spans="1:10" ht="12.75">
      <c r="A2923" s="54"/>
      <c r="B2923" s="54"/>
      <c r="C2923" s="54"/>
      <c r="D2923" s="54"/>
      <c r="F2923" s="54"/>
      <c r="G2923" s="55"/>
      <c r="I2923" s="69"/>
      <c r="J2923" s="50"/>
    </row>
    <row r="2924" spans="1:10" ht="12.75">
      <c r="A2924" s="54"/>
      <c r="B2924" s="54"/>
      <c r="C2924" s="54"/>
      <c r="D2924" s="54"/>
      <c r="F2924" s="54"/>
      <c r="G2924" s="55"/>
      <c r="I2924" s="69"/>
      <c r="J2924" s="50"/>
    </row>
    <row r="2925" spans="1:10" ht="12.75">
      <c r="A2925" s="54"/>
      <c r="B2925" s="54"/>
      <c r="C2925" s="54"/>
      <c r="D2925" s="54"/>
      <c r="F2925" s="54"/>
      <c r="G2925" s="55"/>
      <c r="I2925" s="69"/>
      <c r="J2925" s="50"/>
    </row>
    <row r="2926" spans="1:10" ht="12.75">
      <c r="A2926" s="54"/>
      <c r="B2926" s="54"/>
      <c r="C2926" s="54"/>
      <c r="D2926" s="54"/>
      <c r="F2926" s="54"/>
      <c r="G2926" s="55"/>
      <c r="I2926" s="69"/>
      <c r="J2926" s="50"/>
    </row>
    <row r="2927" spans="1:10" ht="12.75">
      <c r="A2927" s="54"/>
      <c r="B2927" s="54"/>
      <c r="C2927" s="54"/>
      <c r="D2927" s="54"/>
      <c r="F2927" s="54"/>
      <c r="G2927" s="55"/>
      <c r="I2927" s="69"/>
      <c r="J2927" s="50"/>
    </row>
    <row r="2928" spans="1:10" ht="12.75">
      <c r="A2928" s="54"/>
      <c r="B2928" s="54"/>
      <c r="C2928" s="54"/>
      <c r="D2928" s="54"/>
      <c r="F2928" s="54"/>
      <c r="G2928" s="55"/>
      <c r="I2928" s="69"/>
      <c r="J2928" s="50"/>
    </row>
    <row r="2929" spans="1:10" ht="12.75">
      <c r="A2929" s="54"/>
      <c r="B2929" s="54"/>
      <c r="C2929" s="54"/>
      <c r="D2929" s="54"/>
      <c r="F2929" s="54"/>
      <c r="G2929" s="55"/>
      <c r="I2929" s="69"/>
      <c r="J2929" s="50"/>
    </row>
    <row r="2930" spans="1:10" ht="12.75">
      <c r="A2930" s="54"/>
      <c r="B2930" s="54"/>
      <c r="C2930" s="54"/>
      <c r="D2930" s="54"/>
      <c r="F2930" s="54"/>
      <c r="G2930" s="55"/>
      <c r="I2930" s="69"/>
      <c r="J2930" s="50"/>
    </row>
    <row r="2931" spans="1:10" ht="12.75">
      <c r="A2931" s="54"/>
      <c r="B2931" s="54"/>
      <c r="C2931" s="54"/>
      <c r="D2931" s="54"/>
      <c r="F2931" s="54"/>
      <c r="G2931" s="55"/>
      <c r="I2931" s="69"/>
      <c r="J2931" s="50"/>
    </row>
    <row r="2932" spans="1:10" ht="12.75">
      <c r="A2932" s="54"/>
      <c r="B2932" s="54"/>
      <c r="C2932" s="54"/>
      <c r="D2932" s="54"/>
      <c r="F2932" s="54"/>
      <c r="G2932" s="55"/>
      <c r="I2932" s="69"/>
      <c r="J2932" s="50"/>
    </row>
    <row r="2933" spans="1:10" ht="12.75">
      <c r="A2933" s="54"/>
      <c r="B2933" s="54"/>
      <c r="C2933" s="54"/>
      <c r="D2933" s="54"/>
      <c r="F2933" s="54"/>
      <c r="G2933" s="55"/>
      <c r="I2933" s="69"/>
      <c r="J2933" s="50"/>
    </row>
    <row r="2934" spans="1:10" ht="12.75">
      <c r="A2934" s="54"/>
      <c r="B2934" s="54"/>
      <c r="C2934" s="54"/>
      <c r="D2934" s="54"/>
      <c r="F2934" s="54"/>
      <c r="G2934" s="55"/>
      <c r="I2934" s="69"/>
      <c r="J2934" s="50"/>
    </row>
    <row r="2935" spans="1:10" ht="12.75">
      <c r="A2935" s="54"/>
      <c r="B2935" s="54"/>
      <c r="C2935" s="54"/>
      <c r="D2935" s="54"/>
      <c r="F2935" s="54"/>
      <c r="G2935" s="55"/>
      <c r="I2935" s="69"/>
      <c r="J2935" s="50"/>
    </row>
    <row r="2936" spans="1:10" ht="12.75">
      <c r="A2936" s="54"/>
      <c r="B2936" s="54"/>
      <c r="C2936" s="54"/>
      <c r="D2936" s="54"/>
      <c r="F2936" s="54"/>
      <c r="G2936" s="55"/>
      <c r="I2936" s="69"/>
      <c r="J2936" s="50"/>
    </row>
    <row r="2937" spans="1:10" ht="12.75">
      <c r="A2937" s="54"/>
      <c r="B2937" s="54"/>
      <c r="C2937" s="54"/>
      <c r="D2937" s="54"/>
      <c r="F2937" s="54"/>
      <c r="G2937" s="55"/>
      <c r="I2937" s="69"/>
      <c r="J2937" s="50"/>
    </row>
    <row r="2938" spans="1:10" ht="12.75">
      <c r="A2938" s="54"/>
      <c r="B2938" s="54"/>
      <c r="C2938" s="54"/>
      <c r="D2938" s="54"/>
      <c r="F2938" s="54"/>
      <c r="G2938" s="55"/>
      <c r="I2938" s="69"/>
      <c r="J2938" s="50"/>
    </row>
    <row r="2939" spans="1:10" ht="12.75">
      <c r="A2939" s="54"/>
      <c r="B2939" s="54"/>
      <c r="C2939" s="54"/>
      <c r="D2939" s="54"/>
      <c r="F2939" s="54"/>
      <c r="G2939" s="55"/>
      <c r="I2939" s="69"/>
      <c r="J2939" s="50"/>
    </row>
    <row r="2940" spans="1:10" ht="12.75">
      <c r="A2940" s="54"/>
      <c r="B2940" s="54"/>
      <c r="C2940" s="54"/>
      <c r="D2940" s="54"/>
      <c r="F2940" s="54"/>
      <c r="G2940" s="55"/>
      <c r="I2940" s="69"/>
      <c r="J2940" s="50"/>
    </row>
    <row r="2941" spans="1:10" ht="12.75">
      <c r="A2941" s="54"/>
      <c r="B2941" s="54"/>
      <c r="C2941" s="54"/>
      <c r="D2941" s="54"/>
      <c r="F2941" s="54"/>
      <c r="G2941" s="55"/>
      <c r="I2941" s="69"/>
      <c r="J2941" s="50"/>
    </row>
    <row r="2942" spans="1:10" ht="12.75">
      <c r="A2942" s="54"/>
      <c r="B2942" s="54"/>
      <c r="C2942" s="54"/>
      <c r="D2942" s="54"/>
      <c r="F2942" s="54"/>
      <c r="G2942" s="55"/>
      <c r="I2942" s="69"/>
      <c r="J2942" s="50"/>
    </row>
    <row r="2943" spans="1:10" ht="12.75">
      <c r="A2943" s="54"/>
      <c r="B2943" s="54"/>
      <c r="C2943" s="54"/>
      <c r="D2943" s="54"/>
      <c r="F2943" s="54"/>
      <c r="G2943" s="55"/>
      <c r="I2943" s="69"/>
      <c r="J2943" s="50"/>
    </row>
    <row r="2944" spans="1:10" ht="12.75">
      <c r="A2944" s="54"/>
      <c r="B2944" s="54"/>
      <c r="C2944" s="54"/>
      <c r="D2944" s="54"/>
      <c r="F2944" s="54"/>
      <c r="G2944" s="55"/>
      <c r="I2944" s="69"/>
      <c r="J2944" s="50"/>
    </row>
    <row r="2945" spans="1:10" ht="12.75">
      <c r="A2945" s="54"/>
      <c r="B2945" s="54"/>
      <c r="C2945" s="54"/>
      <c r="D2945" s="54"/>
      <c r="F2945" s="54"/>
      <c r="G2945" s="55"/>
      <c r="I2945" s="69"/>
      <c r="J2945" s="50"/>
    </row>
    <row r="2946" spans="1:10" ht="12.75">
      <c r="A2946" s="54"/>
      <c r="B2946" s="54"/>
      <c r="C2946" s="54"/>
      <c r="D2946" s="54"/>
      <c r="F2946" s="54"/>
      <c r="G2946" s="55"/>
      <c r="I2946" s="69"/>
      <c r="J2946" s="50"/>
    </row>
    <row r="2947" spans="1:10" ht="12.75">
      <c r="A2947" s="54"/>
      <c r="B2947" s="54"/>
      <c r="C2947" s="54"/>
      <c r="D2947" s="54"/>
      <c r="F2947" s="54"/>
      <c r="G2947" s="55"/>
      <c r="I2947" s="69"/>
      <c r="J2947" s="50"/>
    </row>
    <row r="2948" spans="1:10" ht="12.75">
      <c r="A2948" s="54"/>
      <c r="B2948" s="54"/>
      <c r="C2948" s="54"/>
      <c r="D2948" s="54"/>
      <c r="F2948" s="54"/>
      <c r="G2948" s="55"/>
      <c r="I2948" s="69"/>
      <c r="J2948" s="50"/>
    </row>
    <row r="2949" spans="1:10" ht="12.75">
      <c r="A2949" s="54"/>
      <c r="B2949" s="54"/>
      <c r="C2949" s="54"/>
      <c r="D2949" s="54"/>
      <c r="F2949" s="54"/>
      <c r="G2949" s="55"/>
      <c r="I2949" s="69"/>
      <c r="J2949" s="50"/>
    </row>
    <row r="2950" spans="1:10" ht="12.75">
      <c r="A2950" s="54"/>
      <c r="B2950" s="54"/>
      <c r="C2950" s="54"/>
      <c r="D2950" s="54"/>
      <c r="F2950" s="54"/>
      <c r="G2950" s="55"/>
      <c r="I2950" s="69"/>
      <c r="J2950" s="50"/>
    </row>
    <row r="2951" spans="1:10" ht="12.75">
      <c r="A2951" s="54"/>
      <c r="B2951" s="54"/>
      <c r="C2951" s="54"/>
      <c r="D2951" s="54"/>
      <c r="F2951" s="54"/>
      <c r="G2951" s="55"/>
      <c r="I2951" s="69"/>
      <c r="J2951" s="50"/>
    </row>
    <row r="2952" spans="1:10" ht="12.75">
      <c r="A2952" s="54"/>
      <c r="B2952" s="54"/>
      <c r="C2952" s="54"/>
      <c r="D2952" s="54"/>
      <c r="F2952" s="54"/>
      <c r="G2952" s="55"/>
      <c r="I2952" s="69"/>
      <c r="J2952" s="50"/>
    </row>
    <row r="2953" spans="1:10" ht="12.75">
      <c r="A2953" s="54"/>
      <c r="B2953" s="54"/>
      <c r="C2953" s="54"/>
      <c r="D2953" s="54"/>
      <c r="F2953" s="54"/>
      <c r="G2953" s="55"/>
      <c r="I2953" s="69"/>
      <c r="J2953" s="50"/>
    </row>
    <row r="2954" spans="1:10" ht="12.75">
      <c r="A2954" s="54"/>
      <c r="B2954" s="54"/>
      <c r="C2954" s="54"/>
      <c r="D2954" s="54"/>
      <c r="F2954" s="54"/>
      <c r="G2954" s="55"/>
      <c r="I2954" s="69"/>
      <c r="J2954" s="50"/>
    </row>
    <row r="2955" spans="1:10" ht="12.75">
      <c r="A2955" s="54"/>
      <c r="B2955" s="54"/>
      <c r="C2955" s="54"/>
      <c r="D2955" s="54"/>
      <c r="F2955" s="54"/>
      <c r="G2955" s="55"/>
      <c r="I2955" s="69"/>
      <c r="J2955" s="50"/>
    </row>
    <row r="2956" spans="1:10" ht="12.75">
      <c r="A2956" s="54"/>
      <c r="B2956" s="54"/>
      <c r="C2956" s="54"/>
      <c r="D2956" s="54"/>
      <c r="F2956" s="54"/>
      <c r="G2956" s="55"/>
      <c r="I2956" s="69"/>
      <c r="J2956" s="50"/>
    </row>
    <row r="2957" spans="1:10" ht="12.75">
      <c r="A2957" s="54"/>
      <c r="B2957" s="54"/>
      <c r="C2957" s="54"/>
      <c r="D2957" s="54"/>
      <c r="F2957" s="54"/>
      <c r="G2957" s="55"/>
      <c r="I2957" s="69"/>
      <c r="J2957" s="50"/>
    </row>
    <row r="2958" spans="1:10" ht="12.75">
      <c r="A2958" s="54"/>
      <c r="B2958" s="54"/>
      <c r="C2958" s="54"/>
      <c r="D2958" s="54"/>
      <c r="F2958" s="54"/>
      <c r="G2958" s="55"/>
      <c r="I2958" s="69"/>
      <c r="J2958" s="50"/>
    </row>
    <row r="2959" spans="1:10" ht="12.75">
      <c r="A2959" s="54"/>
      <c r="B2959" s="54"/>
      <c r="C2959" s="54"/>
      <c r="D2959" s="54"/>
      <c r="F2959" s="54"/>
      <c r="G2959" s="55"/>
      <c r="I2959" s="69"/>
      <c r="J2959" s="50"/>
    </row>
    <row r="2960" spans="1:10" ht="12.75">
      <c r="A2960" s="54"/>
      <c r="B2960" s="54"/>
      <c r="C2960" s="54"/>
      <c r="D2960" s="54"/>
      <c r="F2960" s="54"/>
      <c r="G2960" s="55"/>
      <c r="I2960" s="69"/>
      <c r="J2960" s="50"/>
    </row>
    <row r="2961" spans="1:10" ht="12.75">
      <c r="A2961" s="54"/>
      <c r="B2961" s="54"/>
      <c r="C2961" s="54"/>
      <c r="D2961" s="54"/>
      <c r="F2961" s="54"/>
      <c r="G2961" s="55"/>
      <c r="I2961" s="69"/>
      <c r="J2961" s="50"/>
    </row>
    <row r="2962" spans="1:10" ht="12.75">
      <c r="A2962" s="54"/>
      <c r="B2962" s="54"/>
      <c r="C2962" s="54"/>
      <c r="D2962" s="54"/>
      <c r="F2962" s="54"/>
      <c r="G2962" s="55"/>
      <c r="I2962" s="69"/>
      <c r="J2962" s="50"/>
    </row>
    <row r="2963" spans="1:10" ht="12.75">
      <c r="A2963" s="54"/>
      <c r="B2963" s="54"/>
      <c r="C2963" s="54"/>
      <c r="D2963" s="54"/>
      <c r="F2963" s="54"/>
      <c r="G2963" s="55"/>
      <c r="I2963" s="69"/>
      <c r="J2963" s="50"/>
    </row>
    <row r="2964" spans="1:10" ht="12.75">
      <c r="A2964" s="54"/>
      <c r="B2964" s="54"/>
      <c r="C2964" s="54"/>
      <c r="D2964" s="54"/>
      <c r="F2964" s="54"/>
      <c r="G2964" s="55"/>
      <c r="I2964" s="69"/>
      <c r="J2964" s="50"/>
    </row>
    <row r="2965" spans="1:10" ht="12.75">
      <c r="A2965" s="54"/>
      <c r="B2965" s="54"/>
      <c r="C2965" s="54"/>
      <c r="D2965" s="54"/>
      <c r="F2965" s="54"/>
      <c r="G2965" s="55"/>
      <c r="I2965" s="69"/>
      <c r="J2965" s="50"/>
    </row>
    <row r="2966" spans="1:10" ht="12.75">
      <c r="A2966" s="54"/>
      <c r="B2966" s="54"/>
      <c r="C2966" s="54"/>
      <c r="D2966" s="54"/>
      <c r="F2966" s="54"/>
      <c r="G2966" s="55"/>
      <c r="I2966" s="69"/>
      <c r="J2966" s="50"/>
    </row>
    <row r="2967" spans="1:10" ht="12.75">
      <c r="A2967" s="54"/>
      <c r="B2967" s="54"/>
      <c r="C2967" s="54"/>
      <c r="D2967" s="54"/>
      <c r="F2967" s="54"/>
      <c r="G2967" s="55"/>
      <c r="I2967" s="69"/>
      <c r="J2967" s="50"/>
    </row>
    <row r="2968" spans="1:10" ht="12.75">
      <c r="A2968" s="54"/>
      <c r="B2968" s="54"/>
      <c r="C2968" s="54"/>
      <c r="D2968" s="54"/>
      <c r="F2968" s="54"/>
      <c r="G2968" s="55"/>
      <c r="I2968" s="69"/>
      <c r="J2968" s="50"/>
    </row>
    <row r="2969" spans="1:10" ht="12.75">
      <c r="A2969" s="54"/>
      <c r="B2969" s="54"/>
      <c r="C2969" s="54"/>
      <c r="D2969" s="54"/>
      <c r="F2969" s="54"/>
      <c r="G2969" s="55"/>
      <c r="I2969" s="69"/>
      <c r="J2969" s="50"/>
    </row>
    <row r="2970" spans="1:10" ht="12.75">
      <c r="A2970" s="54"/>
      <c r="B2970" s="54"/>
      <c r="C2970" s="54"/>
      <c r="D2970" s="54"/>
      <c r="F2970" s="54"/>
      <c r="G2970" s="55"/>
      <c r="I2970" s="69"/>
      <c r="J2970" s="50"/>
    </row>
    <row r="2971" spans="1:10" ht="12.75">
      <c r="A2971" s="54"/>
      <c r="B2971" s="54"/>
      <c r="C2971" s="54"/>
      <c r="D2971" s="54"/>
      <c r="F2971" s="54"/>
      <c r="G2971" s="55"/>
      <c r="I2971" s="69"/>
      <c r="J2971" s="50"/>
    </row>
    <row r="2972" spans="1:10" ht="12.75">
      <c r="A2972" s="54"/>
      <c r="B2972" s="54"/>
      <c r="C2972" s="54"/>
      <c r="D2972" s="54"/>
      <c r="F2972" s="54"/>
      <c r="G2972" s="55"/>
      <c r="I2972" s="69"/>
      <c r="J2972" s="50"/>
    </row>
    <row r="2973" spans="1:10" ht="12.75">
      <c r="A2973" s="54"/>
      <c r="B2973" s="54"/>
      <c r="C2973" s="54"/>
      <c r="D2973" s="54"/>
      <c r="F2973" s="54"/>
      <c r="G2973" s="55"/>
      <c r="I2973" s="69"/>
      <c r="J2973" s="50"/>
    </row>
    <row r="2974" spans="1:10" ht="12.75">
      <c r="A2974" s="54"/>
      <c r="B2974" s="54"/>
      <c r="C2974" s="54"/>
      <c r="D2974" s="54"/>
      <c r="F2974" s="54"/>
      <c r="G2974" s="55"/>
      <c r="I2974" s="69"/>
      <c r="J2974" s="50"/>
    </row>
    <row r="2975" spans="1:10" ht="12.75">
      <c r="A2975" s="54"/>
      <c r="B2975" s="54"/>
      <c r="C2975" s="54"/>
      <c r="D2975" s="54"/>
      <c r="F2975" s="54"/>
      <c r="G2975" s="55"/>
      <c r="I2975" s="69"/>
      <c r="J2975" s="50"/>
    </row>
    <row r="2976" spans="1:10" ht="12.75">
      <c r="A2976" s="54"/>
      <c r="B2976" s="54"/>
      <c r="C2976" s="54"/>
      <c r="D2976" s="54"/>
      <c r="F2976" s="54"/>
      <c r="G2976" s="55"/>
      <c r="I2976" s="69"/>
      <c r="J2976" s="50"/>
    </row>
    <row r="2977" spans="1:10" ht="12.75">
      <c r="A2977" s="54"/>
      <c r="B2977" s="54"/>
      <c r="C2977" s="54"/>
      <c r="D2977" s="54"/>
      <c r="F2977" s="54"/>
      <c r="G2977" s="55"/>
      <c r="I2977" s="69"/>
      <c r="J2977" s="50"/>
    </row>
    <row r="2978" spans="1:10" ht="12.75">
      <c r="A2978" s="54"/>
      <c r="B2978" s="54"/>
      <c r="C2978" s="54"/>
      <c r="D2978" s="54"/>
      <c r="F2978" s="54"/>
      <c r="G2978" s="55"/>
      <c r="I2978" s="69"/>
      <c r="J2978" s="50"/>
    </row>
    <row r="2979" spans="1:10" ht="12.75">
      <c r="A2979" s="54"/>
      <c r="B2979" s="54"/>
      <c r="C2979" s="54"/>
      <c r="D2979" s="54"/>
      <c r="F2979" s="54"/>
      <c r="G2979" s="55"/>
      <c r="I2979" s="69"/>
      <c r="J2979" s="50"/>
    </row>
    <row r="2980" spans="1:10" ht="12.75">
      <c r="A2980" s="54"/>
      <c r="B2980" s="54"/>
      <c r="C2980" s="54"/>
      <c r="D2980" s="54"/>
      <c r="F2980" s="54"/>
      <c r="G2980" s="55"/>
      <c r="I2980" s="69"/>
      <c r="J2980" s="50"/>
    </row>
    <row r="2981" spans="1:10" ht="12.75">
      <c r="A2981" s="54"/>
      <c r="B2981" s="54"/>
      <c r="C2981" s="54"/>
      <c r="D2981" s="54"/>
      <c r="F2981" s="54"/>
      <c r="G2981" s="55"/>
      <c r="I2981" s="69"/>
      <c r="J2981" s="50"/>
    </row>
    <row r="2982" spans="1:10" ht="12.75">
      <c r="A2982" s="54"/>
      <c r="B2982" s="54"/>
      <c r="C2982" s="54"/>
      <c r="D2982" s="54"/>
      <c r="F2982" s="54"/>
      <c r="G2982" s="55"/>
      <c r="I2982" s="69"/>
      <c r="J2982" s="50"/>
    </row>
    <row r="2983" spans="1:10" ht="12.75">
      <c r="A2983" s="54"/>
      <c r="B2983" s="54"/>
      <c r="C2983" s="54"/>
      <c r="D2983" s="54"/>
      <c r="F2983" s="54"/>
      <c r="G2983" s="55"/>
      <c r="I2983" s="69"/>
      <c r="J2983" s="50"/>
    </row>
    <row r="2984" spans="1:10" ht="12.75">
      <c r="A2984" s="54"/>
      <c r="B2984" s="54"/>
      <c r="C2984" s="54"/>
      <c r="D2984" s="54"/>
      <c r="F2984" s="54"/>
      <c r="G2984" s="55"/>
      <c r="I2984" s="69"/>
      <c r="J2984" s="50"/>
    </row>
    <row r="2985" spans="1:10" ht="12.75">
      <c r="A2985" s="54"/>
      <c r="B2985" s="54"/>
      <c r="C2985" s="54"/>
      <c r="D2985" s="54"/>
      <c r="F2985" s="54"/>
      <c r="G2985" s="55"/>
      <c r="I2985" s="69"/>
      <c r="J2985" s="50"/>
    </row>
    <row r="2986" spans="1:10" ht="12.75">
      <c r="A2986" s="54"/>
      <c r="B2986" s="54"/>
      <c r="C2986" s="54"/>
      <c r="D2986" s="54"/>
      <c r="F2986" s="54"/>
      <c r="G2986" s="55"/>
      <c r="I2986" s="69"/>
      <c r="J2986" s="50"/>
    </row>
    <row r="2987" spans="1:10" ht="12.75">
      <c r="A2987" s="54"/>
      <c r="B2987" s="54"/>
      <c r="C2987" s="54"/>
      <c r="D2987" s="54"/>
      <c r="F2987" s="54"/>
      <c r="G2987" s="55"/>
      <c r="I2987" s="69"/>
      <c r="J2987" s="50"/>
    </row>
    <row r="2988" spans="1:10" ht="12.75">
      <c r="A2988" s="54"/>
      <c r="B2988" s="54"/>
      <c r="C2988" s="54"/>
      <c r="D2988" s="54"/>
      <c r="F2988" s="54"/>
      <c r="G2988" s="55"/>
      <c r="I2988" s="69"/>
      <c r="J2988" s="50"/>
    </row>
    <row r="2989" spans="1:10" ht="12.75">
      <c r="A2989" s="54"/>
      <c r="B2989" s="54"/>
      <c r="C2989" s="54"/>
      <c r="D2989" s="54"/>
      <c r="F2989" s="54"/>
      <c r="G2989" s="55"/>
      <c r="I2989" s="69"/>
      <c r="J2989" s="50"/>
    </row>
    <row r="2990" spans="1:10" ht="12.75">
      <c r="A2990" s="54"/>
      <c r="B2990" s="54"/>
      <c r="C2990" s="54"/>
      <c r="D2990" s="54"/>
      <c r="F2990" s="54"/>
      <c r="G2990" s="55"/>
      <c r="I2990" s="69"/>
      <c r="J2990" s="50"/>
    </row>
    <row r="2991" spans="1:10" ht="12.75">
      <c r="A2991" s="54"/>
      <c r="B2991" s="54"/>
      <c r="C2991" s="54"/>
      <c r="D2991" s="54"/>
      <c r="F2991" s="54"/>
      <c r="G2991" s="55"/>
      <c r="I2991" s="69"/>
      <c r="J2991" s="50"/>
    </row>
    <row r="2992" spans="1:10" ht="12.75">
      <c r="A2992" s="54"/>
      <c r="B2992" s="54"/>
      <c r="C2992" s="54"/>
      <c r="D2992" s="54"/>
      <c r="F2992" s="54"/>
      <c r="G2992" s="55"/>
      <c r="I2992" s="69"/>
      <c r="J2992" s="50"/>
    </row>
    <row r="2993" spans="1:10" ht="12.75">
      <c r="A2993" s="54"/>
      <c r="B2993" s="54"/>
      <c r="C2993" s="54"/>
      <c r="D2993" s="54"/>
      <c r="F2993" s="54"/>
      <c r="G2993" s="55"/>
      <c r="I2993" s="69"/>
      <c r="J2993" s="50"/>
    </row>
    <row r="2994" spans="1:10" ht="12.75">
      <c r="A2994" s="54"/>
      <c r="B2994" s="54"/>
      <c r="C2994" s="54"/>
      <c r="D2994" s="54"/>
      <c r="F2994" s="54"/>
      <c r="G2994" s="55"/>
      <c r="I2994" s="69"/>
      <c r="J2994" s="50"/>
    </row>
    <row r="2995" spans="1:10" ht="12.75">
      <c r="A2995" s="54"/>
      <c r="B2995" s="54"/>
      <c r="C2995" s="54"/>
      <c r="D2995" s="54"/>
      <c r="F2995" s="54"/>
      <c r="G2995" s="55"/>
      <c r="I2995" s="69"/>
      <c r="J2995" s="50"/>
    </row>
    <row r="2996" spans="1:10" ht="12.75">
      <c r="A2996" s="54"/>
      <c r="B2996" s="54"/>
      <c r="C2996" s="54"/>
      <c r="D2996" s="54"/>
      <c r="F2996" s="54"/>
      <c r="G2996" s="55"/>
      <c r="I2996" s="69"/>
      <c r="J2996" s="50"/>
    </row>
    <row r="2997" spans="1:10" ht="12.75">
      <c r="A2997" s="54"/>
      <c r="B2997" s="54"/>
      <c r="C2997" s="54"/>
      <c r="D2997" s="54"/>
      <c r="F2997" s="54"/>
      <c r="G2997" s="55"/>
      <c r="I2997" s="69"/>
      <c r="J2997" s="50"/>
    </row>
    <row r="2998" spans="1:10" ht="12.75">
      <c r="A2998" s="54"/>
      <c r="B2998" s="54"/>
      <c r="C2998" s="54"/>
      <c r="D2998" s="54"/>
      <c r="F2998" s="54"/>
      <c r="G2998" s="55"/>
      <c r="I2998" s="69"/>
      <c r="J2998" s="50"/>
    </row>
    <row r="2999" spans="1:10" ht="12.75">
      <c r="A2999" s="54"/>
      <c r="B2999" s="54"/>
      <c r="C2999" s="54"/>
      <c r="D2999" s="54"/>
      <c r="F2999" s="54"/>
      <c r="G2999" s="55"/>
      <c r="I2999" s="69"/>
      <c r="J2999" s="50"/>
    </row>
    <row r="3000" spans="1:10" ht="12.75">
      <c r="A3000" s="54"/>
      <c r="B3000" s="54"/>
      <c r="C3000" s="54"/>
      <c r="D3000" s="54"/>
      <c r="F3000" s="54"/>
      <c r="G3000" s="55"/>
      <c r="I3000" s="69"/>
      <c r="J3000" s="50"/>
    </row>
    <row r="3001" spans="1:10" ht="12.75">
      <c r="A3001" s="54"/>
      <c r="B3001" s="54"/>
      <c r="C3001" s="54"/>
      <c r="D3001" s="54"/>
      <c r="F3001" s="54"/>
      <c r="G3001" s="55"/>
      <c r="I3001" s="69"/>
      <c r="J3001" s="50"/>
    </row>
    <row r="3002" spans="1:10" ht="12.75">
      <c r="A3002" s="54"/>
      <c r="B3002" s="54"/>
      <c r="C3002" s="54"/>
      <c r="D3002" s="54"/>
      <c r="F3002" s="54"/>
      <c r="G3002" s="55"/>
      <c r="I3002" s="69"/>
      <c r="J3002" s="50"/>
    </row>
    <row r="3003" spans="1:10" ht="12.75">
      <c r="A3003" s="54"/>
      <c r="B3003" s="54"/>
      <c r="C3003" s="54"/>
      <c r="D3003" s="54"/>
      <c r="F3003" s="54"/>
      <c r="G3003" s="55"/>
      <c r="I3003" s="69"/>
      <c r="J3003" s="50"/>
    </row>
    <row r="3004" spans="1:10" ht="12.75">
      <c r="A3004" s="54"/>
      <c r="B3004" s="54"/>
      <c r="C3004" s="54"/>
      <c r="D3004" s="54"/>
      <c r="F3004" s="54"/>
      <c r="G3004" s="55"/>
      <c r="I3004" s="69"/>
      <c r="J3004" s="50"/>
    </row>
    <row r="3005" spans="1:10" ht="12.75">
      <c r="A3005" s="54"/>
      <c r="B3005" s="54"/>
      <c r="C3005" s="54"/>
      <c r="D3005" s="54"/>
      <c r="F3005" s="54"/>
      <c r="G3005" s="55"/>
      <c r="I3005" s="69"/>
      <c r="J3005" s="50"/>
    </row>
    <row r="3006" spans="1:10" ht="12.75">
      <c r="A3006" s="54"/>
      <c r="B3006" s="54"/>
      <c r="C3006" s="54"/>
      <c r="D3006" s="54"/>
      <c r="F3006" s="54"/>
      <c r="G3006" s="55"/>
      <c r="I3006" s="69"/>
      <c r="J3006" s="50"/>
    </row>
    <row r="3007" spans="1:10" ht="12.75">
      <c r="A3007" s="54"/>
      <c r="B3007" s="54"/>
      <c r="C3007" s="54"/>
      <c r="D3007" s="54"/>
      <c r="F3007" s="54"/>
      <c r="G3007" s="55"/>
      <c r="I3007" s="69"/>
      <c r="J3007" s="50"/>
    </row>
    <row r="3008" spans="1:10" ht="12.75">
      <c r="A3008" s="54"/>
      <c r="B3008" s="54"/>
      <c r="C3008" s="54"/>
      <c r="D3008" s="54"/>
      <c r="F3008" s="54"/>
      <c r="G3008" s="55"/>
      <c r="I3008" s="69"/>
      <c r="J3008" s="50"/>
    </row>
    <row r="3009" spans="1:10" ht="12.75">
      <c r="A3009" s="54"/>
      <c r="B3009" s="54"/>
      <c r="C3009" s="54"/>
      <c r="D3009" s="54"/>
      <c r="F3009" s="54"/>
      <c r="G3009" s="55"/>
      <c r="I3009" s="69"/>
      <c r="J3009" s="50"/>
    </row>
    <row r="3010" spans="1:10" ht="12.75">
      <c r="A3010" s="54"/>
      <c r="B3010" s="54"/>
      <c r="C3010" s="54"/>
      <c r="D3010" s="54"/>
      <c r="F3010" s="54"/>
      <c r="G3010" s="55"/>
      <c r="I3010" s="69"/>
      <c r="J3010" s="50"/>
    </row>
    <row r="3011" spans="1:10" ht="12.75">
      <c r="A3011" s="54"/>
      <c r="B3011" s="54"/>
      <c r="C3011" s="54"/>
      <c r="D3011" s="54"/>
      <c r="F3011" s="54"/>
      <c r="G3011" s="55"/>
      <c r="I3011" s="69"/>
      <c r="J3011" s="50"/>
    </row>
    <row r="3012" spans="1:10" ht="12.75">
      <c r="A3012" s="54"/>
      <c r="B3012" s="54"/>
      <c r="C3012" s="54"/>
      <c r="D3012" s="54"/>
      <c r="F3012" s="54"/>
      <c r="G3012" s="55"/>
      <c r="I3012" s="69"/>
      <c r="J3012" s="50"/>
    </row>
    <row r="3013" spans="1:10" ht="12.75">
      <c r="A3013" s="54"/>
      <c r="B3013" s="54"/>
      <c r="C3013" s="54"/>
      <c r="D3013" s="54"/>
      <c r="F3013" s="54"/>
      <c r="G3013" s="55"/>
      <c r="I3013" s="69"/>
      <c r="J3013" s="50"/>
    </row>
    <row r="3014" spans="1:10" ht="12.75">
      <c r="A3014" s="54"/>
      <c r="B3014" s="54"/>
      <c r="C3014" s="54"/>
      <c r="D3014" s="54"/>
      <c r="F3014" s="54"/>
      <c r="G3014" s="55"/>
      <c r="I3014" s="69"/>
      <c r="J3014" s="50"/>
    </row>
    <row r="3015" spans="1:10" ht="12.75">
      <c r="A3015" s="54"/>
      <c r="B3015" s="54"/>
      <c r="C3015" s="54"/>
      <c r="D3015" s="54"/>
      <c r="F3015" s="54"/>
      <c r="G3015" s="55"/>
      <c r="I3015" s="69"/>
      <c r="J3015" s="50"/>
    </row>
    <row r="3016" spans="1:10" ht="12.75">
      <c r="A3016" s="54"/>
      <c r="B3016" s="54"/>
      <c r="C3016" s="54"/>
      <c r="D3016" s="54"/>
      <c r="F3016" s="54"/>
      <c r="G3016" s="55"/>
      <c r="I3016" s="69"/>
      <c r="J3016" s="50"/>
    </row>
    <row r="3017" spans="1:10" ht="12.75">
      <c r="A3017" s="54"/>
      <c r="B3017" s="54"/>
      <c r="C3017" s="54"/>
      <c r="D3017" s="54"/>
      <c r="F3017" s="54"/>
      <c r="G3017" s="55"/>
      <c r="I3017" s="69"/>
      <c r="J3017" s="50"/>
    </row>
    <row r="3018" spans="1:10" ht="12.75">
      <c r="A3018" s="54"/>
      <c r="B3018" s="54"/>
      <c r="C3018" s="54"/>
      <c r="D3018" s="54"/>
      <c r="F3018" s="54"/>
      <c r="G3018" s="55"/>
      <c r="I3018" s="69"/>
      <c r="J3018" s="50"/>
    </row>
    <row r="3019" spans="1:10" ht="12.75">
      <c r="A3019" s="54"/>
      <c r="B3019" s="54"/>
      <c r="C3019" s="54"/>
      <c r="D3019" s="54"/>
      <c r="F3019" s="54"/>
      <c r="G3019" s="55"/>
      <c r="I3019" s="69"/>
      <c r="J3019" s="50"/>
    </row>
    <row r="3020" spans="1:10" ht="12.75">
      <c r="A3020" s="54"/>
      <c r="B3020" s="54"/>
      <c r="C3020" s="54"/>
      <c r="D3020" s="54"/>
      <c r="F3020" s="54"/>
      <c r="G3020" s="55"/>
      <c r="I3020" s="69"/>
      <c r="J3020" s="50"/>
    </row>
    <row r="3021" spans="1:10" ht="12.75">
      <c r="A3021" s="54"/>
      <c r="B3021" s="54"/>
      <c r="C3021" s="54"/>
      <c r="D3021" s="54"/>
      <c r="F3021" s="54"/>
      <c r="G3021" s="55"/>
      <c r="I3021" s="69"/>
      <c r="J3021" s="50"/>
    </row>
    <row r="3022" spans="1:10" ht="12.75">
      <c r="A3022" s="54"/>
      <c r="B3022" s="54"/>
      <c r="C3022" s="54"/>
      <c r="D3022" s="54"/>
      <c r="F3022" s="54"/>
      <c r="G3022" s="55"/>
      <c r="I3022" s="69"/>
      <c r="J3022" s="50"/>
    </row>
    <row r="3023" spans="1:10" ht="12.75">
      <c r="A3023" s="54"/>
      <c r="B3023" s="54"/>
      <c r="C3023" s="54"/>
      <c r="D3023" s="54"/>
      <c r="F3023" s="54"/>
      <c r="G3023" s="55"/>
      <c r="I3023" s="69"/>
      <c r="J3023" s="50"/>
    </row>
    <row r="3024" spans="1:10" ht="12.75">
      <c r="A3024" s="54"/>
      <c r="B3024" s="54"/>
      <c r="C3024" s="54"/>
      <c r="D3024" s="54"/>
      <c r="F3024" s="54"/>
      <c r="G3024" s="55"/>
      <c r="I3024" s="69"/>
      <c r="J3024" s="50"/>
    </row>
    <row r="3025" spans="1:10" ht="12.75">
      <c r="A3025" s="54"/>
      <c r="B3025" s="54"/>
      <c r="C3025" s="54"/>
      <c r="D3025" s="54"/>
      <c r="F3025" s="54"/>
      <c r="G3025" s="55"/>
      <c r="I3025" s="69"/>
      <c r="J3025" s="50"/>
    </row>
    <row r="3026" spans="1:10" ht="12.75">
      <c r="A3026" s="54"/>
      <c r="B3026" s="54"/>
      <c r="C3026" s="54"/>
      <c r="D3026" s="54"/>
      <c r="F3026" s="54"/>
      <c r="G3026" s="55"/>
      <c r="I3026" s="69"/>
      <c r="J3026" s="50"/>
    </row>
    <row r="3027" spans="1:10" ht="12.75">
      <c r="A3027" s="54"/>
      <c r="B3027" s="54"/>
      <c r="C3027" s="54"/>
      <c r="D3027" s="54"/>
      <c r="F3027" s="54"/>
      <c r="G3027" s="55"/>
      <c r="I3027" s="69"/>
      <c r="J3027" s="50"/>
    </row>
    <row r="3028" spans="1:10" ht="12.75">
      <c r="A3028" s="54"/>
      <c r="B3028" s="54"/>
      <c r="C3028" s="54"/>
      <c r="D3028" s="54"/>
      <c r="F3028" s="54"/>
      <c r="G3028" s="55"/>
      <c r="I3028" s="69"/>
      <c r="J3028" s="50"/>
    </row>
    <row r="3029" spans="1:10" ht="12.75">
      <c r="A3029" s="54"/>
      <c r="B3029" s="54"/>
      <c r="C3029" s="54"/>
      <c r="D3029" s="54"/>
      <c r="F3029" s="54"/>
      <c r="G3029" s="55"/>
      <c r="I3029" s="69"/>
      <c r="J3029" s="50"/>
    </row>
    <row r="3030" spans="1:10" ht="12.75">
      <c r="A3030" s="54"/>
      <c r="B3030" s="54"/>
      <c r="C3030" s="54"/>
      <c r="D3030" s="54"/>
      <c r="F3030" s="54"/>
      <c r="G3030" s="55"/>
      <c r="I3030" s="69"/>
      <c r="J3030" s="50"/>
    </row>
    <row r="3031" spans="1:10" ht="12.75">
      <c r="A3031" s="54"/>
      <c r="B3031" s="54"/>
      <c r="C3031" s="54"/>
      <c r="D3031" s="54"/>
      <c r="F3031" s="54"/>
      <c r="G3031" s="55"/>
      <c r="I3031" s="69"/>
      <c r="J3031" s="50"/>
    </row>
    <row r="3032" spans="1:10" ht="12.75">
      <c r="A3032" s="54"/>
      <c r="B3032" s="54"/>
      <c r="C3032" s="54"/>
      <c r="D3032" s="54"/>
      <c r="F3032" s="54"/>
      <c r="G3032" s="55"/>
      <c r="I3032" s="69"/>
      <c r="J3032" s="50"/>
    </row>
    <row r="3033" spans="1:10" ht="12.75">
      <c r="A3033" s="54"/>
      <c r="B3033" s="54"/>
      <c r="C3033" s="54"/>
      <c r="D3033" s="54"/>
      <c r="F3033" s="54"/>
      <c r="G3033" s="55"/>
      <c r="I3033" s="69"/>
      <c r="J3033" s="50"/>
    </row>
    <row r="3034" spans="1:10" ht="12.75">
      <c r="A3034" s="54"/>
      <c r="B3034" s="54"/>
      <c r="C3034" s="54"/>
      <c r="D3034" s="54"/>
      <c r="F3034" s="54"/>
      <c r="G3034" s="55"/>
      <c r="I3034" s="69"/>
      <c r="J3034" s="50"/>
    </row>
    <row r="3035" spans="1:10" ht="12.75">
      <c r="A3035" s="54"/>
      <c r="B3035" s="54"/>
      <c r="C3035" s="54"/>
      <c r="D3035" s="54"/>
      <c r="F3035" s="54"/>
      <c r="G3035" s="55"/>
      <c r="I3035" s="69"/>
      <c r="J3035" s="50"/>
    </row>
    <row r="3036" spans="1:10" ht="12.75">
      <c r="A3036" s="54"/>
      <c r="B3036" s="54"/>
      <c r="C3036" s="54"/>
      <c r="D3036" s="54"/>
      <c r="F3036" s="54"/>
      <c r="G3036" s="55"/>
      <c r="I3036" s="69"/>
      <c r="J3036" s="50"/>
    </row>
    <row r="3037" spans="1:10" ht="12.75">
      <c r="A3037" s="54"/>
      <c r="B3037" s="54"/>
      <c r="C3037" s="54"/>
      <c r="D3037" s="54"/>
      <c r="F3037" s="54"/>
      <c r="G3037" s="55"/>
      <c r="I3037" s="69"/>
      <c r="J3037" s="50"/>
    </row>
    <row r="3038" spans="1:10" ht="12.75">
      <c r="A3038" s="54"/>
      <c r="B3038" s="54"/>
      <c r="C3038" s="54"/>
      <c r="D3038" s="54"/>
      <c r="F3038" s="54"/>
      <c r="G3038" s="55"/>
      <c r="I3038" s="69"/>
      <c r="J3038" s="50"/>
    </row>
    <row r="3039" spans="1:10" ht="12.75">
      <c r="A3039" s="54"/>
      <c r="B3039" s="54"/>
      <c r="C3039" s="54"/>
      <c r="D3039" s="54"/>
      <c r="F3039" s="54"/>
      <c r="G3039" s="55"/>
      <c r="I3039" s="69"/>
      <c r="J3039" s="50"/>
    </row>
    <row r="3040" spans="1:10" ht="12.75">
      <c r="A3040" s="54"/>
      <c r="B3040" s="54"/>
      <c r="C3040" s="54"/>
      <c r="D3040" s="54"/>
      <c r="F3040" s="54"/>
      <c r="G3040" s="55"/>
      <c r="I3040" s="69"/>
      <c r="J3040" s="50"/>
    </row>
    <row r="3041" spans="1:10" ht="12.75">
      <c r="A3041" s="54"/>
      <c r="B3041" s="54"/>
      <c r="C3041" s="54"/>
      <c r="D3041" s="54"/>
      <c r="F3041" s="54"/>
      <c r="G3041" s="55"/>
      <c r="I3041" s="69"/>
      <c r="J3041" s="50"/>
    </row>
    <row r="3042" spans="1:10" ht="12.75">
      <c r="A3042" s="54"/>
      <c r="B3042" s="54"/>
      <c r="C3042" s="54"/>
      <c r="D3042" s="54"/>
      <c r="F3042" s="54"/>
      <c r="G3042" s="55"/>
      <c r="I3042" s="69"/>
      <c r="J3042" s="50"/>
    </row>
    <row r="3043" spans="1:10" ht="12.75">
      <c r="A3043" s="54"/>
      <c r="B3043" s="54"/>
      <c r="C3043" s="54"/>
      <c r="D3043" s="54"/>
      <c r="F3043" s="54"/>
      <c r="G3043" s="55"/>
      <c r="I3043" s="69"/>
      <c r="J3043" s="50"/>
    </row>
    <row r="3044" spans="1:10" ht="12.75">
      <c r="A3044" s="54"/>
      <c r="B3044" s="54"/>
      <c r="C3044" s="54"/>
      <c r="D3044" s="54"/>
      <c r="F3044" s="54"/>
      <c r="G3044" s="55"/>
      <c r="I3044" s="69"/>
      <c r="J3044" s="50"/>
    </row>
    <row r="3045" spans="1:10" ht="12.75">
      <c r="A3045" s="54"/>
      <c r="B3045" s="54"/>
      <c r="C3045" s="54"/>
      <c r="D3045" s="54"/>
      <c r="F3045" s="54"/>
      <c r="G3045" s="55"/>
      <c r="I3045" s="69"/>
      <c r="J3045" s="50"/>
    </row>
    <row r="3046" spans="1:10" ht="12.75">
      <c r="A3046" s="54"/>
      <c r="B3046" s="54"/>
      <c r="C3046" s="54"/>
      <c r="D3046" s="54"/>
      <c r="F3046" s="54"/>
      <c r="G3046" s="55"/>
      <c r="I3046" s="69"/>
      <c r="J3046" s="50"/>
    </row>
    <row r="3047" spans="1:10" ht="12.75">
      <c r="A3047" s="54"/>
      <c r="B3047" s="54"/>
      <c r="C3047" s="54"/>
      <c r="D3047" s="54"/>
      <c r="F3047" s="54"/>
      <c r="G3047" s="55"/>
      <c r="I3047" s="69"/>
      <c r="J3047" s="50"/>
    </row>
    <row r="3048" spans="1:10" ht="12.75">
      <c r="A3048" s="54"/>
      <c r="B3048" s="54"/>
      <c r="C3048" s="54"/>
      <c r="D3048" s="54"/>
      <c r="F3048" s="54"/>
      <c r="G3048" s="55"/>
      <c r="I3048" s="69"/>
      <c r="J3048" s="50"/>
    </row>
    <row r="3049" spans="1:10" ht="12.75">
      <c r="A3049" s="54"/>
      <c r="B3049" s="54"/>
      <c r="C3049" s="54"/>
      <c r="D3049" s="54"/>
      <c r="F3049" s="54"/>
      <c r="G3049" s="55"/>
      <c r="I3049" s="69"/>
      <c r="J3049" s="50"/>
    </row>
    <row r="3050" spans="1:10" ht="12.75">
      <c r="A3050" s="54"/>
      <c r="B3050" s="54"/>
      <c r="C3050" s="54"/>
      <c r="D3050" s="54"/>
      <c r="F3050" s="54"/>
      <c r="G3050" s="55"/>
      <c r="I3050" s="69"/>
      <c r="J3050" s="50"/>
    </row>
    <row r="3051" spans="1:10" ht="12.75">
      <c r="A3051" s="54"/>
      <c r="B3051" s="54"/>
      <c r="C3051" s="54"/>
      <c r="D3051" s="54"/>
      <c r="F3051" s="54"/>
      <c r="G3051" s="55"/>
      <c r="I3051" s="69"/>
      <c r="J3051" s="50"/>
    </row>
    <row r="3052" spans="1:10" ht="12.75">
      <c r="A3052" s="54"/>
      <c r="B3052" s="54"/>
      <c r="C3052" s="54"/>
      <c r="D3052" s="54"/>
      <c r="F3052" s="54"/>
      <c r="G3052" s="55"/>
      <c r="I3052" s="69"/>
      <c r="J3052" s="50"/>
    </row>
    <row r="3053" spans="1:10" ht="12.75">
      <c r="A3053" s="54"/>
      <c r="B3053" s="54"/>
      <c r="C3053" s="54"/>
      <c r="D3053" s="54"/>
      <c r="F3053" s="54"/>
      <c r="G3053" s="55"/>
      <c r="I3053" s="69"/>
      <c r="J3053" s="50"/>
    </row>
    <row r="3054" spans="1:10" ht="12.75">
      <c r="A3054" s="54"/>
      <c r="B3054" s="54"/>
      <c r="C3054" s="54"/>
      <c r="D3054" s="54"/>
      <c r="F3054" s="54"/>
      <c r="G3054" s="55"/>
      <c r="I3054" s="69"/>
      <c r="J3054" s="50"/>
    </row>
    <row r="3055" spans="1:10" ht="12.75">
      <c r="A3055" s="54"/>
      <c r="B3055" s="54"/>
      <c r="C3055" s="54"/>
      <c r="D3055" s="54"/>
      <c r="F3055" s="54"/>
      <c r="G3055" s="55"/>
      <c r="I3055" s="69"/>
      <c r="J3055" s="50"/>
    </row>
    <row r="3056" spans="1:10" ht="12.75">
      <c r="A3056" s="54"/>
      <c r="B3056" s="54"/>
      <c r="C3056" s="54"/>
      <c r="D3056" s="54"/>
      <c r="F3056" s="54"/>
      <c r="G3056" s="55"/>
      <c r="I3056" s="69"/>
      <c r="J3056" s="50"/>
    </row>
    <row r="3057" spans="1:10" ht="12.75">
      <c r="A3057" s="54"/>
      <c r="B3057" s="54"/>
      <c r="C3057" s="54"/>
      <c r="D3057" s="54"/>
      <c r="F3057" s="54"/>
      <c r="G3057" s="55"/>
      <c r="I3057" s="69"/>
      <c r="J3057" s="50"/>
    </row>
    <row r="3058" spans="1:10" ht="12.75">
      <c r="A3058" s="54"/>
      <c r="B3058" s="54"/>
      <c r="C3058" s="54"/>
      <c r="D3058" s="54"/>
      <c r="F3058" s="54"/>
      <c r="G3058" s="55"/>
      <c r="I3058" s="69"/>
      <c r="J3058" s="50"/>
    </row>
    <row r="3059" spans="1:10" ht="12.75">
      <c r="A3059" s="54"/>
      <c r="B3059" s="54"/>
      <c r="C3059" s="54"/>
      <c r="D3059" s="54"/>
      <c r="F3059" s="54"/>
      <c r="G3059" s="55"/>
      <c r="I3059" s="69"/>
      <c r="J3059" s="50"/>
    </row>
    <row r="3060" spans="1:10" ht="12.75">
      <c r="A3060" s="54"/>
      <c r="B3060" s="54"/>
      <c r="C3060" s="54"/>
      <c r="D3060" s="54"/>
      <c r="F3060" s="54"/>
      <c r="G3060" s="55"/>
      <c r="I3060" s="69"/>
      <c r="J3060" s="50"/>
    </row>
    <row r="3061" spans="1:10" ht="12.75">
      <c r="A3061" s="54"/>
      <c r="B3061" s="54"/>
      <c r="C3061" s="54"/>
      <c r="D3061" s="54"/>
      <c r="F3061" s="54"/>
      <c r="G3061" s="55"/>
      <c r="I3061" s="69"/>
      <c r="J3061" s="50"/>
    </row>
    <row r="3062" spans="1:10" ht="12.75">
      <c r="A3062" s="54"/>
      <c r="B3062" s="54"/>
      <c r="C3062" s="54"/>
      <c r="D3062" s="54"/>
      <c r="F3062" s="54"/>
      <c r="G3062" s="55"/>
      <c r="I3062" s="69"/>
      <c r="J3062" s="50"/>
    </row>
    <row r="3063" spans="1:10" ht="12.75">
      <c r="A3063" s="54"/>
      <c r="B3063" s="54"/>
      <c r="C3063" s="54"/>
      <c r="D3063" s="54"/>
      <c r="F3063" s="54"/>
      <c r="G3063" s="55"/>
      <c r="I3063" s="69"/>
      <c r="J3063" s="50"/>
    </row>
    <row r="3064" spans="1:10" ht="12.75">
      <c r="A3064" s="54"/>
      <c r="B3064" s="54"/>
      <c r="C3064" s="54"/>
      <c r="D3064" s="54"/>
      <c r="F3064" s="54"/>
      <c r="G3064" s="55"/>
      <c r="I3064" s="69"/>
      <c r="J3064" s="50"/>
    </row>
    <row r="3065" spans="1:10" ht="12.75">
      <c r="A3065" s="54"/>
      <c r="B3065" s="54"/>
      <c r="C3065" s="54"/>
      <c r="D3065" s="54"/>
      <c r="F3065" s="54"/>
      <c r="G3065" s="55"/>
      <c r="I3065" s="69"/>
      <c r="J3065" s="50"/>
    </row>
    <row r="3066" spans="1:10" ht="12.75">
      <c r="A3066" s="54"/>
      <c r="B3066" s="54"/>
      <c r="C3066" s="54"/>
      <c r="D3066" s="54"/>
      <c r="F3066" s="54"/>
      <c r="G3066" s="55"/>
      <c r="I3066" s="69"/>
      <c r="J3066" s="50"/>
    </row>
    <row r="3067" spans="1:10" ht="12.75">
      <c r="A3067" s="54"/>
      <c r="B3067" s="54"/>
      <c r="C3067" s="54"/>
      <c r="D3067" s="54"/>
      <c r="F3067" s="54"/>
      <c r="G3067" s="55"/>
      <c r="I3067" s="69"/>
      <c r="J3067" s="50"/>
    </row>
    <row r="3068" spans="1:10" ht="12.75">
      <c r="A3068" s="54"/>
      <c r="B3068" s="54"/>
      <c r="C3068" s="54"/>
      <c r="D3068" s="54"/>
      <c r="F3068" s="54"/>
      <c r="G3068" s="55"/>
      <c r="I3068" s="69"/>
      <c r="J3068" s="50"/>
    </row>
    <row r="3069" spans="1:10" ht="12.75">
      <c r="A3069" s="54"/>
      <c r="B3069" s="54"/>
      <c r="C3069" s="54"/>
      <c r="D3069" s="54"/>
      <c r="F3069" s="54"/>
      <c r="G3069" s="55"/>
      <c r="I3069" s="69"/>
      <c r="J3069" s="50"/>
    </row>
    <row r="3070" spans="1:10" ht="12.75">
      <c r="A3070" s="54"/>
      <c r="B3070" s="54"/>
      <c r="C3070" s="54"/>
      <c r="D3070" s="54"/>
      <c r="F3070" s="54"/>
      <c r="G3070" s="55"/>
      <c r="I3070" s="69"/>
      <c r="J3070" s="50"/>
    </row>
    <row r="3071" spans="1:10" ht="12.75">
      <c r="A3071" s="54"/>
      <c r="B3071" s="54"/>
      <c r="C3071" s="54"/>
      <c r="D3071" s="54"/>
      <c r="F3071" s="54"/>
      <c r="G3071" s="55"/>
      <c r="I3071" s="69"/>
      <c r="J3071" s="50"/>
    </row>
    <row r="3072" spans="1:10" ht="12.75">
      <c r="A3072" s="54"/>
      <c r="B3072" s="54"/>
      <c r="C3072" s="54"/>
      <c r="D3072" s="54"/>
      <c r="F3072" s="54"/>
      <c r="G3072" s="55"/>
      <c r="I3072" s="69"/>
      <c r="J3072" s="50"/>
    </row>
    <row r="3073" spans="1:10" ht="12.75">
      <c r="A3073" s="54"/>
      <c r="B3073" s="54"/>
      <c r="C3073" s="54"/>
      <c r="D3073" s="54"/>
      <c r="F3073" s="54"/>
      <c r="G3073" s="55"/>
      <c r="I3073" s="69"/>
      <c r="J3073" s="50"/>
    </row>
    <row r="3074" spans="1:10" ht="12.75">
      <c r="A3074" s="54"/>
      <c r="B3074" s="54"/>
      <c r="C3074" s="54"/>
      <c r="D3074" s="54"/>
      <c r="F3074" s="54"/>
      <c r="G3074" s="55"/>
      <c r="I3074" s="69"/>
      <c r="J3074" s="50"/>
    </row>
    <row r="3075" spans="1:10" ht="12.75">
      <c r="A3075" s="54"/>
      <c r="B3075" s="54"/>
      <c r="C3075" s="54"/>
      <c r="D3075" s="54"/>
      <c r="F3075" s="54"/>
      <c r="G3075" s="55"/>
      <c r="I3075" s="69"/>
      <c r="J3075" s="50"/>
    </row>
    <row r="3076" spans="1:10" ht="12.75">
      <c r="A3076" s="54"/>
      <c r="B3076" s="54"/>
      <c r="C3076" s="54"/>
      <c r="D3076" s="54"/>
      <c r="F3076" s="54"/>
      <c r="G3076" s="55"/>
      <c r="I3076" s="69"/>
      <c r="J3076" s="50"/>
    </row>
    <row r="3077" spans="1:10" ht="12.75">
      <c r="A3077" s="54"/>
      <c r="B3077" s="54"/>
      <c r="C3077" s="54"/>
      <c r="D3077" s="54"/>
      <c r="F3077" s="54"/>
      <c r="G3077" s="55"/>
      <c r="I3077" s="69"/>
      <c r="J3077" s="50"/>
    </row>
    <row r="3078" spans="1:10" ht="12.75">
      <c r="A3078" s="54"/>
      <c r="B3078" s="54"/>
      <c r="C3078" s="54"/>
      <c r="D3078" s="54"/>
      <c r="F3078" s="54"/>
      <c r="G3078" s="55"/>
      <c r="I3078" s="69"/>
      <c r="J3078" s="50"/>
    </row>
    <row r="3079" spans="1:10" ht="12.75">
      <c r="A3079" s="54"/>
      <c r="B3079" s="54"/>
      <c r="C3079" s="54"/>
      <c r="D3079" s="54"/>
      <c r="F3079" s="54"/>
      <c r="G3079" s="55"/>
      <c r="I3079" s="69"/>
      <c r="J3079" s="50"/>
    </row>
    <row r="3080" spans="1:10" ht="12.75">
      <c r="A3080" s="54"/>
      <c r="B3080" s="54"/>
      <c r="C3080" s="54"/>
      <c r="D3080" s="54"/>
      <c r="F3080" s="54"/>
      <c r="G3080" s="55"/>
      <c r="I3080" s="69"/>
      <c r="J3080" s="50"/>
    </row>
    <row r="3081" spans="1:10" ht="12.75">
      <c r="A3081" s="54"/>
      <c r="B3081" s="54"/>
      <c r="C3081" s="54"/>
      <c r="D3081" s="54"/>
      <c r="F3081" s="54"/>
      <c r="G3081" s="55"/>
      <c r="I3081" s="69"/>
      <c r="J3081" s="50"/>
    </row>
    <row r="3082" spans="1:10" ht="12.75">
      <c r="A3082" s="54"/>
      <c r="B3082" s="54"/>
      <c r="C3082" s="54"/>
      <c r="D3082" s="54"/>
      <c r="F3082" s="54"/>
      <c r="G3082" s="55"/>
      <c r="I3082" s="69"/>
      <c r="J3082" s="50"/>
    </row>
    <row r="3083" spans="1:10" ht="12.75">
      <c r="A3083" s="54"/>
      <c r="B3083" s="54"/>
      <c r="C3083" s="54"/>
      <c r="D3083" s="54"/>
      <c r="F3083" s="54"/>
      <c r="G3083" s="55"/>
      <c r="I3083" s="69"/>
      <c r="J3083" s="50"/>
    </row>
    <row r="3084" spans="1:10" ht="12.75">
      <c r="A3084" s="54"/>
      <c r="B3084" s="54"/>
      <c r="C3084" s="54"/>
      <c r="D3084" s="54"/>
      <c r="F3084" s="54"/>
      <c r="G3084" s="55"/>
      <c r="I3084" s="69"/>
      <c r="J3084" s="50"/>
    </row>
    <row r="3085" spans="1:10" ht="12.75">
      <c r="A3085" s="54"/>
      <c r="B3085" s="54"/>
      <c r="C3085" s="54"/>
      <c r="D3085" s="54"/>
      <c r="F3085" s="54"/>
      <c r="G3085" s="55"/>
      <c r="I3085" s="69"/>
      <c r="J3085" s="50"/>
    </row>
    <row r="3086" spans="1:10" ht="12.75">
      <c r="A3086" s="54"/>
      <c r="B3086" s="54"/>
      <c r="C3086" s="54"/>
      <c r="D3086" s="54"/>
      <c r="F3086" s="54"/>
      <c r="G3086" s="55"/>
      <c r="I3086" s="69"/>
      <c r="J3086" s="50"/>
    </row>
    <row r="3087" spans="1:10" ht="12.75">
      <c r="A3087" s="54"/>
      <c r="B3087" s="54"/>
      <c r="C3087" s="54"/>
      <c r="D3087" s="54"/>
      <c r="F3087" s="54"/>
      <c r="G3087" s="55"/>
      <c r="I3087" s="69"/>
      <c r="J3087" s="50"/>
    </row>
    <row r="3088" spans="1:10" ht="12.75">
      <c r="A3088" s="54"/>
      <c r="B3088" s="54"/>
      <c r="C3088" s="54"/>
      <c r="D3088" s="54"/>
      <c r="F3088" s="54"/>
      <c r="G3088" s="55"/>
      <c r="I3088" s="69"/>
      <c r="J3088" s="50"/>
    </row>
    <row r="3089" spans="1:10" ht="12.75">
      <c r="A3089" s="54"/>
      <c r="B3089" s="54"/>
      <c r="C3089" s="54"/>
      <c r="D3089" s="54"/>
      <c r="F3089" s="54"/>
      <c r="G3089" s="55"/>
      <c r="I3089" s="69"/>
      <c r="J3089" s="50"/>
    </row>
    <row r="3090" spans="1:10" ht="12.75">
      <c r="A3090" s="54"/>
      <c r="B3090" s="54"/>
      <c r="C3090" s="54"/>
      <c r="D3090" s="54"/>
      <c r="F3090" s="54"/>
      <c r="G3090" s="55"/>
      <c r="I3090" s="69"/>
      <c r="J3090" s="50"/>
    </row>
    <row r="3091" spans="1:10" ht="12.75">
      <c r="A3091" s="54"/>
      <c r="B3091" s="54"/>
      <c r="C3091" s="54"/>
      <c r="D3091" s="54"/>
      <c r="F3091" s="54"/>
      <c r="G3091" s="55"/>
      <c r="I3091" s="69"/>
      <c r="J3091" s="50"/>
    </row>
    <row r="3092" spans="1:10" ht="12.75">
      <c r="A3092" s="54"/>
      <c r="B3092" s="54"/>
      <c r="C3092" s="54"/>
      <c r="D3092" s="54"/>
      <c r="F3092" s="54"/>
      <c r="G3092" s="55"/>
      <c r="I3092" s="69"/>
      <c r="J3092" s="50"/>
    </row>
    <row r="3093" spans="1:10" ht="12.75">
      <c r="A3093" s="54"/>
      <c r="B3093" s="54"/>
      <c r="C3093" s="54"/>
      <c r="D3093" s="54"/>
      <c r="F3093" s="54"/>
      <c r="G3093" s="55"/>
      <c r="I3093" s="69"/>
      <c r="J3093" s="50"/>
    </row>
    <row r="3094" spans="1:10" ht="12.75">
      <c r="A3094" s="54"/>
      <c r="B3094" s="54"/>
      <c r="C3094" s="54"/>
      <c r="D3094" s="54"/>
      <c r="F3094" s="54"/>
      <c r="G3094" s="55"/>
      <c r="I3094" s="69"/>
      <c r="J3094" s="50"/>
    </row>
    <row r="3095" spans="1:10" ht="12.75">
      <c r="A3095" s="54"/>
      <c r="B3095" s="54"/>
      <c r="C3095" s="54"/>
      <c r="D3095" s="54"/>
      <c r="F3095" s="54"/>
      <c r="G3095" s="55"/>
      <c r="I3095" s="69"/>
      <c r="J3095" s="50"/>
    </row>
    <row r="3096" spans="1:10" ht="12.75">
      <c r="A3096" s="54"/>
      <c r="B3096" s="54"/>
      <c r="C3096" s="54"/>
      <c r="D3096" s="54"/>
      <c r="F3096" s="54"/>
      <c r="G3096" s="55"/>
      <c r="I3096" s="69"/>
      <c r="J3096" s="50"/>
    </row>
    <row r="3097" spans="1:10" ht="12.75">
      <c r="A3097" s="54"/>
      <c r="B3097" s="54"/>
      <c r="C3097" s="54"/>
      <c r="D3097" s="54"/>
      <c r="F3097" s="54"/>
      <c r="G3097" s="55"/>
      <c r="I3097" s="69"/>
      <c r="J3097" s="50"/>
    </row>
    <row r="3098" spans="1:10" ht="12.75">
      <c r="A3098" s="54"/>
      <c r="B3098" s="54"/>
      <c r="C3098" s="54"/>
      <c r="D3098" s="54"/>
      <c r="F3098" s="54"/>
      <c r="G3098" s="55"/>
      <c r="I3098" s="69"/>
      <c r="J3098" s="50"/>
    </row>
    <row r="3099" spans="1:10" ht="12.75">
      <c r="A3099" s="54"/>
      <c r="B3099" s="54"/>
      <c r="C3099" s="54"/>
      <c r="D3099" s="54"/>
      <c r="F3099" s="54"/>
      <c r="G3099" s="55"/>
      <c r="I3099" s="69"/>
      <c r="J3099" s="50"/>
    </row>
    <row r="3100" spans="1:10" ht="12.75">
      <c r="A3100" s="54"/>
      <c r="B3100" s="54"/>
      <c r="C3100" s="54"/>
      <c r="D3100" s="54"/>
      <c r="F3100" s="54"/>
      <c r="G3100" s="55"/>
      <c r="I3100" s="69"/>
      <c r="J3100" s="50"/>
    </row>
    <row r="3101" spans="1:10" ht="12.75">
      <c r="A3101" s="54"/>
      <c r="B3101" s="54"/>
      <c r="C3101" s="54"/>
      <c r="D3101" s="54"/>
      <c r="F3101" s="54"/>
      <c r="G3101" s="55"/>
      <c r="I3101" s="69"/>
      <c r="J3101" s="50"/>
    </row>
    <row r="3102" spans="1:10" ht="12.75">
      <c r="A3102" s="54"/>
      <c r="B3102" s="54"/>
      <c r="C3102" s="54"/>
      <c r="D3102" s="54"/>
      <c r="F3102" s="54"/>
      <c r="G3102" s="55"/>
      <c r="I3102" s="69"/>
      <c r="J3102" s="50"/>
    </row>
    <row r="3103" spans="1:10" ht="12.75">
      <c r="A3103" s="54"/>
      <c r="B3103" s="54"/>
      <c r="C3103" s="54"/>
      <c r="D3103" s="54"/>
      <c r="F3103" s="54"/>
      <c r="G3103" s="55"/>
      <c r="I3103" s="69"/>
      <c r="J3103" s="50"/>
    </row>
    <row r="3104" spans="1:10" ht="12.75">
      <c r="A3104" s="54"/>
      <c r="B3104" s="54"/>
      <c r="C3104" s="54"/>
      <c r="D3104" s="54"/>
      <c r="F3104" s="54"/>
      <c r="G3104" s="55"/>
      <c r="I3104" s="69"/>
      <c r="J3104" s="50"/>
    </row>
    <row r="3105" spans="1:10" ht="12.75">
      <c r="A3105" s="54"/>
      <c r="B3105" s="54"/>
      <c r="C3105" s="54"/>
      <c r="D3105" s="54"/>
      <c r="F3105" s="54"/>
      <c r="G3105" s="55"/>
      <c r="I3105" s="69"/>
      <c r="J3105" s="50"/>
    </row>
    <row r="3106" spans="1:10" ht="12.75">
      <c r="A3106" s="54"/>
      <c r="B3106" s="54"/>
      <c r="C3106" s="54"/>
      <c r="D3106" s="54"/>
      <c r="F3106" s="54"/>
      <c r="G3106" s="55"/>
      <c r="I3106" s="69"/>
      <c r="J3106" s="50"/>
    </row>
    <row r="3107" spans="1:10" ht="12.75">
      <c r="A3107" s="54"/>
      <c r="B3107" s="54"/>
      <c r="C3107" s="54"/>
      <c r="D3107" s="54"/>
      <c r="F3107" s="54"/>
      <c r="G3107" s="55"/>
      <c r="I3107" s="69"/>
      <c r="J3107" s="50"/>
    </row>
    <row r="3108" spans="1:10" ht="12.75">
      <c r="A3108" s="54"/>
      <c r="B3108" s="54"/>
      <c r="C3108" s="54"/>
      <c r="D3108" s="54"/>
      <c r="F3108" s="54"/>
      <c r="G3108" s="55"/>
      <c r="I3108" s="69"/>
      <c r="J3108" s="50"/>
    </row>
    <row r="3109" spans="1:10" ht="12.75">
      <c r="A3109" s="54"/>
      <c r="B3109" s="54"/>
      <c r="C3109" s="54"/>
      <c r="D3109" s="54"/>
      <c r="F3109" s="54"/>
      <c r="G3109" s="55"/>
      <c r="I3109" s="69"/>
      <c r="J3109" s="50"/>
    </row>
    <row r="3110" spans="1:10" ht="12.75">
      <c r="A3110" s="54"/>
      <c r="B3110" s="54"/>
      <c r="C3110" s="54"/>
      <c r="D3110" s="54"/>
      <c r="F3110" s="54"/>
      <c r="G3110" s="55"/>
      <c r="I3110" s="69"/>
      <c r="J3110" s="50"/>
    </row>
    <row r="3111" spans="1:10" ht="12.75">
      <c r="A3111" s="54"/>
      <c r="B3111" s="54"/>
      <c r="C3111" s="54"/>
      <c r="D3111" s="54"/>
      <c r="F3111" s="54"/>
      <c r="G3111" s="55"/>
      <c r="I3111" s="69"/>
      <c r="J3111" s="50"/>
    </row>
    <row r="3112" spans="1:10" ht="12.75">
      <c r="A3112" s="54"/>
      <c r="B3112" s="54"/>
      <c r="C3112" s="54"/>
      <c r="D3112" s="54"/>
      <c r="F3112" s="54"/>
      <c r="G3112" s="55"/>
      <c r="I3112" s="69"/>
      <c r="J3112" s="50"/>
    </row>
    <row r="3113" spans="1:10" ht="12.75">
      <c r="A3113" s="54"/>
      <c r="B3113" s="54"/>
      <c r="C3113" s="54"/>
      <c r="D3113" s="54"/>
      <c r="F3113" s="54"/>
      <c r="G3113" s="55"/>
      <c r="I3113" s="69"/>
      <c r="J3113" s="50"/>
    </row>
    <row r="3114" spans="1:10" ht="12.75">
      <c r="A3114" s="54"/>
      <c r="B3114" s="54"/>
      <c r="C3114" s="54"/>
      <c r="D3114" s="54"/>
      <c r="F3114" s="54"/>
      <c r="G3114" s="55"/>
      <c r="I3114" s="69"/>
      <c r="J3114" s="50"/>
    </row>
    <row r="3115" spans="1:10" ht="12.75">
      <c r="A3115" s="54"/>
      <c r="B3115" s="54"/>
      <c r="C3115" s="54"/>
      <c r="D3115" s="54"/>
      <c r="F3115" s="54"/>
      <c r="G3115" s="55"/>
      <c r="I3115" s="69"/>
      <c r="J3115" s="50"/>
    </row>
    <row r="3116" spans="1:10" ht="12.75">
      <c r="A3116" s="54"/>
      <c r="B3116" s="54"/>
      <c r="C3116" s="54"/>
      <c r="D3116" s="54"/>
      <c r="F3116" s="54"/>
      <c r="G3116" s="55"/>
      <c r="I3116" s="69"/>
      <c r="J3116" s="50"/>
    </row>
    <row r="3117" spans="1:10" ht="12.75">
      <c r="A3117" s="54"/>
      <c r="B3117" s="54"/>
      <c r="C3117" s="54"/>
      <c r="D3117" s="54"/>
      <c r="F3117" s="54"/>
      <c r="G3117" s="55"/>
      <c r="I3117" s="69"/>
      <c r="J3117" s="50"/>
    </row>
    <row r="3118" spans="1:10" ht="12.75">
      <c r="A3118" s="54"/>
      <c r="B3118" s="54"/>
      <c r="C3118" s="54"/>
      <c r="D3118" s="54"/>
      <c r="F3118" s="54"/>
      <c r="G3118" s="55"/>
      <c r="I3118" s="69"/>
      <c r="J3118" s="50"/>
    </row>
    <row r="3119" spans="1:10" ht="12.75">
      <c r="A3119" s="54"/>
      <c r="B3119" s="54"/>
      <c r="C3119" s="54"/>
      <c r="D3119" s="54"/>
      <c r="F3119" s="54"/>
      <c r="G3119" s="55"/>
      <c r="I3119" s="69"/>
      <c r="J3119" s="50"/>
    </row>
    <row r="3120" spans="1:10" ht="12.75">
      <c r="A3120" s="54"/>
      <c r="B3120" s="54"/>
      <c r="C3120" s="54"/>
      <c r="D3120" s="54"/>
      <c r="F3120" s="54"/>
      <c r="G3120" s="55"/>
      <c r="I3120" s="69"/>
      <c r="J3120" s="50"/>
    </row>
    <row r="3121" spans="1:10" ht="12.75">
      <c r="A3121" s="54"/>
      <c r="B3121" s="54"/>
      <c r="C3121" s="54"/>
      <c r="D3121" s="54"/>
      <c r="F3121" s="54"/>
      <c r="G3121" s="55"/>
      <c r="I3121" s="69"/>
      <c r="J3121" s="50"/>
    </row>
    <row r="3122" spans="1:10" ht="12.75">
      <c r="A3122" s="54"/>
      <c r="B3122" s="54"/>
      <c r="C3122" s="54"/>
      <c r="D3122" s="54"/>
      <c r="F3122" s="54"/>
      <c r="G3122" s="55"/>
      <c r="I3122" s="69"/>
      <c r="J3122" s="50"/>
    </row>
    <row r="3123" spans="1:10" ht="12.75">
      <c r="A3123" s="54"/>
      <c r="B3123" s="54"/>
      <c r="C3123" s="54"/>
      <c r="D3123" s="54"/>
      <c r="F3123" s="54"/>
      <c r="G3123" s="55"/>
      <c r="I3123" s="69"/>
      <c r="J3123" s="50"/>
    </row>
    <row r="3124" spans="1:10" ht="12.75">
      <c r="A3124" s="54"/>
      <c r="B3124" s="54"/>
      <c r="C3124" s="54"/>
      <c r="D3124" s="54"/>
      <c r="F3124" s="54"/>
      <c r="G3124" s="55"/>
      <c r="I3124" s="69"/>
      <c r="J3124" s="50"/>
    </row>
    <row r="3125" spans="1:10" ht="12.75">
      <c r="A3125" s="54"/>
      <c r="B3125" s="54"/>
      <c r="C3125" s="54"/>
      <c r="D3125" s="54"/>
      <c r="F3125" s="54"/>
      <c r="G3125" s="55"/>
      <c r="I3125" s="69"/>
      <c r="J3125" s="50"/>
    </row>
    <row r="3126" spans="1:10" ht="12.75">
      <c r="A3126" s="54"/>
      <c r="B3126" s="54"/>
      <c r="C3126" s="54"/>
      <c r="D3126" s="54"/>
      <c r="F3126" s="54"/>
      <c r="G3126" s="55"/>
      <c r="I3126" s="69"/>
      <c r="J3126" s="50"/>
    </row>
    <row r="3127" spans="1:10" ht="12.75">
      <c r="A3127" s="54"/>
      <c r="B3127" s="54"/>
      <c r="C3127" s="54"/>
      <c r="D3127" s="54"/>
      <c r="F3127" s="54"/>
      <c r="G3127" s="55"/>
      <c r="I3127" s="69"/>
      <c r="J3127" s="50"/>
    </row>
    <row r="3128" spans="1:10" ht="12.75">
      <c r="A3128" s="54"/>
      <c r="B3128" s="54"/>
      <c r="C3128" s="54"/>
      <c r="D3128" s="54"/>
      <c r="F3128" s="54"/>
      <c r="G3128" s="55"/>
      <c r="I3128" s="69"/>
      <c r="J3128" s="50"/>
    </row>
    <row r="3129" spans="1:10" ht="12.75">
      <c r="A3129" s="54"/>
      <c r="B3129" s="54"/>
      <c r="C3129" s="54"/>
      <c r="D3129" s="54"/>
      <c r="F3129" s="54"/>
      <c r="G3129" s="55"/>
      <c r="I3129" s="69"/>
      <c r="J3129" s="50"/>
    </row>
    <row r="3130" spans="1:10" ht="12.75">
      <c r="A3130" s="54"/>
      <c r="B3130" s="54"/>
      <c r="C3130" s="54"/>
      <c r="D3130" s="54"/>
      <c r="F3130" s="54"/>
      <c r="G3130" s="55"/>
      <c r="I3130" s="69"/>
      <c r="J3130" s="50"/>
    </row>
    <row r="3131" spans="1:10" ht="12.75">
      <c r="A3131" s="54"/>
      <c r="B3131" s="54"/>
      <c r="C3131" s="54"/>
      <c r="D3131" s="54"/>
      <c r="F3131" s="54"/>
      <c r="G3131" s="55"/>
      <c r="I3131" s="69"/>
      <c r="J3131" s="50"/>
    </row>
    <row r="3132" spans="1:10" ht="12.75">
      <c r="A3132" s="54"/>
      <c r="B3132" s="54"/>
      <c r="C3132" s="54"/>
      <c r="D3132" s="54"/>
      <c r="F3132" s="54"/>
      <c r="G3132" s="55"/>
      <c r="I3132" s="69"/>
      <c r="J3132" s="50"/>
    </row>
    <row r="3133" spans="1:10" ht="12.75">
      <c r="A3133" s="54"/>
      <c r="B3133" s="54"/>
      <c r="C3133" s="54"/>
      <c r="D3133" s="54"/>
      <c r="F3133" s="54"/>
      <c r="G3133" s="55"/>
      <c r="I3133" s="69"/>
      <c r="J3133" s="50"/>
    </row>
    <row r="3134" spans="1:10" ht="12.75">
      <c r="A3134" s="54"/>
      <c r="B3134" s="54"/>
      <c r="C3134" s="54"/>
      <c r="D3134" s="54"/>
      <c r="F3134" s="54"/>
      <c r="G3134" s="55"/>
      <c r="I3134" s="69"/>
      <c r="J3134" s="50"/>
    </row>
    <row r="3135" spans="1:10" ht="12.75">
      <c r="A3135" s="54"/>
      <c r="B3135" s="54"/>
      <c r="C3135" s="54"/>
      <c r="D3135" s="54"/>
      <c r="F3135" s="54"/>
      <c r="G3135" s="55"/>
      <c r="I3135" s="69"/>
      <c r="J3135" s="50"/>
    </row>
    <row r="3136" spans="1:10" ht="12.75">
      <c r="A3136" s="54"/>
      <c r="B3136" s="54"/>
      <c r="C3136" s="54"/>
      <c r="D3136" s="54"/>
      <c r="F3136" s="54"/>
      <c r="G3136" s="55"/>
      <c r="I3136" s="69"/>
      <c r="J3136" s="50"/>
    </row>
    <row r="3137" spans="1:10" ht="12.75">
      <c r="A3137" s="54"/>
      <c r="B3137" s="54"/>
      <c r="C3137" s="54"/>
      <c r="D3137" s="54"/>
      <c r="F3137" s="54"/>
      <c r="G3137" s="55"/>
      <c r="I3137" s="69"/>
      <c r="J3137" s="50"/>
    </row>
    <row r="3138" spans="1:10" ht="12.75">
      <c r="A3138" s="54"/>
      <c r="B3138" s="54"/>
      <c r="C3138" s="54"/>
      <c r="D3138" s="54"/>
      <c r="F3138" s="54"/>
      <c r="G3138" s="55"/>
      <c r="I3138" s="69"/>
      <c r="J3138" s="50"/>
    </row>
    <row r="3139" spans="1:10" ht="12.75">
      <c r="A3139" s="54"/>
      <c r="B3139" s="54"/>
      <c r="C3139" s="54"/>
      <c r="D3139" s="54"/>
      <c r="F3139" s="54"/>
      <c r="G3139" s="55"/>
      <c r="I3139" s="69"/>
      <c r="J3139" s="50"/>
    </row>
    <row r="3140" spans="1:10" ht="12.75">
      <c r="A3140" s="54"/>
      <c r="B3140" s="54"/>
      <c r="C3140" s="54"/>
      <c r="D3140" s="54"/>
      <c r="F3140" s="54"/>
      <c r="G3140" s="55"/>
      <c r="I3140" s="69"/>
      <c r="J3140" s="50"/>
    </row>
    <row r="3141" spans="1:10" ht="12.75">
      <c r="A3141" s="54"/>
      <c r="B3141" s="54"/>
      <c r="C3141" s="54"/>
      <c r="D3141" s="54"/>
      <c r="F3141" s="54"/>
      <c r="G3141" s="55"/>
      <c r="I3141" s="69"/>
      <c r="J3141" s="50"/>
    </row>
    <row r="3142" spans="1:10" ht="12.75">
      <c r="A3142" s="54"/>
      <c r="B3142" s="54"/>
      <c r="C3142" s="54"/>
      <c r="D3142" s="54"/>
      <c r="F3142" s="54"/>
      <c r="G3142" s="55"/>
      <c r="I3142" s="69"/>
      <c r="J3142" s="50"/>
    </row>
    <row r="3143" spans="1:10" ht="12.75">
      <c r="A3143" s="54"/>
      <c r="B3143" s="54"/>
      <c r="C3143" s="54"/>
      <c r="D3143" s="54"/>
      <c r="F3143" s="54"/>
      <c r="G3143" s="55"/>
      <c r="I3143" s="69"/>
      <c r="J3143" s="50"/>
    </row>
    <row r="3144" spans="1:10" ht="12.75">
      <c r="A3144" s="54"/>
      <c r="B3144" s="54"/>
      <c r="C3144" s="54"/>
      <c r="D3144" s="54"/>
      <c r="F3144" s="54"/>
      <c r="G3144" s="55"/>
      <c r="I3144" s="69"/>
      <c r="J3144" s="50"/>
    </row>
    <row r="3145" spans="1:10" ht="12.75">
      <c r="A3145" s="54"/>
      <c r="B3145" s="54"/>
      <c r="C3145" s="54"/>
      <c r="D3145" s="54"/>
      <c r="F3145" s="54"/>
      <c r="G3145" s="55"/>
      <c r="I3145" s="69"/>
      <c r="J3145" s="50"/>
    </row>
    <row r="3146" spans="1:10" ht="12.75">
      <c r="A3146" s="54"/>
      <c r="B3146" s="54"/>
      <c r="C3146" s="54"/>
      <c r="D3146" s="54"/>
      <c r="F3146" s="54"/>
      <c r="G3146" s="55"/>
      <c r="I3146" s="69"/>
      <c r="J3146" s="50"/>
    </row>
    <row r="3147" spans="1:10" ht="12.75">
      <c r="A3147" s="54"/>
      <c r="B3147" s="54"/>
      <c r="C3147" s="54"/>
      <c r="D3147" s="54"/>
      <c r="F3147" s="54"/>
      <c r="G3147" s="55"/>
      <c r="I3147" s="69"/>
      <c r="J3147" s="50"/>
    </row>
    <row r="3148" spans="1:10" ht="12.75">
      <c r="A3148" s="54"/>
      <c r="B3148" s="54"/>
      <c r="C3148" s="54"/>
      <c r="D3148" s="54"/>
      <c r="F3148" s="54"/>
      <c r="G3148" s="55"/>
      <c r="I3148" s="69"/>
      <c r="J3148" s="50"/>
    </row>
    <row r="3149" spans="1:10" ht="12.75">
      <c r="A3149" s="54"/>
      <c r="B3149" s="54"/>
      <c r="C3149" s="54"/>
      <c r="D3149" s="54"/>
      <c r="F3149" s="54"/>
      <c r="G3149" s="55"/>
      <c r="I3149" s="69"/>
      <c r="J3149" s="50"/>
    </row>
    <row r="3150" spans="1:10" ht="12.75">
      <c r="A3150" s="54"/>
      <c r="B3150" s="54"/>
      <c r="C3150" s="54"/>
      <c r="D3150" s="54"/>
      <c r="F3150" s="54"/>
      <c r="G3150" s="55"/>
      <c r="I3150" s="69"/>
      <c r="J3150" s="50"/>
    </row>
    <row r="3151" spans="1:10" ht="12.75">
      <c r="A3151" s="54"/>
      <c r="B3151" s="54"/>
      <c r="C3151" s="54"/>
      <c r="D3151" s="54"/>
      <c r="F3151" s="54"/>
      <c r="G3151" s="55"/>
      <c r="I3151" s="69"/>
      <c r="J3151" s="50"/>
    </row>
    <row r="3152" spans="1:10" ht="12.75">
      <c r="A3152" s="54"/>
      <c r="B3152" s="54"/>
      <c r="C3152" s="54"/>
      <c r="D3152" s="54"/>
      <c r="F3152" s="54"/>
      <c r="G3152" s="55"/>
      <c r="I3152" s="69"/>
      <c r="J3152" s="50"/>
    </row>
    <row r="3153" spans="1:10" ht="12.75">
      <c r="A3153" s="54"/>
      <c r="B3153" s="54"/>
      <c r="C3153" s="54"/>
      <c r="D3153" s="54"/>
      <c r="F3153" s="54"/>
      <c r="G3153" s="55"/>
      <c r="I3153" s="69"/>
      <c r="J3153" s="50"/>
    </row>
    <row r="3154" spans="1:10" ht="12.75">
      <c r="A3154" s="54"/>
      <c r="B3154" s="54"/>
      <c r="C3154" s="54"/>
      <c r="D3154" s="54"/>
      <c r="F3154" s="54"/>
      <c r="G3154" s="55"/>
      <c r="I3154" s="69"/>
      <c r="J3154" s="50"/>
    </row>
    <row r="3155" spans="1:10" ht="12.75">
      <c r="A3155" s="54"/>
      <c r="B3155" s="54"/>
      <c r="C3155" s="54"/>
      <c r="D3155" s="54"/>
      <c r="F3155" s="54"/>
      <c r="G3155" s="55"/>
      <c r="I3155" s="69"/>
      <c r="J3155" s="50"/>
    </row>
    <row r="3156" spans="1:10" ht="12.75">
      <c r="A3156" s="54"/>
      <c r="B3156" s="54"/>
      <c r="C3156" s="54"/>
      <c r="D3156" s="54"/>
      <c r="F3156" s="54"/>
      <c r="G3156" s="55"/>
      <c r="I3156" s="69"/>
      <c r="J3156" s="50"/>
    </row>
    <row r="3157" spans="1:10" ht="12.75">
      <c r="A3157" s="54"/>
      <c r="B3157" s="54"/>
      <c r="C3157" s="54"/>
      <c r="D3157" s="54"/>
      <c r="F3157" s="54"/>
      <c r="G3157" s="55"/>
      <c r="I3157" s="69"/>
      <c r="J3157" s="50"/>
    </row>
    <row r="3158" spans="1:10" ht="12.75">
      <c r="A3158" s="54"/>
      <c r="B3158" s="54"/>
      <c r="C3158" s="54"/>
      <c r="D3158" s="54"/>
      <c r="F3158" s="54"/>
      <c r="G3158" s="55"/>
      <c r="I3158" s="69"/>
      <c r="J3158" s="50"/>
    </row>
    <row r="3159" spans="1:10" ht="12.75">
      <c r="A3159" s="54"/>
      <c r="B3159" s="54"/>
      <c r="C3159" s="54"/>
      <c r="D3159" s="54"/>
      <c r="F3159" s="54"/>
      <c r="G3159" s="55"/>
      <c r="I3159" s="69"/>
      <c r="J3159" s="50"/>
    </row>
    <row r="3160" spans="1:10" ht="12.75">
      <c r="A3160" s="54"/>
      <c r="B3160" s="54"/>
      <c r="C3160" s="54"/>
      <c r="D3160" s="54"/>
      <c r="F3160" s="54"/>
      <c r="G3160" s="55"/>
      <c r="I3160" s="69"/>
      <c r="J3160" s="50"/>
    </row>
    <row r="3161" spans="1:10" ht="12.75">
      <c r="A3161" s="54"/>
      <c r="B3161" s="54"/>
      <c r="C3161" s="54"/>
      <c r="D3161" s="54"/>
      <c r="F3161" s="54"/>
      <c r="G3161" s="55"/>
      <c r="I3161" s="69"/>
      <c r="J3161" s="50"/>
    </row>
    <row r="3162" spans="1:10" ht="12.75">
      <c r="A3162" s="54"/>
      <c r="B3162" s="54"/>
      <c r="C3162" s="54"/>
      <c r="D3162" s="54"/>
      <c r="F3162" s="54"/>
      <c r="G3162" s="55"/>
      <c r="I3162" s="69"/>
      <c r="J3162" s="50"/>
    </row>
    <row r="3163" spans="1:10" ht="12.75">
      <c r="A3163" s="54"/>
      <c r="B3163" s="54"/>
      <c r="C3163" s="54"/>
      <c r="D3163" s="54"/>
      <c r="F3163" s="54"/>
      <c r="G3163" s="55"/>
      <c r="I3163" s="69"/>
      <c r="J3163" s="50"/>
    </row>
    <row r="3164" spans="1:10" ht="12.75">
      <c r="A3164" s="54"/>
      <c r="B3164" s="54"/>
      <c r="C3164" s="54"/>
      <c r="D3164" s="54"/>
      <c r="F3164" s="54"/>
      <c r="G3164" s="55"/>
      <c r="I3164" s="69"/>
      <c r="J3164" s="50"/>
    </row>
    <row r="3165" spans="1:10" ht="12.75">
      <c r="A3165" s="54"/>
      <c r="B3165" s="54"/>
      <c r="C3165" s="54"/>
      <c r="D3165" s="54"/>
      <c r="F3165" s="54"/>
      <c r="G3165" s="55"/>
      <c r="I3165" s="69"/>
      <c r="J3165" s="50"/>
    </row>
    <row r="3166" spans="1:10" ht="12.75">
      <c r="A3166" s="54"/>
      <c r="B3166" s="54"/>
      <c r="C3166" s="54"/>
      <c r="D3166" s="54"/>
      <c r="F3166" s="54"/>
      <c r="G3166" s="55"/>
      <c r="I3166" s="69"/>
      <c r="J3166" s="50"/>
    </row>
    <row r="3167" spans="1:10" ht="12.75">
      <c r="A3167" s="54"/>
      <c r="B3167" s="54"/>
      <c r="C3167" s="54"/>
      <c r="D3167" s="54"/>
      <c r="F3167" s="54"/>
      <c r="G3167" s="55"/>
      <c r="I3167" s="69"/>
      <c r="J3167" s="50"/>
    </row>
    <row r="3168" spans="1:10" ht="12.75">
      <c r="A3168" s="54"/>
      <c r="B3168" s="54"/>
      <c r="C3168" s="54"/>
      <c r="D3168" s="54"/>
      <c r="F3168" s="54"/>
      <c r="G3168" s="55"/>
      <c r="I3168" s="69"/>
      <c r="J3168" s="50"/>
    </row>
    <row r="3169" spans="1:10" ht="12.75">
      <c r="A3169" s="54"/>
      <c r="B3169" s="54"/>
      <c r="C3169" s="54"/>
      <c r="D3169" s="54"/>
      <c r="F3169" s="54"/>
      <c r="G3169" s="55"/>
      <c r="I3169" s="69"/>
      <c r="J3169" s="50"/>
    </row>
    <row r="3170" spans="1:10" ht="12.75">
      <c r="A3170" s="54"/>
      <c r="B3170" s="54"/>
      <c r="C3170" s="54"/>
      <c r="D3170" s="54"/>
      <c r="F3170" s="54"/>
      <c r="G3170" s="55"/>
      <c r="I3170" s="69"/>
      <c r="J3170" s="50"/>
    </row>
    <row r="3171" spans="1:10" ht="12.75">
      <c r="A3171" s="54"/>
      <c r="B3171" s="54"/>
      <c r="C3171" s="54"/>
      <c r="D3171" s="54"/>
      <c r="F3171" s="54"/>
      <c r="G3171" s="55"/>
      <c r="I3171" s="69"/>
      <c r="J3171" s="50"/>
    </row>
    <row r="3172" spans="1:10" ht="12.75">
      <c r="A3172" s="54"/>
      <c r="B3172" s="54"/>
      <c r="C3172" s="54"/>
      <c r="D3172" s="54"/>
      <c r="F3172" s="54"/>
      <c r="G3172" s="55"/>
      <c r="I3172" s="69"/>
      <c r="J3172" s="50"/>
    </row>
    <row r="3173" spans="1:10" ht="12.75">
      <c r="A3173" s="54"/>
      <c r="B3173" s="54"/>
      <c r="C3173" s="54"/>
      <c r="D3173" s="54"/>
      <c r="F3173" s="54"/>
      <c r="G3173" s="55"/>
      <c r="I3173" s="69"/>
      <c r="J3173" s="50"/>
    </row>
    <row r="3174" spans="1:10" ht="12.75">
      <c r="A3174" s="54"/>
      <c r="B3174" s="54"/>
      <c r="C3174" s="54"/>
      <c r="D3174" s="54"/>
      <c r="F3174" s="54"/>
      <c r="G3174" s="55"/>
      <c r="I3174" s="69"/>
      <c r="J3174" s="50"/>
    </row>
    <row r="3175" spans="1:10" ht="12.75">
      <c r="A3175" s="54"/>
      <c r="B3175" s="54"/>
      <c r="C3175" s="54"/>
      <c r="D3175" s="54"/>
      <c r="F3175" s="54"/>
      <c r="G3175" s="55"/>
      <c r="I3175" s="69"/>
      <c r="J3175" s="50"/>
    </row>
    <row r="3176" spans="1:10" ht="12.75">
      <c r="A3176" s="54"/>
      <c r="B3176" s="54"/>
      <c r="C3176" s="54"/>
      <c r="D3176" s="54"/>
      <c r="F3176" s="54"/>
      <c r="G3176" s="55"/>
      <c r="I3176" s="69"/>
      <c r="J3176" s="50"/>
    </row>
    <row r="3177" spans="1:10" ht="12.75">
      <c r="A3177" s="54"/>
      <c r="B3177" s="54"/>
      <c r="C3177" s="54"/>
      <c r="D3177" s="54"/>
      <c r="F3177" s="54"/>
      <c r="G3177" s="55"/>
      <c r="I3177" s="69"/>
      <c r="J3177" s="50"/>
    </row>
    <row r="3178" spans="1:10" ht="12.75">
      <c r="A3178" s="54"/>
      <c r="B3178" s="54"/>
      <c r="C3178" s="54"/>
      <c r="D3178" s="54"/>
      <c r="F3178" s="54"/>
      <c r="G3178" s="55"/>
      <c r="I3178" s="69"/>
      <c r="J3178" s="50"/>
    </row>
    <row r="3179" spans="1:10" ht="12.75">
      <c r="A3179" s="54"/>
      <c r="B3179" s="54"/>
      <c r="C3179" s="54"/>
      <c r="D3179" s="54"/>
      <c r="F3179" s="54"/>
      <c r="G3179" s="55"/>
      <c r="I3179" s="69"/>
      <c r="J3179" s="50"/>
    </row>
    <row r="3180" spans="1:10" ht="12.75">
      <c r="A3180" s="54"/>
      <c r="B3180" s="54"/>
      <c r="C3180" s="54"/>
      <c r="D3180" s="54"/>
      <c r="F3180" s="54"/>
      <c r="G3180" s="55"/>
      <c r="I3180" s="69"/>
      <c r="J3180" s="50"/>
    </row>
    <row r="3181" spans="1:10" ht="12.75">
      <c r="A3181" s="54"/>
      <c r="B3181" s="54"/>
      <c r="C3181" s="54"/>
      <c r="D3181" s="54"/>
      <c r="F3181" s="54"/>
      <c r="G3181" s="55"/>
      <c r="I3181" s="69"/>
      <c r="J3181" s="50"/>
    </row>
    <row r="3182" spans="1:10" ht="12.75">
      <c r="A3182" s="54"/>
      <c r="B3182" s="54"/>
      <c r="C3182" s="54"/>
      <c r="D3182" s="54"/>
      <c r="F3182" s="54"/>
      <c r="G3182" s="55"/>
      <c r="I3182" s="69"/>
      <c r="J3182" s="50"/>
    </row>
    <row r="3183" spans="1:10" ht="12.75">
      <c r="A3183" s="54"/>
      <c r="B3183" s="54"/>
      <c r="C3183" s="54"/>
      <c r="D3183" s="54"/>
      <c r="F3183" s="54"/>
      <c r="G3183" s="55"/>
      <c r="I3183" s="69"/>
      <c r="J3183" s="50"/>
    </row>
    <row r="3184" spans="1:10" ht="12.75">
      <c r="A3184" s="54"/>
      <c r="B3184" s="54"/>
      <c r="C3184" s="54"/>
      <c r="D3184" s="54"/>
      <c r="F3184" s="54"/>
      <c r="G3184" s="55"/>
      <c r="I3184" s="69"/>
      <c r="J3184" s="50"/>
    </row>
    <row r="3185" spans="1:10" ht="12.75">
      <c r="A3185" s="54"/>
      <c r="B3185" s="54"/>
      <c r="C3185" s="54"/>
      <c r="D3185" s="54"/>
      <c r="F3185" s="54"/>
      <c r="G3185" s="55"/>
      <c r="I3185" s="69"/>
      <c r="J3185" s="50"/>
    </row>
    <row r="3186" spans="1:10" ht="12.75">
      <c r="A3186" s="54"/>
      <c r="B3186" s="54"/>
      <c r="C3186" s="54"/>
      <c r="D3186" s="54"/>
      <c r="F3186" s="54"/>
      <c r="G3186" s="55"/>
      <c r="I3186" s="69"/>
      <c r="J3186" s="50"/>
    </row>
    <row r="3187" spans="1:10" ht="12.75">
      <c r="A3187" s="54"/>
      <c r="B3187" s="54"/>
      <c r="C3187" s="54"/>
      <c r="D3187" s="54"/>
      <c r="F3187" s="54"/>
      <c r="G3187" s="55"/>
      <c r="I3187" s="69"/>
      <c r="J3187" s="50"/>
    </row>
    <row r="3188" spans="1:10" ht="12.75">
      <c r="A3188" s="54"/>
      <c r="B3188" s="54"/>
      <c r="C3188" s="54"/>
      <c r="D3188" s="54"/>
      <c r="F3188" s="54"/>
      <c r="G3188" s="55"/>
      <c r="I3188" s="69"/>
      <c r="J3188" s="50"/>
    </row>
    <row r="3189" spans="1:10" ht="12.75">
      <c r="A3189" s="54"/>
      <c r="B3189" s="54"/>
      <c r="C3189" s="54"/>
      <c r="D3189" s="54"/>
      <c r="F3189" s="54"/>
      <c r="G3189" s="55"/>
      <c r="I3189" s="69"/>
      <c r="J3189" s="50"/>
    </row>
    <row r="3190" spans="1:10" ht="12.75">
      <c r="A3190" s="54"/>
      <c r="B3190" s="54"/>
      <c r="C3190" s="54"/>
      <c r="D3190" s="54"/>
      <c r="F3190" s="54"/>
      <c r="G3190" s="55"/>
      <c r="I3190" s="69"/>
      <c r="J3190" s="50"/>
    </row>
    <row r="3191" spans="1:10" ht="12.75">
      <c r="A3191" s="54"/>
      <c r="B3191" s="54"/>
      <c r="C3191" s="54"/>
      <c r="D3191" s="54"/>
      <c r="F3191" s="54"/>
      <c r="G3191" s="55"/>
      <c r="I3191" s="69"/>
      <c r="J3191" s="50"/>
    </row>
    <row r="3192" spans="1:10" ht="12.75">
      <c r="A3192" s="54"/>
      <c r="B3192" s="54"/>
      <c r="C3192" s="54"/>
      <c r="D3192" s="54"/>
      <c r="F3192" s="54"/>
      <c r="G3192" s="55"/>
      <c r="I3192" s="69"/>
      <c r="J3192" s="50"/>
    </row>
    <row r="3193" spans="1:10" ht="12.75">
      <c r="A3193" s="54"/>
      <c r="B3193" s="54"/>
      <c r="C3193" s="54"/>
      <c r="D3193" s="54"/>
      <c r="F3193" s="54"/>
      <c r="G3193" s="55"/>
      <c r="I3193" s="69"/>
      <c r="J3193" s="50"/>
    </row>
    <row r="3194" spans="1:10" ht="12.75">
      <c r="A3194" s="54"/>
      <c r="B3194" s="54"/>
      <c r="C3194" s="54"/>
      <c r="D3194" s="54"/>
      <c r="F3194" s="54"/>
      <c r="G3194" s="55"/>
      <c r="I3194" s="69"/>
      <c r="J3194" s="50"/>
    </row>
    <row r="3195" spans="1:10" ht="12.75">
      <c r="A3195" s="54"/>
      <c r="B3195" s="54"/>
      <c r="C3195" s="54"/>
      <c r="D3195" s="54"/>
      <c r="F3195" s="54"/>
      <c r="G3195" s="55"/>
      <c r="I3195" s="69"/>
      <c r="J3195" s="50"/>
    </row>
    <row r="3196" spans="1:10" ht="12.75">
      <c r="A3196" s="54"/>
      <c r="B3196" s="54"/>
      <c r="C3196" s="54"/>
      <c r="D3196" s="54"/>
      <c r="F3196" s="54"/>
      <c r="G3196" s="55"/>
      <c r="I3196" s="69"/>
      <c r="J3196" s="50"/>
    </row>
    <row r="3197" spans="1:10" ht="12.75">
      <c r="A3197" s="54"/>
      <c r="B3197" s="54"/>
      <c r="C3197" s="54"/>
      <c r="D3197" s="54"/>
      <c r="F3197" s="54"/>
      <c r="G3197" s="55"/>
      <c r="I3197" s="69"/>
      <c r="J3197" s="50"/>
    </row>
    <row r="3198" spans="1:10" ht="12.75">
      <c r="A3198" s="54"/>
      <c r="B3198" s="54"/>
      <c r="C3198" s="54"/>
      <c r="D3198" s="54"/>
      <c r="F3198" s="54"/>
      <c r="G3198" s="55"/>
      <c r="I3198" s="69"/>
      <c r="J3198" s="50"/>
    </row>
    <row r="3199" spans="1:10" ht="12.75">
      <c r="A3199" s="54"/>
      <c r="B3199" s="54"/>
      <c r="C3199" s="54"/>
      <c r="D3199" s="54"/>
      <c r="F3199" s="54"/>
      <c r="G3199" s="55"/>
      <c r="I3199" s="69"/>
      <c r="J3199" s="50"/>
    </row>
    <row r="3200" spans="1:10" ht="12.75">
      <c r="A3200" s="54"/>
      <c r="B3200" s="54"/>
      <c r="C3200" s="54"/>
      <c r="D3200" s="54"/>
      <c r="F3200" s="54"/>
      <c r="G3200" s="55"/>
      <c r="I3200" s="69"/>
      <c r="J3200" s="50"/>
    </row>
    <row r="3201" spans="1:10" ht="12.75">
      <c r="A3201" s="54"/>
      <c r="B3201" s="54"/>
      <c r="C3201" s="54"/>
      <c r="D3201" s="54"/>
      <c r="F3201" s="54"/>
      <c r="G3201" s="55"/>
      <c r="I3201" s="69"/>
      <c r="J3201" s="50"/>
    </row>
    <row r="3202" spans="1:10" ht="12.75">
      <c r="A3202" s="54"/>
      <c r="B3202" s="54"/>
      <c r="C3202" s="54"/>
      <c r="D3202" s="54"/>
      <c r="F3202" s="54"/>
      <c r="G3202" s="55"/>
      <c r="I3202" s="69"/>
      <c r="J3202" s="50"/>
    </row>
    <row r="3203" spans="1:10" ht="12.75">
      <c r="A3203" s="54"/>
      <c r="B3203" s="54"/>
      <c r="C3203" s="54"/>
      <c r="D3203" s="54"/>
      <c r="F3203" s="54"/>
      <c r="G3203" s="55"/>
      <c r="I3203" s="69"/>
      <c r="J3203" s="50"/>
    </row>
    <row r="3204" spans="1:10" ht="12.75">
      <c r="A3204" s="54"/>
      <c r="B3204" s="54"/>
      <c r="C3204" s="54"/>
      <c r="D3204" s="54"/>
      <c r="F3204" s="54"/>
      <c r="G3204" s="55"/>
      <c r="I3204" s="69"/>
      <c r="J3204" s="50"/>
    </row>
    <row r="3205" spans="1:10" ht="12.75">
      <c r="A3205" s="54"/>
      <c r="B3205" s="54"/>
      <c r="C3205" s="54"/>
      <c r="D3205" s="54"/>
      <c r="F3205" s="54"/>
      <c r="G3205" s="55"/>
      <c r="I3205" s="69"/>
      <c r="J3205" s="50"/>
    </row>
    <row r="3206" spans="1:10" ht="12.75">
      <c r="A3206" s="54"/>
      <c r="B3206" s="54"/>
      <c r="C3206" s="54"/>
      <c r="D3206" s="54"/>
      <c r="F3206" s="54"/>
      <c r="G3206" s="55"/>
      <c r="I3206" s="69"/>
      <c r="J3206" s="50"/>
    </row>
    <row r="3207" spans="1:10" ht="12.75">
      <c r="A3207" s="54"/>
      <c r="B3207" s="54"/>
      <c r="C3207" s="54"/>
      <c r="D3207" s="54"/>
      <c r="F3207" s="54"/>
      <c r="G3207" s="55"/>
      <c r="I3207" s="69"/>
      <c r="J3207" s="50"/>
    </row>
    <row r="3208" spans="1:10" ht="12.75">
      <c r="A3208" s="54"/>
      <c r="B3208" s="54"/>
      <c r="C3208" s="54"/>
      <c r="D3208" s="54"/>
      <c r="F3208" s="54"/>
      <c r="G3208" s="55"/>
      <c r="I3208" s="69"/>
      <c r="J3208" s="50"/>
    </row>
    <row r="3209" spans="1:10" ht="12.75">
      <c r="A3209" s="54"/>
      <c r="B3209" s="54"/>
      <c r="C3209" s="54"/>
      <c r="D3209" s="54"/>
      <c r="F3209" s="54"/>
      <c r="G3209" s="55"/>
      <c r="I3209" s="69"/>
      <c r="J3209" s="50"/>
    </row>
    <row r="3210" spans="1:10" ht="12.75">
      <c r="A3210" s="54"/>
      <c r="B3210" s="54"/>
      <c r="C3210" s="54"/>
      <c r="D3210" s="54"/>
      <c r="F3210" s="54"/>
      <c r="G3210" s="55"/>
      <c r="I3210" s="69"/>
      <c r="J3210" s="50"/>
    </row>
    <row r="3211" spans="1:10" ht="12.75">
      <c r="A3211" s="54"/>
      <c r="B3211" s="54"/>
      <c r="C3211" s="54"/>
      <c r="D3211" s="54"/>
      <c r="F3211" s="54"/>
      <c r="G3211" s="55"/>
      <c r="I3211" s="69"/>
      <c r="J3211" s="50"/>
    </row>
    <row r="3212" spans="1:10" ht="12.75">
      <c r="A3212" s="54"/>
      <c r="B3212" s="54"/>
      <c r="C3212" s="54"/>
      <c r="D3212" s="54"/>
      <c r="F3212" s="54"/>
      <c r="G3212" s="55"/>
      <c r="I3212" s="69"/>
      <c r="J3212" s="50"/>
    </row>
    <row r="3213" spans="1:10" ht="12.75">
      <c r="A3213" s="54"/>
      <c r="B3213" s="54"/>
      <c r="C3213" s="54"/>
      <c r="D3213" s="54"/>
      <c r="F3213" s="54"/>
      <c r="G3213" s="55"/>
      <c r="I3213" s="69"/>
      <c r="J3213" s="50"/>
    </row>
    <row r="3214" spans="1:10" ht="12.75">
      <c r="A3214" s="54"/>
      <c r="B3214" s="54"/>
      <c r="C3214" s="54"/>
      <c r="D3214" s="54"/>
      <c r="F3214" s="54"/>
      <c r="G3214" s="55"/>
      <c r="I3214" s="69"/>
      <c r="J3214" s="50"/>
    </row>
    <row r="3215" spans="1:10" ht="12.75">
      <c r="A3215" s="54"/>
      <c r="B3215" s="54"/>
      <c r="C3215" s="54"/>
      <c r="D3215" s="54"/>
      <c r="F3215" s="54"/>
      <c r="G3215" s="55"/>
      <c r="I3215" s="69"/>
      <c r="J3215" s="50"/>
    </row>
    <row r="3216" spans="1:10" ht="12.75">
      <c r="A3216" s="54"/>
      <c r="B3216" s="54"/>
      <c r="C3216" s="54"/>
      <c r="D3216" s="54"/>
      <c r="F3216" s="54"/>
      <c r="G3216" s="55"/>
      <c r="I3216" s="69"/>
      <c r="J3216" s="50"/>
    </row>
    <row r="3217" spans="1:10" ht="12.75">
      <c r="A3217" s="54"/>
      <c r="B3217" s="54"/>
      <c r="C3217" s="54"/>
      <c r="D3217" s="54"/>
      <c r="F3217" s="54"/>
      <c r="G3217" s="55"/>
      <c r="I3217" s="69"/>
      <c r="J3217" s="50"/>
    </row>
    <row r="3218" spans="1:10" ht="12.75">
      <c r="A3218" s="54"/>
      <c r="B3218" s="54"/>
      <c r="C3218" s="54"/>
      <c r="D3218" s="54"/>
      <c r="F3218" s="54"/>
      <c r="G3218" s="55"/>
      <c r="I3218" s="69"/>
      <c r="J3218" s="50"/>
    </row>
    <row r="3219" spans="1:10" ht="12.75">
      <c r="A3219" s="54"/>
      <c r="B3219" s="54"/>
      <c r="C3219" s="54"/>
      <c r="D3219" s="54"/>
      <c r="F3219" s="54"/>
      <c r="G3219" s="55"/>
      <c r="I3219" s="69"/>
      <c r="J3219" s="50"/>
    </row>
    <row r="3220" spans="1:10" ht="12.75">
      <c r="A3220" s="54"/>
      <c r="B3220" s="54"/>
      <c r="C3220" s="54"/>
      <c r="D3220" s="54"/>
      <c r="F3220" s="54"/>
      <c r="G3220" s="55"/>
      <c r="I3220" s="69"/>
      <c r="J3220" s="50"/>
    </row>
    <row r="3221" spans="1:10" ht="12.75">
      <c r="A3221" s="54"/>
      <c r="B3221" s="54"/>
      <c r="C3221" s="54"/>
      <c r="D3221" s="54"/>
      <c r="F3221" s="54"/>
      <c r="G3221" s="55"/>
      <c r="I3221" s="69"/>
      <c r="J3221" s="50"/>
    </row>
    <row r="3222" spans="1:10" ht="12.75">
      <c r="A3222" s="54"/>
      <c r="B3222" s="54"/>
      <c r="C3222" s="54"/>
      <c r="D3222" s="54"/>
      <c r="F3222" s="54"/>
      <c r="G3222" s="55"/>
      <c r="I3222" s="69"/>
      <c r="J3222" s="50"/>
    </row>
    <row r="3223" spans="1:10" ht="12.75">
      <c r="A3223" s="54"/>
      <c r="B3223" s="54"/>
      <c r="C3223" s="54"/>
      <c r="D3223" s="54"/>
      <c r="F3223" s="54"/>
      <c r="G3223" s="55"/>
      <c r="I3223" s="69"/>
      <c r="J3223" s="50"/>
    </row>
    <row r="3224" spans="1:10" ht="12.75">
      <c r="A3224" s="54"/>
      <c r="B3224" s="54"/>
      <c r="C3224" s="54"/>
      <c r="D3224" s="54"/>
      <c r="F3224" s="54"/>
      <c r="G3224" s="55"/>
      <c r="I3224" s="69"/>
      <c r="J3224" s="50"/>
    </row>
    <row r="3225" spans="1:10" ht="12.75">
      <c r="A3225" s="54"/>
      <c r="B3225" s="54"/>
      <c r="C3225" s="54"/>
      <c r="D3225" s="54"/>
      <c r="F3225" s="54"/>
      <c r="G3225" s="55"/>
      <c r="I3225" s="69"/>
      <c r="J3225" s="50"/>
    </row>
    <row r="3226" spans="1:10" ht="12.75">
      <c r="A3226" s="54"/>
      <c r="B3226" s="54"/>
      <c r="C3226" s="54"/>
      <c r="D3226" s="54"/>
      <c r="F3226" s="54"/>
      <c r="G3226" s="55"/>
      <c r="I3226" s="69"/>
      <c r="J3226" s="50"/>
    </row>
    <row r="3227" spans="1:10" ht="12.75">
      <c r="A3227" s="54"/>
      <c r="B3227" s="54"/>
      <c r="C3227" s="54"/>
      <c r="D3227" s="54"/>
      <c r="F3227" s="54"/>
      <c r="G3227" s="55"/>
      <c r="I3227" s="69"/>
      <c r="J3227" s="50"/>
    </row>
    <row r="3228" spans="1:10" ht="12.75">
      <c r="A3228" s="54"/>
      <c r="B3228" s="54"/>
      <c r="C3228" s="54"/>
      <c r="D3228" s="54"/>
      <c r="F3228" s="54"/>
      <c r="G3228" s="55"/>
      <c r="I3228" s="69"/>
      <c r="J3228" s="50"/>
    </row>
    <row r="3229" spans="1:10" ht="12.75">
      <c r="A3229" s="54"/>
      <c r="B3229" s="54"/>
      <c r="C3229" s="54"/>
      <c r="D3229" s="54"/>
      <c r="F3229" s="54"/>
      <c r="G3229" s="55"/>
      <c r="I3229" s="69"/>
      <c r="J3229" s="50"/>
    </row>
    <row r="3230" spans="1:10" ht="12.75">
      <c r="A3230" s="54"/>
      <c r="B3230" s="54"/>
      <c r="C3230" s="54"/>
      <c r="D3230" s="54"/>
      <c r="F3230" s="54"/>
      <c r="G3230" s="55"/>
      <c r="I3230" s="69"/>
      <c r="J3230" s="50"/>
    </row>
    <row r="3231" spans="1:10" ht="12.75">
      <c r="A3231" s="54"/>
      <c r="B3231" s="54"/>
      <c r="C3231" s="54"/>
      <c r="D3231" s="54"/>
      <c r="F3231" s="54"/>
      <c r="G3231" s="55"/>
      <c r="I3231" s="69"/>
      <c r="J3231" s="50"/>
    </row>
    <row r="3232" spans="1:10" ht="12.75">
      <c r="A3232" s="54"/>
      <c r="B3232" s="54"/>
      <c r="C3232" s="54"/>
      <c r="D3232" s="54"/>
      <c r="F3232" s="54"/>
      <c r="G3232" s="55"/>
      <c r="I3232" s="69"/>
      <c r="J3232" s="50"/>
    </row>
    <row r="3233" spans="1:10" ht="12.75">
      <c r="A3233" s="54"/>
      <c r="B3233" s="54"/>
      <c r="C3233" s="54"/>
      <c r="D3233" s="54"/>
      <c r="F3233" s="54"/>
      <c r="G3233" s="55"/>
      <c r="I3233" s="69"/>
      <c r="J3233" s="50"/>
    </row>
    <row r="3234" spans="1:10" ht="12.75">
      <c r="A3234" s="54"/>
      <c r="B3234" s="54"/>
      <c r="C3234" s="54"/>
      <c r="D3234" s="54"/>
      <c r="F3234" s="54"/>
      <c r="G3234" s="55"/>
      <c r="I3234" s="69"/>
      <c r="J3234" s="50"/>
    </row>
    <row r="3235" spans="1:10" ht="12.75">
      <c r="A3235" s="54"/>
      <c r="B3235" s="54"/>
      <c r="C3235" s="54"/>
      <c r="D3235" s="54"/>
      <c r="F3235" s="54"/>
      <c r="G3235" s="55"/>
      <c r="I3235" s="69"/>
      <c r="J3235" s="50"/>
    </row>
    <row r="3236" spans="1:10" ht="12.75">
      <c r="A3236" s="54"/>
      <c r="B3236" s="54"/>
      <c r="C3236" s="54"/>
      <c r="D3236" s="54"/>
      <c r="F3236" s="54"/>
      <c r="G3236" s="55"/>
      <c r="I3236" s="69"/>
      <c r="J3236" s="50"/>
    </row>
    <row r="3237" spans="1:10" ht="12.75">
      <c r="A3237" s="54"/>
      <c r="B3237" s="54"/>
      <c r="C3237" s="54"/>
      <c r="D3237" s="54"/>
      <c r="F3237" s="54"/>
      <c r="G3237" s="55"/>
      <c r="I3237" s="69"/>
      <c r="J3237" s="50"/>
    </row>
    <row r="3238" spans="1:10" ht="12.75">
      <c r="A3238" s="54"/>
      <c r="B3238" s="54"/>
      <c r="C3238" s="54"/>
      <c r="D3238" s="54"/>
      <c r="F3238" s="54"/>
      <c r="G3238" s="55"/>
      <c r="I3238" s="69"/>
      <c r="J3238" s="50"/>
    </row>
    <row r="3239" spans="1:10" ht="12.75">
      <c r="A3239" s="54"/>
      <c r="B3239" s="54"/>
      <c r="C3239" s="54"/>
      <c r="D3239" s="54"/>
      <c r="F3239" s="54"/>
      <c r="G3239" s="55"/>
      <c r="I3239" s="69"/>
      <c r="J3239" s="50"/>
    </row>
    <row r="3240" spans="1:10" ht="12.75">
      <c r="A3240" s="54"/>
      <c r="B3240" s="54"/>
      <c r="C3240" s="54"/>
      <c r="D3240" s="54"/>
      <c r="F3240" s="54"/>
      <c r="G3240" s="55"/>
      <c r="I3240" s="69"/>
      <c r="J3240" s="50"/>
    </row>
    <row r="3241" spans="1:10" ht="12.75">
      <c r="A3241" s="54"/>
      <c r="B3241" s="54"/>
      <c r="C3241" s="54"/>
      <c r="D3241" s="54"/>
      <c r="F3241" s="54"/>
      <c r="G3241" s="55"/>
      <c r="I3241" s="69"/>
      <c r="J3241" s="50"/>
    </row>
    <row r="3242" spans="1:10" ht="12.75">
      <c r="A3242" s="54"/>
      <c r="B3242" s="54"/>
      <c r="C3242" s="54"/>
      <c r="D3242" s="54"/>
      <c r="F3242" s="54"/>
      <c r="G3242" s="55"/>
      <c r="I3242" s="69"/>
      <c r="J3242" s="50"/>
    </row>
    <row r="3243" spans="1:10" ht="12.75">
      <c r="A3243" s="54"/>
      <c r="B3243" s="54"/>
      <c r="C3243" s="54"/>
      <c r="D3243" s="54"/>
      <c r="F3243" s="54"/>
      <c r="G3243" s="55"/>
      <c r="I3243" s="69"/>
      <c r="J3243" s="50"/>
    </row>
    <row r="3244" spans="1:10" ht="12.75">
      <c r="A3244" s="54"/>
      <c r="B3244" s="54"/>
      <c r="C3244" s="54"/>
      <c r="D3244" s="54"/>
      <c r="F3244" s="54"/>
      <c r="G3244" s="55"/>
      <c r="I3244" s="69"/>
      <c r="J3244" s="50"/>
    </row>
    <row r="3245" spans="1:10" ht="12.75">
      <c r="A3245" s="54"/>
      <c r="B3245" s="54"/>
      <c r="C3245" s="54"/>
      <c r="D3245" s="54"/>
      <c r="F3245" s="54"/>
      <c r="G3245" s="55"/>
      <c r="I3245" s="69"/>
      <c r="J3245" s="50"/>
    </row>
    <row r="3246" spans="1:10" ht="12.75">
      <c r="A3246" s="54"/>
      <c r="B3246" s="54"/>
      <c r="C3246" s="54"/>
      <c r="D3246" s="54"/>
      <c r="F3246" s="54"/>
      <c r="G3246" s="55"/>
      <c r="I3246" s="69"/>
      <c r="J3246" s="50"/>
    </row>
    <row r="3247" spans="1:10" ht="12.75">
      <c r="A3247" s="54"/>
      <c r="B3247" s="54"/>
      <c r="C3247" s="54"/>
      <c r="D3247" s="54"/>
      <c r="F3247" s="54"/>
      <c r="G3247" s="55"/>
      <c r="I3247" s="69"/>
      <c r="J3247" s="50"/>
    </row>
    <row r="3248" spans="1:10" ht="12.75">
      <c r="A3248" s="54"/>
      <c r="B3248" s="54"/>
      <c r="C3248" s="54"/>
      <c r="D3248" s="54"/>
      <c r="F3248" s="54"/>
      <c r="G3248" s="55"/>
      <c r="I3248" s="69"/>
      <c r="J3248" s="50"/>
    </row>
    <row r="3249" spans="1:10" ht="12.75">
      <c r="A3249" s="54"/>
      <c r="B3249" s="54"/>
      <c r="C3249" s="54"/>
      <c r="D3249" s="54"/>
      <c r="F3249" s="54"/>
      <c r="G3249" s="55"/>
      <c r="I3249" s="69"/>
      <c r="J3249" s="50"/>
    </row>
    <row r="3250" spans="1:10" ht="12.75">
      <c r="A3250" s="54"/>
      <c r="B3250" s="54"/>
      <c r="C3250" s="54"/>
      <c r="D3250" s="54"/>
      <c r="F3250" s="54"/>
      <c r="G3250" s="55"/>
      <c r="I3250" s="69"/>
      <c r="J3250" s="50"/>
    </row>
    <row r="3251" spans="1:10" ht="12.75">
      <c r="A3251" s="54"/>
      <c r="B3251" s="54"/>
      <c r="C3251" s="54"/>
      <c r="D3251" s="54"/>
      <c r="F3251" s="54"/>
      <c r="G3251" s="55"/>
      <c r="I3251" s="69"/>
      <c r="J3251" s="50"/>
    </row>
    <row r="3252" spans="1:10" ht="12.75">
      <c r="A3252" s="54"/>
      <c r="B3252" s="54"/>
      <c r="C3252" s="54"/>
      <c r="D3252" s="54"/>
      <c r="F3252" s="54"/>
      <c r="G3252" s="55"/>
      <c r="I3252" s="69"/>
      <c r="J3252" s="50"/>
    </row>
    <row r="3253" spans="1:10" ht="12.75">
      <c r="A3253" s="54"/>
      <c r="B3253" s="54"/>
      <c r="C3253" s="54"/>
      <c r="D3253" s="54"/>
      <c r="F3253" s="54"/>
      <c r="G3253" s="55"/>
      <c r="I3253" s="69"/>
      <c r="J3253" s="50"/>
    </row>
    <row r="3254" spans="1:10" ht="12.75">
      <c r="A3254" s="54"/>
      <c r="B3254" s="54"/>
      <c r="C3254" s="54"/>
      <c r="D3254" s="54"/>
      <c r="F3254" s="54"/>
      <c r="G3254" s="55"/>
      <c r="I3254" s="69"/>
      <c r="J3254" s="50"/>
    </row>
    <row r="3255" spans="1:10" ht="12.75">
      <c r="A3255" s="54"/>
      <c r="B3255" s="54"/>
      <c r="C3255" s="54"/>
      <c r="D3255" s="54"/>
      <c r="F3255" s="54"/>
      <c r="G3255" s="55"/>
      <c r="I3255" s="69"/>
      <c r="J3255" s="50"/>
    </row>
    <row r="3256" spans="1:10" ht="12.75">
      <c r="A3256" s="54"/>
      <c r="B3256" s="54"/>
      <c r="C3256" s="54"/>
      <c r="D3256" s="54"/>
      <c r="F3256" s="54"/>
      <c r="G3256" s="55"/>
      <c r="I3256" s="69"/>
      <c r="J3256" s="50"/>
    </row>
    <row r="3257" spans="1:10" ht="12.75">
      <c r="A3257" s="54"/>
      <c r="B3257" s="54"/>
      <c r="C3257" s="54"/>
      <c r="D3257" s="54"/>
      <c r="F3257" s="54"/>
      <c r="G3257" s="55"/>
      <c r="I3257" s="69"/>
      <c r="J3257" s="50"/>
    </row>
    <row r="3258" spans="1:10" ht="12.75">
      <c r="A3258" s="54"/>
      <c r="B3258" s="54"/>
      <c r="C3258" s="54"/>
      <c r="D3258" s="54"/>
      <c r="F3258" s="54"/>
      <c r="G3258" s="55"/>
      <c r="I3258" s="69"/>
      <c r="J3258" s="50"/>
    </row>
    <row r="3259" spans="1:10" ht="12.75">
      <c r="A3259" s="54"/>
      <c r="B3259" s="54"/>
      <c r="C3259" s="54"/>
      <c r="D3259" s="54"/>
      <c r="F3259" s="54"/>
      <c r="G3259" s="55"/>
      <c r="I3259" s="69"/>
      <c r="J3259" s="50"/>
    </row>
    <row r="3260" spans="1:10" ht="12.75">
      <c r="A3260" s="54"/>
      <c r="B3260" s="54"/>
      <c r="C3260" s="54"/>
      <c r="D3260" s="54"/>
      <c r="F3260" s="54"/>
      <c r="G3260" s="55"/>
      <c r="I3260" s="69"/>
      <c r="J3260" s="50"/>
    </row>
    <row r="3261" spans="1:10" ht="12.75">
      <c r="A3261" s="54"/>
      <c r="B3261" s="54"/>
      <c r="C3261" s="54"/>
      <c r="D3261" s="54"/>
      <c r="F3261" s="54"/>
      <c r="G3261" s="55"/>
      <c r="I3261" s="69"/>
      <c r="J3261" s="50"/>
    </row>
    <row r="3262" spans="1:10" ht="12.75">
      <c r="A3262" s="54"/>
      <c r="B3262" s="54"/>
      <c r="C3262" s="54"/>
      <c r="D3262" s="54"/>
      <c r="F3262" s="54"/>
      <c r="G3262" s="55"/>
      <c r="I3262" s="69"/>
      <c r="J3262" s="50"/>
    </row>
    <row r="3263" spans="1:10" ht="12.75">
      <c r="A3263" s="54"/>
      <c r="B3263" s="54"/>
      <c r="C3263" s="54"/>
      <c r="D3263" s="54"/>
      <c r="F3263" s="54"/>
      <c r="G3263" s="55"/>
      <c r="I3263" s="69"/>
      <c r="J3263" s="50"/>
    </row>
    <row r="3264" spans="1:10" ht="12.75">
      <c r="A3264" s="54"/>
      <c r="B3264" s="54"/>
      <c r="C3264" s="54"/>
      <c r="D3264" s="54"/>
      <c r="F3264" s="54"/>
      <c r="G3264" s="55"/>
      <c r="I3264" s="69"/>
      <c r="J3264" s="50"/>
    </row>
    <row r="3265" spans="1:10" ht="12.75">
      <c r="A3265" s="54"/>
      <c r="B3265" s="54"/>
      <c r="C3265" s="54"/>
      <c r="D3265" s="54"/>
      <c r="F3265" s="54"/>
      <c r="G3265" s="55"/>
      <c r="I3265" s="69"/>
      <c r="J3265" s="50"/>
    </row>
    <row r="3266" spans="1:10" ht="12.75">
      <c r="A3266" s="54"/>
      <c r="B3266" s="54"/>
      <c r="C3266" s="54"/>
      <c r="D3266" s="54"/>
      <c r="F3266" s="54"/>
      <c r="G3266" s="55"/>
      <c r="I3266" s="69"/>
      <c r="J3266" s="50"/>
    </row>
    <row r="3267" spans="1:10" ht="12.75">
      <c r="A3267" s="54"/>
      <c r="B3267" s="54"/>
      <c r="C3267" s="54"/>
      <c r="D3267" s="54"/>
      <c r="F3267" s="54"/>
      <c r="G3267" s="55"/>
      <c r="I3267" s="69"/>
      <c r="J3267" s="50"/>
    </row>
    <row r="3268" spans="1:10" ht="12.75">
      <c r="A3268" s="54"/>
      <c r="B3268" s="54"/>
      <c r="C3268" s="54"/>
      <c r="D3268" s="54"/>
      <c r="F3268" s="54"/>
      <c r="G3268" s="55"/>
      <c r="I3268" s="69"/>
      <c r="J3268" s="50"/>
    </row>
    <row r="3269" spans="1:10" ht="12.75">
      <c r="A3269" s="54"/>
      <c r="B3269" s="54"/>
      <c r="C3269" s="54"/>
      <c r="D3269" s="54"/>
      <c r="F3269" s="54"/>
      <c r="G3269" s="55"/>
      <c r="I3269" s="69"/>
      <c r="J3269" s="50"/>
    </row>
    <row r="3270" spans="1:10" ht="12.75">
      <c r="A3270" s="54"/>
      <c r="B3270" s="54"/>
      <c r="C3270" s="54"/>
      <c r="D3270" s="54"/>
      <c r="F3270" s="54"/>
      <c r="G3270" s="55"/>
      <c r="I3270" s="69"/>
      <c r="J3270" s="50"/>
    </row>
    <row r="3271" spans="1:10" ht="12.75">
      <c r="A3271" s="54"/>
      <c r="B3271" s="54"/>
      <c r="C3271" s="54"/>
      <c r="D3271" s="54"/>
      <c r="F3271" s="54"/>
      <c r="G3271" s="55"/>
      <c r="I3271" s="69"/>
      <c r="J3271" s="50"/>
    </row>
    <row r="3272" spans="1:10" ht="12.75">
      <c r="A3272" s="54"/>
      <c r="B3272" s="54"/>
      <c r="C3272" s="54"/>
      <c r="D3272" s="54"/>
      <c r="F3272" s="54"/>
      <c r="G3272" s="55"/>
      <c r="I3272" s="69"/>
      <c r="J3272" s="50"/>
    </row>
    <row r="3273" spans="1:10" ht="12.75">
      <c r="A3273" s="54"/>
      <c r="B3273" s="54"/>
      <c r="C3273" s="54"/>
      <c r="D3273" s="54"/>
      <c r="F3273" s="54"/>
      <c r="G3273" s="55"/>
      <c r="I3273" s="69"/>
      <c r="J3273" s="50"/>
    </row>
    <row r="3274" spans="1:10" ht="12.75">
      <c r="A3274" s="54"/>
      <c r="B3274" s="54"/>
      <c r="C3274" s="54"/>
      <c r="D3274" s="54"/>
      <c r="F3274" s="54"/>
      <c r="G3274" s="55"/>
      <c r="I3274" s="69"/>
      <c r="J3274" s="50"/>
    </row>
    <row r="3275" spans="1:10" ht="12.75">
      <c r="A3275" s="54"/>
      <c r="B3275" s="54"/>
      <c r="C3275" s="54"/>
      <c r="D3275" s="54"/>
      <c r="F3275" s="54"/>
      <c r="G3275" s="55"/>
      <c r="I3275" s="69"/>
      <c r="J3275" s="50"/>
    </row>
    <row r="3276" spans="1:10" ht="12.75">
      <c r="A3276" s="54"/>
      <c r="B3276" s="54"/>
      <c r="C3276" s="54"/>
      <c r="D3276" s="54"/>
      <c r="F3276" s="54"/>
      <c r="G3276" s="55"/>
      <c r="I3276" s="69"/>
      <c r="J3276" s="50"/>
    </row>
    <row r="3277" spans="1:10" ht="12.75">
      <c r="A3277" s="54"/>
      <c r="B3277" s="54"/>
      <c r="C3277" s="54"/>
      <c r="D3277" s="54"/>
      <c r="F3277" s="54"/>
      <c r="G3277" s="55"/>
      <c r="I3277" s="69"/>
      <c r="J3277" s="50"/>
    </row>
    <row r="3278" spans="1:10" ht="12.75">
      <c r="A3278" s="54"/>
      <c r="B3278" s="54"/>
      <c r="C3278" s="54"/>
      <c r="D3278" s="54"/>
      <c r="F3278" s="54"/>
      <c r="G3278" s="55"/>
      <c r="I3278" s="69"/>
      <c r="J3278" s="50"/>
    </row>
    <row r="3279" spans="1:10" ht="12.75">
      <c r="A3279" s="54"/>
      <c r="B3279" s="54"/>
      <c r="C3279" s="54"/>
      <c r="D3279" s="54"/>
      <c r="F3279" s="54"/>
      <c r="G3279" s="55"/>
      <c r="I3279" s="69"/>
      <c r="J3279" s="50"/>
    </row>
    <row r="3280" spans="1:10" ht="12.75">
      <c r="A3280" s="54"/>
      <c r="B3280" s="54"/>
      <c r="C3280" s="54"/>
      <c r="D3280" s="54"/>
      <c r="F3280" s="54"/>
      <c r="G3280" s="55"/>
      <c r="I3280" s="69"/>
      <c r="J3280" s="50"/>
    </row>
    <row r="3281" spans="1:10" ht="12.75">
      <c r="A3281" s="54"/>
      <c r="B3281" s="54"/>
      <c r="C3281" s="54"/>
      <c r="D3281" s="54"/>
      <c r="F3281" s="54"/>
      <c r="G3281" s="55"/>
      <c r="I3281" s="69"/>
      <c r="J3281" s="50"/>
    </row>
    <row r="3282" spans="1:10" ht="12.75">
      <c r="A3282" s="54"/>
      <c r="B3282" s="54"/>
      <c r="C3282" s="54"/>
      <c r="D3282" s="54"/>
      <c r="F3282" s="54"/>
      <c r="G3282" s="55"/>
      <c r="I3282" s="69"/>
      <c r="J3282" s="50"/>
    </row>
    <row r="3283" spans="1:10" ht="12.75">
      <c r="A3283" s="54"/>
      <c r="B3283" s="54"/>
      <c r="C3283" s="54"/>
      <c r="D3283" s="54"/>
      <c r="F3283" s="54"/>
      <c r="G3283" s="55"/>
      <c r="I3283" s="69"/>
      <c r="J3283" s="50"/>
    </row>
    <row r="3284" spans="1:10" ht="12.75">
      <c r="A3284" s="54"/>
      <c r="B3284" s="54"/>
      <c r="C3284" s="54"/>
      <c r="D3284" s="54"/>
      <c r="F3284" s="54"/>
      <c r="G3284" s="55"/>
      <c r="I3284" s="69"/>
      <c r="J3284" s="50"/>
    </row>
    <row r="3285" spans="1:10" ht="12.75">
      <c r="A3285" s="54"/>
      <c r="B3285" s="54"/>
      <c r="C3285" s="54"/>
      <c r="D3285" s="54"/>
      <c r="F3285" s="54"/>
      <c r="G3285" s="55"/>
      <c r="I3285" s="69"/>
      <c r="J3285" s="50"/>
    </row>
    <row r="3286" spans="1:10" ht="12.75">
      <c r="A3286" s="54"/>
      <c r="B3286" s="54"/>
      <c r="C3286" s="54"/>
      <c r="D3286" s="54"/>
      <c r="F3286" s="54"/>
      <c r="G3286" s="55"/>
      <c r="I3286" s="69"/>
      <c r="J3286" s="50"/>
    </row>
    <row r="3287" spans="1:10" ht="12.75">
      <c r="A3287" s="54"/>
      <c r="B3287" s="54"/>
      <c r="C3287" s="54"/>
      <c r="D3287" s="54"/>
      <c r="F3287" s="54"/>
      <c r="G3287" s="55"/>
      <c r="I3287" s="69"/>
      <c r="J3287" s="50"/>
    </row>
    <row r="3288" spans="1:10" ht="12.75">
      <c r="A3288" s="54"/>
      <c r="B3288" s="54"/>
      <c r="C3288" s="54"/>
      <c r="D3288" s="54"/>
      <c r="F3288" s="54"/>
      <c r="G3288" s="55"/>
      <c r="I3288" s="69"/>
      <c r="J3288" s="50"/>
    </row>
    <row r="3289" spans="1:10" ht="12.75">
      <c r="A3289" s="54"/>
      <c r="B3289" s="54"/>
      <c r="C3289" s="54"/>
      <c r="D3289" s="54"/>
      <c r="F3289" s="54"/>
      <c r="G3289" s="55"/>
      <c r="I3289" s="69"/>
      <c r="J3289" s="50"/>
    </row>
    <row r="3290" spans="1:10" ht="12.75">
      <c r="A3290" s="54"/>
      <c r="B3290" s="54"/>
      <c r="C3290" s="54"/>
      <c r="D3290" s="54"/>
      <c r="F3290" s="54"/>
      <c r="G3290" s="55"/>
      <c r="I3290" s="69"/>
      <c r="J3290" s="50"/>
    </row>
    <row r="3291" spans="1:10" ht="12.75">
      <c r="A3291" s="54"/>
      <c r="B3291" s="54"/>
      <c r="C3291" s="54"/>
      <c r="D3291" s="54"/>
      <c r="F3291" s="54"/>
      <c r="G3291" s="55"/>
      <c r="I3291" s="69"/>
      <c r="J3291" s="50"/>
    </row>
    <row r="3292" spans="1:10" ht="12.75">
      <c r="A3292" s="54"/>
      <c r="B3292" s="54"/>
      <c r="C3292" s="54"/>
      <c r="D3292" s="54"/>
      <c r="F3292" s="54"/>
      <c r="G3292" s="55"/>
      <c r="I3292" s="69"/>
      <c r="J3292" s="50"/>
    </row>
    <row r="3293" spans="1:10" ht="12.75">
      <c r="A3293" s="54"/>
      <c r="B3293" s="54"/>
      <c r="C3293" s="54"/>
      <c r="D3293" s="54"/>
      <c r="F3293" s="54"/>
      <c r="G3293" s="55"/>
      <c r="I3293" s="69"/>
      <c r="J3293" s="50"/>
    </row>
    <row r="3294" spans="1:10" ht="12.75">
      <c r="A3294" s="54"/>
      <c r="B3294" s="54"/>
      <c r="C3294" s="54"/>
      <c r="D3294" s="54"/>
      <c r="F3294" s="54"/>
      <c r="G3294" s="55"/>
      <c r="I3294" s="69"/>
      <c r="J3294" s="50"/>
    </row>
    <row r="3295" spans="1:10" ht="12.75">
      <c r="A3295" s="54"/>
      <c r="B3295" s="54"/>
      <c r="C3295" s="54"/>
      <c r="D3295" s="54"/>
      <c r="F3295" s="54"/>
      <c r="G3295" s="55"/>
      <c r="I3295" s="69"/>
      <c r="J3295" s="50"/>
    </row>
    <row r="3296" spans="1:10" ht="12.75">
      <c r="A3296" s="54"/>
      <c r="B3296" s="54"/>
      <c r="C3296" s="54"/>
      <c r="D3296" s="54"/>
      <c r="F3296" s="54"/>
      <c r="G3296" s="55"/>
      <c r="I3296" s="69"/>
      <c r="J3296" s="50"/>
    </row>
    <row r="3297" spans="1:10" ht="12.75">
      <c r="A3297" s="54"/>
      <c r="B3297" s="54"/>
      <c r="C3297" s="54"/>
      <c r="D3297" s="54"/>
      <c r="F3297" s="54"/>
      <c r="G3297" s="55"/>
      <c r="I3297" s="69"/>
      <c r="J3297" s="50"/>
    </row>
    <row r="3298" spans="1:10" ht="12.75">
      <c r="A3298" s="54"/>
      <c r="B3298" s="54"/>
      <c r="C3298" s="54"/>
      <c r="D3298" s="54"/>
      <c r="F3298" s="54"/>
      <c r="G3298" s="55"/>
      <c r="I3298" s="69"/>
      <c r="J3298" s="50"/>
    </row>
    <row r="3299" spans="1:10" ht="12.75">
      <c r="A3299" s="54"/>
      <c r="B3299" s="54"/>
      <c r="C3299" s="54"/>
      <c r="D3299" s="54"/>
      <c r="F3299" s="54"/>
      <c r="G3299" s="55"/>
      <c r="I3299" s="69"/>
      <c r="J3299" s="50"/>
    </row>
    <row r="3300" spans="1:10" ht="12.75">
      <c r="A3300" s="54"/>
      <c r="B3300" s="54"/>
      <c r="C3300" s="54"/>
      <c r="D3300" s="54"/>
      <c r="F3300" s="54"/>
      <c r="G3300" s="55"/>
      <c r="I3300" s="69"/>
      <c r="J3300" s="50"/>
    </row>
    <row r="3301" spans="1:10" ht="12.75">
      <c r="A3301" s="54"/>
      <c r="B3301" s="54"/>
      <c r="C3301" s="54"/>
      <c r="D3301" s="54"/>
      <c r="F3301" s="54"/>
      <c r="G3301" s="55"/>
      <c r="I3301" s="69"/>
      <c r="J3301" s="50"/>
    </row>
    <row r="3302" spans="1:10" ht="12.75">
      <c r="A3302" s="54"/>
      <c r="B3302" s="54"/>
      <c r="C3302" s="54"/>
      <c r="D3302" s="54"/>
      <c r="F3302" s="54"/>
      <c r="G3302" s="55"/>
      <c r="I3302" s="69"/>
      <c r="J3302" s="50"/>
    </row>
    <row r="3303" spans="1:10" ht="12.75">
      <c r="A3303" s="54"/>
      <c r="B3303" s="54"/>
      <c r="C3303" s="54"/>
      <c r="D3303" s="54"/>
      <c r="F3303" s="54"/>
      <c r="G3303" s="55"/>
      <c r="I3303" s="69"/>
      <c r="J3303" s="50"/>
    </row>
    <row r="3304" spans="1:10" ht="12.75">
      <c r="A3304" s="54"/>
      <c r="B3304" s="54"/>
      <c r="C3304" s="54"/>
      <c r="D3304" s="54"/>
      <c r="F3304" s="54"/>
      <c r="G3304" s="55"/>
      <c r="I3304" s="69"/>
      <c r="J3304" s="50"/>
    </row>
    <row r="3305" spans="1:10" ht="12.75">
      <c r="A3305" s="54"/>
      <c r="B3305" s="54"/>
      <c r="C3305" s="54"/>
      <c r="D3305" s="54"/>
      <c r="F3305" s="54"/>
      <c r="G3305" s="55"/>
      <c r="I3305" s="69"/>
      <c r="J3305" s="50"/>
    </row>
    <row r="3306" spans="1:10" ht="12.75">
      <c r="A3306" s="54"/>
      <c r="B3306" s="54"/>
      <c r="C3306" s="54"/>
      <c r="D3306" s="54"/>
      <c r="F3306" s="54"/>
      <c r="G3306" s="55"/>
      <c r="I3306" s="69"/>
      <c r="J3306" s="50"/>
    </row>
    <row r="3307" spans="1:10" ht="12.75">
      <c r="A3307" s="54"/>
      <c r="B3307" s="54"/>
      <c r="C3307" s="54"/>
      <c r="D3307" s="54"/>
      <c r="F3307" s="54"/>
      <c r="G3307" s="55"/>
      <c r="I3307" s="69"/>
      <c r="J3307" s="50"/>
    </row>
    <row r="3308" spans="1:10" ht="12.75">
      <c r="A3308" s="54"/>
      <c r="B3308" s="54"/>
      <c r="C3308" s="54"/>
      <c r="D3308" s="54"/>
      <c r="F3308" s="54"/>
      <c r="G3308" s="55"/>
      <c r="I3308" s="69"/>
      <c r="J3308" s="50"/>
    </row>
    <row r="3309" spans="1:10" ht="12.75">
      <c r="A3309" s="54"/>
      <c r="B3309" s="54"/>
      <c r="C3309" s="54"/>
      <c r="D3309" s="54"/>
      <c r="F3309" s="54"/>
      <c r="G3309" s="55"/>
      <c r="I3309" s="69"/>
      <c r="J3309" s="50"/>
    </row>
    <row r="3310" spans="1:10" ht="12.75">
      <c r="A3310" s="54"/>
      <c r="B3310" s="54"/>
      <c r="C3310" s="54"/>
      <c r="D3310" s="54"/>
      <c r="F3310" s="54"/>
      <c r="G3310" s="55"/>
      <c r="I3310" s="69"/>
      <c r="J3310" s="50"/>
    </row>
    <row r="3311" spans="1:10" ht="12.75">
      <c r="A3311" s="54"/>
      <c r="B3311" s="54"/>
      <c r="C3311" s="54"/>
      <c r="D3311" s="54"/>
      <c r="F3311" s="54"/>
      <c r="G3311" s="55"/>
      <c r="I3311" s="69"/>
      <c r="J3311" s="50"/>
    </row>
    <row r="3312" spans="1:10" ht="12.75">
      <c r="A3312" s="54"/>
      <c r="B3312" s="54"/>
      <c r="C3312" s="54"/>
      <c r="D3312" s="54"/>
      <c r="F3312" s="54"/>
      <c r="G3312" s="55"/>
      <c r="I3312" s="69"/>
      <c r="J3312" s="50"/>
    </row>
    <row r="3313" spans="1:10" ht="12.75">
      <c r="A3313" s="54"/>
      <c r="B3313" s="54"/>
      <c r="C3313" s="54"/>
      <c r="D3313" s="54"/>
      <c r="F3313" s="54"/>
      <c r="G3313" s="55"/>
      <c r="I3313" s="69"/>
      <c r="J3313" s="50"/>
    </row>
    <row r="3314" spans="1:10" ht="12.75">
      <c r="A3314" s="54"/>
      <c r="B3314" s="54"/>
      <c r="C3314" s="54"/>
      <c r="D3314" s="54"/>
      <c r="F3314" s="54"/>
      <c r="G3314" s="55"/>
      <c r="I3314" s="69"/>
      <c r="J3314" s="50"/>
    </row>
    <row r="3315" spans="1:10" ht="12.75">
      <c r="A3315" s="54"/>
      <c r="B3315" s="54"/>
      <c r="C3315" s="54"/>
      <c r="D3315" s="54"/>
      <c r="F3315" s="54"/>
      <c r="G3315" s="55"/>
      <c r="I3315" s="69"/>
      <c r="J3315" s="50"/>
    </row>
    <row r="3316" spans="1:10" ht="12.75">
      <c r="A3316" s="54"/>
      <c r="B3316" s="54"/>
      <c r="C3316" s="54"/>
      <c r="D3316" s="54"/>
      <c r="F3316" s="54"/>
      <c r="G3316" s="55"/>
      <c r="I3316" s="69"/>
      <c r="J3316" s="50"/>
    </row>
    <row r="3317" spans="1:10" ht="12.75">
      <c r="A3317" s="54"/>
      <c r="B3317" s="54"/>
      <c r="C3317" s="54"/>
      <c r="D3317" s="54"/>
      <c r="F3317" s="54"/>
      <c r="G3317" s="55"/>
      <c r="I3317" s="69"/>
      <c r="J3317" s="50"/>
    </row>
    <row r="3318" spans="1:10" ht="12.75">
      <c r="A3318" s="54"/>
      <c r="B3318" s="54"/>
      <c r="C3318" s="54"/>
      <c r="D3318" s="54"/>
      <c r="F3318" s="54"/>
      <c r="G3318" s="55"/>
      <c r="I3318" s="69"/>
      <c r="J3318" s="50"/>
    </row>
    <row r="3319" spans="1:10" ht="12.75">
      <c r="A3319" s="54"/>
      <c r="B3319" s="54"/>
      <c r="C3319" s="54"/>
      <c r="D3319" s="54"/>
      <c r="F3319" s="54"/>
      <c r="G3319" s="55"/>
      <c r="I3319" s="69"/>
      <c r="J3319" s="50"/>
    </row>
    <row r="3320" spans="1:10" ht="12.75">
      <c r="A3320" s="54"/>
      <c r="B3320" s="54"/>
      <c r="C3320" s="54"/>
      <c r="D3320" s="54"/>
      <c r="F3320" s="54"/>
      <c r="G3320" s="55"/>
      <c r="I3320" s="69"/>
      <c r="J3320" s="50"/>
    </row>
    <row r="3321" spans="1:10" ht="12.75">
      <c r="A3321" s="54"/>
      <c r="B3321" s="54"/>
      <c r="C3321" s="54"/>
      <c r="D3321" s="54"/>
      <c r="F3321" s="54"/>
      <c r="G3321" s="55"/>
      <c r="I3321" s="69"/>
      <c r="J3321" s="50"/>
    </row>
    <row r="3322" spans="1:10" ht="12.75">
      <c r="A3322" s="54"/>
      <c r="B3322" s="54"/>
      <c r="C3322" s="54"/>
      <c r="D3322" s="54"/>
      <c r="F3322" s="54"/>
      <c r="G3322" s="55"/>
      <c r="I3322" s="69"/>
      <c r="J3322" s="50"/>
    </row>
    <row r="3323" spans="1:10" ht="12.75">
      <c r="A3323" s="54"/>
      <c r="B3323" s="54"/>
      <c r="C3323" s="54"/>
      <c r="D3323" s="54"/>
      <c r="F3323" s="54"/>
      <c r="G3323" s="55"/>
      <c r="I3323" s="69"/>
      <c r="J3323" s="50"/>
    </row>
    <row r="3324" spans="1:10" ht="12.75">
      <c r="A3324" s="54"/>
      <c r="B3324" s="54"/>
      <c r="C3324" s="54"/>
      <c r="D3324" s="54"/>
      <c r="F3324" s="54"/>
      <c r="G3324" s="55"/>
      <c r="I3324" s="69"/>
      <c r="J3324" s="50"/>
    </row>
    <row r="3325" spans="1:10" ht="12.75">
      <c r="A3325" s="54"/>
      <c r="B3325" s="54"/>
      <c r="C3325" s="54"/>
      <c r="D3325" s="54"/>
      <c r="F3325" s="54"/>
      <c r="G3325" s="55"/>
      <c r="I3325" s="69"/>
      <c r="J3325" s="50"/>
    </row>
    <row r="3326" spans="1:10" ht="12.75">
      <c r="A3326" s="54"/>
      <c r="B3326" s="54"/>
      <c r="C3326" s="54"/>
      <c r="D3326" s="54"/>
      <c r="F3326" s="54"/>
      <c r="G3326" s="55"/>
      <c r="I3326" s="69"/>
      <c r="J3326" s="50"/>
    </row>
    <row r="3327" spans="1:10" ht="12.75">
      <c r="A3327" s="54"/>
      <c r="B3327" s="54"/>
      <c r="C3327" s="54"/>
      <c r="D3327" s="54"/>
      <c r="F3327" s="54"/>
      <c r="G3327" s="55"/>
      <c r="I3327" s="69"/>
      <c r="J3327" s="50"/>
    </row>
    <row r="3328" spans="1:10" ht="12.75">
      <c r="A3328" s="54"/>
      <c r="B3328" s="54"/>
      <c r="C3328" s="54"/>
      <c r="D3328" s="54"/>
      <c r="F3328" s="54"/>
      <c r="G3328" s="55"/>
      <c r="I3328" s="69"/>
      <c r="J3328" s="50"/>
    </row>
    <row r="3329" spans="1:10" ht="12.75">
      <c r="A3329" s="54"/>
      <c r="B3329" s="54"/>
      <c r="C3329" s="54"/>
      <c r="D3329" s="54"/>
      <c r="F3329" s="54"/>
      <c r="G3329" s="55"/>
      <c r="I3329" s="69"/>
      <c r="J3329" s="50"/>
    </row>
    <row r="3330" spans="1:10" ht="12.75">
      <c r="A3330" s="54"/>
      <c r="B3330" s="54"/>
      <c r="C3330" s="54"/>
      <c r="D3330" s="54"/>
      <c r="F3330" s="54"/>
      <c r="G3330" s="55"/>
      <c r="I3330" s="69"/>
      <c r="J3330" s="50"/>
    </row>
    <row r="3331" spans="1:10" ht="12.75">
      <c r="A3331" s="54"/>
      <c r="B3331" s="54"/>
      <c r="C3331" s="54"/>
      <c r="D3331" s="54"/>
      <c r="F3331" s="54"/>
      <c r="G3331" s="55"/>
      <c r="I3331" s="69"/>
      <c r="J3331" s="50"/>
    </row>
    <row r="3332" spans="1:10" ht="12.75">
      <c r="A3332" s="54"/>
      <c r="B3332" s="54"/>
      <c r="C3332" s="54"/>
      <c r="D3332" s="54"/>
      <c r="F3332" s="54"/>
      <c r="G3332" s="55"/>
      <c r="I3332" s="69"/>
      <c r="J3332" s="50"/>
    </row>
    <row r="3333" spans="1:10" ht="12.75">
      <c r="A3333" s="54"/>
      <c r="B3333" s="54"/>
      <c r="C3333" s="54"/>
      <c r="D3333" s="54"/>
      <c r="F3333" s="54"/>
      <c r="G3333" s="55"/>
      <c r="I3333" s="69"/>
      <c r="J3333" s="50"/>
    </row>
    <row r="3334" spans="1:10" ht="12.75">
      <c r="A3334" s="54"/>
      <c r="B3334" s="54"/>
      <c r="C3334" s="54"/>
      <c r="D3334" s="54"/>
      <c r="F3334" s="54"/>
      <c r="G3334" s="55"/>
      <c r="I3334" s="69"/>
      <c r="J3334" s="50"/>
    </row>
    <row r="3335" spans="1:10" ht="12.75">
      <c r="A3335" s="54"/>
      <c r="B3335" s="54"/>
      <c r="C3335" s="54"/>
      <c r="D3335" s="54"/>
      <c r="F3335" s="54"/>
      <c r="G3335" s="55"/>
      <c r="I3335" s="69"/>
      <c r="J3335" s="50"/>
    </row>
    <row r="3336" spans="1:10" ht="12.75">
      <c r="A3336" s="54"/>
      <c r="B3336" s="54"/>
      <c r="C3336" s="54"/>
      <c r="D3336" s="54"/>
      <c r="F3336" s="54"/>
      <c r="G3336" s="55"/>
      <c r="I3336" s="69"/>
      <c r="J3336" s="50"/>
    </row>
    <row r="3337" spans="1:10" ht="12.75">
      <c r="A3337" s="54"/>
      <c r="B3337" s="54"/>
      <c r="C3337" s="54"/>
      <c r="D3337" s="54"/>
      <c r="F3337" s="54"/>
      <c r="G3337" s="55"/>
      <c r="I3337" s="69"/>
      <c r="J3337" s="50"/>
    </row>
    <row r="3338" spans="1:10" ht="12.75">
      <c r="A3338" s="54"/>
      <c r="B3338" s="54"/>
      <c r="C3338" s="54"/>
      <c r="D3338" s="54"/>
      <c r="F3338" s="54"/>
      <c r="G3338" s="55"/>
      <c r="I3338" s="69"/>
      <c r="J3338" s="50"/>
    </row>
    <row r="3339" spans="1:10" ht="12.75">
      <c r="A3339" s="54"/>
      <c r="B3339" s="54"/>
      <c r="C3339" s="54"/>
      <c r="D3339" s="54"/>
      <c r="F3339" s="54"/>
      <c r="G3339" s="55"/>
      <c r="I3339" s="69"/>
      <c r="J3339" s="50"/>
    </row>
    <row r="3340" spans="1:10" ht="12.75">
      <c r="A3340" s="54"/>
      <c r="B3340" s="54"/>
      <c r="C3340" s="54"/>
      <c r="D3340" s="54"/>
      <c r="F3340" s="54"/>
      <c r="G3340" s="55"/>
      <c r="I3340" s="69"/>
      <c r="J3340" s="50"/>
    </row>
    <row r="3341" spans="1:10" ht="12.75">
      <c r="A3341" s="54"/>
      <c r="B3341" s="54"/>
      <c r="C3341" s="54"/>
      <c r="D3341" s="54"/>
      <c r="F3341" s="54"/>
      <c r="G3341" s="55"/>
      <c r="I3341" s="69"/>
      <c r="J3341" s="50"/>
    </row>
    <row r="3342" spans="1:10" ht="12.75">
      <c r="A3342" s="54"/>
      <c r="B3342" s="54"/>
      <c r="C3342" s="54"/>
      <c r="D3342" s="54"/>
      <c r="F3342" s="54"/>
      <c r="G3342" s="55"/>
      <c r="I3342" s="69"/>
      <c r="J3342" s="50"/>
    </row>
    <row r="3343" spans="1:10" ht="12.75">
      <c r="A3343" s="54"/>
      <c r="B3343" s="54"/>
      <c r="C3343" s="54"/>
      <c r="D3343" s="54"/>
      <c r="F3343" s="54"/>
      <c r="G3343" s="55"/>
      <c r="I3343" s="69"/>
      <c r="J3343" s="50"/>
    </row>
    <row r="3344" spans="1:10" ht="12.75">
      <c r="A3344" s="54"/>
      <c r="B3344" s="54"/>
      <c r="C3344" s="54"/>
      <c r="D3344" s="54"/>
      <c r="F3344" s="54"/>
      <c r="G3344" s="55"/>
      <c r="I3344" s="69"/>
      <c r="J3344" s="50"/>
    </row>
    <row r="3345" spans="1:10" ht="12.75">
      <c r="A3345" s="54"/>
      <c r="B3345" s="54"/>
      <c r="C3345" s="54"/>
      <c r="D3345" s="54"/>
      <c r="F3345" s="54"/>
      <c r="G3345" s="55"/>
      <c r="I3345" s="69"/>
      <c r="J3345" s="50"/>
    </row>
    <row r="3346" spans="1:10" ht="12.75">
      <c r="A3346" s="54"/>
      <c r="B3346" s="54"/>
      <c r="C3346" s="54"/>
      <c r="D3346" s="54"/>
      <c r="F3346" s="54"/>
      <c r="G3346" s="55"/>
      <c r="I3346" s="69"/>
      <c r="J3346" s="50"/>
    </row>
    <row r="3347" spans="1:10" ht="12.75">
      <c r="A3347" s="54"/>
      <c r="B3347" s="54"/>
      <c r="C3347" s="54"/>
      <c r="D3347" s="54"/>
      <c r="F3347" s="54"/>
      <c r="G3347" s="55"/>
      <c r="I3347" s="69"/>
      <c r="J3347" s="50"/>
    </row>
    <row r="3348" spans="1:10" ht="12.75">
      <c r="A3348" s="54"/>
      <c r="B3348" s="54"/>
      <c r="C3348" s="54"/>
      <c r="D3348" s="54"/>
      <c r="F3348" s="54"/>
      <c r="G3348" s="55"/>
      <c r="I3348" s="69"/>
      <c r="J3348" s="50"/>
    </row>
    <row r="3349" spans="1:10" ht="12.75">
      <c r="A3349" s="54"/>
      <c r="B3349" s="54"/>
      <c r="C3349" s="54"/>
      <c r="D3349" s="54"/>
      <c r="F3349" s="54"/>
      <c r="G3349" s="55"/>
      <c r="I3349" s="69"/>
      <c r="J3349" s="50"/>
    </row>
    <row r="3350" spans="1:10" ht="12.75">
      <c r="A3350" s="54"/>
      <c r="B3350" s="54"/>
      <c r="C3350" s="54"/>
      <c r="D3350" s="54"/>
      <c r="F3350" s="54"/>
      <c r="G3350" s="55"/>
      <c r="I3350" s="69"/>
      <c r="J3350" s="50"/>
    </row>
    <row r="3351" spans="1:10" ht="12.75">
      <c r="A3351" s="54"/>
      <c r="B3351" s="54"/>
      <c r="C3351" s="54"/>
      <c r="D3351" s="54"/>
      <c r="F3351" s="54"/>
      <c r="G3351" s="55"/>
      <c r="I3351" s="69"/>
      <c r="J3351" s="50"/>
    </row>
    <row r="3352" spans="1:10" ht="12.75">
      <c r="A3352" s="54"/>
      <c r="B3352" s="54"/>
      <c r="C3352" s="54"/>
      <c r="D3352" s="54"/>
      <c r="F3352" s="54"/>
      <c r="G3352" s="55"/>
      <c r="I3352" s="69"/>
      <c r="J3352" s="50"/>
    </row>
    <row r="3353" spans="1:10" ht="12.75">
      <c r="A3353" s="54"/>
      <c r="B3353" s="54"/>
      <c r="C3353" s="54"/>
      <c r="D3353" s="54"/>
      <c r="F3353" s="54"/>
      <c r="G3353" s="55"/>
      <c r="I3353" s="69"/>
      <c r="J3353" s="50"/>
    </row>
    <row r="3354" spans="1:10" ht="12.75">
      <c r="A3354" s="54"/>
      <c r="B3354" s="54"/>
      <c r="C3354" s="54"/>
      <c r="D3354" s="54"/>
      <c r="F3354" s="54"/>
      <c r="G3354" s="55"/>
      <c r="I3354" s="69"/>
      <c r="J3354" s="50"/>
    </row>
    <row r="3355" spans="1:10" ht="12.75">
      <c r="A3355" s="54"/>
      <c r="B3355" s="54"/>
      <c r="C3355" s="54"/>
      <c r="D3355" s="54"/>
      <c r="F3355" s="54"/>
      <c r="G3355" s="55"/>
      <c r="I3355" s="69"/>
      <c r="J3355" s="50"/>
    </row>
    <row r="3356" spans="1:10" ht="12.75">
      <c r="A3356" s="54"/>
      <c r="B3356" s="54"/>
      <c r="C3356" s="54"/>
      <c r="D3356" s="54"/>
      <c r="F3356" s="54"/>
      <c r="G3356" s="55"/>
      <c r="I3356" s="69"/>
      <c r="J3356" s="50"/>
    </row>
    <row r="3357" spans="1:10" ht="12.75">
      <c r="A3357" s="54"/>
      <c r="B3357" s="54"/>
      <c r="C3357" s="54"/>
      <c r="D3357" s="54"/>
      <c r="F3357" s="54"/>
      <c r="G3357" s="55"/>
      <c r="I3357" s="69"/>
      <c r="J3357" s="50"/>
    </row>
    <row r="3358" spans="1:10" ht="12.75">
      <c r="A3358" s="54"/>
      <c r="B3358" s="54"/>
      <c r="C3358" s="54"/>
      <c r="D3358" s="54"/>
      <c r="F3358" s="54"/>
      <c r="G3358" s="55"/>
      <c r="I3358" s="69"/>
      <c r="J3358" s="50"/>
    </row>
    <row r="3359" spans="1:10" ht="12.75">
      <c r="A3359" s="54"/>
      <c r="B3359" s="54"/>
      <c r="C3359" s="54"/>
      <c r="D3359" s="54"/>
      <c r="F3359" s="54"/>
      <c r="G3359" s="55"/>
      <c r="I3359" s="69"/>
      <c r="J3359" s="50"/>
    </row>
    <row r="3360" spans="1:10" ht="12.75">
      <c r="A3360" s="54"/>
      <c r="B3360" s="54"/>
      <c r="C3360" s="54"/>
      <c r="D3360" s="54"/>
      <c r="F3360" s="54"/>
      <c r="G3360" s="55"/>
      <c r="I3360" s="69"/>
      <c r="J3360" s="50"/>
    </row>
    <row r="3361" spans="1:10" ht="12.75">
      <c r="A3361" s="54"/>
      <c r="B3361" s="54"/>
      <c r="C3361" s="54"/>
      <c r="D3361" s="54"/>
      <c r="F3361" s="54"/>
      <c r="G3361" s="55"/>
      <c r="I3361" s="69"/>
      <c r="J3361" s="50"/>
    </row>
    <row r="3362" spans="1:10" ht="12.75">
      <c r="A3362" s="54"/>
      <c r="B3362" s="54"/>
      <c r="C3362" s="54"/>
      <c r="D3362" s="54"/>
      <c r="F3362" s="54"/>
      <c r="G3362" s="55"/>
      <c r="I3362" s="69"/>
      <c r="J3362" s="50"/>
    </row>
    <row r="3363" spans="1:10" ht="12.75">
      <c r="A3363" s="54"/>
      <c r="B3363" s="54"/>
      <c r="C3363" s="54"/>
      <c r="D3363" s="54"/>
      <c r="F3363" s="54"/>
      <c r="G3363" s="55"/>
      <c r="I3363" s="69"/>
      <c r="J3363" s="50"/>
    </row>
    <row r="3364" spans="1:10" ht="12.75">
      <c r="A3364" s="54"/>
      <c r="B3364" s="54"/>
      <c r="C3364" s="54"/>
      <c r="D3364" s="54"/>
      <c r="F3364" s="54"/>
      <c r="G3364" s="55"/>
      <c r="I3364" s="69"/>
      <c r="J3364" s="50"/>
    </row>
    <row r="3365" spans="1:10" ht="12.75">
      <c r="A3365" s="54"/>
      <c r="B3365" s="54"/>
      <c r="C3365" s="54"/>
      <c r="D3365" s="54"/>
      <c r="F3365" s="54"/>
      <c r="G3365" s="55"/>
      <c r="I3365" s="69"/>
      <c r="J3365" s="50"/>
    </row>
    <row r="3366" spans="1:10" ht="12.75">
      <c r="A3366" s="54"/>
      <c r="B3366" s="54"/>
      <c r="C3366" s="54"/>
      <c r="D3366" s="54"/>
      <c r="F3366" s="54"/>
      <c r="G3366" s="55"/>
      <c r="I3366" s="69"/>
      <c r="J3366" s="50"/>
    </row>
    <row r="3367" spans="1:10" ht="12.75">
      <c r="A3367" s="54"/>
      <c r="B3367" s="54"/>
      <c r="C3367" s="54"/>
      <c r="D3367" s="54"/>
      <c r="F3367" s="54"/>
      <c r="G3367" s="55"/>
      <c r="I3367" s="69"/>
      <c r="J3367" s="50"/>
    </row>
    <row r="3368" spans="1:10" ht="12.75">
      <c r="A3368" s="54"/>
      <c r="B3368" s="54"/>
      <c r="C3368" s="54"/>
      <c r="D3368" s="54"/>
      <c r="F3368" s="54"/>
      <c r="G3368" s="55"/>
      <c r="I3368" s="69"/>
      <c r="J3368" s="50"/>
    </row>
    <row r="3369" spans="1:10" ht="12.75">
      <c r="A3369" s="54"/>
      <c r="B3369" s="54"/>
      <c r="C3369" s="54"/>
      <c r="D3369" s="54"/>
      <c r="F3369" s="54"/>
      <c r="G3369" s="55"/>
      <c r="I3369" s="69"/>
      <c r="J3369" s="50"/>
    </row>
    <row r="3370" spans="1:10" ht="12.75">
      <c r="A3370" s="54"/>
      <c r="B3370" s="54"/>
      <c r="C3370" s="54"/>
      <c r="D3370" s="54"/>
      <c r="F3370" s="54"/>
      <c r="G3370" s="55"/>
      <c r="I3370" s="69"/>
      <c r="J3370" s="50"/>
    </row>
    <row r="3371" spans="1:10" ht="12.75">
      <c r="A3371" s="54"/>
      <c r="B3371" s="54"/>
      <c r="C3371" s="54"/>
      <c r="D3371" s="54"/>
      <c r="F3371" s="54"/>
      <c r="G3371" s="55"/>
      <c r="I3371" s="69"/>
      <c r="J3371" s="50"/>
    </row>
    <row r="3372" spans="1:10" ht="12.75">
      <c r="A3372" s="54"/>
      <c r="B3372" s="54"/>
      <c r="C3372" s="54"/>
      <c r="D3372" s="54"/>
      <c r="F3372" s="54"/>
      <c r="G3372" s="55"/>
      <c r="I3372" s="69"/>
      <c r="J3372" s="50"/>
    </row>
    <row r="3373" spans="1:10" ht="12.75">
      <c r="A3373" s="54"/>
      <c r="B3373" s="54"/>
      <c r="C3373" s="54"/>
      <c r="D3373" s="54"/>
      <c r="F3373" s="54"/>
      <c r="G3373" s="55"/>
      <c r="I3373" s="69"/>
      <c r="J3373" s="50"/>
    </row>
    <row r="3374" spans="1:10" ht="12.75">
      <c r="A3374" s="54"/>
      <c r="B3374" s="54"/>
      <c r="C3374" s="54"/>
      <c r="D3374" s="54"/>
      <c r="F3374" s="54"/>
      <c r="G3374" s="55"/>
      <c r="I3374" s="69"/>
      <c r="J3374" s="50"/>
    </row>
    <row r="3375" spans="1:10" ht="12.75">
      <c r="A3375" s="54"/>
      <c r="B3375" s="54"/>
      <c r="C3375" s="54"/>
      <c r="D3375" s="54"/>
      <c r="F3375" s="54"/>
      <c r="G3375" s="55"/>
      <c r="I3375" s="69"/>
      <c r="J3375" s="50"/>
    </row>
    <row r="3376" spans="1:10" ht="12.75">
      <c r="A3376" s="54"/>
      <c r="B3376" s="54"/>
      <c r="C3376" s="54"/>
      <c r="D3376" s="54"/>
      <c r="F3376" s="54"/>
      <c r="G3376" s="55"/>
      <c r="I3376" s="69"/>
      <c r="J3376" s="50"/>
    </row>
    <row r="3377" spans="1:10" ht="12.75">
      <c r="A3377" s="54"/>
      <c r="B3377" s="54"/>
      <c r="C3377" s="54"/>
      <c r="D3377" s="54"/>
      <c r="F3377" s="54"/>
      <c r="G3377" s="55"/>
      <c r="I3377" s="69"/>
      <c r="J3377" s="50"/>
    </row>
    <row r="3378" spans="1:10" ht="12.75">
      <c r="A3378" s="54"/>
      <c r="B3378" s="54"/>
      <c r="C3378" s="54"/>
      <c r="D3378" s="54"/>
      <c r="F3378" s="54"/>
      <c r="G3378" s="55"/>
      <c r="I3378" s="69"/>
      <c r="J3378" s="50"/>
    </row>
    <row r="3379" spans="1:10" ht="12.75">
      <c r="A3379" s="54"/>
      <c r="B3379" s="54"/>
      <c r="C3379" s="54"/>
      <c r="D3379" s="54"/>
      <c r="F3379" s="54"/>
      <c r="G3379" s="55"/>
      <c r="I3379" s="69"/>
      <c r="J3379" s="50"/>
    </row>
    <row r="3380" spans="1:10" ht="12.75">
      <c r="A3380" s="54"/>
      <c r="B3380" s="54"/>
      <c r="C3380" s="54"/>
      <c r="D3380" s="54"/>
      <c r="F3380" s="54"/>
      <c r="G3380" s="55"/>
      <c r="I3380" s="69"/>
      <c r="J3380" s="50"/>
    </row>
    <row r="3381" spans="1:10" ht="12.75">
      <c r="A3381" s="54"/>
      <c r="B3381" s="54"/>
      <c r="C3381" s="54"/>
      <c r="D3381" s="54"/>
      <c r="F3381" s="54"/>
      <c r="G3381" s="55"/>
      <c r="I3381" s="69"/>
      <c r="J3381" s="50"/>
    </row>
    <row r="3382" spans="1:10" ht="12.75">
      <c r="A3382" s="54"/>
      <c r="B3382" s="54"/>
      <c r="C3382" s="54"/>
      <c r="D3382" s="54"/>
      <c r="F3382" s="54"/>
      <c r="G3382" s="55"/>
      <c r="I3382" s="69"/>
      <c r="J3382" s="50"/>
    </row>
    <row r="3383" spans="1:10" ht="12.75">
      <c r="A3383" s="54"/>
      <c r="B3383" s="54"/>
      <c r="C3383" s="54"/>
      <c r="D3383" s="54"/>
      <c r="F3383" s="54"/>
      <c r="G3383" s="55"/>
      <c r="I3383" s="69"/>
      <c r="J3383" s="50"/>
    </row>
    <row r="3384" spans="1:10" ht="12.75">
      <c r="A3384" s="54"/>
      <c r="B3384" s="54"/>
      <c r="C3384" s="54"/>
      <c r="D3384" s="54"/>
      <c r="F3384" s="54"/>
      <c r="G3384" s="55"/>
      <c r="I3384" s="69"/>
      <c r="J3384" s="50"/>
    </row>
    <row r="3385" spans="1:10" ht="12.75">
      <c r="A3385" s="54"/>
      <c r="B3385" s="54"/>
      <c r="C3385" s="54"/>
      <c r="D3385" s="54"/>
      <c r="F3385" s="54"/>
      <c r="G3385" s="55"/>
      <c r="I3385" s="69"/>
      <c r="J3385" s="50"/>
    </row>
    <row r="3386" spans="1:10" ht="12.75">
      <c r="A3386" s="54"/>
      <c r="B3386" s="54"/>
      <c r="C3386" s="54"/>
      <c r="D3386" s="54"/>
      <c r="F3386" s="54"/>
      <c r="G3386" s="55"/>
      <c r="I3386" s="69"/>
      <c r="J3386" s="50"/>
    </row>
    <row r="3387" spans="1:10" ht="12.75">
      <c r="A3387" s="54"/>
      <c r="B3387" s="54"/>
      <c r="C3387" s="54"/>
      <c r="D3387" s="54"/>
      <c r="F3387" s="54"/>
      <c r="G3387" s="55"/>
      <c r="I3387" s="69"/>
      <c r="J3387" s="50"/>
    </row>
    <row r="3388" spans="1:10" ht="12.75">
      <c r="A3388" s="54"/>
      <c r="B3388" s="54"/>
      <c r="C3388" s="54"/>
      <c r="D3388" s="54"/>
      <c r="F3388" s="54"/>
      <c r="G3388" s="55"/>
      <c r="I3388" s="69"/>
      <c r="J3388" s="50"/>
    </row>
    <row r="3389" spans="1:10" ht="12.75">
      <c r="A3389" s="54"/>
      <c r="B3389" s="54"/>
      <c r="C3389" s="54"/>
      <c r="D3389" s="54"/>
      <c r="F3389" s="54"/>
      <c r="G3389" s="55"/>
      <c r="I3389" s="69"/>
      <c r="J3389" s="50"/>
    </row>
    <row r="3390" spans="1:10" ht="12.75">
      <c r="A3390" s="54"/>
      <c r="B3390" s="54"/>
      <c r="C3390" s="54"/>
      <c r="D3390" s="54"/>
      <c r="F3390" s="54"/>
      <c r="G3390" s="55"/>
      <c r="I3390" s="69"/>
      <c r="J3390" s="50"/>
    </row>
    <row r="3391" spans="1:10" ht="12.75">
      <c r="A3391" s="54"/>
      <c r="B3391" s="54"/>
      <c r="C3391" s="54"/>
      <c r="D3391" s="54"/>
      <c r="F3391" s="54"/>
      <c r="G3391" s="55"/>
      <c r="I3391" s="69"/>
      <c r="J3391" s="50"/>
    </row>
    <row r="3392" spans="1:10" ht="12.75">
      <c r="A3392" s="54"/>
      <c r="B3392" s="54"/>
      <c r="C3392" s="54"/>
      <c r="D3392" s="54"/>
      <c r="F3392" s="54"/>
      <c r="G3392" s="55"/>
      <c r="I3392" s="69"/>
      <c r="J3392" s="50"/>
    </row>
    <row r="3393" spans="1:10" ht="12.75">
      <c r="A3393" s="54"/>
      <c r="B3393" s="54"/>
      <c r="C3393" s="54"/>
      <c r="D3393" s="54"/>
      <c r="F3393" s="54"/>
      <c r="G3393" s="55"/>
      <c r="I3393" s="69"/>
      <c r="J3393" s="50"/>
    </row>
    <row r="3394" spans="1:10" ht="12.75">
      <c r="A3394" s="54"/>
      <c r="B3394" s="54"/>
      <c r="C3394" s="54"/>
      <c r="D3394" s="54"/>
      <c r="F3394" s="54"/>
      <c r="G3394" s="55"/>
      <c r="I3394" s="69"/>
      <c r="J3394" s="50"/>
    </row>
    <row r="3395" spans="1:10" ht="12.75">
      <c r="A3395" s="54"/>
      <c r="B3395" s="54"/>
      <c r="C3395" s="54"/>
      <c r="D3395" s="54"/>
      <c r="F3395" s="54"/>
      <c r="G3395" s="55"/>
      <c r="I3395" s="69"/>
      <c r="J3395" s="50"/>
    </row>
    <row r="3396" spans="1:10" ht="12.75">
      <c r="A3396" s="54"/>
      <c r="B3396" s="54"/>
      <c r="C3396" s="54"/>
      <c r="D3396" s="54"/>
      <c r="F3396" s="54"/>
      <c r="G3396" s="55"/>
      <c r="I3396" s="69"/>
      <c r="J3396" s="50"/>
    </row>
    <row r="3397" spans="1:10" ht="12.75">
      <c r="A3397" s="54"/>
      <c r="B3397" s="54"/>
      <c r="C3397" s="54"/>
      <c r="D3397" s="54"/>
      <c r="F3397" s="54"/>
      <c r="G3397" s="55"/>
      <c r="I3397" s="69"/>
      <c r="J3397" s="50"/>
    </row>
    <row r="3398" spans="1:10" ht="12.75">
      <c r="A3398" s="54"/>
      <c r="B3398" s="54"/>
      <c r="C3398" s="54"/>
      <c r="D3398" s="54"/>
      <c r="F3398" s="54"/>
      <c r="G3398" s="55"/>
      <c r="I3398" s="69"/>
      <c r="J3398" s="50"/>
    </row>
    <row r="3399" spans="1:10" ht="12.75">
      <c r="A3399" s="54"/>
      <c r="B3399" s="54"/>
      <c r="C3399" s="54"/>
      <c r="D3399" s="54"/>
      <c r="F3399" s="54"/>
      <c r="G3399" s="55"/>
      <c r="I3399" s="69"/>
      <c r="J3399" s="50"/>
    </row>
    <row r="3400" spans="1:10" ht="12.75">
      <c r="A3400" s="54"/>
      <c r="B3400" s="54"/>
      <c r="C3400" s="54"/>
      <c r="D3400" s="54"/>
      <c r="F3400" s="54"/>
      <c r="G3400" s="55"/>
      <c r="I3400" s="69"/>
      <c r="J3400" s="50"/>
    </row>
    <row r="3401" spans="1:10" ht="12.75">
      <c r="A3401" s="54"/>
      <c r="B3401" s="54"/>
      <c r="C3401" s="54"/>
      <c r="D3401" s="54"/>
      <c r="F3401" s="54"/>
      <c r="G3401" s="55"/>
      <c r="I3401" s="69"/>
      <c r="J3401" s="50"/>
    </row>
    <row r="3402" spans="1:10" ht="12.75">
      <c r="A3402" s="54"/>
      <c r="B3402" s="54"/>
      <c r="C3402" s="54"/>
      <c r="D3402" s="54"/>
      <c r="F3402" s="54"/>
      <c r="G3402" s="55"/>
      <c r="I3402" s="69"/>
      <c r="J3402" s="50"/>
    </row>
    <row r="3403" spans="1:10" ht="12.75">
      <c r="A3403" s="54"/>
      <c r="B3403" s="54"/>
      <c r="C3403" s="54"/>
      <c r="D3403" s="54"/>
      <c r="F3403" s="54"/>
      <c r="G3403" s="55"/>
      <c r="I3403" s="69"/>
      <c r="J3403" s="50"/>
    </row>
    <row r="3404" spans="1:10" ht="12.75">
      <c r="A3404" s="54"/>
      <c r="B3404" s="54"/>
      <c r="C3404" s="54"/>
      <c r="D3404" s="54"/>
      <c r="F3404" s="54"/>
      <c r="G3404" s="55"/>
      <c r="I3404" s="69"/>
      <c r="J3404" s="50"/>
    </row>
    <row r="3405" spans="1:10" ht="12.75">
      <c r="A3405" s="54"/>
      <c r="B3405" s="54"/>
      <c r="C3405" s="54"/>
      <c r="D3405" s="54"/>
      <c r="F3405" s="54"/>
      <c r="G3405" s="55"/>
      <c r="I3405" s="69"/>
      <c r="J3405" s="50"/>
    </row>
    <row r="3406" spans="1:10" ht="12.75">
      <c r="A3406" s="54"/>
      <c r="B3406" s="54"/>
      <c r="C3406" s="54"/>
      <c r="D3406" s="54"/>
      <c r="F3406" s="54"/>
      <c r="G3406" s="55"/>
      <c r="I3406" s="69"/>
      <c r="J3406" s="50"/>
    </row>
    <row r="3407" spans="1:10" ht="12.75">
      <c r="A3407" s="54"/>
      <c r="B3407" s="54"/>
      <c r="C3407" s="54"/>
      <c r="D3407" s="54"/>
      <c r="F3407" s="54"/>
      <c r="G3407" s="55"/>
      <c r="I3407" s="69"/>
      <c r="J3407" s="50"/>
    </row>
    <row r="3408" spans="1:10" ht="12.75">
      <c r="A3408" s="54"/>
      <c r="B3408" s="54"/>
      <c r="C3408" s="54"/>
      <c r="D3408" s="54"/>
      <c r="F3408" s="54"/>
      <c r="G3408" s="55"/>
      <c r="I3408" s="69"/>
      <c r="J3408" s="50"/>
    </row>
    <row r="3409" spans="1:10" ht="12.75">
      <c r="A3409" s="54"/>
      <c r="B3409" s="54"/>
      <c r="C3409" s="54"/>
      <c r="D3409" s="54"/>
      <c r="F3409" s="54"/>
      <c r="G3409" s="55"/>
      <c r="I3409" s="69"/>
      <c r="J3409" s="50"/>
    </row>
    <row r="3410" spans="1:10" ht="12.75">
      <c r="A3410" s="54"/>
      <c r="B3410" s="54"/>
      <c r="C3410" s="54"/>
      <c r="D3410" s="54"/>
      <c r="F3410" s="54"/>
      <c r="G3410" s="55"/>
      <c r="I3410" s="69"/>
      <c r="J3410" s="50"/>
    </row>
    <row r="3411" spans="1:10" ht="12.75">
      <c r="A3411" s="54"/>
      <c r="B3411" s="54"/>
      <c r="C3411" s="54"/>
      <c r="D3411" s="54"/>
      <c r="F3411" s="54"/>
      <c r="G3411" s="55"/>
      <c r="I3411" s="69"/>
      <c r="J3411" s="50"/>
    </row>
    <row r="3412" spans="1:10" ht="12.75">
      <c r="A3412" s="54"/>
      <c r="B3412" s="54"/>
      <c r="C3412" s="54"/>
      <c r="D3412" s="54"/>
      <c r="F3412" s="54"/>
      <c r="G3412" s="55"/>
      <c r="I3412" s="69"/>
      <c r="J3412" s="50"/>
    </row>
    <row r="3413" spans="1:10" ht="12.75">
      <c r="A3413" s="54"/>
      <c r="B3413" s="54"/>
      <c r="C3413" s="54"/>
      <c r="D3413" s="54"/>
      <c r="F3413" s="54"/>
      <c r="G3413" s="55"/>
      <c r="I3413" s="69"/>
      <c r="J3413" s="50"/>
    </row>
    <row r="3414" spans="1:10" ht="12.75">
      <c r="A3414" s="54"/>
      <c r="B3414" s="54"/>
      <c r="C3414" s="54"/>
      <c r="D3414" s="54"/>
      <c r="F3414" s="54"/>
      <c r="G3414" s="55"/>
      <c r="I3414" s="69"/>
      <c r="J3414" s="50"/>
    </row>
    <row r="3415" spans="1:10" ht="12.75">
      <c r="A3415" s="54"/>
      <c r="B3415" s="54"/>
      <c r="C3415" s="54"/>
      <c r="D3415" s="54"/>
      <c r="F3415" s="54"/>
      <c r="G3415" s="55"/>
      <c r="I3415" s="69"/>
      <c r="J3415" s="50"/>
    </row>
    <row r="3416" spans="1:10" ht="12.75">
      <c r="A3416" s="54"/>
      <c r="B3416" s="54"/>
      <c r="C3416" s="54"/>
      <c r="D3416" s="54"/>
      <c r="F3416" s="54"/>
      <c r="G3416" s="55"/>
      <c r="I3416" s="69"/>
      <c r="J3416" s="50"/>
    </row>
    <row r="3417" spans="1:10" ht="12.75">
      <c r="A3417" s="54"/>
      <c r="B3417" s="54"/>
      <c r="C3417" s="54"/>
      <c r="D3417" s="54"/>
      <c r="F3417" s="54"/>
      <c r="G3417" s="55"/>
      <c r="I3417" s="69"/>
      <c r="J3417" s="50"/>
    </row>
    <row r="3418" spans="1:10" ht="12.75">
      <c r="A3418" s="54"/>
      <c r="B3418" s="54"/>
      <c r="C3418" s="54"/>
      <c r="D3418" s="54"/>
      <c r="F3418" s="54"/>
      <c r="G3418" s="55"/>
      <c r="I3418" s="69"/>
      <c r="J3418" s="50"/>
    </row>
    <row r="3419" spans="1:10" ht="12.75">
      <c r="A3419" s="54"/>
      <c r="B3419" s="54"/>
      <c r="C3419" s="54"/>
      <c r="D3419" s="54"/>
      <c r="F3419" s="54"/>
      <c r="G3419" s="55"/>
      <c r="I3419" s="69"/>
      <c r="J3419" s="50"/>
    </row>
    <row r="3420" spans="1:10" ht="12.75">
      <c r="A3420" s="54"/>
      <c r="B3420" s="54"/>
      <c r="C3420" s="54"/>
      <c r="D3420" s="54"/>
      <c r="F3420" s="54"/>
      <c r="G3420" s="55"/>
      <c r="I3420" s="69"/>
      <c r="J3420" s="50"/>
    </row>
    <row r="3421" spans="1:10" ht="12.75">
      <c r="A3421" s="54"/>
      <c r="B3421" s="54"/>
      <c r="C3421" s="54"/>
      <c r="D3421" s="54"/>
      <c r="F3421" s="54"/>
      <c r="G3421" s="55"/>
      <c r="I3421" s="69"/>
      <c r="J3421" s="50"/>
    </row>
    <row r="3422" spans="1:10" ht="12.75">
      <c r="A3422" s="54"/>
      <c r="B3422" s="54"/>
      <c r="C3422" s="54"/>
      <c r="D3422" s="54"/>
      <c r="F3422" s="54"/>
      <c r="G3422" s="55"/>
      <c r="I3422" s="69"/>
      <c r="J3422" s="50"/>
    </row>
    <row r="3423" spans="1:10" ht="12.75">
      <c r="A3423" s="54"/>
      <c r="B3423" s="54"/>
      <c r="C3423" s="54"/>
      <c r="D3423" s="54"/>
      <c r="F3423" s="54"/>
      <c r="G3423" s="55"/>
      <c r="I3423" s="69"/>
      <c r="J3423" s="50"/>
    </row>
    <row r="3424" spans="1:10" ht="12.75">
      <c r="A3424" s="54"/>
      <c r="B3424" s="54"/>
      <c r="C3424" s="54"/>
      <c r="D3424" s="54"/>
      <c r="F3424" s="54"/>
      <c r="G3424" s="55"/>
      <c r="I3424" s="69"/>
      <c r="J3424" s="50"/>
    </row>
    <row r="3425" spans="1:10" ht="12.75">
      <c r="A3425" s="54"/>
      <c r="B3425" s="54"/>
      <c r="C3425" s="54"/>
      <c r="D3425" s="54"/>
      <c r="F3425" s="54"/>
      <c r="G3425" s="55"/>
      <c r="I3425" s="69"/>
      <c r="J3425" s="50"/>
    </row>
    <row r="3426" spans="1:10" ht="12.75">
      <c r="A3426" s="54"/>
      <c r="B3426" s="54"/>
      <c r="C3426" s="54"/>
      <c r="D3426" s="54"/>
      <c r="F3426" s="54"/>
      <c r="G3426" s="55"/>
      <c r="I3426" s="69"/>
      <c r="J3426" s="50"/>
    </row>
    <row r="3427" spans="1:10" ht="12.75">
      <c r="A3427" s="54"/>
      <c r="B3427" s="54"/>
      <c r="C3427" s="54"/>
      <c r="D3427" s="54"/>
      <c r="F3427" s="54"/>
      <c r="G3427" s="55"/>
      <c r="I3427" s="69"/>
      <c r="J3427" s="50"/>
    </row>
    <row r="3428" spans="1:10" ht="12.75">
      <c r="A3428" s="54"/>
      <c r="B3428" s="54"/>
      <c r="C3428" s="54"/>
      <c r="D3428" s="54"/>
      <c r="F3428" s="54"/>
      <c r="G3428" s="55"/>
      <c r="I3428" s="69"/>
      <c r="J3428" s="50"/>
    </row>
    <row r="3429" spans="1:10" ht="12.75">
      <c r="A3429" s="54"/>
      <c r="B3429" s="54"/>
      <c r="C3429" s="54"/>
      <c r="D3429" s="54"/>
      <c r="F3429" s="54"/>
      <c r="G3429" s="55"/>
      <c r="I3429" s="69"/>
      <c r="J3429" s="50"/>
    </row>
    <row r="3430" spans="1:10" ht="12.75">
      <c r="A3430" s="54"/>
      <c r="B3430" s="54"/>
      <c r="C3430" s="54"/>
      <c r="D3430" s="54"/>
      <c r="F3430" s="54"/>
      <c r="G3430" s="55"/>
      <c r="I3430" s="69"/>
      <c r="J3430" s="50"/>
    </row>
    <row r="3431" spans="1:10" ht="12.75">
      <c r="A3431" s="54"/>
      <c r="B3431" s="54"/>
      <c r="C3431" s="54"/>
      <c r="D3431" s="54"/>
      <c r="F3431" s="54"/>
      <c r="G3431" s="55"/>
      <c r="I3431" s="69"/>
      <c r="J3431" s="50"/>
    </row>
    <row r="3432" spans="1:10" ht="12.75">
      <c r="A3432" s="54"/>
      <c r="B3432" s="54"/>
      <c r="C3432" s="54"/>
      <c r="D3432" s="54"/>
      <c r="F3432" s="54"/>
      <c r="G3432" s="55"/>
      <c r="I3432" s="69"/>
      <c r="J3432" s="50"/>
    </row>
    <row r="3433" spans="1:10" ht="12.75">
      <c r="A3433" s="54"/>
      <c r="B3433" s="54"/>
      <c r="C3433" s="54"/>
      <c r="D3433" s="54"/>
      <c r="F3433" s="54"/>
      <c r="G3433" s="55"/>
      <c r="I3433" s="69"/>
      <c r="J3433" s="50"/>
    </row>
    <row r="3434" spans="1:10" ht="12.75">
      <c r="A3434" s="54"/>
      <c r="B3434" s="54"/>
      <c r="C3434" s="54"/>
      <c r="D3434" s="54"/>
      <c r="F3434" s="54"/>
      <c r="G3434" s="55"/>
      <c r="I3434" s="69"/>
      <c r="J3434" s="50"/>
    </row>
    <row r="3435" spans="1:10" ht="12.75">
      <c r="A3435" s="54"/>
      <c r="B3435" s="54"/>
      <c r="C3435" s="54"/>
      <c r="D3435" s="54"/>
      <c r="F3435" s="54"/>
      <c r="G3435" s="55"/>
      <c r="I3435" s="69"/>
      <c r="J3435" s="50"/>
    </row>
    <row r="3436" spans="1:10" ht="12.75">
      <c r="A3436" s="54"/>
      <c r="B3436" s="54"/>
      <c r="C3436" s="54"/>
      <c r="D3436" s="54"/>
      <c r="F3436" s="54"/>
      <c r="G3436" s="55"/>
      <c r="I3436" s="69"/>
      <c r="J3436" s="50"/>
    </row>
    <row r="3437" spans="1:10" ht="12.75">
      <c r="A3437" s="54"/>
      <c r="B3437" s="54"/>
      <c r="C3437" s="54"/>
      <c r="D3437" s="54"/>
      <c r="F3437" s="54"/>
      <c r="G3437" s="55"/>
      <c r="I3437" s="69"/>
      <c r="J3437" s="50"/>
    </row>
    <row r="3438" spans="1:10" ht="12.75">
      <c r="A3438" s="54"/>
      <c r="B3438" s="54"/>
      <c r="C3438" s="54"/>
      <c r="D3438" s="54"/>
      <c r="F3438" s="54"/>
      <c r="G3438" s="55"/>
      <c r="I3438" s="69"/>
      <c r="J3438" s="50"/>
    </row>
    <row r="3439" spans="1:10" ht="12.75">
      <c r="A3439" s="54"/>
      <c r="B3439" s="54"/>
      <c r="C3439" s="54"/>
      <c r="D3439" s="54"/>
      <c r="F3439" s="54"/>
      <c r="G3439" s="55"/>
      <c r="I3439" s="69"/>
      <c r="J3439" s="50"/>
    </row>
    <row r="3440" spans="1:10" ht="12.75">
      <c r="A3440" s="54"/>
      <c r="B3440" s="54"/>
      <c r="C3440" s="54"/>
      <c r="D3440" s="54"/>
      <c r="F3440" s="54"/>
      <c r="G3440" s="55"/>
      <c r="I3440" s="69"/>
      <c r="J3440" s="50"/>
    </row>
    <row r="3441" spans="1:10" ht="12.75">
      <c r="A3441" s="54"/>
      <c r="B3441" s="54"/>
      <c r="C3441" s="54"/>
      <c r="D3441" s="54"/>
      <c r="F3441" s="54"/>
      <c r="G3441" s="55"/>
      <c r="I3441" s="69"/>
      <c r="J3441" s="50"/>
    </row>
    <row r="3442" spans="1:10" ht="12.75">
      <c r="A3442" s="54"/>
      <c r="B3442" s="54"/>
      <c r="C3442" s="54"/>
      <c r="D3442" s="54"/>
      <c r="F3442" s="54"/>
      <c r="G3442" s="55"/>
      <c r="I3442" s="69"/>
      <c r="J3442" s="50"/>
    </row>
    <row r="3443" spans="1:10" ht="12.75">
      <c r="A3443" s="54"/>
      <c r="B3443" s="54"/>
      <c r="C3443" s="54"/>
      <c r="D3443" s="54"/>
      <c r="F3443" s="54"/>
      <c r="G3443" s="55"/>
      <c r="I3443" s="69"/>
      <c r="J3443" s="50"/>
    </row>
    <row r="3444" spans="1:10" ht="12.75">
      <c r="A3444" s="54"/>
      <c r="B3444" s="54"/>
      <c r="C3444" s="54"/>
      <c r="D3444" s="54"/>
      <c r="F3444" s="54"/>
      <c r="G3444" s="55"/>
      <c r="I3444" s="69"/>
      <c r="J3444" s="50"/>
    </row>
    <row r="3445" spans="1:10" ht="12.75">
      <c r="A3445" s="54"/>
      <c r="B3445" s="54"/>
      <c r="C3445" s="54"/>
      <c r="D3445" s="54"/>
      <c r="F3445" s="54"/>
      <c r="G3445" s="55"/>
      <c r="I3445" s="69"/>
      <c r="J3445" s="50"/>
    </row>
    <row r="3446" spans="1:10" ht="12.75">
      <c r="A3446" s="54"/>
      <c r="B3446" s="54"/>
      <c r="C3446" s="54"/>
      <c r="D3446" s="54"/>
      <c r="F3446" s="54"/>
      <c r="G3446" s="55"/>
      <c r="I3446" s="69"/>
      <c r="J3446" s="50"/>
    </row>
    <row r="3447" spans="1:10" ht="12.75">
      <c r="A3447" s="54"/>
      <c r="B3447" s="54"/>
      <c r="C3447" s="54"/>
      <c r="D3447" s="54"/>
      <c r="F3447" s="54"/>
      <c r="G3447" s="55"/>
      <c r="I3447" s="69"/>
      <c r="J3447" s="50"/>
    </row>
    <row r="3448" spans="1:10" ht="12.75">
      <c r="A3448" s="54"/>
      <c r="B3448" s="54"/>
      <c r="C3448" s="54"/>
      <c r="D3448" s="54"/>
      <c r="F3448" s="54"/>
      <c r="G3448" s="55"/>
      <c r="I3448" s="69"/>
      <c r="J3448" s="50"/>
    </row>
    <row r="3449" spans="1:10" ht="12.75">
      <c r="A3449" s="54"/>
      <c r="B3449" s="54"/>
      <c r="C3449" s="54"/>
      <c r="D3449" s="54"/>
      <c r="F3449" s="54"/>
      <c r="G3449" s="55"/>
      <c r="I3449" s="69"/>
      <c r="J3449" s="50"/>
    </row>
    <row r="3450" spans="1:10" ht="12.75">
      <c r="A3450" s="54"/>
      <c r="B3450" s="54"/>
      <c r="C3450" s="54"/>
      <c r="D3450" s="54"/>
      <c r="F3450" s="54"/>
      <c r="G3450" s="55"/>
      <c r="I3450" s="69"/>
      <c r="J3450" s="50"/>
    </row>
    <row r="3451" spans="1:10" ht="12.75">
      <c r="A3451" s="54"/>
      <c r="B3451" s="54"/>
      <c r="C3451" s="54"/>
      <c r="D3451" s="54"/>
      <c r="F3451" s="54"/>
      <c r="G3451" s="55"/>
      <c r="I3451" s="69"/>
      <c r="J3451" s="50"/>
    </row>
    <row r="3452" spans="1:10" ht="12.75">
      <c r="A3452" s="54"/>
      <c r="B3452" s="54"/>
      <c r="C3452" s="54"/>
      <c r="D3452" s="54"/>
      <c r="F3452" s="54"/>
      <c r="G3452" s="55"/>
      <c r="I3452" s="69"/>
      <c r="J3452" s="50"/>
    </row>
    <row r="3453" spans="1:10" ht="12.75">
      <c r="A3453" s="54"/>
      <c r="B3453" s="54"/>
      <c r="C3453" s="54"/>
      <c r="D3453" s="54"/>
      <c r="F3453" s="54"/>
      <c r="G3453" s="55"/>
      <c r="I3453" s="69"/>
      <c r="J3453" s="50"/>
    </row>
    <row r="3454" spans="1:10" ht="12.75">
      <c r="A3454" s="54"/>
      <c r="B3454" s="54"/>
      <c r="C3454" s="54"/>
      <c r="D3454" s="54"/>
      <c r="F3454" s="54"/>
      <c r="G3454" s="55"/>
      <c r="I3454" s="69"/>
      <c r="J3454" s="50"/>
    </row>
    <row r="3455" spans="1:10" ht="12.75">
      <c r="A3455" s="54"/>
      <c r="B3455" s="54"/>
      <c r="C3455" s="54"/>
      <c r="D3455" s="54"/>
      <c r="F3455" s="54"/>
      <c r="G3455" s="55"/>
      <c r="I3455" s="69"/>
      <c r="J3455" s="50"/>
    </row>
    <row r="3456" spans="1:10" ht="12.75">
      <c r="A3456" s="54"/>
      <c r="B3456" s="54"/>
      <c r="C3456" s="54"/>
      <c r="D3456" s="54"/>
      <c r="F3456" s="54"/>
      <c r="G3456" s="55"/>
      <c r="I3456" s="69"/>
      <c r="J3456" s="50"/>
    </row>
    <row r="3457" spans="1:10" ht="12.75">
      <c r="A3457" s="54"/>
      <c r="B3457" s="54"/>
      <c r="C3457" s="54"/>
      <c r="D3457" s="54"/>
      <c r="F3457" s="54"/>
      <c r="G3457" s="55"/>
      <c r="I3457" s="69"/>
      <c r="J3457" s="50"/>
    </row>
    <row r="3458" spans="1:10" ht="12.75">
      <c r="A3458" s="54"/>
      <c r="B3458" s="54"/>
      <c r="C3458" s="54"/>
      <c r="D3458" s="54"/>
      <c r="F3458" s="54"/>
      <c r="G3458" s="55"/>
      <c r="I3458" s="69"/>
      <c r="J3458" s="50"/>
    </row>
    <row r="3459" spans="1:10" ht="12.75">
      <c r="A3459" s="54"/>
      <c r="B3459" s="54"/>
      <c r="C3459" s="54"/>
      <c r="D3459" s="54"/>
      <c r="F3459" s="54"/>
      <c r="G3459" s="55"/>
      <c r="I3459" s="69"/>
      <c r="J3459" s="50"/>
    </row>
    <row r="3460" spans="1:10" ht="12.75">
      <c r="A3460" s="54"/>
      <c r="B3460" s="54"/>
      <c r="C3460" s="54"/>
      <c r="D3460" s="54"/>
      <c r="F3460" s="54"/>
      <c r="G3460" s="55"/>
      <c r="I3460" s="69"/>
      <c r="J3460" s="50"/>
    </row>
    <row r="3461" spans="1:10" ht="12.75">
      <c r="A3461" s="54"/>
      <c r="B3461" s="54"/>
      <c r="C3461" s="54"/>
      <c r="D3461" s="54"/>
      <c r="F3461" s="54"/>
      <c r="G3461" s="55"/>
      <c r="I3461" s="69"/>
      <c r="J3461" s="50"/>
    </row>
    <row r="3462" spans="1:10" ht="12.75">
      <c r="A3462" s="54"/>
      <c r="B3462" s="54"/>
      <c r="C3462" s="54"/>
      <c r="D3462" s="54"/>
      <c r="F3462" s="54"/>
      <c r="G3462" s="55"/>
      <c r="I3462" s="69"/>
      <c r="J3462" s="50"/>
    </row>
    <row r="3463" spans="1:10" ht="12.75">
      <c r="A3463" s="54"/>
      <c r="B3463" s="54"/>
      <c r="C3463" s="54"/>
      <c r="D3463" s="54"/>
      <c r="F3463" s="54"/>
      <c r="G3463" s="55"/>
      <c r="I3463" s="69"/>
      <c r="J3463" s="50"/>
    </row>
    <row r="3464" spans="1:10" ht="12.75">
      <c r="A3464" s="54"/>
      <c r="B3464" s="54"/>
      <c r="C3464" s="54"/>
      <c r="D3464" s="54"/>
      <c r="F3464" s="54"/>
      <c r="G3464" s="55"/>
      <c r="I3464" s="69"/>
      <c r="J3464" s="50"/>
    </row>
    <row r="3465" spans="1:10" ht="12.75">
      <c r="A3465" s="54"/>
      <c r="B3465" s="54"/>
      <c r="C3465" s="54"/>
      <c r="D3465" s="54"/>
      <c r="F3465" s="54"/>
      <c r="G3465" s="55"/>
      <c r="I3465" s="69"/>
      <c r="J3465" s="50"/>
    </row>
    <row r="3466" spans="1:10" ht="12.75">
      <c r="A3466" s="54"/>
      <c r="B3466" s="54"/>
      <c r="C3466" s="54"/>
      <c r="D3466" s="54"/>
      <c r="F3466" s="54"/>
      <c r="G3466" s="55"/>
      <c r="I3466" s="69"/>
      <c r="J3466" s="50"/>
    </row>
    <row r="3467" spans="1:10" ht="12.75">
      <c r="A3467" s="54"/>
      <c r="B3467" s="54"/>
      <c r="C3467" s="54"/>
      <c r="D3467" s="54"/>
      <c r="F3467" s="54"/>
      <c r="G3467" s="55"/>
      <c r="I3467" s="69"/>
      <c r="J3467" s="50"/>
    </row>
    <row r="3468" spans="1:10" ht="12.75">
      <c r="A3468" s="54"/>
      <c r="B3468" s="54"/>
      <c r="C3468" s="54"/>
      <c r="D3468" s="54"/>
      <c r="F3468" s="54"/>
      <c r="G3468" s="55"/>
      <c r="I3468" s="69"/>
      <c r="J3468" s="50"/>
    </row>
    <row r="3469" spans="1:10" ht="12.75">
      <c r="A3469" s="54"/>
      <c r="B3469" s="54"/>
      <c r="C3469" s="54"/>
      <c r="D3469" s="54"/>
      <c r="F3469" s="54"/>
      <c r="G3469" s="55"/>
      <c r="I3469" s="69"/>
      <c r="J3469" s="50"/>
    </row>
    <row r="3470" spans="1:10" ht="12.75">
      <c r="A3470" s="54"/>
      <c r="B3470" s="54"/>
      <c r="C3470" s="54"/>
      <c r="D3470" s="54"/>
      <c r="F3470" s="54"/>
      <c r="G3470" s="55"/>
      <c r="I3470" s="69"/>
      <c r="J3470" s="50"/>
    </row>
    <row r="3471" spans="1:10" ht="12.75">
      <c r="A3471" s="54"/>
      <c r="B3471" s="54"/>
      <c r="C3471" s="54"/>
      <c r="D3471" s="54"/>
      <c r="F3471" s="54"/>
      <c r="G3471" s="55"/>
      <c r="I3471" s="69"/>
      <c r="J3471" s="50"/>
    </row>
    <row r="3472" spans="1:10" ht="12.75">
      <c r="A3472" s="54"/>
      <c r="B3472" s="54"/>
      <c r="C3472" s="54"/>
      <c r="D3472" s="54"/>
      <c r="F3472" s="54"/>
      <c r="G3472" s="55"/>
      <c r="I3472" s="69"/>
      <c r="J3472" s="50"/>
    </row>
    <row r="3473" spans="1:10" ht="12.75">
      <c r="A3473" s="54"/>
      <c r="B3473" s="54"/>
      <c r="C3473" s="54"/>
      <c r="D3473" s="54"/>
      <c r="F3473" s="54"/>
      <c r="G3473" s="55"/>
      <c r="I3473" s="69"/>
      <c r="J3473" s="50"/>
    </row>
    <row r="3474" spans="1:10" ht="12.75">
      <c r="A3474" s="54"/>
      <c r="B3474" s="54"/>
      <c r="C3474" s="54"/>
      <c r="D3474" s="54"/>
      <c r="F3474" s="54"/>
      <c r="G3474" s="55"/>
      <c r="I3474" s="69"/>
      <c r="J3474" s="50"/>
    </row>
    <row r="3475" spans="1:10" ht="12.75">
      <c r="A3475" s="54"/>
      <c r="B3475" s="54"/>
      <c r="C3475" s="54"/>
      <c r="D3475" s="54"/>
      <c r="F3475" s="54"/>
      <c r="G3475" s="55"/>
      <c r="I3475" s="69"/>
      <c r="J3475" s="50"/>
    </row>
    <row r="3476" spans="1:10" ht="12.75">
      <c r="A3476" s="54"/>
      <c r="B3476" s="54"/>
      <c r="C3476" s="54"/>
      <c r="D3476" s="54"/>
      <c r="F3476" s="54"/>
      <c r="G3476" s="55"/>
      <c r="I3476" s="69"/>
      <c r="J3476" s="50"/>
    </row>
    <row r="3477" spans="1:10" ht="12.75">
      <c r="A3477" s="54"/>
      <c r="B3477" s="54"/>
      <c r="C3477" s="54"/>
      <c r="D3477" s="54"/>
      <c r="F3477" s="54"/>
      <c r="G3477" s="55"/>
      <c r="I3477" s="69"/>
      <c r="J3477" s="50"/>
    </row>
    <row r="3478" spans="1:10" ht="12.75">
      <c r="A3478" s="54"/>
      <c r="B3478" s="54"/>
      <c r="C3478" s="54"/>
      <c r="D3478" s="54"/>
      <c r="F3478" s="54"/>
      <c r="G3478" s="55"/>
      <c r="I3478" s="69"/>
      <c r="J3478" s="50"/>
    </row>
    <row r="3479" spans="1:10" ht="12.75">
      <c r="A3479" s="54"/>
      <c r="B3479" s="54"/>
      <c r="C3479" s="54"/>
      <c r="D3479" s="54"/>
      <c r="F3479" s="54"/>
      <c r="G3479" s="55"/>
      <c r="I3479" s="69"/>
      <c r="J3479" s="50"/>
    </row>
    <row r="3480" spans="1:10" ht="12.75">
      <c r="A3480" s="54"/>
      <c r="B3480" s="54"/>
      <c r="C3480" s="54"/>
      <c r="D3480" s="54"/>
      <c r="F3480" s="54"/>
      <c r="G3480" s="55"/>
      <c r="I3480" s="69"/>
      <c r="J3480" s="50"/>
    </row>
    <row r="3481" spans="1:10" ht="12.75">
      <c r="A3481" s="54"/>
      <c r="B3481" s="54"/>
      <c r="C3481" s="54"/>
      <c r="D3481" s="54"/>
      <c r="F3481" s="54"/>
      <c r="G3481" s="55"/>
      <c r="I3481" s="69"/>
      <c r="J3481" s="50"/>
    </row>
    <row r="3482" spans="1:10" ht="12.75">
      <c r="A3482" s="54"/>
      <c r="B3482" s="54"/>
      <c r="C3482" s="54"/>
      <c r="D3482" s="54"/>
      <c r="F3482" s="54"/>
      <c r="G3482" s="55"/>
      <c r="I3482" s="69"/>
      <c r="J3482" s="50"/>
    </row>
    <row r="3483" spans="1:10" ht="12.75">
      <c r="A3483" s="54"/>
      <c r="B3483" s="54"/>
      <c r="C3483" s="54"/>
      <c r="D3483" s="54"/>
      <c r="F3483" s="54"/>
      <c r="G3483" s="55"/>
      <c r="I3483" s="69"/>
      <c r="J3483" s="50"/>
    </row>
    <row r="3484" spans="1:10" ht="12.75">
      <c r="A3484" s="54"/>
      <c r="B3484" s="54"/>
      <c r="C3484" s="54"/>
      <c r="D3484" s="54"/>
      <c r="F3484" s="54"/>
      <c r="G3484" s="55"/>
      <c r="I3484" s="69"/>
      <c r="J3484" s="50"/>
    </row>
    <row r="3485" spans="1:10" ht="12.75">
      <c r="A3485" s="54"/>
      <c r="B3485" s="54"/>
      <c r="C3485" s="54"/>
      <c r="D3485" s="54"/>
      <c r="F3485" s="54"/>
      <c r="G3485" s="55"/>
      <c r="I3485" s="69"/>
      <c r="J3485" s="50"/>
    </row>
    <row r="3486" spans="1:10" ht="12.75">
      <c r="A3486" s="54"/>
      <c r="B3486" s="54"/>
      <c r="C3486" s="54"/>
      <c r="D3486" s="54"/>
      <c r="F3486" s="54"/>
      <c r="G3486" s="55"/>
      <c r="I3486" s="69"/>
      <c r="J3486" s="50"/>
    </row>
    <row r="3487" spans="1:10" ht="12.75">
      <c r="A3487" s="54"/>
      <c r="B3487" s="54"/>
      <c r="C3487" s="54"/>
      <c r="D3487" s="54"/>
      <c r="F3487" s="54"/>
      <c r="G3487" s="55"/>
      <c r="I3487" s="69"/>
      <c r="J3487" s="50"/>
    </row>
    <row r="3488" spans="1:10" ht="12.75">
      <c r="A3488" s="54"/>
      <c r="B3488" s="54"/>
      <c r="C3488" s="54"/>
      <c r="D3488" s="54"/>
      <c r="F3488" s="54"/>
      <c r="G3488" s="55"/>
      <c r="I3488" s="69"/>
      <c r="J3488" s="50"/>
    </row>
    <row r="3489" spans="1:10" ht="12.75">
      <c r="A3489" s="54"/>
      <c r="B3489" s="54"/>
      <c r="C3489" s="54"/>
      <c r="D3489" s="54"/>
      <c r="F3489" s="54"/>
      <c r="G3489" s="55"/>
      <c r="I3489" s="69"/>
      <c r="J3489" s="50"/>
    </row>
    <row r="3490" spans="1:10" ht="12.75">
      <c r="A3490" s="54"/>
      <c r="B3490" s="54"/>
      <c r="C3490" s="54"/>
      <c r="D3490" s="54"/>
      <c r="F3490" s="54"/>
      <c r="G3490" s="55"/>
      <c r="I3490" s="69"/>
      <c r="J3490" s="50"/>
    </row>
    <row r="3491" spans="1:10" ht="12.75">
      <c r="A3491" s="54"/>
      <c r="B3491" s="54"/>
      <c r="C3491" s="54"/>
      <c r="D3491" s="54"/>
      <c r="F3491" s="54"/>
      <c r="G3491" s="55"/>
      <c r="I3491" s="69"/>
      <c r="J3491" s="50"/>
    </row>
    <row r="3492" spans="1:10" ht="12.75">
      <c r="A3492" s="54"/>
      <c r="B3492" s="54"/>
      <c r="C3492" s="54"/>
      <c r="D3492" s="54"/>
      <c r="F3492" s="54"/>
      <c r="G3492" s="55"/>
      <c r="I3492" s="69"/>
      <c r="J3492" s="50"/>
    </row>
    <row r="3493" spans="1:10" ht="12.75">
      <c r="A3493" s="54"/>
      <c r="B3493" s="54"/>
      <c r="C3493" s="54"/>
      <c r="D3493" s="54"/>
      <c r="F3493" s="54"/>
      <c r="G3493" s="55"/>
      <c r="I3493" s="69"/>
      <c r="J3493" s="50"/>
    </row>
    <row r="3494" spans="1:10" ht="12.75">
      <c r="A3494" s="54"/>
      <c r="B3494" s="54"/>
      <c r="C3494" s="54"/>
      <c r="D3494" s="54"/>
      <c r="F3494" s="54"/>
      <c r="G3494" s="55"/>
      <c r="I3494" s="69"/>
      <c r="J3494" s="50"/>
    </row>
    <row r="3495" spans="1:10" ht="12.75">
      <c r="A3495" s="54"/>
      <c r="B3495" s="54"/>
      <c r="C3495" s="54"/>
      <c r="D3495" s="54"/>
      <c r="F3495" s="54"/>
      <c r="G3495" s="55"/>
      <c r="I3495" s="69"/>
      <c r="J3495" s="50"/>
    </row>
    <row r="3496" spans="1:10" ht="12.75">
      <c r="A3496" s="54"/>
      <c r="B3496" s="54"/>
      <c r="C3496" s="54"/>
      <c r="D3496" s="54"/>
      <c r="F3496" s="54"/>
      <c r="G3496" s="55"/>
      <c r="I3496" s="69"/>
      <c r="J3496" s="50"/>
    </row>
    <row r="3497" spans="1:10" ht="12.75">
      <c r="A3497" s="54"/>
      <c r="B3497" s="54"/>
      <c r="C3497" s="54"/>
      <c r="D3497" s="54"/>
      <c r="F3497" s="54"/>
      <c r="G3497" s="55"/>
      <c r="I3497" s="69"/>
      <c r="J3497" s="50"/>
    </row>
    <row r="3498" spans="1:10" ht="12.75">
      <c r="A3498" s="54"/>
      <c r="B3498" s="54"/>
      <c r="C3498" s="54"/>
      <c r="D3498" s="54"/>
      <c r="F3498" s="54"/>
      <c r="G3498" s="55"/>
      <c r="I3498" s="69"/>
      <c r="J3498" s="50"/>
    </row>
    <row r="3499" spans="1:10" ht="12.75">
      <c r="A3499" s="54"/>
      <c r="B3499" s="54"/>
      <c r="C3499" s="54"/>
      <c r="D3499" s="54"/>
      <c r="F3499" s="54"/>
      <c r="G3499" s="55"/>
      <c r="I3499" s="69"/>
      <c r="J3499" s="50"/>
    </row>
    <row r="3500" spans="1:10" ht="12.75">
      <c r="A3500" s="54"/>
      <c r="B3500" s="54"/>
      <c r="C3500" s="54"/>
      <c r="D3500" s="54"/>
      <c r="F3500" s="54"/>
      <c r="G3500" s="55"/>
      <c r="I3500" s="69"/>
      <c r="J3500" s="50"/>
    </row>
    <row r="3501" spans="1:10" ht="12.75">
      <c r="A3501" s="54"/>
      <c r="B3501" s="54"/>
      <c r="C3501" s="54"/>
      <c r="D3501" s="54"/>
      <c r="F3501" s="54"/>
      <c r="G3501" s="55"/>
      <c r="I3501" s="69"/>
      <c r="J3501" s="50"/>
    </row>
    <row r="3502" spans="1:10" ht="12.75">
      <c r="A3502" s="54"/>
      <c r="B3502" s="54"/>
      <c r="C3502" s="54"/>
      <c r="D3502" s="54"/>
      <c r="F3502" s="54"/>
      <c r="G3502" s="55"/>
      <c r="I3502" s="69"/>
      <c r="J3502" s="50"/>
    </row>
    <row r="3503" spans="1:10" ht="12.75">
      <c r="A3503" s="54"/>
      <c r="B3503" s="54"/>
      <c r="C3503" s="54"/>
      <c r="D3503" s="54"/>
      <c r="F3503" s="54"/>
      <c r="G3503" s="55"/>
      <c r="I3503" s="69"/>
      <c r="J3503" s="50"/>
    </row>
    <row r="3504" spans="1:10" ht="12.75">
      <c r="A3504" s="54"/>
      <c r="B3504" s="54"/>
      <c r="C3504" s="54"/>
      <c r="D3504" s="54"/>
      <c r="F3504" s="54"/>
      <c r="G3504" s="55"/>
      <c r="I3504" s="69"/>
      <c r="J3504" s="50"/>
    </row>
    <row r="3505" spans="1:10" ht="12.75">
      <c r="A3505" s="54"/>
      <c r="B3505" s="54"/>
      <c r="C3505" s="54"/>
      <c r="D3505" s="54"/>
      <c r="F3505" s="54"/>
      <c r="G3505" s="55"/>
      <c r="I3505" s="69"/>
      <c r="J3505" s="50"/>
    </row>
    <row r="3506" spans="1:10" ht="12.75">
      <c r="A3506" s="54"/>
      <c r="B3506" s="54"/>
      <c r="C3506" s="54"/>
      <c r="D3506" s="54"/>
      <c r="F3506" s="54"/>
      <c r="G3506" s="55"/>
      <c r="I3506" s="69"/>
      <c r="J3506" s="50"/>
    </row>
    <row r="3507" spans="1:10" ht="12.75">
      <c r="A3507" s="54"/>
      <c r="B3507" s="54"/>
      <c r="C3507" s="54"/>
      <c r="D3507" s="54"/>
      <c r="F3507" s="54"/>
      <c r="G3507" s="55"/>
      <c r="I3507" s="69"/>
      <c r="J3507" s="50"/>
    </row>
    <row r="3508" spans="1:10" ht="12.75">
      <c r="A3508" s="54"/>
      <c r="B3508" s="54"/>
      <c r="C3508" s="54"/>
      <c r="D3508" s="54"/>
      <c r="F3508" s="54"/>
      <c r="G3508" s="55"/>
      <c r="I3508" s="69"/>
      <c r="J3508" s="50"/>
    </row>
    <row r="3509" spans="1:10" ht="12.75">
      <c r="A3509" s="54"/>
      <c r="B3509" s="54"/>
      <c r="C3509" s="54"/>
      <c r="D3509" s="54"/>
      <c r="F3509" s="54"/>
      <c r="G3509" s="55"/>
      <c r="I3509" s="69"/>
      <c r="J3509" s="50"/>
    </row>
    <row r="3510" spans="1:10" ht="12.75">
      <c r="A3510" s="54"/>
      <c r="B3510" s="54"/>
      <c r="C3510" s="54"/>
      <c r="D3510" s="54"/>
      <c r="F3510" s="54"/>
      <c r="G3510" s="55"/>
      <c r="I3510" s="69"/>
      <c r="J3510" s="50"/>
    </row>
    <row r="3511" spans="1:10" ht="12.75">
      <c r="A3511" s="54"/>
      <c r="B3511" s="54"/>
      <c r="C3511" s="54"/>
      <c r="D3511" s="54"/>
      <c r="F3511" s="54"/>
      <c r="G3511" s="55"/>
      <c r="I3511" s="69"/>
      <c r="J3511" s="50"/>
    </row>
    <row r="3512" spans="1:10" ht="12.75">
      <c r="A3512" s="54"/>
      <c r="B3512" s="54"/>
      <c r="C3512" s="54"/>
      <c r="D3512" s="54"/>
      <c r="F3512" s="54"/>
      <c r="G3512" s="55"/>
      <c r="I3512" s="69"/>
      <c r="J3512" s="50"/>
    </row>
    <row r="3513" spans="1:10" ht="12.75">
      <c r="A3513" s="54"/>
      <c r="B3513" s="54"/>
      <c r="C3513" s="54"/>
      <c r="D3513" s="54"/>
      <c r="F3513" s="54"/>
      <c r="G3513" s="55"/>
      <c r="I3513" s="69"/>
      <c r="J3513" s="50"/>
    </row>
    <row r="3514" spans="1:10" ht="12.75">
      <c r="A3514" s="54"/>
      <c r="B3514" s="54"/>
      <c r="C3514" s="54"/>
      <c r="D3514" s="54"/>
      <c r="F3514" s="54"/>
      <c r="G3514" s="55"/>
      <c r="I3514" s="69"/>
      <c r="J3514" s="50"/>
    </row>
    <row r="3515" spans="1:10" ht="12.75">
      <c r="A3515" s="54"/>
      <c r="B3515" s="54"/>
      <c r="C3515" s="54"/>
      <c r="D3515" s="54"/>
      <c r="F3515" s="54"/>
      <c r="G3515" s="55"/>
      <c r="I3515" s="69"/>
      <c r="J3515" s="50"/>
    </row>
    <row r="3516" spans="1:10" ht="12.75">
      <c r="A3516" s="54"/>
      <c r="B3516" s="54"/>
      <c r="C3516" s="54"/>
      <c r="D3516" s="54"/>
      <c r="F3516" s="54"/>
      <c r="G3516" s="55"/>
      <c r="I3516" s="69"/>
      <c r="J3516" s="50"/>
    </row>
    <row r="3517" spans="1:10" ht="12.75">
      <c r="A3517" s="54"/>
      <c r="B3517" s="54"/>
      <c r="C3517" s="54"/>
      <c r="D3517" s="54"/>
      <c r="F3517" s="54"/>
      <c r="G3517" s="55"/>
      <c r="I3517" s="69"/>
      <c r="J3517" s="50"/>
    </row>
    <row r="3518" spans="1:10" ht="12.75">
      <c r="A3518" s="54"/>
      <c r="B3518" s="54"/>
      <c r="C3518" s="54"/>
      <c r="D3518" s="54"/>
      <c r="F3518" s="54"/>
      <c r="G3518" s="55"/>
      <c r="I3518" s="69"/>
      <c r="J3518" s="50"/>
    </row>
    <row r="3519" spans="1:10" ht="12.75">
      <c r="A3519" s="54"/>
      <c r="B3519" s="54"/>
      <c r="C3519" s="54"/>
      <c r="D3519" s="54"/>
      <c r="F3519" s="54"/>
      <c r="G3519" s="55"/>
      <c r="I3519" s="69"/>
      <c r="J3519" s="50"/>
    </row>
    <row r="3520" spans="1:10" ht="12.75">
      <c r="A3520" s="54"/>
      <c r="B3520" s="54"/>
      <c r="C3520" s="54"/>
      <c r="D3520" s="54"/>
      <c r="F3520" s="54"/>
      <c r="G3520" s="55"/>
      <c r="I3520" s="69"/>
      <c r="J3520" s="50"/>
    </row>
    <row r="3521" spans="1:10" ht="12.75">
      <c r="A3521" s="54"/>
      <c r="B3521" s="54"/>
      <c r="C3521" s="54"/>
      <c r="D3521" s="54"/>
      <c r="F3521" s="54"/>
      <c r="G3521" s="55"/>
      <c r="I3521" s="69"/>
      <c r="J3521" s="50"/>
    </row>
    <row r="3522" spans="1:10" ht="12.75">
      <c r="A3522" s="54"/>
      <c r="B3522" s="54"/>
      <c r="C3522" s="54"/>
      <c r="D3522" s="54"/>
      <c r="F3522" s="54"/>
      <c r="G3522" s="55"/>
      <c r="I3522" s="69"/>
      <c r="J3522" s="50"/>
    </row>
    <row r="3523" spans="1:10" ht="12.75">
      <c r="A3523" s="54"/>
      <c r="B3523" s="54"/>
      <c r="C3523" s="54"/>
      <c r="D3523" s="54"/>
      <c r="F3523" s="54"/>
      <c r="G3523" s="55"/>
      <c r="I3523" s="69"/>
      <c r="J3523" s="50"/>
    </row>
    <row r="3524" spans="1:10" ht="12.75">
      <c r="A3524" s="54"/>
      <c r="B3524" s="54"/>
      <c r="C3524" s="54"/>
      <c r="D3524" s="54"/>
      <c r="F3524" s="54"/>
      <c r="G3524" s="55"/>
      <c r="I3524" s="69"/>
      <c r="J3524" s="50"/>
    </row>
    <row r="3525" spans="1:10" ht="12.75">
      <c r="A3525" s="54"/>
      <c r="B3525" s="54"/>
      <c r="C3525" s="54"/>
      <c r="D3525" s="54"/>
      <c r="F3525" s="54"/>
      <c r="G3525" s="55"/>
      <c r="I3525" s="69"/>
      <c r="J3525" s="50"/>
    </row>
    <row r="3526" spans="1:10" ht="12.75">
      <c r="A3526" s="54"/>
      <c r="B3526" s="54"/>
      <c r="C3526" s="54"/>
      <c r="D3526" s="54"/>
      <c r="F3526" s="54"/>
      <c r="G3526" s="55"/>
      <c r="I3526" s="69"/>
      <c r="J3526" s="50"/>
    </row>
    <row r="3527" spans="1:10" ht="12.75">
      <c r="A3527" s="54"/>
      <c r="B3527" s="54"/>
      <c r="C3527" s="54"/>
      <c r="D3527" s="54"/>
      <c r="F3527" s="54"/>
      <c r="G3527" s="55"/>
      <c r="I3527" s="69"/>
      <c r="J3527" s="50"/>
    </row>
    <row r="3528" spans="1:10" ht="12.75">
      <c r="A3528" s="54"/>
      <c r="B3528" s="54"/>
      <c r="C3528" s="54"/>
      <c r="D3528" s="54"/>
      <c r="F3528" s="54"/>
      <c r="G3528" s="55"/>
      <c r="I3528" s="69"/>
      <c r="J3528" s="50"/>
    </row>
    <row r="3529" spans="1:10" ht="12.75">
      <c r="A3529" s="54"/>
      <c r="B3529" s="54"/>
      <c r="C3529" s="54"/>
      <c r="D3529" s="54"/>
      <c r="F3529" s="54"/>
      <c r="G3529" s="55"/>
      <c r="I3529" s="69"/>
      <c r="J3529" s="50"/>
    </row>
    <row r="3530" spans="1:10" ht="12.75">
      <c r="A3530" s="54"/>
      <c r="B3530" s="54"/>
      <c r="C3530" s="54"/>
      <c r="D3530" s="54"/>
      <c r="F3530" s="54"/>
      <c r="G3530" s="55"/>
      <c r="I3530" s="69"/>
      <c r="J3530" s="50"/>
    </row>
    <row r="3531" spans="1:10" ht="12.75">
      <c r="A3531" s="54"/>
      <c r="B3531" s="54"/>
      <c r="C3531" s="54"/>
      <c r="D3531" s="54"/>
      <c r="F3531" s="54"/>
      <c r="G3531" s="55"/>
      <c r="I3531" s="69"/>
      <c r="J3531" s="50"/>
    </row>
    <row r="3532" spans="1:10" ht="12.75">
      <c r="A3532" s="54"/>
      <c r="B3532" s="54"/>
      <c r="C3532" s="54"/>
      <c r="D3532" s="54"/>
      <c r="F3532" s="54"/>
      <c r="G3532" s="55"/>
      <c r="I3532" s="69"/>
      <c r="J3532" s="50"/>
    </row>
    <row r="3533" spans="1:10" ht="12.75">
      <c r="A3533" s="54"/>
      <c r="B3533" s="54"/>
      <c r="C3533" s="54"/>
      <c r="D3533" s="54"/>
      <c r="F3533" s="54"/>
      <c r="G3533" s="55"/>
      <c r="I3533" s="69"/>
      <c r="J3533" s="50"/>
    </row>
    <row r="3534" spans="1:10" ht="12.75">
      <c r="A3534" s="54"/>
      <c r="B3534" s="54"/>
      <c r="C3534" s="54"/>
      <c r="D3534" s="54"/>
      <c r="F3534" s="54"/>
      <c r="G3534" s="55"/>
      <c r="I3534" s="69"/>
      <c r="J3534" s="50"/>
    </row>
    <row r="3535" spans="1:10" ht="12.75">
      <c r="A3535" s="54"/>
      <c r="B3535" s="54"/>
      <c r="C3535" s="54"/>
      <c r="D3535" s="54"/>
      <c r="F3535" s="54"/>
      <c r="G3535" s="55"/>
      <c r="I3535" s="69"/>
      <c r="J3535" s="50"/>
    </row>
    <row r="3536" spans="1:10" ht="12.75">
      <c r="A3536" s="54"/>
      <c r="B3536" s="54"/>
      <c r="C3536" s="54"/>
      <c r="D3536" s="54"/>
      <c r="F3536" s="54"/>
      <c r="G3536" s="55"/>
      <c r="I3536" s="69"/>
      <c r="J3536" s="50"/>
    </row>
    <row r="3537" spans="1:10" ht="12.75">
      <c r="A3537" s="54"/>
      <c r="B3537" s="54"/>
      <c r="C3537" s="54"/>
      <c r="D3537" s="54"/>
      <c r="F3537" s="54"/>
      <c r="G3537" s="55"/>
      <c r="I3537" s="69"/>
      <c r="J3537" s="50"/>
    </row>
    <row r="3538" spans="1:10" ht="12.75">
      <c r="A3538" s="54"/>
      <c r="B3538" s="54"/>
      <c r="C3538" s="54"/>
      <c r="D3538" s="54"/>
      <c r="F3538" s="54"/>
      <c r="G3538" s="55"/>
      <c r="I3538" s="69"/>
      <c r="J3538" s="50"/>
    </row>
    <row r="3539" spans="1:10" ht="12.75">
      <c r="A3539" s="54"/>
      <c r="B3539" s="54"/>
      <c r="C3539" s="54"/>
      <c r="D3539" s="54"/>
      <c r="F3539" s="54"/>
      <c r="G3539" s="55"/>
      <c r="I3539" s="69"/>
      <c r="J3539" s="50"/>
    </row>
    <row r="3540" spans="1:10" ht="12.75">
      <c r="A3540" s="54"/>
      <c r="B3540" s="54"/>
      <c r="C3540" s="54"/>
      <c r="D3540" s="54"/>
      <c r="F3540" s="54"/>
      <c r="G3540" s="55"/>
      <c r="I3540" s="69"/>
      <c r="J3540" s="50"/>
    </row>
    <row r="3541" spans="1:10" ht="12.75">
      <c r="A3541" s="54"/>
      <c r="B3541" s="54"/>
      <c r="C3541" s="54"/>
      <c r="D3541" s="54"/>
      <c r="F3541" s="54"/>
      <c r="G3541" s="55"/>
      <c r="I3541" s="69"/>
      <c r="J3541" s="50"/>
    </row>
    <row r="3542" spans="1:10" ht="12.75">
      <c r="A3542" s="54"/>
      <c r="B3542" s="54"/>
      <c r="C3542" s="54"/>
      <c r="D3542" s="54"/>
      <c r="F3542" s="54"/>
      <c r="G3542" s="55"/>
      <c r="I3542" s="69"/>
      <c r="J3542" s="50"/>
    </row>
    <row r="3543" spans="1:10" ht="12.75">
      <c r="A3543" s="54"/>
      <c r="B3543" s="54"/>
      <c r="C3543" s="54"/>
      <c r="D3543" s="54"/>
      <c r="F3543" s="54"/>
      <c r="G3543" s="55"/>
      <c r="I3543" s="69"/>
      <c r="J3543" s="50"/>
    </row>
    <row r="3544" spans="1:10" ht="12.75">
      <c r="A3544" s="54"/>
      <c r="B3544" s="54"/>
      <c r="C3544" s="54"/>
      <c r="D3544" s="54"/>
      <c r="F3544" s="54"/>
      <c r="G3544" s="55"/>
      <c r="I3544" s="69"/>
      <c r="J3544" s="50"/>
    </row>
    <row r="3545" spans="1:10" ht="12.75">
      <c r="A3545" s="54"/>
      <c r="B3545" s="54"/>
      <c r="C3545" s="54"/>
      <c r="D3545" s="54"/>
      <c r="F3545" s="54"/>
      <c r="G3545" s="55"/>
      <c r="I3545" s="69"/>
      <c r="J3545" s="50"/>
    </row>
    <row r="3546" spans="1:10" ht="12.75">
      <c r="A3546" s="54"/>
      <c r="B3546" s="54"/>
      <c r="C3546" s="54"/>
      <c r="D3546" s="54"/>
      <c r="F3546" s="54"/>
      <c r="G3546" s="55"/>
      <c r="I3546" s="69"/>
      <c r="J3546" s="50"/>
    </row>
    <row r="3547" spans="1:10" ht="12.75">
      <c r="A3547" s="54"/>
      <c r="B3547" s="54"/>
      <c r="C3547" s="54"/>
      <c r="D3547" s="54"/>
      <c r="F3547" s="54"/>
      <c r="G3547" s="55"/>
      <c r="I3547" s="69"/>
      <c r="J3547" s="50"/>
    </row>
    <row r="3548" spans="1:10" ht="12.75">
      <c r="A3548" s="54"/>
      <c r="B3548" s="54"/>
      <c r="C3548" s="54"/>
      <c r="D3548" s="54"/>
      <c r="F3548" s="54"/>
      <c r="G3548" s="55"/>
      <c r="I3548" s="69"/>
      <c r="J3548" s="50"/>
    </row>
    <row r="3549" spans="1:10" ht="12.75">
      <c r="A3549" s="54"/>
      <c r="B3549" s="54"/>
      <c r="C3549" s="54"/>
      <c r="D3549" s="54"/>
      <c r="F3549" s="54"/>
      <c r="G3549" s="55"/>
      <c r="I3549" s="69"/>
      <c r="J3549" s="50"/>
    </row>
    <row r="3550" spans="1:10" ht="12.75">
      <c r="A3550" s="54"/>
      <c r="B3550" s="54"/>
      <c r="C3550" s="54"/>
      <c r="D3550" s="54"/>
      <c r="F3550" s="54"/>
      <c r="G3550" s="55"/>
      <c r="I3550" s="69"/>
      <c r="J3550" s="50"/>
    </row>
    <row r="3551" spans="1:10" ht="12.75">
      <c r="A3551" s="54"/>
      <c r="B3551" s="54"/>
      <c r="C3551" s="54"/>
      <c r="D3551" s="54"/>
      <c r="F3551" s="54"/>
      <c r="G3551" s="55"/>
      <c r="I3551" s="69"/>
      <c r="J3551" s="50"/>
    </row>
    <row r="3552" spans="1:10" ht="12.75">
      <c r="A3552" s="54"/>
      <c r="B3552" s="54"/>
      <c r="C3552" s="54"/>
      <c r="D3552" s="54"/>
      <c r="F3552" s="54"/>
      <c r="G3552" s="55"/>
      <c r="I3552" s="69"/>
      <c r="J3552" s="50"/>
    </row>
    <row r="3553" spans="1:10" ht="12.75">
      <c r="A3553" s="54"/>
      <c r="B3553" s="54"/>
      <c r="C3553" s="54"/>
      <c r="D3553" s="54"/>
      <c r="F3553" s="54"/>
      <c r="G3553" s="55"/>
      <c r="I3553" s="69"/>
      <c r="J3553" s="50"/>
    </row>
    <row r="3554" spans="1:10" ht="12.75">
      <c r="A3554" s="54"/>
      <c r="B3554" s="54"/>
      <c r="C3554" s="54"/>
      <c r="D3554" s="54"/>
      <c r="F3554" s="54"/>
      <c r="G3554" s="55"/>
      <c r="I3554" s="69"/>
      <c r="J3554" s="50"/>
    </row>
    <row r="3555" spans="1:10" ht="12.75">
      <c r="A3555" s="54"/>
      <c r="B3555" s="54"/>
      <c r="C3555" s="54"/>
      <c r="D3555" s="54"/>
      <c r="F3555" s="54"/>
      <c r="G3555" s="55"/>
      <c r="I3555" s="69"/>
      <c r="J3555" s="50"/>
    </row>
    <row r="3556" spans="1:10" ht="12.75">
      <c r="A3556" s="54"/>
      <c r="B3556" s="54"/>
      <c r="C3556" s="54"/>
      <c r="D3556" s="54"/>
      <c r="F3556" s="54"/>
      <c r="G3556" s="55"/>
      <c r="I3556" s="69"/>
      <c r="J3556" s="50"/>
    </row>
    <row r="3557" spans="1:10" ht="12.75">
      <c r="A3557" s="54"/>
      <c r="B3557" s="54"/>
      <c r="C3557" s="54"/>
      <c r="D3557" s="54"/>
      <c r="F3557" s="54"/>
      <c r="G3557" s="55"/>
      <c r="I3557" s="69"/>
      <c r="J3557" s="50"/>
    </row>
    <row r="3558" spans="1:10" ht="12.75">
      <c r="A3558" s="54"/>
      <c r="B3558" s="54"/>
      <c r="C3558" s="54"/>
      <c r="D3558" s="54"/>
      <c r="F3558" s="54"/>
      <c r="G3558" s="55"/>
      <c r="I3558" s="69"/>
      <c r="J3558" s="50"/>
    </row>
    <row r="3559" spans="1:10" ht="12.75">
      <c r="A3559" s="54"/>
      <c r="B3559" s="54"/>
      <c r="C3559" s="54"/>
      <c r="D3559" s="54"/>
      <c r="F3559" s="54"/>
      <c r="G3559" s="55"/>
      <c r="I3559" s="69"/>
      <c r="J3559" s="50"/>
    </row>
    <row r="3560" spans="1:10" ht="12.75">
      <c r="A3560" s="54"/>
      <c r="B3560" s="54"/>
      <c r="C3560" s="54"/>
      <c r="D3560" s="54"/>
      <c r="F3560" s="54"/>
      <c r="G3560" s="55"/>
      <c r="I3560" s="69"/>
      <c r="J3560" s="50"/>
    </row>
    <row r="3561" spans="1:10" ht="12.75">
      <c r="A3561" s="54"/>
      <c r="B3561" s="54"/>
      <c r="C3561" s="54"/>
      <c r="D3561" s="54"/>
      <c r="F3561" s="54"/>
      <c r="G3561" s="55"/>
      <c r="I3561" s="69"/>
      <c r="J3561" s="50"/>
    </row>
    <row r="3562" spans="1:10" ht="12.75">
      <c r="A3562" s="54"/>
      <c r="B3562" s="54"/>
      <c r="C3562" s="54"/>
      <c r="D3562" s="54"/>
      <c r="F3562" s="54"/>
      <c r="G3562" s="55"/>
      <c r="I3562" s="69"/>
      <c r="J3562" s="50"/>
    </row>
    <row r="3563" spans="1:10" ht="12.75">
      <c r="A3563" s="54"/>
      <c r="B3563" s="54"/>
      <c r="C3563" s="54"/>
      <c r="D3563" s="54"/>
      <c r="F3563" s="54"/>
      <c r="G3563" s="55"/>
      <c r="I3563" s="69"/>
      <c r="J3563" s="50"/>
    </row>
    <row r="3564" spans="1:10" ht="12.75">
      <c r="A3564" s="54"/>
      <c r="B3564" s="54"/>
      <c r="C3564" s="54"/>
      <c r="D3564" s="54"/>
      <c r="F3564" s="54"/>
      <c r="G3564" s="55"/>
      <c r="I3564" s="69"/>
      <c r="J3564" s="50"/>
    </row>
    <row r="3565" spans="1:10" ht="12.75">
      <c r="A3565" s="54"/>
      <c r="B3565" s="54"/>
      <c r="C3565" s="54"/>
      <c r="D3565" s="54"/>
      <c r="F3565" s="54"/>
      <c r="G3565" s="55"/>
      <c r="I3565" s="69"/>
      <c r="J3565" s="50"/>
    </row>
    <row r="3566" spans="1:10" ht="12.75">
      <c r="A3566" s="54"/>
      <c r="B3566" s="54"/>
      <c r="C3566" s="54"/>
      <c r="D3566" s="54"/>
      <c r="F3566" s="54"/>
      <c r="G3566" s="55"/>
      <c r="I3566" s="69"/>
      <c r="J3566" s="50"/>
    </row>
    <row r="3567" spans="1:10" ht="12.75">
      <c r="A3567" s="54"/>
      <c r="B3567" s="54"/>
      <c r="C3567" s="54"/>
      <c r="D3567" s="54"/>
      <c r="F3567" s="54"/>
      <c r="G3567" s="55"/>
      <c r="I3567" s="69"/>
      <c r="J3567" s="50"/>
    </row>
    <row r="3568" spans="1:10" ht="12.75">
      <c r="A3568" s="54"/>
      <c r="B3568" s="54"/>
      <c r="C3568" s="54"/>
      <c r="D3568" s="54"/>
      <c r="F3568" s="54"/>
      <c r="G3568" s="55"/>
      <c r="I3568" s="69"/>
      <c r="J3568" s="50"/>
    </row>
    <row r="3569" spans="1:10" ht="12.75">
      <c r="A3569" s="54"/>
      <c r="B3569" s="54"/>
      <c r="C3569" s="54"/>
      <c r="D3569" s="54"/>
      <c r="F3569" s="54"/>
      <c r="G3569" s="55"/>
      <c r="I3569" s="69"/>
      <c r="J3569" s="50"/>
    </row>
    <row r="3570" spans="1:10" ht="12.75">
      <c r="A3570" s="54"/>
      <c r="B3570" s="54"/>
      <c r="C3570" s="54"/>
      <c r="D3570" s="54"/>
      <c r="F3570" s="54"/>
      <c r="G3570" s="55"/>
      <c r="I3570" s="69"/>
      <c r="J3570" s="50"/>
    </row>
    <row r="3571" spans="1:10" ht="12.75">
      <c r="A3571" s="54"/>
      <c r="B3571" s="54"/>
      <c r="C3571" s="54"/>
      <c r="D3571" s="54"/>
      <c r="F3571" s="54"/>
      <c r="G3571" s="55"/>
      <c r="I3571" s="69"/>
      <c r="J3571" s="50"/>
    </row>
    <row r="3572" spans="1:10" ht="12.75">
      <c r="A3572" s="54"/>
      <c r="B3572" s="54"/>
      <c r="C3572" s="54"/>
      <c r="D3572" s="54"/>
      <c r="F3572" s="54"/>
      <c r="G3572" s="55"/>
      <c r="I3572" s="69"/>
      <c r="J3572" s="50"/>
    </row>
    <row r="3573" spans="1:10" ht="12.75">
      <c r="A3573" s="54"/>
      <c r="B3573" s="54"/>
      <c r="C3573" s="54"/>
      <c r="D3573" s="54"/>
      <c r="F3573" s="54"/>
      <c r="G3573" s="55"/>
      <c r="I3573" s="69"/>
      <c r="J3573" s="50"/>
    </row>
    <row r="3574" spans="1:10" ht="12.75">
      <c r="A3574" s="54"/>
      <c r="B3574" s="54"/>
      <c r="C3574" s="54"/>
      <c r="D3574" s="54"/>
      <c r="F3574" s="54"/>
      <c r="G3574" s="55"/>
      <c r="I3574" s="69"/>
      <c r="J3574" s="50"/>
    </row>
    <row r="3575" spans="1:10" ht="12.75">
      <c r="A3575" s="54"/>
      <c r="B3575" s="54"/>
      <c r="C3575" s="54"/>
      <c r="D3575" s="54"/>
      <c r="F3575" s="54"/>
      <c r="G3575" s="55"/>
      <c r="I3575" s="69"/>
      <c r="J3575" s="50"/>
    </row>
    <row r="3576" spans="1:10" ht="12.75">
      <c r="A3576" s="54"/>
      <c r="B3576" s="54"/>
      <c r="C3576" s="54"/>
      <c r="D3576" s="54"/>
      <c r="F3576" s="54"/>
      <c r="G3576" s="55"/>
      <c r="I3576" s="69"/>
      <c r="J3576" s="50"/>
    </row>
    <row r="3577" spans="1:10" ht="12.75">
      <c r="A3577" s="54"/>
      <c r="B3577" s="54"/>
      <c r="C3577" s="54"/>
      <c r="D3577" s="54"/>
      <c r="F3577" s="54"/>
      <c r="G3577" s="55"/>
      <c r="I3577" s="69"/>
      <c r="J3577" s="50"/>
    </row>
    <row r="3578" spans="1:10" ht="12.75">
      <c r="A3578" s="54"/>
      <c r="B3578" s="54"/>
      <c r="C3578" s="54"/>
      <c r="D3578" s="54"/>
      <c r="F3578" s="54"/>
      <c r="G3578" s="55"/>
      <c r="I3578" s="69"/>
      <c r="J3578" s="50"/>
    </row>
    <row r="3579" spans="1:10" ht="12.75">
      <c r="A3579" s="54"/>
      <c r="B3579" s="54"/>
      <c r="C3579" s="54"/>
      <c r="D3579" s="54"/>
      <c r="F3579" s="54"/>
      <c r="G3579" s="55"/>
      <c r="I3579" s="69"/>
      <c r="J3579" s="50"/>
    </row>
    <row r="3580" spans="1:10" ht="12.75">
      <c r="A3580" s="54"/>
      <c r="B3580" s="54"/>
      <c r="C3580" s="54"/>
      <c r="D3580" s="54"/>
      <c r="F3580" s="54"/>
      <c r="G3580" s="55"/>
      <c r="I3580" s="69"/>
      <c r="J3580" s="50"/>
    </row>
    <row r="3581" spans="1:10" ht="12.75">
      <c r="A3581" s="54"/>
      <c r="B3581" s="54"/>
      <c r="C3581" s="54"/>
      <c r="D3581" s="54"/>
      <c r="F3581" s="54"/>
      <c r="G3581" s="55"/>
      <c r="I3581" s="69"/>
      <c r="J3581" s="50"/>
    </row>
    <row r="3582" spans="1:10" ht="12.75">
      <c r="A3582" s="54"/>
      <c r="B3582" s="54"/>
      <c r="C3582" s="54"/>
      <c r="D3582" s="54"/>
      <c r="F3582" s="54"/>
      <c r="G3582" s="55"/>
      <c r="I3582" s="69"/>
      <c r="J3582" s="50"/>
    </row>
    <row r="3583" spans="1:10" ht="12.75">
      <c r="A3583" s="54"/>
      <c r="B3583" s="54"/>
      <c r="C3583" s="54"/>
      <c r="D3583" s="54"/>
      <c r="F3583" s="54"/>
      <c r="G3583" s="55"/>
      <c r="I3583" s="69"/>
      <c r="J3583" s="50"/>
    </row>
    <row r="3584" spans="1:10" ht="12.75">
      <c r="A3584" s="54"/>
      <c r="B3584" s="54"/>
      <c r="C3584" s="54"/>
      <c r="D3584" s="54"/>
      <c r="F3584" s="54"/>
      <c r="G3584" s="55"/>
      <c r="I3584" s="69"/>
      <c r="J3584" s="50"/>
    </row>
    <row r="3585" spans="1:10" ht="12.75">
      <c r="A3585" s="54"/>
      <c r="B3585" s="54"/>
      <c r="C3585" s="54"/>
      <c r="D3585" s="54"/>
      <c r="F3585" s="54"/>
      <c r="G3585" s="55"/>
      <c r="I3585" s="69"/>
      <c r="J3585" s="50"/>
    </row>
    <row r="3586" spans="1:10" ht="12.75">
      <c r="A3586" s="54"/>
      <c r="B3586" s="54"/>
      <c r="C3586" s="54"/>
      <c r="D3586" s="54"/>
      <c r="F3586" s="54"/>
      <c r="G3586" s="55"/>
      <c r="I3586" s="69"/>
      <c r="J3586" s="50"/>
    </row>
    <row r="3587" spans="1:10" ht="12.75">
      <c r="A3587" s="54"/>
      <c r="B3587" s="54"/>
      <c r="C3587" s="54"/>
      <c r="D3587" s="54"/>
      <c r="F3587" s="54"/>
      <c r="G3587" s="55"/>
      <c r="I3587" s="69"/>
      <c r="J3587" s="50"/>
    </row>
    <row r="3588" spans="1:10" ht="12.75">
      <c r="A3588" s="54"/>
      <c r="B3588" s="54"/>
      <c r="C3588" s="54"/>
      <c r="D3588" s="54"/>
      <c r="F3588" s="54"/>
      <c r="G3588" s="55"/>
      <c r="I3588" s="69"/>
      <c r="J3588" s="50"/>
    </row>
    <row r="3589" spans="1:10" ht="12.75">
      <c r="A3589" s="54"/>
      <c r="B3589" s="54"/>
      <c r="C3589" s="54"/>
      <c r="D3589" s="54"/>
      <c r="F3589" s="54"/>
      <c r="G3589" s="55"/>
      <c r="I3589" s="69"/>
      <c r="J3589" s="50"/>
    </row>
    <row r="3590" spans="1:10" ht="12.75">
      <c r="A3590" s="54"/>
      <c r="B3590" s="54"/>
      <c r="C3590" s="54"/>
      <c r="D3590" s="54"/>
      <c r="F3590" s="54"/>
      <c r="G3590" s="55"/>
      <c r="I3590" s="69"/>
      <c r="J3590" s="50"/>
    </row>
    <row r="3591" spans="1:10" ht="12.75">
      <c r="A3591" s="54"/>
      <c r="B3591" s="54"/>
      <c r="C3591" s="54"/>
      <c r="D3591" s="54"/>
      <c r="F3591" s="54"/>
      <c r="G3591" s="55"/>
      <c r="I3591" s="69"/>
      <c r="J3591" s="50"/>
    </row>
    <row r="3592" spans="1:10" ht="12.75">
      <c r="A3592" s="54"/>
      <c r="B3592" s="54"/>
      <c r="C3592" s="54"/>
      <c r="D3592" s="54"/>
      <c r="F3592" s="54"/>
      <c r="G3592" s="55"/>
      <c r="I3592" s="69"/>
      <c r="J3592" s="50"/>
    </row>
    <row r="3593" spans="1:10" ht="12.75">
      <c r="A3593" s="54"/>
      <c r="B3593" s="54"/>
      <c r="C3593" s="54"/>
      <c r="D3593" s="54"/>
      <c r="F3593" s="54"/>
      <c r="G3593" s="55"/>
      <c r="I3593" s="69"/>
      <c r="J3593" s="50"/>
    </row>
    <row r="3594" spans="1:10" ht="12.75">
      <c r="A3594" s="54"/>
      <c r="B3594" s="54"/>
      <c r="C3594" s="54"/>
      <c r="D3594" s="54"/>
      <c r="F3594" s="54"/>
      <c r="G3594" s="55"/>
      <c r="I3594" s="69"/>
      <c r="J3594" s="50"/>
    </row>
    <row r="3595" spans="1:10" ht="12.75">
      <c r="A3595" s="54"/>
      <c r="B3595" s="54"/>
      <c r="C3595" s="54"/>
      <c r="D3595" s="54"/>
      <c r="F3595" s="54"/>
      <c r="G3595" s="55"/>
      <c r="I3595" s="69"/>
      <c r="J3595" s="50"/>
    </row>
    <row r="3596" spans="1:10" ht="12.75">
      <c r="A3596" s="54"/>
      <c r="B3596" s="54"/>
      <c r="C3596" s="54"/>
      <c r="D3596" s="54"/>
      <c r="F3596" s="54"/>
      <c r="G3596" s="55"/>
      <c r="I3596" s="69"/>
      <c r="J3596" s="50"/>
    </row>
    <row r="3597" spans="1:10" ht="12.75">
      <c r="A3597" s="54"/>
      <c r="B3597" s="54"/>
      <c r="C3597" s="54"/>
      <c r="D3597" s="54"/>
      <c r="F3597" s="54"/>
      <c r="G3597" s="55"/>
      <c r="I3597" s="69"/>
      <c r="J3597" s="50"/>
    </row>
    <row r="3598" spans="1:10" ht="12.75">
      <c r="A3598" s="54"/>
      <c r="B3598" s="54"/>
      <c r="C3598" s="54"/>
      <c r="D3598" s="54"/>
      <c r="F3598" s="54"/>
      <c r="G3598" s="55"/>
      <c r="I3598" s="69"/>
      <c r="J3598" s="50"/>
    </row>
    <row r="3599" spans="1:10" ht="12.75">
      <c r="A3599" s="54"/>
      <c r="B3599" s="54"/>
      <c r="C3599" s="54"/>
      <c r="D3599" s="54"/>
      <c r="F3599" s="54"/>
      <c r="G3599" s="55"/>
      <c r="I3599" s="69"/>
      <c r="J3599" s="50"/>
    </row>
    <row r="3600" spans="1:10" ht="12.75">
      <c r="A3600" s="54"/>
      <c r="B3600" s="54"/>
      <c r="C3600" s="54"/>
      <c r="D3600" s="54"/>
      <c r="F3600" s="54"/>
      <c r="G3600" s="55"/>
      <c r="I3600" s="69"/>
      <c r="J3600" s="50"/>
    </row>
    <row r="3601" spans="1:10" ht="12.75">
      <c r="A3601" s="54"/>
      <c r="B3601" s="54"/>
      <c r="C3601" s="54"/>
      <c r="D3601" s="54"/>
      <c r="F3601" s="54"/>
      <c r="G3601" s="55"/>
      <c r="I3601" s="69"/>
      <c r="J3601" s="50"/>
    </row>
    <row r="3602" spans="1:10" ht="12.75">
      <c r="A3602" s="54"/>
      <c r="B3602" s="54"/>
      <c r="C3602" s="54"/>
      <c r="D3602" s="54"/>
      <c r="F3602" s="54"/>
      <c r="G3602" s="55"/>
      <c r="I3602" s="69"/>
      <c r="J3602" s="50"/>
    </row>
    <row r="3603" spans="1:10" ht="12.75">
      <c r="A3603" s="54"/>
      <c r="B3603" s="54"/>
      <c r="C3603" s="54"/>
      <c r="D3603" s="54"/>
      <c r="F3603" s="54"/>
      <c r="G3603" s="55"/>
      <c r="I3603" s="69"/>
      <c r="J3603" s="50"/>
    </row>
    <row r="3604" spans="1:10" ht="12.75">
      <c r="A3604" s="54"/>
      <c r="B3604" s="54"/>
      <c r="C3604" s="54"/>
      <c r="D3604" s="54"/>
      <c r="F3604" s="54"/>
      <c r="G3604" s="55"/>
      <c r="I3604" s="69"/>
      <c r="J3604" s="50"/>
    </row>
    <row r="3605" spans="1:10" ht="12.75">
      <c r="A3605" s="54"/>
      <c r="B3605" s="54"/>
      <c r="C3605" s="54"/>
      <c r="D3605" s="54"/>
      <c r="F3605" s="54"/>
      <c r="G3605" s="55"/>
      <c r="I3605" s="69"/>
      <c r="J3605" s="50"/>
    </row>
    <row r="3606" spans="1:10" ht="12.75">
      <c r="A3606" s="54"/>
      <c r="B3606" s="54"/>
      <c r="C3606" s="54"/>
      <c r="D3606" s="54"/>
      <c r="F3606" s="54"/>
      <c r="G3606" s="55"/>
      <c r="I3606" s="69"/>
      <c r="J3606" s="50"/>
    </row>
    <row r="3607" spans="1:10" ht="12.75">
      <c r="A3607" s="54"/>
      <c r="B3607" s="54"/>
      <c r="C3607" s="54"/>
      <c r="D3607" s="54"/>
      <c r="F3607" s="54"/>
      <c r="G3607" s="55"/>
      <c r="I3607" s="69"/>
      <c r="J3607" s="50"/>
    </row>
    <row r="3608" spans="1:10" ht="12.75">
      <c r="A3608" s="54"/>
      <c r="B3608" s="54"/>
      <c r="C3608" s="54"/>
      <c r="D3608" s="54"/>
      <c r="F3608" s="54"/>
      <c r="G3608" s="55"/>
      <c r="I3608" s="69"/>
      <c r="J3608" s="50"/>
    </row>
    <row r="3609" spans="1:10" ht="12.75">
      <c r="A3609" s="54"/>
      <c r="B3609" s="54"/>
      <c r="C3609" s="54"/>
      <c r="D3609" s="54"/>
      <c r="F3609" s="54"/>
      <c r="G3609" s="55"/>
      <c r="I3609" s="69"/>
      <c r="J3609" s="50"/>
    </row>
    <row r="3610" spans="1:10" ht="12.75">
      <c r="A3610" s="54"/>
      <c r="B3610" s="54"/>
      <c r="C3610" s="54"/>
      <c r="D3610" s="54"/>
      <c r="F3610" s="54"/>
      <c r="G3610" s="55"/>
      <c r="I3610" s="69"/>
      <c r="J3610" s="50"/>
    </row>
    <row r="3611" spans="1:10" ht="12.75">
      <c r="A3611" s="54"/>
      <c r="B3611" s="54"/>
      <c r="C3611" s="54"/>
      <c r="D3611" s="54"/>
      <c r="F3611" s="54"/>
      <c r="G3611" s="55"/>
      <c r="I3611" s="69"/>
      <c r="J3611" s="50"/>
    </row>
    <row r="3612" spans="1:10" ht="12.75">
      <c r="A3612" s="54"/>
      <c r="B3612" s="54"/>
      <c r="C3612" s="54"/>
      <c r="D3612" s="54"/>
      <c r="F3612" s="54"/>
      <c r="G3612" s="55"/>
      <c r="I3612" s="69"/>
      <c r="J3612" s="50"/>
    </row>
    <row r="3613" spans="1:10" ht="12.75">
      <c r="A3613" s="54"/>
      <c r="B3613" s="54"/>
      <c r="C3613" s="54"/>
      <c r="D3613" s="54"/>
      <c r="F3613" s="54"/>
      <c r="G3613" s="55"/>
      <c r="I3613" s="69"/>
      <c r="J3613" s="50"/>
    </row>
    <row r="3614" spans="1:10" ht="12.75">
      <c r="A3614" s="54"/>
      <c r="B3614" s="54"/>
      <c r="C3614" s="54"/>
      <c r="D3614" s="54"/>
      <c r="F3614" s="54"/>
      <c r="G3614" s="55"/>
      <c r="I3614" s="69"/>
      <c r="J3614" s="50"/>
    </row>
    <row r="3615" spans="1:10" ht="12.75">
      <c r="A3615" s="54"/>
      <c r="B3615" s="54"/>
      <c r="C3615" s="54"/>
      <c r="D3615" s="54"/>
      <c r="F3615" s="54"/>
      <c r="G3615" s="55"/>
      <c r="I3615" s="69"/>
      <c r="J3615" s="50"/>
    </row>
    <row r="3616" spans="1:10" ht="12.75">
      <c r="A3616" s="54"/>
      <c r="B3616" s="54"/>
      <c r="C3616" s="54"/>
      <c r="D3616" s="54"/>
      <c r="F3616" s="54"/>
      <c r="G3616" s="55"/>
      <c r="I3616" s="69"/>
      <c r="J3616" s="50"/>
    </row>
    <row r="3617" spans="1:10" ht="12.75">
      <c r="A3617" s="54"/>
      <c r="B3617" s="54"/>
      <c r="C3617" s="54"/>
      <c r="D3617" s="54"/>
      <c r="F3617" s="54"/>
      <c r="G3617" s="55"/>
      <c r="I3617" s="69"/>
      <c r="J3617" s="50"/>
    </row>
    <row r="3618" spans="1:10" ht="12.75">
      <c r="A3618" s="54"/>
      <c r="B3618" s="54"/>
      <c r="C3618" s="54"/>
      <c r="D3618" s="54"/>
      <c r="F3618" s="54"/>
      <c r="G3618" s="55"/>
      <c r="I3618" s="69"/>
      <c r="J3618" s="50"/>
    </row>
    <row r="3619" spans="1:10" ht="12.75">
      <c r="A3619" s="54"/>
      <c r="B3619" s="54"/>
      <c r="C3619" s="54"/>
      <c r="D3619" s="54"/>
      <c r="F3619" s="54"/>
      <c r="G3619" s="55"/>
      <c r="I3619" s="69"/>
      <c r="J3619" s="50"/>
    </row>
    <row r="3620" spans="1:10" ht="12.75">
      <c r="A3620" s="54"/>
      <c r="B3620" s="54"/>
      <c r="C3620" s="54"/>
      <c r="D3620" s="54"/>
      <c r="F3620" s="54"/>
      <c r="G3620" s="55"/>
      <c r="I3620" s="69"/>
      <c r="J3620" s="50"/>
    </row>
    <row r="3621" spans="1:10" ht="12.75">
      <c r="A3621" s="54"/>
      <c r="B3621" s="54"/>
      <c r="C3621" s="54"/>
      <c r="D3621" s="54"/>
      <c r="F3621" s="54"/>
      <c r="G3621" s="55"/>
      <c r="I3621" s="69"/>
      <c r="J3621" s="50"/>
    </row>
    <row r="3622" spans="1:10" ht="12.75">
      <c r="A3622" s="54"/>
      <c r="B3622" s="54"/>
      <c r="C3622" s="54"/>
      <c r="D3622" s="54"/>
      <c r="F3622" s="54"/>
      <c r="G3622" s="55"/>
      <c r="I3622" s="69"/>
      <c r="J3622" s="50"/>
    </row>
    <row r="3623" spans="1:10" ht="12.75">
      <c r="A3623" s="54"/>
      <c r="B3623" s="54"/>
      <c r="C3623" s="54"/>
      <c r="D3623" s="54"/>
      <c r="F3623" s="54"/>
      <c r="G3623" s="55"/>
      <c r="I3623" s="69"/>
      <c r="J3623" s="50"/>
    </row>
    <row r="3624" spans="1:10" ht="12.75">
      <c r="A3624" s="54"/>
      <c r="B3624" s="54"/>
      <c r="C3624" s="54"/>
      <c r="D3624" s="54"/>
      <c r="F3624" s="54"/>
      <c r="G3624" s="55"/>
      <c r="I3624" s="69"/>
      <c r="J3624" s="50"/>
    </row>
    <row r="3625" spans="1:10" ht="12.75">
      <c r="A3625" s="54"/>
      <c r="B3625" s="54"/>
      <c r="C3625" s="54"/>
      <c r="D3625" s="54"/>
      <c r="F3625" s="54"/>
      <c r="G3625" s="55"/>
      <c r="I3625" s="69"/>
      <c r="J3625" s="50"/>
    </row>
    <row r="3626" spans="1:10" ht="12.75">
      <c r="A3626" s="54"/>
      <c r="B3626" s="54"/>
      <c r="C3626" s="54"/>
      <c r="D3626" s="54"/>
      <c r="F3626" s="54"/>
      <c r="G3626" s="55"/>
      <c r="I3626" s="69"/>
      <c r="J3626" s="50"/>
    </row>
    <row r="3627" spans="1:10" ht="12.75">
      <c r="A3627" s="54"/>
      <c r="B3627" s="54"/>
      <c r="C3627" s="54"/>
      <c r="D3627" s="54"/>
      <c r="F3627" s="54"/>
      <c r="G3627" s="55"/>
      <c r="I3627" s="69"/>
      <c r="J3627" s="50"/>
    </row>
    <row r="3628" spans="1:10" ht="12.75">
      <c r="A3628" s="54"/>
      <c r="B3628" s="54"/>
      <c r="C3628" s="54"/>
      <c r="D3628" s="54"/>
      <c r="F3628" s="54"/>
      <c r="G3628" s="55"/>
      <c r="I3628" s="69"/>
      <c r="J3628" s="50"/>
    </row>
    <row r="3629" spans="1:10" ht="12.75">
      <c r="A3629" s="54"/>
      <c r="B3629" s="54"/>
      <c r="C3629" s="54"/>
      <c r="D3629" s="54"/>
      <c r="F3629" s="54"/>
      <c r="G3629" s="55"/>
      <c r="I3629" s="69"/>
      <c r="J3629" s="50"/>
    </row>
    <row r="3630" spans="1:10" ht="12.75">
      <c r="A3630" s="54"/>
      <c r="B3630" s="54"/>
      <c r="C3630" s="54"/>
      <c r="D3630" s="54"/>
      <c r="F3630" s="54"/>
      <c r="G3630" s="55"/>
      <c r="I3630" s="69"/>
      <c r="J3630" s="50"/>
    </row>
    <row r="3631" spans="1:10" ht="12.75">
      <c r="A3631" s="54"/>
      <c r="B3631" s="54"/>
      <c r="C3631" s="54"/>
      <c r="D3631" s="54"/>
      <c r="F3631" s="54"/>
      <c r="G3631" s="55"/>
      <c r="I3631" s="69"/>
      <c r="J3631" s="50"/>
    </row>
    <row r="3632" spans="1:10" ht="12.75">
      <c r="A3632" s="54"/>
      <c r="B3632" s="54"/>
      <c r="C3632" s="54"/>
      <c r="D3632" s="54"/>
      <c r="F3632" s="54"/>
      <c r="G3632" s="55"/>
      <c r="I3632" s="69"/>
      <c r="J3632" s="50"/>
    </row>
    <row r="3633" spans="1:10" ht="12.75">
      <c r="A3633" s="54"/>
      <c r="B3633" s="54"/>
      <c r="C3633" s="54"/>
      <c r="D3633" s="54"/>
      <c r="F3633" s="54"/>
      <c r="G3633" s="55"/>
      <c r="I3633" s="69"/>
      <c r="J3633" s="50"/>
    </row>
    <row r="3634" spans="1:10" ht="12.75">
      <c r="A3634" s="54"/>
      <c r="B3634" s="54"/>
      <c r="C3634" s="54"/>
      <c r="D3634" s="54"/>
      <c r="F3634" s="54"/>
      <c r="G3634" s="55"/>
      <c r="I3634" s="69"/>
      <c r="J3634" s="50"/>
    </row>
    <row r="3635" spans="1:10" ht="12.75">
      <c r="A3635" s="54"/>
      <c r="B3635" s="54"/>
      <c r="C3635" s="54"/>
      <c r="D3635" s="54"/>
      <c r="F3635" s="54"/>
      <c r="G3635" s="55"/>
      <c r="I3635" s="69"/>
      <c r="J3635" s="50"/>
    </row>
    <row r="3636" spans="1:10" ht="12.75">
      <c r="A3636" s="54"/>
      <c r="B3636" s="54"/>
      <c r="C3636" s="54"/>
      <c r="D3636" s="54"/>
      <c r="F3636" s="54"/>
      <c r="G3636" s="55"/>
      <c r="I3636" s="69"/>
      <c r="J3636" s="50"/>
    </row>
    <row r="3637" spans="1:10" ht="12.75">
      <c r="A3637" s="54"/>
      <c r="B3637" s="54"/>
      <c r="C3637" s="54"/>
      <c r="D3637" s="54"/>
      <c r="F3637" s="54"/>
      <c r="G3637" s="55"/>
      <c r="I3637" s="69"/>
      <c r="J3637" s="50"/>
    </row>
    <row r="3638" spans="1:10" ht="12.75">
      <c r="A3638" s="54"/>
      <c r="B3638" s="54"/>
      <c r="C3638" s="54"/>
      <c r="D3638" s="54"/>
      <c r="F3638" s="54"/>
      <c r="G3638" s="55"/>
      <c r="I3638" s="69"/>
      <c r="J3638" s="50"/>
    </row>
    <row r="3639" spans="1:10" ht="12.75">
      <c r="A3639" s="54"/>
      <c r="B3639" s="54"/>
      <c r="C3639" s="54"/>
      <c r="D3639" s="54"/>
      <c r="F3639" s="54"/>
      <c r="G3639" s="55"/>
      <c r="I3639" s="69"/>
      <c r="J3639" s="50"/>
    </row>
    <row r="3640" spans="1:10" ht="12.75">
      <c r="A3640" s="54"/>
      <c r="B3640" s="54"/>
      <c r="C3640" s="54"/>
      <c r="D3640" s="54"/>
      <c r="F3640" s="54"/>
      <c r="G3640" s="55"/>
      <c r="I3640" s="69"/>
      <c r="J3640" s="50"/>
    </row>
    <row r="3641" spans="1:10" ht="12.75">
      <c r="A3641" s="54"/>
      <c r="B3641" s="54"/>
      <c r="C3641" s="54"/>
      <c r="D3641" s="54"/>
      <c r="F3641" s="54"/>
      <c r="G3641" s="55"/>
      <c r="I3641" s="69"/>
      <c r="J3641" s="50"/>
    </row>
    <row r="3642" spans="1:10" ht="12.75">
      <c r="A3642" s="54"/>
      <c r="B3642" s="54"/>
      <c r="C3642" s="54"/>
      <c r="D3642" s="54"/>
      <c r="F3642" s="54"/>
      <c r="G3642" s="55"/>
      <c r="I3642" s="69"/>
      <c r="J3642" s="50"/>
    </row>
    <row r="3643" spans="1:10" ht="12.75">
      <c r="A3643" s="54"/>
      <c r="B3643" s="54"/>
      <c r="C3643" s="54"/>
      <c r="D3643" s="54"/>
      <c r="F3643" s="54"/>
      <c r="G3643" s="55"/>
      <c r="I3643" s="69"/>
      <c r="J3643" s="50"/>
    </row>
    <row r="3644" spans="1:10" ht="12.75">
      <c r="A3644" s="54"/>
      <c r="B3644" s="54"/>
      <c r="C3644" s="54"/>
      <c r="D3644" s="54"/>
      <c r="F3644" s="54"/>
      <c r="G3644" s="55"/>
      <c r="I3644" s="69"/>
      <c r="J3644" s="50"/>
    </row>
    <row r="3645" spans="1:10" ht="12.75">
      <c r="A3645" s="54"/>
      <c r="B3645" s="54"/>
      <c r="C3645" s="54"/>
      <c r="D3645" s="54"/>
      <c r="F3645" s="54"/>
      <c r="G3645" s="55"/>
      <c r="I3645" s="69"/>
      <c r="J3645" s="50"/>
    </row>
    <row r="3646" spans="1:10" ht="12.75">
      <c r="A3646" s="54"/>
      <c r="B3646" s="54"/>
      <c r="C3646" s="54"/>
      <c r="D3646" s="54"/>
      <c r="F3646" s="54"/>
      <c r="G3646" s="55"/>
      <c r="I3646" s="69"/>
      <c r="J3646" s="50"/>
    </row>
    <row r="3647" spans="1:10" ht="12.75">
      <c r="A3647" s="54"/>
      <c r="B3647" s="54"/>
      <c r="C3647" s="54"/>
      <c r="D3647" s="54"/>
      <c r="F3647" s="54"/>
      <c r="G3647" s="55"/>
      <c r="I3647" s="69"/>
      <c r="J3647" s="50"/>
    </row>
    <row r="3648" spans="1:10" ht="12.75">
      <c r="A3648" s="54"/>
      <c r="B3648" s="54"/>
      <c r="C3648" s="54"/>
      <c r="D3648" s="54"/>
      <c r="F3648" s="54"/>
      <c r="G3648" s="55"/>
      <c r="I3648" s="69"/>
      <c r="J3648" s="50"/>
    </row>
    <row r="3649" spans="1:10" ht="12.75">
      <c r="A3649" s="54"/>
      <c r="B3649" s="54"/>
      <c r="C3649" s="54"/>
      <c r="D3649" s="54"/>
      <c r="F3649" s="54"/>
      <c r="G3649" s="55"/>
      <c r="I3649" s="69"/>
      <c r="J3649" s="50"/>
    </row>
    <row r="3650" spans="1:10" ht="12.75">
      <c r="A3650" s="54"/>
      <c r="B3650" s="54"/>
      <c r="C3650" s="54"/>
      <c r="D3650" s="54"/>
      <c r="F3650" s="54"/>
      <c r="G3650" s="55"/>
      <c r="I3650" s="69"/>
      <c r="J3650" s="50"/>
    </row>
    <row r="3651" spans="1:10" ht="12.75">
      <c r="A3651" s="54"/>
      <c r="B3651" s="54"/>
      <c r="C3651" s="54"/>
      <c r="D3651" s="54"/>
      <c r="F3651" s="54"/>
      <c r="G3651" s="55"/>
      <c r="I3651" s="69"/>
      <c r="J3651" s="50"/>
    </row>
    <row r="3652" spans="1:10" ht="12.75">
      <c r="A3652" s="54"/>
      <c r="B3652" s="54"/>
      <c r="C3652" s="54"/>
      <c r="D3652" s="54"/>
      <c r="F3652" s="54"/>
      <c r="G3652" s="55"/>
      <c r="I3652" s="69"/>
      <c r="J3652" s="50"/>
    </row>
    <row r="3653" spans="1:10" ht="12.75">
      <c r="A3653" s="54"/>
      <c r="B3653" s="54"/>
      <c r="C3653" s="54"/>
      <c r="D3653" s="54"/>
      <c r="F3653" s="54"/>
      <c r="G3653" s="55"/>
      <c r="I3653" s="69"/>
      <c r="J3653" s="50"/>
    </row>
    <row r="3654" spans="1:10" ht="12.75">
      <c r="A3654" s="54"/>
      <c r="B3654" s="54"/>
      <c r="C3654" s="54"/>
      <c r="D3654" s="54"/>
      <c r="F3654" s="54"/>
      <c r="G3654" s="55"/>
      <c r="I3654" s="69"/>
      <c r="J3654" s="50"/>
    </row>
    <row r="3655" spans="1:10" ht="12.75">
      <c r="A3655" s="54"/>
      <c r="B3655" s="54"/>
      <c r="C3655" s="54"/>
      <c r="D3655" s="54"/>
      <c r="F3655" s="54"/>
      <c r="G3655" s="55"/>
      <c r="I3655" s="69"/>
      <c r="J3655" s="50"/>
    </row>
    <row r="3656" spans="1:10" ht="12.75">
      <c r="A3656" s="54"/>
      <c r="B3656" s="54"/>
      <c r="C3656" s="54"/>
      <c r="D3656" s="54"/>
      <c r="F3656" s="54"/>
      <c r="G3656" s="55"/>
      <c r="I3656" s="69"/>
      <c r="J3656" s="50"/>
    </row>
    <row r="3657" spans="1:10" ht="12.75">
      <c r="A3657" s="54"/>
      <c r="B3657" s="54"/>
      <c r="C3657" s="54"/>
      <c r="D3657" s="54"/>
      <c r="F3657" s="54"/>
      <c r="G3657" s="55"/>
      <c r="I3657" s="69"/>
      <c r="J3657" s="50"/>
    </row>
    <row r="3658" spans="1:10" ht="12.75">
      <c r="A3658" s="54"/>
      <c r="B3658" s="54"/>
      <c r="C3658" s="54"/>
      <c r="D3658" s="54"/>
      <c r="F3658" s="54"/>
      <c r="G3658" s="55"/>
      <c r="I3658" s="69"/>
      <c r="J3658" s="50"/>
    </row>
    <row r="3659" spans="1:10" ht="12.75">
      <c r="A3659" s="54"/>
      <c r="B3659" s="54"/>
      <c r="C3659" s="54"/>
      <c r="D3659" s="54"/>
      <c r="F3659" s="54"/>
      <c r="G3659" s="55"/>
      <c r="I3659" s="69"/>
      <c r="J3659" s="50"/>
    </row>
    <row r="3660" spans="1:10" ht="12.75">
      <c r="A3660" s="54"/>
      <c r="B3660" s="54"/>
      <c r="C3660" s="54"/>
      <c r="D3660" s="54"/>
      <c r="F3660" s="54"/>
      <c r="G3660" s="55"/>
      <c r="I3660" s="69"/>
      <c r="J3660" s="50"/>
    </row>
    <row r="3661" spans="1:10" ht="12.75">
      <c r="A3661" s="54"/>
      <c r="B3661" s="54"/>
      <c r="C3661" s="54"/>
      <c r="D3661" s="54"/>
      <c r="F3661" s="54"/>
      <c r="G3661" s="55"/>
      <c r="I3661" s="69"/>
      <c r="J3661" s="50"/>
    </row>
    <row r="3662" spans="1:10" ht="12.75">
      <c r="A3662" s="54"/>
      <c r="B3662" s="54"/>
      <c r="C3662" s="54"/>
      <c r="D3662" s="54"/>
      <c r="F3662" s="54"/>
      <c r="G3662" s="55"/>
      <c r="I3662" s="69"/>
      <c r="J3662" s="50"/>
    </row>
    <row r="3663" spans="1:10" ht="12.75">
      <c r="A3663" s="54"/>
      <c r="B3663" s="54"/>
      <c r="C3663" s="54"/>
      <c r="D3663" s="54"/>
      <c r="F3663" s="54"/>
      <c r="G3663" s="55"/>
      <c r="I3663" s="69"/>
      <c r="J3663" s="50"/>
    </row>
    <row r="3664" spans="1:10" ht="12.75">
      <c r="A3664" s="54"/>
      <c r="B3664" s="54"/>
      <c r="C3664" s="54"/>
      <c r="D3664" s="54"/>
      <c r="F3664" s="54"/>
      <c r="G3664" s="55"/>
      <c r="I3664" s="69"/>
      <c r="J3664" s="50"/>
    </row>
    <row r="3665" spans="1:10" ht="12.75">
      <c r="A3665" s="54"/>
      <c r="B3665" s="54"/>
      <c r="C3665" s="54"/>
      <c r="D3665" s="54"/>
      <c r="F3665" s="54"/>
      <c r="G3665" s="55"/>
      <c r="I3665" s="69"/>
      <c r="J3665" s="50"/>
    </row>
    <row r="3666" spans="1:10" ht="12.75">
      <c r="A3666" s="54"/>
      <c r="B3666" s="54"/>
      <c r="C3666" s="54"/>
      <c r="D3666" s="54"/>
      <c r="F3666" s="54"/>
      <c r="G3666" s="55"/>
      <c r="I3666" s="69"/>
      <c r="J3666" s="50"/>
    </row>
    <row r="3667" spans="1:10" ht="12.75">
      <c r="A3667" s="54"/>
      <c r="B3667" s="54"/>
      <c r="C3667" s="54"/>
      <c r="D3667" s="54"/>
      <c r="F3667" s="54"/>
      <c r="G3667" s="55"/>
      <c r="I3667" s="69"/>
      <c r="J3667" s="50"/>
    </row>
    <row r="3668" spans="1:10" ht="12.75">
      <c r="A3668" s="54"/>
      <c r="B3668" s="54"/>
      <c r="C3668" s="54"/>
      <c r="D3668" s="54"/>
      <c r="F3668" s="54"/>
      <c r="G3668" s="55"/>
      <c r="I3668" s="69"/>
      <c r="J3668" s="50"/>
    </row>
    <row r="3669" spans="1:10" ht="12.75">
      <c r="A3669" s="54"/>
      <c r="B3669" s="54"/>
      <c r="C3669" s="54"/>
      <c r="D3669" s="54"/>
      <c r="F3669" s="54"/>
      <c r="G3669" s="55"/>
      <c r="I3669" s="69"/>
      <c r="J3669" s="50"/>
    </row>
    <row r="3670" spans="1:10" ht="12.75">
      <c r="A3670" s="54"/>
      <c r="B3670" s="54"/>
      <c r="C3670" s="54"/>
      <c r="D3670" s="54"/>
      <c r="F3670" s="54"/>
      <c r="G3670" s="55"/>
      <c r="I3670" s="69"/>
      <c r="J3670" s="50"/>
    </row>
    <row r="3671" spans="1:10" ht="12.75">
      <c r="A3671" s="54"/>
      <c r="B3671" s="54"/>
      <c r="C3671" s="54"/>
      <c r="D3671" s="54"/>
      <c r="F3671" s="54"/>
      <c r="G3671" s="55"/>
      <c r="I3671" s="69"/>
      <c r="J3671" s="50"/>
    </row>
    <row r="3672" spans="1:10" ht="12.75">
      <c r="A3672" s="54"/>
      <c r="B3672" s="54"/>
      <c r="C3672" s="54"/>
      <c r="D3672" s="54"/>
      <c r="F3672" s="54"/>
      <c r="G3672" s="55"/>
      <c r="I3672" s="69"/>
      <c r="J3672" s="50"/>
    </row>
    <row r="3673" spans="1:10" ht="12.75">
      <c r="A3673" s="54"/>
      <c r="B3673" s="54"/>
      <c r="C3673" s="54"/>
      <c r="D3673" s="54"/>
      <c r="F3673" s="54"/>
      <c r="G3673" s="55"/>
      <c r="I3673" s="69"/>
      <c r="J3673" s="50"/>
    </row>
    <row r="3674" spans="1:10" ht="12.75">
      <c r="A3674" s="54"/>
      <c r="B3674" s="54"/>
      <c r="C3674" s="54"/>
      <c r="D3674" s="54"/>
      <c r="F3674" s="54"/>
      <c r="G3674" s="55"/>
      <c r="I3674" s="69"/>
      <c r="J3674" s="50"/>
    </row>
    <row r="3675" spans="1:10" ht="12.75">
      <c r="A3675" s="54"/>
      <c r="B3675" s="54"/>
      <c r="C3675" s="54"/>
      <c r="D3675" s="54"/>
      <c r="F3675" s="54"/>
      <c r="G3675" s="55"/>
      <c r="I3675" s="69"/>
      <c r="J3675" s="50"/>
    </row>
    <row r="3676" spans="1:10" ht="12.75">
      <c r="A3676" s="54"/>
      <c r="B3676" s="54"/>
      <c r="C3676" s="54"/>
      <c r="D3676" s="54"/>
      <c r="F3676" s="54"/>
      <c r="G3676" s="55"/>
      <c r="I3676" s="69"/>
      <c r="J3676" s="50"/>
    </row>
    <row r="3677" spans="1:10" ht="12.75">
      <c r="A3677" s="54"/>
      <c r="B3677" s="54"/>
      <c r="C3677" s="54"/>
      <c r="D3677" s="54"/>
      <c r="F3677" s="54"/>
      <c r="G3677" s="55"/>
      <c r="I3677" s="69"/>
      <c r="J3677" s="50"/>
    </row>
    <row r="3678" spans="1:10" ht="12.75">
      <c r="A3678" s="54"/>
      <c r="B3678" s="54"/>
      <c r="C3678" s="54"/>
      <c r="D3678" s="54"/>
      <c r="F3678" s="54"/>
      <c r="G3678" s="55"/>
      <c r="I3678" s="69"/>
      <c r="J3678" s="50"/>
    </row>
    <row r="3679" spans="1:10" ht="12.75">
      <c r="A3679" s="54"/>
      <c r="B3679" s="54"/>
      <c r="C3679" s="54"/>
      <c r="D3679" s="54"/>
      <c r="F3679" s="54"/>
      <c r="G3679" s="55"/>
      <c r="I3679" s="69"/>
      <c r="J3679" s="50"/>
    </row>
    <row r="3680" spans="1:10" ht="12.75">
      <c r="A3680" s="54"/>
      <c r="B3680" s="54"/>
      <c r="C3680" s="54"/>
      <c r="D3680" s="54"/>
      <c r="F3680" s="54"/>
      <c r="G3680" s="55"/>
      <c r="I3680" s="69"/>
      <c r="J3680" s="50"/>
    </row>
    <row r="3681" spans="1:10" ht="12.75">
      <c r="A3681" s="54"/>
      <c r="B3681" s="54"/>
      <c r="C3681" s="54"/>
      <c r="D3681" s="54"/>
      <c r="F3681" s="54"/>
      <c r="G3681" s="55"/>
      <c r="I3681" s="69"/>
      <c r="J3681" s="50"/>
    </row>
    <row r="3682" spans="1:10" ht="12.75">
      <c r="A3682" s="54"/>
      <c r="B3682" s="54"/>
      <c r="C3682" s="54"/>
      <c r="D3682" s="54"/>
      <c r="F3682" s="54"/>
      <c r="G3682" s="55"/>
      <c r="I3682" s="69"/>
      <c r="J3682" s="50"/>
    </row>
    <row r="3683" spans="1:10" ht="12.75">
      <c r="A3683" s="54"/>
      <c r="B3683" s="54"/>
      <c r="C3683" s="54"/>
      <c r="D3683" s="54"/>
      <c r="F3683" s="54"/>
      <c r="G3683" s="55"/>
      <c r="I3683" s="69"/>
      <c r="J3683" s="50"/>
    </row>
    <row r="3684" spans="1:10" ht="12.75">
      <c r="A3684" s="54"/>
      <c r="B3684" s="54"/>
      <c r="C3684" s="54"/>
      <c r="D3684" s="54"/>
      <c r="F3684" s="54"/>
      <c r="G3684" s="55"/>
      <c r="I3684" s="69"/>
      <c r="J3684" s="50"/>
    </row>
    <row r="3685" spans="1:10" ht="12.75">
      <c r="A3685" s="54"/>
      <c r="B3685" s="54"/>
      <c r="C3685" s="54"/>
      <c r="D3685" s="54"/>
      <c r="F3685" s="54"/>
      <c r="G3685" s="55"/>
      <c r="I3685" s="69"/>
      <c r="J3685" s="50"/>
    </row>
    <row r="3686" spans="1:10" ht="12.75">
      <c r="A3686" s="54"/>
      <c r="B3686" s="54"/>
      <c r="C3686" s="54"/>
      <c r="D3686" s="54"/>
      <c r="F3686" s="54"/>
      <c r="G3686" s="55"/>
      <c r="I3686" s="69"/>
      <c r="J3686" s="50"/>
    </row>
    <row r="3687" spans="1:10" ht="12.75">
      <c r="A3687" s="54"/>
      <c r="B3687" s="54"/>
      <c r="C3687" s="54"/>
      <c r="D3687" s="54"/>
      <c r="F3687" s="54"/>
      <c r="G3687" s="55"/>
      <c r="I3687" s="69"/>
      <c r="J3687" s="50"/>
    </row>
    <row r="3688" spans="1:10" ht="12.75">
      <c r="A3688" s="54"/>
      <c r="B3688" s="54"/>
      <c r="C3688" s="54"/>
      <c r="D3688" s="54"/>
      <c r="F3688" s="54"/>
      <c r="G3688" s="55"/>
      <c r="I3688" s="69"/>
      <c r="J3688" s="50"/>
    </row>
    <row r="3689" spans="1:10" ht="12.75">
      <c r="A3689" s="54"/>
      <c r="B3689" s="54"/>
      <c r="C3689" s="54"/>
      <c r="D3689" s="54"/>
      <c r="F3689" s="54"/>
      <c r="G3689" s="55"/>
      <c r="I3689" s="69"/>
      <c r="J3689" s="50"/>
    </row>
    <row r="3690" spans="1:10" ht="12.75">
      <c r="A3690" s="54"/>
      <c r="B3690" s="54"/>
      <c r="C3690" s="54"/>
      <c r="D3690" s="54"/>
      <c r="F3690" s="54"/>
      <c r="G3690" s="55"/>
      <c r="I3690" s="69"/>
      <c r="J3690" s="50"/>
    </row>
    <row r="3691" spans="1:10" ht="12.75">
      <c r="A3691" s="54"/>
      <c r="B3691" s="54"/>
      <c r="C3691" s="54"/>
      <c r="D3691" s="54"/>
      <c r="F3691" s="54"/>
      <c r="G3691" s="55"/>
      <c r="I3691" s="69"/>
      <c r="J3691" s="50"/>
    </row>
    <row r="3692" spans="1:10" ht="12.75">
      <c r="A3692" s="54"/>
      <c r="B3692" s="54"/>
      <c r="C3692" s="54"/>
      <c r="D3692" s="54"/>
      <c r="F3692" s="54"/>
      <c r="G3692" s="55"/>
      <c r="I3692" s="69"/>
      <c r="J3692" s="50"/>
    </row>
    <row r="3693" spans="1:10" ht="12.75">
      <c r="A3693" s="54"/>
      <c r="B3693" s="54"/>
      <c r="C3693" s="54"/>
      <c r="D3693" s="54"/>
      <c r="F3693" s="54"/>
      <c r="G3693" s="55"/>
      <c r="I3693" s="69"/>
      <c r="J3693" s="50"/>
    </row>
    <row r="3694" spans="1:10" ht="12.75">
      <c r="A3694" s="54"/>
      <c r="B3694" s="54"/>
      <c r="C3694" s="54"/>
      <c r="D3694" s="54"/>
      <c r="F3694" s="54"/>
      <c r="G3694" s="55"/>
      <c r="I3694" s="69"/>
      <c r="J3694" s="50"/>
    </row>
    <row r="3695" spans="1:10" ht="12.75">
      <c r="A3695" s="54"/>
      <c r="B3695" s="54"/>
      <c r="C3695" s="54"/>
      <c r="D3695" s="54"/>
      <c r="F3695" s="54"/>
      <c r="G3695" s="55"/>
      <c r="I3695" s="69"/>
      <c r="J3695" s="50"/>
    </row>
    <row r="3696" spans="1:10" ht="12.75">
      <c r="A3696" s="54"/>
      <c r="B3696" s="54"/>
      <c r="C3696" s="54"/>
      <c r="D3696" s="54"/>
      <c r="F3696" s="54"/>
      <c r="G3696" s="55"/>
      <c r="I3696" s="69"/>
      <c r="J3696" s="50"/>
    </row>
    <row r="3697" spans="1:10" ht="12.75">
      <c r="A3697" s="54"/>
      <c r="B3697" s="54"/>
      <c r="C3697" s="54"/>
      <c r="D3697" s="54"/>
      <c r="F3697" s="54"/>
      <c r="G3697" s="55"/>
      <c r="I3697" s="69"/>
      <c r="J3697" s="50"/>
    </row>
    <row r="3698" spans="1:10" ht="12.75">
      <c r="A3698" s="54"/>
      <c r="B3698" s="54"/>
      <c r="C3698" s="54"/>
      <c r="D3698" s="54"/>
      <c r="F3698" s="54"/>
      <c r="G3698" s="55"/>
      <c r="I3698" s="69"/>
      <c r="J3698" s="50"/>
    </row>
    <row r="3699" spans="1:10" ht="12.75">
      <c r="A3699" s="54"/>
      <c r="B3699" s="54"/>
      <c r="C3699" s="54"/>
      <c r="D3699" s="54"/>
      <c r="F3699" s="54"/>
      <c r="G3699" s="55"/>
      <c r="I3699" s="69"/>
      <c r="J3699" s="50"/>
    </row>
    <row r="3700" spans="1:10" ht="12.75">
      <c r="A3700" s="54"/>
      <c r="B3700" s="54"/>
      <c r="C3700" s="54"/>
      <c r="D3700" s="54"/>
      <c r="F3700" s="54"/>
      <c r="G3700" s="55"/>
      <c r="I3700" s="69"/>
      <c r="J3700" s="50"/>
    </row>
    <row r="3701" spans="1:10" ht="12.75">
      <c r="A3701" s="54"/>
      <c r="B3701" s="54"/>
      <c r="C3701" s="54"/>
      <c r="D3701" s="54"/>
      <c r="F3701" s="54"/>
      <c r="G3701" s="55"/>
      <c r="I3701" s="69"/>
      <c r="J3701" s="50"/>
    </row>
    <row r="3702" spans="1:10" ht="12.75">
      <c r="A3702" s="54"/>
      <c r="B3702" s="54"/>
      <c r="C3702" s="54"/>
      <c r="D3702" s="54"/>
      <c r="F3702" s="54"/>
      <c r="G3702" s="55"/>
      <c r="I3702" s="69"/>
      <c r="J3702" s="50"/>
    </row>
    <row r="3703" spans="1:10" ht="12.75">
      <c r="A3703" s="54"/>
      <c r="B3703" s="54"/>
      <c r="C3703" s="54"/>
      <c r="D3703" s="54"/>
      <c r="F3703" s="54"/>
      <c r="G3703" s="55"/>
      <c r="I3703" s="69"/>
      <c r="J3703" s="50"/>
    </row>
    <row r="3704" spans="1:10" ht="12.75">
      <c r="A3704" s="54"/>
      <c r="B3704" s="54"/>
      <c r="C3704" s="54"/>
      <c r="D3704" s="54"/>
      <c r="F3704" s="54"/>
      <c r="G3704" s="55"/>
      <c r="I3704" s="69"/>
      <c r="J3704" s="50"/>
    </row>
    <row r="3705" spans="1:10" ht="12.75">
      <c r="A3705" s="54"/>
      <c r="B3705" s="54"/>
      <c r="C3705" s="54"/>
      <c r="D3705" s="54"/>
      <c r="F3705" s="54"/>
      <c r="G3705" s="55"/>
      <c r="I3705" s="69"/>
      <c r="J3705" s="50"/>
    </row>
    <row r="3706" spans="1:10" ht="12.75">
      <c r="A3706" s="54"/>
      <c r="B3706" s="54"/>
      <c r="C3706" s="54"/>
      <c r="D3706" s="54"/>
      <c r="F3706" s="54"/>
      <c r="G3706" s="55"/>
      <c r="I3706" s="69"/>
      <c r="J3706" s="50"/>
    </row>
    <row r="3707" spans="1:10" ht="12.75">
      <c r="A3707" s="54"/>
      <c r="B3707" s="54"/>
      <c r="C3707" s="54"/>
      <c r="D3707" s="54"/>
      <c r="F3707" s="54"/>
      <c r="G3707" s="55"/>
      <c r="I3707" s="69"/>
      <c r="J3707" s="50"/>
    </row>
    <row r="3708" spans="1:10" ht="12.75">
      <c r="A3708" s="54"/>
      <c r="B3708" s="54"/>
      <c r="C3708" s="54"/>
      <c r="D3708" s="54"/>
      <c r="F3708" s="54"/>
      <c r="G3708" s="55"/>
      <c r="I3708" s="69"/>
      <c r="J3708" s="50"/>
    </row>
    <row r="3709" spans="1:10" ht="12.75">
      <c r="A3709" s="54"/>
      <c r="B3709" s="54"/>
      <c r="C3709" s="54"/>
      <c r="D3709" s="54"/>
      <c r="F3709" s="54"/>
      <c r="G3709" s="55"/>
      <c r="I3709" s="69"/>
      <c r="J3709" s="50"/>
    </row>
    <row r="3710" spans="1:10" ht="12.75">
      <c r="A3710" s="54"/>
      <c r="B3710" s="54"/>
      <c r="C3710" s="54"/>
      <c r="D3710" s="54"/>
      <c r="F3710" s="54"/>
      <c r="G3710" s="55"/>
      <c r="I3710" s="69"/>
      <c r="J3710" s="50"/>
    </row>
    <row r="3711" spans="1:10" ht="12.75">
      <c r="A3711" s="54"/>
      <c r="B3711" s="54"/>
      <c r="C3711" s="54"/>
      <c r="D3711" s="54"/>
      <c r="F3711" s="54"/>
      <c r="G3711" s="55"/>
      <c r="I3711" s="69"/>
      <c r="J3711" s="50"/>
    </row>
    <row r="3712" spans="1:10" ht="12.75">
      <c r="A3712" s="54"/>
      <c r="B3712" s="54"/>
      <c r="C3712" s="54"/>
      <c r="D3712" s="54"/>
      <c r="F3712" s="54"/>
      <c r="G3712" s="55"/>
      <c r="I3712" s="69"/>
      <c r="J3712" s="50"/>
    </row>
    <row r="3713" spans="1:10" ht="12.75">
      <c r="A3713" s="54"/>
      <c r="B3713" s="54"/>
      <c r="C3713" s="54"/>
      <c r="D3713" s="54"/>
      <c r="F3713" s="54"/>
      <c r="G3713" s="55"/>
      <c r="I3713" s="69"/>
      <c r="J3713" s="50"/>
    </row>
    <row r="3714" spans="1:10" ht="12.75">
      <c r="A3714" s="54"/>
      <c r="B3714" s="54"/>
      <c r="C3714" s="54"/>
      <c r="D3714" s="54"/>
      <c r="F3714" s="54"/>
      <c r="G3714" s="55"/>
      <c r="I3714" s="69"/>
      <c r="J3714" s="50"/>
    </row>
    <row r="3715" spans="1:10" ht="12.75">
      <c r="A3715" s="54"/>
      <c r="B3715" s="54"/>
      <c r="C3715" s="54"/>
      <c r="D3715" s="54"/>
      <c r="F3715" s="54"/>
      <c r="G3715" s="55"/>
      <c r="I3715" s="69"/>
      <c r="J3715" s="50"/>
    </row>
    <row r="3716" spans="1:10" ht="12.75">
      <c r="A3716" s="54"/>
      <c r="B3716" s="54"/>
      <c r="C3716" s="54"/>
      <c r="D3716" s="54"/>
      <c r="F3716" s="54"/>
      <c r="G3716" s="55"/>
      <c r="I3716" s="69"/>
      <c r="J3716" s="50"/>
    </row>
    <row r="3717" spans="1:10" ht="12.75">
      <c r="A3717" s="54"/>
      <c r="B3717" s="54"/>
      <c r="C3717" s="54"/>
      <c r="D3717" s="54"/>
      <c r="F3717" s="54"/>
      <c r="G3717" s="55"/>
      <c r="I3717" s="69"/>
      <c r="J3717" s="50"/>
    </row>
    <row r="3718" spans="1:10" ht="12.75">
      <c r="A3718" s="54"/>
      <c r="B3718" s="54"/>
      <c r="C3718" s="54"/>
      <c r="D3718" s="54"/>
      <c r="F3718" s="54"/>
      <c r="G3718" s="55"/>
      <c r="I3718" s="69"/>
      <c r="J3718" s="50"/>
    </row>
    <row r="3719" spans="1:10" ht="12.75">
      <c r="A3719" s="54"/>
      <c r="B3719" s="54"/>
      <c r="C3719" s="54"/>
      <c r="D3719" s="54"/>
      <c r="F3719" s="54"/>
      <c r="G3719" s="55"/>
      <c r="I3719" s="69"/>
      <c r="J3719" s="50"/>
    </row>
    <row r="3720" spans="1:10" ht="12.75">
      <c r="A3720" s="54"/>
      <c r="B3720" s="54"/>
      <c r="C3720" s="54"/>
      <c r="D3720" s="54"/>
      <c r="F3720" s="54"/>
      <c r="G3720" s="55"/>
      <c r="I3720" s="69"/>
      <c r="J3720" s="50"/>
    </row>
    <row r="3721" spans="1:10" ht="12.75">
      <c r="A3721" s="54"/>
      <c r="B3721" s="54"/>
      <c r="C3721" s="54"/>
      <c r="D3721" s="54"/>
      <c r="F3721" s="54"/>
      <c r="G3721" s="55"/>
      <c r="I3721" s="69"/>
      <c r="J3721" s="50"/>
    </row>
    <row r="3722" spans="1:10" ht="12.75">
      <c r="A3722" s="54"/>
      <c r="B3722" s="54"/>
      <c r="C3722" s="54"/>
      <c r="D3722" s="54"/>
      <c r="F3722" s="54"/>
      <c r="G3722" s="55"/>
      <c r="I3722" s="69"/>
      <c r="J3722" s="50"/>
    </row>
    <row r="3723" spans="1:10" ht="12.75">
      <c r="A3723" s="54"/>
      <c r="B3723" s="54"/>
      <c r="C3723" s="54"/>
      <c r="D3723" s="54"/>
      <c r="F3723" s="54"/>
      <c r="G3723" s="55"/>
      <c r="I3723" s="69"/>
      <c r="J3723" s="50"/>
    </row>
    <row r="3724" spans="1:10" ht="12.75">
      <c r="A3724" s="54"/>
      <c r="B3724" s="54"/>
      <c r="C3724" s="54"/>
      <c r="D3724" s="54"/>
      <c r="F3724" s="54"/>
      <c r="G3724" s="55"/>
      <c r="I3724" s="69"/>
      <c r="J3724" s="50"/>
    </row>
    <row r="3725" spans="1:10" ht="12.75">
      <c r="A3725" s="54"/>
      <c r="B3725" s="54"/>
      <c r="C3725" s="54"/>
      <c r="D3725" s="54"/>
      <c r="F3725" s="54"/>
      <c r="G3725" s="55"/>
      <c r="I3725" s="69"/>
      <c r="J3725" s="50"/>
    </row>
    <row r="3726" spans="1:10" ht="12.75">
      <c r="A3726" s="54"/>
      <c r="B3726" s="54"/>
      <c r="C3726" s="54"/>
      <c r="D3726" s="54"/>
      <c r="F3726" s="54"/>
      <c r="G3726" s="55"/>
      <c r="I3726" s="69"/>
      <c r="J3726" s="50"/>
    </row>
    <row r="3727" spans="1:10" ht="12.75">
      <c r="A3727" s="54"/>
      <c r="B3727" s="54"/>
      <c r="C3727" s="54"/>
      <c r="D3727" s="54"/>
      <c r="F3727" s="54"/>
      <c r="G3727" s="55"/>
      <c r="I3727" s="69"/>
      <c r="J3727" s="50"/>
    </row>
    <row r="3728" spans="1:10" ht="12.75">
      <c r="A3728" s="54"/>
      <c r="B3728" s="54"/>
      <c r="C3728" s="54"/>
      <c r="D3728" s="54"/>
      <c r="F3728" s="54"/>
      <c r="G3728" s="55"/>
      <c r="I3728" s="69"/>
      <c r="J3728" s="50"/>
    </row>
    <row r="3729" spans="1:10" ht="12.75">
      <c r="A3729" s="54"/>
      <c r="B3729" s="54"/>
      <c r="C3729" s="54"/>
      <c r="D3729" s="54"/>
      <c r="F3729" s="54"/>
      <c r="G3729" s="55"/>
      <c r="I3729" s="69"/>
      <c r="J3729" s="50"/>
    </row>
    <row r="3730" spans="1:10" ht="12.75">
      <c r="A3730" s="54"/>
      <c r="B3730" s="54"/>
      <c r="C3730" s="54"/>
      <c r="D3730" s="54"/>
      <c r="F3730" s="54"/>
      <c r="G3730" s="55"/>
      <c r="I3730" s="69"/>
      <c r="J3730" s="50"/>
    </row>
    <row r="3731" spans="1:10" ht="12.75">
      <c r="A3731" s="54"/>
      <c r="B3731" s="54"/>
      <c r="C3731" s="54"/>
      <c r="D3731" s="54"/>
      <c r="F3731" s="54"/>
      <c r="G3731" s="55"/>
      <c r="I3731" s="69"/>
      <c r="J3731" s="50"/>
    </row>
    <row r="3732" spans="1:10" ht="12.75">
      <c r="A3732" s="54"/>
      <c r="B3732" s="54"/>
      <c r="C3732" s="54"/>
      <c r="D3732" s="54"/>
      <c r="F3732" s="54"/>
      <c r="G3732" s="55"/>
      <c r="I3732" s="69"/>
      <c r="J3732" s="50"/>
    </row>
    <row r="3733" spans="1:10" ht="12.75">
      <c r="A3733" s="54"/>
      <c r="B3733" s="54"/>
      <c r="C3733" s="54"/>
      <c r="D3733" s="54"/>
      <c r="F3733" s="54"/>
      <c r="G3733" s="55"/>
      <c r="I3733" s="69"/>
      <c r="J3733" s="50"/>
    </row>
    <row r="3734" spans="1:10" ht="12.75">
      <c r="A3734" s="54"/>
      <c r="B3734" s="54"/>
      <c r="C3734" s="54"/>
      <c r="D3734" s="54"/>
      <c r="F3734" s="54"/>
      <c r="G3734" s="55"/>
      <c r="I3734" s="69"/>
      <c r="J3734" s="50"/>
    </row>
    <row r="3735" spans="1:10" ht="12.75">
      <c r="A3735" s="54"/>
      <c r="B3735" s="54"/>
      <c r="C3735" s="54"/>
      <c r="D3735" s="54"/>
      <c r="F3735" s="54"/>
      <c r="G3735" s="55"/>
      <c r="I3735" s="69"/>
      <c r="J3735" s="50"/>
    </row>
    <row r="3736" spans="1:10" ht="12.75">
      <c r="A3736" s="54"/>
      <c r="B3736" s="54"/>
      <c r="C3736" s="54"/>
      <c r="D3736" s="54"/>
      <c r="F3736" s="54"/>
      <c r="G3736" s="55"/>
      <c r="I3736" s="69"/>
      <c r="J3736" s="50"/>
    </row>
    <row r="3737" spans="1:10" ht="12.75">
      <c r="A3737" s="54"/>
      <c r="B3737" s="54"/>
      <c r="C3737" s="54"/>
      <c r="D3737" s="54"/>
      <c r="F3737" s="54"/>
      <c r="G3737" s="55"/>
      <c r="I3737" s="69"/>
      <c r="J3737" s="50"/>
    </row>
    <row r="3738" spans="1:10" ht="12.75">
      <c r="A3738" s="54"/>
      <c r="B3738" s="54"/>
      <c r="C3738" s="54"/>
      <c r="D3738" s="54"/>
      <c r="F3738" s="54"/>
      <c r="G3738" s="55"/>
      <c r="I3738" s="69"/>
      <c r="J3738" s="50"/>
    </row>
    <row r="3739" spans="1:10" ht="12.75">
      <c r="A3739" s="54"/>
      <c r="B3739" s="54"/>
      <c r="C3739" s="54"/>
      <c r="D3739" s="54"/>
      <c r="F3739" s="54"/>
      <c r="G3739" s="55"/>
      <c r="I3739" s="69"/>
      <c r="J3739" s="50"/>
    </row>
    <row r="3740" spans="1:10" ht="12.75">
      <c r="A3740" s="54"/>
      <c r="B3740" s="54"/>
      <c r="C3740" s="54"/>
      <c r="D3740" s="54"/>
      <c r="F3740" s="54"/>
      <c r="G3740" s="55"/>
      <c r="I3740" s="69"/>
      <c r="J3740" s="50"/>
    </row>
    <row r="3741" spans="1:10" ht="12.75">
      <c r="A3741" s="54"/>
      <c r="B3741" s="54"/>
      <c r="C3741" s="54"/>
      <c r="D3741" s="54"/>
      <c r="F3741" s="54"/>
      <c r="G3741" s="55"/>
      <c r="I3741" s="69"/>
      <c r="J3741" s="50"/>
    </row>
    <row r="3742" spans="1:10" ht="12.75">
      <c r="A3742" s="54"/>
      <c r="B3742" s="54"/>
      <c r="C3742" s="54"/>
      <c r="D3742" s="54"/>
      <c r="F3742" s="54"/>
      <c r="G3742" s="55"/>
      <c r="I3742" s="69"/>
      <c r="J3742" s="50"/>
    </row>
    <row r="3743" spans="1:10" ht="12.75">
      <c r="A3743" s="54"/>
      <c r="B3743" s="54"/>
      <c r="C3743" s="54"/>
      <c r="D3743" s="54"/>
      <c r="F3743" s="54"/>
      <c r="G3743" s="55"/>
      <c r="I3743" s="69"/>
      <c r="J3743" s="50"/>
    </row>
    <row r="3744" spans="1:10" ht="12.75">
      <c r="A3744" s="54"/>
      <c r="B3744" s="54"/>
      <c r="C3744" s="54"/>
      <c r="D3744" s="54"/>
      <c r="F3744" s="54"/>
      <c r="G3744" s="55"/>
      <c r="I3744" s="69"/>
      <c r="J3744" s="50"/>
    </row>
    <row r="3745" spans="1:10" ht="12.75">
      <c r="A3745" s="54"/>
      <c r="B3745" s="54"/>
      <c r="C3745" s="54"/>
      <c r="D3745" s="54"/>
      <c r="F3745" s="54"/>
      <c r="G3745" s="55"/>
      <c r="I3745" s="69"/>
      <c r="J3745" s="50"/>
    </row>
    <row r="3746" spans="1:10" ht="12.75">
      <c r="A3746" s="54"/>
      <c r="B3746" s="54"/>
      <c r="C3746" s="54"/>
      <c r="D3746" s="54"/>
      <c r="F3746" s="54"/>
      <c r="G3746" s="55"/>
      <c r="I3746" s="69"/>
      <c r="J3746" s="50"/>
    </row>
    <row r="3747" spans="1:10" ht="12.75">
      <c r="A3747" s="54"/>
      <c r="B3747" s="54"/>
      <c r="C3747" s="54"/>
      <c r="D3747" s="54"/>
      <c r="F3747" s="54"/>
      <c r="G3747" s="55"/>
      <c r="I3747" s="69"/>
      <c r="J3747" s="50"/>
    </row>
    <row r="3748" spans="1:10" ht="12.75">
      <c r="A3748" s="54"/>
      <c r="B3748" s="54"/>
      <c r="C3748" s="54"/>
      <c r="D3748" s="54"/>
      <c r="F3748" s="54"/>
      <c r="G3748" s="55"/>
      <c r="I3748" s="69"/>
      <c r="J3748" s="50"/>
    </row>
    <row r="3749" spans="1:10" ht="12.75">
      <c r="A3749" s="54"/>
      <c r="B3749" s="54"/>
      <c r="C3749" s="54"/>
      <c r="D3749" s="54"/>
      <c r="F3749" s="54"/>
      <c r="G3749" s="55"/>
      <c r="I3749" s="69"/>
      <c r="J3749" s="50"/>
    </row>
    <row r="3750" spans="1:10" ht="12.75">
      <c r="A3750" s="54"/>
      <c r="B3750" s="54"/>
      <c r="C3750" s="54"/>
      <c r="D3750" s="54"/>
      <c r="F3750" s="54"/>
      <c r="G3750" s="55"/>
      <c r="I3750" s="69"/>
      <c r="J3750" s="50"/>
    </row>
    <row r="3751" spans="1:10" ht="12.75">
      <c r="A3751" s="54"/>
      <c r="B3751" s="54"/>
      <c r="C3751" s="54"/>
      <c r="D3751" s="54"/>
      <c r="F3751" s="54"/>
      <c r="G3751" s="55"/>
      <c r="I3751" s="69"/>
      <c r="J3751" s="50"/>
    </row>
    <row r="3752" spans="1:10" ht="12.75">
      <c r="A3752" s="54"/>
      <c r="B3752" s="54"/>
      <c r="C3752" s="54"/>
      <c r="D3752" s="54"/>
      <c r="F3752" s="54"/>
      <c r="G3752" s="55"/>
      <c r="I3752" s="69"/>
      <c r="J3752" s="50"/>
    </row>
    <row r="3753" spans="1:10" ht="12.75">
      <c r="A3753" s="54"/>
      <c r="B3753" s="54"/>
      <c r="C3753" s="54"/>
      <c r="D3753" s="54"/>
      <c r="F3753" s="54"/>
      <c r="G3753" s="55"/>
      <c r="I3753" s="69"/>
      <c r="J3753" s="50"/>
    </row>
    <row r="3754" spans="1:10" ht="12.75">
      <c r="A3754" s="54"/>
      <c r="B3754" s="54"/>
      <c r="C3754" s="54"/>
      <c r="D3754" s="54"/>
      <c r="F3754" s="54"/>
      <c r="G3754" s="55"/>
      <c r="I3754" s="69"/>
      <c r="J3754" s="50"/>
    </row>
    <row r="3755" spans="1:10" ht="12.75">
      <c r="A3755" s="54"/>
      <c r="B3755" s="54"/>
      <c r="C3755" s="54"/>
      <c r="D3755" s="54"/>
      <c r="F3755" s="54"/>
      <c r="G3755" s="55"/>
      <c r="I3755" s="69"/>
      <c r="J3755" s="50"/>
    </row>
    <row r="3756" spans="1:10" ht="12.75">
      <c r="A3756" s="54"/>
      <c r="B3756" s="54"/>
      <c r="C3756" s="54"/>
      <c r="D3756" s="54"/>
      <c r="F3756" s="54"/>
      <c r="G3756" s="55"/>
      <c r="I3756" s="69"/>
      <c r="J3756" s="50"/>
    </row>
    <row r="3757" spans="1:10" ht="12.75">
      <c r="A3757" s="54"/>
      <c r="B3757" s="54"/>
      <c r="C3757" s="54"/>
      <c r="D3757" s="54"/>
      <c r="F3757" s="54"/>
      <c r="G3757" s="55"/>
      <c r="I3757" s="69"/>
      <c r="J3757" s="50"/>
    </row>
    <row r="3758" spans="1:10" ht="12.75">
      <c r="A3758" s="54"/>
      <c r="B3758" s="54"/>
      <c r="C3758" s="54"/>
      <c r="D3758" s="54"/>
      <c r="F3758" s="54"/>
      <c r="G3758" s="55"/>
      <c r="I3758" s="69"/>
      <c r="J3758" s="50"/>
    </row>
    <row r="3759" spans="1:10" ht="12.75">
      <c r="A3759" s="54"/>
      <c r="B3759" s="54"/>
      <c r="C3759" s="54"/>
      <c r="D3759" s="54"/>
      <c r="F3759" s="54"/>
      <c r="G3759" s="55"/>
      <c r="I3759" s="69"/>
      <c r="J3759" s="50"/>
    </row>
    <row r="3760" spans="1:10" ht="12.75">
      <c r="A3760" s="54"/>
      <c r="B3760" s="54"/>
      <c r="C3760" s="54"/>
      <c r="D3760" s="54"/>
      <c r="F3760" s="54"/>
      <c r="G3760" s="55"/>
      <c r="I3760" s="69"/>
      <c r="J3760" s="50"/>
    </row>
    <row r="3761" spans="1:10" ht="12.75">
      <c r="A3761" s="54"/>
      <c r="B3761" s="54"/>
      <c r="C3761" s="54"/>
      <c r="D3761" s="54"/>
      <c r="F3761" s="54"/>
      <c r="G3761" s="55"/>
      <c r="I3761" s="69"/>
      <c r="J3761" s="50"/>
    </row>
    <row r="3762" spans="1:10" ht="12.75">
      <c r="A3762" s="54"/>
      <c r="B3762" s="54"/>
      <c r="C3762" s="54"/>
      <c r="D3762" s="54"/>
      <c r="F3762" s="54"/>
      <c r="G3762" s="55"/>
      <c r="I3762" s="69"/>
      <c r="J3762" s="50"/>
    </row>
    <row r="3763" spans="1:10" ht="12.75">
      <c r="A3763" s="54"/>
      <c r="B3763" s="54"/>
      <c r="C3763" s="54"/>
      <c r="D3763" s="54"/>
      <c r="F3763" s="54"/>
      <c r="G3763" s="55"/>
      <c r="I3763" s="69"/>
      <c r="J3763" s="50"/>
    </row>
    <row r="3764" spans="1:10" ht="12.75">
      <c r="A3764" s="54"/>
      <c r="B3764" s="54"/>
      <c r="C3764" s="54"/>
      <c r="D3764" s="54"/>
      <c r="F3764" s="54"/>
      <c r="G3764" s="55"/>
      <c r="I3764" s="69"/>
      <c r="J3764" s="50"/>
    </row>
    <row r="3765" spans="1:10" ht="12.75">
      <c r="A3765" s="54"/>
      <c r="B3765" s="54"/>
      <c r="C3765" s="54"/>
      <c r="D3765" s="54"/>
      <c r="F3765" s="54"/>
      <c r="G3765" s="55"/>
      <c r="I3765" s="69"/>
      <c r="J3765" s="50"/>
    </row>
    <row r="3766" spans="1:10" ht="12.75">
      <c r="A3766" s="54"/>
      <c r="B3766" s="54"/>
      <c r="C3766" s="54"/>
      <c r="D3766" s="54"/>
      <c r="F3766" s="54"/>
      <c r="G3766" s="55"/>
      <c r="I3766" s="69"/>
      <c r="J3766" s="50"/>
    </row>
    <row r="3767" spans="1:10" ht="12.75">
      <c r="A3767" s="54"/>
      <c r="B3767" s="54"/>
      <c r="C3767" s="54"/>
      <c r="D3767" s="54"/>
      <c r="F3767" s="54"/>
      <c r="G3767" s="55"/>
      <c r="I3767" s="69"/>
      <c r="J3767" s="50"/>
    </row>
    <row r="3768" spans="1:10" ht="12.75">
      <c r="A3768" s="54"/>
      <c r="B3768" s="54"/>
      <c r="C3768" s="54"/>
      <c r="D3768" s="54"/>
      <c r="F3768" s="54"/>
      <c r="G3768" s="55"/>
      <c r="I3768" s="69"/>
      <c r="J3768" s="50"/>
    </row>
    <row r="3769" spans="1:10" ht="12.75">
      <c r="A3769" s="54"/>
      <c r="B3769" s="54"/>
      <c r="C3769" s="54"/>
      <c r="D3769" s="54"/>
      <c r="F3769" s="54"/>
      <c r="G3769" s="55"/>
      <c r="I3769" s="69"/>
      <c r="J3769" s="50"/>
    </row>
    <row r="3770" spans="1:10" ht="12.75">
      <c r="A3770" s="54"/>
      <c r="B3770" s="54"/>
      <c r="C3770" s="54"/>
      <c r="D3770" s="54"/>
      <c r="F3770" s="54"/>
      <c r="G3770" s="55"/>
      <c r="I3770" s="69"/>
      <c r="J3770" s="50"/>
    </row>
    <row r="3771" spans="1:10" ht="12.75">
      <c r="A3771" s="54"/>
      <c r="B3771" s="54"/>
      <c r="C3771" s="54"/>
      <c r="D3771" s="54"/>
      <c r="F3771" s="54"/>
      <c r="G3771" s="55"/>
      <c r="I3771" s="69"/>
      <c r="J3771" s="50"/>
    </row>
    <row r="3772" spans="1:10" ht="12.75">
      <c r="A3772" s="54"/>
      <c r="B3772" s="54"/>
      <c r="C3772" s="54"/>
      <c r="D3772" s="54"/>
      <c r="F3772" s="54"/>
      <c r="G3772" s="55"/>
      <c r="I3772" s="69"/>
      <c r="J3772" s="50"/>
    </row>
    <row r="3773" spans="1:10" ht="12.75">
      <c r="A3773" s="54"/>
      <c r="B3773" s="54"/>
      <c r="C3773" s="54"/>
      <c r="D3773" s="54"/>
      <c r="F3773" s="54"/>
      <c r="G3773" s="55"/>
      <c r="I3773" s="69"/>
      <c r="J3773" s="50"/>
    </row>
    <row r="3774" spans="1:10" ht="12.75">
      <c r="A3774" s="54"/>
      <c r="B3774" s="54"/>
      <c r="C3774" s="54"/>
      <c r="D3774" s="54"/>
      <c r="F3774" s="54"/>
      <c r="G3774" s="55"/>
      <c r="I3774" s="69"/>
      <c r="J3774" s="50"/>
    </row>
    <row r="3775" spans="1:10" ht="12.75">
      <c r="A3775" s="54"/>
      <c r="B3775" s="54"/>
      <c r="C3775" s="54"/>
      <c r="D3775" s="54"/>
      <c r="F3775" s="54"/>
      <c r="G3775" s="55"/>
      <c r="I3775" s="69"/>
      <c r="J3775" s="50"/>
    </row>
    <row r="3776" spans="1:10" ht="12.75">
      <c r="A3776" s="54"/>
      <c r="B3776" s="54"/>
      <c r="C3776" s="54"/>
      <c r="D3776" s="54"/>
      <c r="F3776" s="54"/>
      <c r="G3776" s="55"/>
      <c r="I3776" s="69"/>
      <c r="J3776" s="50"/>
    </row>
    <row r="3777" spans="1:10" ht="12.75">
      <c r="A3777" s="54"/>
      <c r="B3777" s="54"/>
      <c r="C3777" s="54"/>
      <c r="D3777" s="54"/>
      <c r="F3777" s="54"/>
      <c r="G3777" s="55"/>
      <c r="I3777" s="69"/>
      <c r="J3777" s="50"/>
    </row>
    <row r="3778" spans="1:10" ht="12.75">
      <c r="A3778" s="54"/>
      <c r="B3778" s="54"/>
      <c r="C3778" s="54"/>
      <c r="D3778" s="54"/>
      <c r="F3778" s="54"/>
      <c r="G3778" s="55"/>
      <c r="I3778" s="69"/>
      <c r="J3778" s="50"/>
    </row>
    <row r="3779" spans="1:10" ht="12.75">
      <c r="A3779" s="54"/>
      <c r="B3779" s="54"/>
      <c r="C3779" s="54"/>
      <c r="D3779" s="54"/>
      <c r="F3779" s="54"/>
      <c r="G3779" s="55"/>
      <c r="I3779" s="69"/>
      <c r="J3779" s="50"/>
    </row>
    <row r="3780" spans="1:10" ht="12.75">
      <c r="A3780" s="54"/>
      <c r="B3780" s="54"/>
      <c r="C3780" s="54"/>
      <c r="D3780" s="54"/>
      <c r="F3780" s="54"/>
      <c r="G3780" s="55"/>
      <c r="I3780" s="69"/>
      <c r="J3780" s="50"/>
    </row>
    <row r="3781" spans="1:10" ht="12.75">
      <c r="A3781" s="54"/>
      <c r="B3781" s="54"/>
      <c r="C3781" s="54"/>
      <c r="D3781" s="54"/>
      <c r="F3781" s="54"/>
      <c r="G3781" s="55"/>
      <c r="I3781" s="69"/>
      <c r="J3781" s="50"/>
    </row>
    <row r="3782" spans="1:10" ht="12.75">
      <c r="A3782" s="54"/>
      <c r="B3782" s="54"/>
      <c r="C3782" s="54"/>
      <c r="D3782" s="54"/>
      <c r="F3782" s="54"/>
      <c r="G3782" s="55"/>
      <c r="I3782" s="69"/>
      <c r="J3782" s="50"/>
    </row>
    <row r="3783" spans="1:10" ht="12.75">
      <c r="A3783" s="54"/>
      <c r="B3783" s="54"/>
      <c r="C3783" s="54"/>
      <c r="D3783" s="54"/>
      <c r="F3783" s="54"/>
      <c r="G3783" s="55"/>
      <c r="I3783" s="69"/>
      <c r="J3783" s="50"/>
    </row>
    <row r="3784" spans="1:10" ht="12.75">
      <c r="A3784" s="54"/>
      <c r="B3784" s="54"/>
      <c r="C3784" s="54"/>
      <c r="D3784" s="54"/>
      <c r="F3784" s="54"/>
      <c r="G3784" s="55"/>
      <c r="I3784" s="69"/>
      <c r="J3784" s="50"/>
    </row>
    <row r="3785" spans="1:10" ht="12.75">
      <c r="A3785" s="54"/>
      <c r="B3785" s="54"/>
      <c r="C3785" s="54"/>
      <c r="D3785" s="54"/>
      <c r="F3785" s="54"/>
      <c r="G3785" s="55"/>
      <c r="I3785" s="69"/>
      <c r="J3785" s="50"/>
    </row>
    <row r="3786" spans="1:10" ht="12.75">
      <c r="A3786" s="54"/>
      <c r="B3786" s="54"/>
      <c r="C3786" s="54"/>
      <c r="D3786" s="54"/>
      <c r="F3786" s="54"/>
      <c r="G3786" s="55"/>
      <c r="I3786" s="69"/>
      <c r="J3786" s="50"/>
    </row>
    <row r="3787" spans="1:10" ht="12.75">
      <c r="A3787" s="54"/>
      <c r="B3787" s="54"/>
      <c r="C3787" s="54"/>
      <c r="D3787" s="54"/>
      <c r="F3787" s="54"/>
      <c r="G3787" s="55"/>
      <c r="I3787" s="69"/>
      <c r="J3787" s="50"/>
    </row>
    <row r="3788" spans="1:10" ht="12.75">
      <c r="A3788" s="54"/>
      <c r="B3788" s="54"/>
      <c r="C3788" s="54"/>
      <c r="D3788" s="54"/>
      <c r="F3788" s="54"/>
      <c r="G3788" s="55"/>
      <c r="I3788" s="69"/>
      <c r="J3788" s="50"/>
    </row>
    <row r="3789" spans="1:10" ht="12.75">
      <c r="A3789" s="54"/>
      <c r="B3789" s="54"/>
      <c r="C3789" s="54"/>
      <c r="D3789" s="54"/>
      <c r="F3789" s="54"/>
      <c r="G3789" s="55"/>
      <c r="I3789" s="69"/>
      <c r="J3789" s="50"/>
    </row>
    <row r="3790" spans="1:10" ht="12.75">
      <c r="A3790" s="54"/>
      <c r="B3790" s="54"/>
      <c r="C3790" s="54"/>
      <c r="D3790" s="54"/>
      <c r="F3790" s="54"/>
      <c r="G3790" s="55"/>
      <c r="I3790" s="69"/>
      <c r="J3790" s="50"/>
    </row>
    <row r="3791" spans="1:10" ht="12.75">
      <c r="A3791" s="54"/>
      <c r="B3791" s="54"/>
      <c r="C3791" s="54"/>
      <c r="D3791" s="54"/>
      <c r="F3791" s="54"/>
      <c r="G3791" s="55"/>
      <c r="I3791" s="69"/>
      <c r="J3791" s="50"/>
    </row>
    <row r="3792" spans="1:10" ht="12.75">
      <c r="A3792" s="54"/>
      <c r="B3792" s="54"/>
      <c r="C3792" s="54"/>
      <c r="D3792" s="54"/>
      <c r="F3792" s="54"/>
      <c r="G3792" s="55"/>
      <c r="I3792" s="69"/>
      <c r="J3792" s="50"/>
    </row>
    <row r="3793" spans="1:10" ht="12.75">
      <c r="A3793" s="54"/>
      <c r="B3793" s="54"/>
      <c r="C3793" s="54"/>
      <c r="D3793" s="54"/>
      <c r="F3793" s="54"/>
      <c r="G3793" s="55"/>
      <c r="I3793" s="69"/>
      <c r="J3793" s="50"/>
    </row>
    <row r="3794" spans="1:10" ht="12.75">
      <c r="A3794" s="54"/>
      <c r="B3794" s="54"/>
      <c r="C3794" s="54"/>
      <c r="D3794" s="54"/>
      <c r="F3794" s="54"/>
      <c r="G3794" s="55"/>
      <c r="I3794" s="69"/>
      <c r="J3794" s="50"/>
    </row>
    <row r="3795" spans="1:10" ht="12.75">
      <c r="A3795" s="54"/>
      <c r="B3795" s="54"/>
      <c r="C3795" s="54"/>
      <c r="D3795" s="54"/>
      <c r="F3795" s="54"/>
      <c r="G3795" s="55"/>
      <c r="I3795" s="69"/>
      <c r="J3795" s="50"/>
    </row>
    <row r="3796" spans="1:10" ht="12.75">
      <c r="A3796" s="54"/>
      <c r="B3796" s="54"/>
      <c r="C3796" s="54"/>
      <c r="D3796" s="54"/>
      <c r="F3796" s="54"/>
      <c r="G3796" s="55"/>
      <c r="I3796" s="69"/>
      <c r="J3796" s="50"/>
    </row>
    <row r="3797" spans="1:10" ht="12.75">
      <c r="A3797" s="54"/>
      <c r="B3797" s="54"/>
      <c r="C3797" s="54"/>
      <c r="D3797" s="54"/>
      <c r="F3797" s="54"/>
      <c r="G3797" s="55"/>
      <c r="I3797" s="69"/>
      <c r="J3797" s="50"/>
    </row>
    <row r="3798" spans="1:10" ht="12.75">
      <c r="A3798" s="54"/>
      <c r="B3798" s="54"/>
      <c r="C3798" s="54"/>
      <c r="D3798" s="54"/>
      <c r="F3798" s="54"/>
      <c r="G3798" s="55"/>
      <c r="I3798" s="69"/>
      <c r="J3798" s="50"/>
    </row>
    <row r="3799" spans="1:10" ht="12.75">
      <c r="A3799" s="54"/>
      <c r="B3799" s="54"/>
      <c r="C3799" s="54"/>
      <c r="D3799" s="54"/>
      <c r="F3799" s="54"/>
      <c r="G3799" s="55"/>
      <c r="I3799" s="69"/>
      <c r="J3799" s="50"/>
    </row>
    <row r="3800" spans="1:10" ht="12.75">
      <c r="A3800" s="54"/>
      <c r="B3800" s="54"/>
      <c r="C3800" s="54"/>
      <c r="D3800" s="54"/>
      <c r="F3800" s="54"/>
      <c r="G3800" s="55"/>
      <c r="I3800" s="69"/>
      <c r="J3800" s="50"/>
    </row>
    <row r="3801" spans="1:10" ht="12.75">
      <c r="A3801" s="54"/>
      <c r="B3801" s="54"/>
      <c r="C3801" s="54"/>
      <c r="D3801" s="54"/>
      <c r="F3801" s="54"/>
      <c r="G3801" s="55"/>
      <c r="I3801" s="69"/>
      <c r="J3801" s="50"/>
    </row>
    <row r="3802" spans="1:10" ht="12.75">
      <c r="A3802" s="54"/>
      <c r="B3802" s="54"/>
      <c r="C3802" s="54"/>
      <c r="D3802" s="54"/>
      <c r="F3802" s="54"/>
      <c r="G3802" s="55"/>
      <c r="I3802" s="69"/>
      <c r="J3802" s="50"/>
    </row>
    <row r="3803" spans="1:10" ht="12.75">
      <c r="A3803" s="54"/>
      <c r="B3803" s="54"/>
      <c r="C3803" s="54"/>
      <c r="D3803" s="54"/>
      <c r="F3803" s="54"/>
      <c r="G3803" s="55"/>
      <c r="I3803" s="69"/>
      <c r="J3803" s="50"/>
    </row>
    <row r="3804" spans="1:10" ht="12.75">
      <c r="A3804" s="54"/>
      <c r="B3804" s="54"/>
      <c r="C3804" s="54"/>
      <c r="D3804" s="54"/>
      <c r="F3804" s="54"/>
      <c r="G3804" s="55"/>
      <c r="I3804" s="69"/>
      <c r="J3804" s="50"/>
    </row>
    <row r="3805" spans="1:10" ht="12.75">
      <c r="A3805" s="54"/>
      <c r="B3805" s="54"/>
      <c r="C3805" s="54"/>
      <c r="D3805" s="54"/>
      <c r="F3805" s="54"/>
      <c r="G3805" s="55"/>
      <c r="I3805" s="69"/>
      <c r="J3805" s="50"/>
    </row>
    <row r="3806" spans="1:10" ht="12.75">
      <c r="A3806" s="54"/>
      <c r="B3806" s="54"/>
      <c r="C3806" s="54"/>
      <c r="D3806" s="54"/>
      <c r="F3806" s="54"/>
      <c r="G3806" s="55"/>
      <c r="I3806" s="69"/>
      <c r="J3806" s="50"/>
    </row>
    <row r="3807" spans="1:10" ht="12.75">
      <c r="A3807" s="54"/>
      <c r="B3807" s="54"/>
      <c r="C3807" s="54"/>
      <c r="D3807" s="54"/>
      <c r="F3807" s="54"/>
      <c r="G3807" s="55"/>
      <c r="I3807" s="69"/>
      <c r="J3807" s="50"/>
    </row>
    <row r="3808" spans="1:10" ht="12.75">
      <c r="A3808" s="54"/>
      <c r="B3808" s="54"/>
      <c r="C3808" s="54"/>
      <c r="D3808" s="54"/>
      <c r="F3808" s="54"/>
      <c r="G3808" s="55"/>
      <c r="I3808" s="69"/>
      <c r="J3808" s="50"/>
    </row>
    <row r="3809" spans="1:10" ht="12.75">
      <c r="A3809" s="54"/>
      <c r="B3809" s="54"/>
      <c r="C3809" s="54"/>
      <c r="D3809" s="54"/>
      <c r="F3809" s="54"/>
      <c r="G3809" s="55"/>
      <c r="I3809" s="69"/>
      <c r="J3809" s="50"/>
    </row>
    <row r="3810" spans="1:10" ht="12.75">
      <c r="A3810" s="54"/>
      <c r="B3810" s="54"/>
      <c r="C3810" s="54"/>
      <c r="D3810" s="54"/>
      <c r="F3810" s="54"/>
      <c r="G3810" s="55"/>
      <c r="I3810" s="69"/>
      <c r="J3810" s="50"/>
    </row>
    <row r="3811" spans="1:10" ht="12.75">
      <c r="A3811" s="54"/>
      <c r="B3811" s="54"/>
      <c r="C3811" s="54"/>
      <c r="D3811" s="54"/>
      <c r="F3811" s="54"/>
      <c r="G3811" s="55"/>
      <c r="I3811" s="69"/>
      <c r="J3811" s="50"/>
    </row>
    <row r="3812" spans="1:10" ht="12.75">
      <c r="A3812" s="54"/>
      <c r="B3812" s="54"/>
      <c r="C3812" s="54"/>
      <c r="D3812" s="54"/>
      <c r="F3812" s="54"/>
      <c r="G3812" s="55"/>
      <c r="I3812" s="69"/>
      <c r="J3812" s="50"/>
    </row>
    <row r="3813" spans="1:10" ht="12.75">
      <c r="A3813" s="54"/>
      <c r="B3813" s="54"/>
      <c r="C3813" s="54"/>
      <c r="D3813" s="54"/>
      <c r="F3813" s="54"/>
      <c r="G3813" s="55"/>
      <c r="I3813" s="69"/>
      <c r="J3813" s="50"/>
    </row>
    <row r="3814" spans="1:10" ht="12.75">
      <c r="A3814" s="54"/>
      <c r="B3814" s="54"/>
      <c r="C3814" s="54"/>
      <c r="D3814" s="54"/>
      <c r="F3814" s="54"/>
      <c r="G3814" s="55"/>
      <c r="I3814" s="69"/>
      <c r="J3814" s="50"/>
    </row>
    <row r="3815" spans="1:10" ht="12.75">
      <c r="A3815" s="54"/>
      <c r="B3815" s="54"/>
      <c r="C3815" s="54"/>
      <c r="D3815" s="54"/>
      <c r="F3815" s="54"/>
      <c r="G3815" s="55"/>
      <c r="I3815" s="69"/>
      <c r="J3815" s="50"/>
    </row>
    <row r="3816" spans="1:10" ht="12.75">
      <c r="A3816" s="54"/>
      <c r="B3816" s="54"/>
      <c r="C3816" s="54"/>
      <c r="D3816" s="54"/>
      <c r="F3816" s="54"/>
      <c r="G3816" s="55"/>
      <c r="I3816" s="69"/>
      <c r="J3816" s="50"/>
    </row>
    <row r="3817" spans="1:10" ht="12.75">
      <c r="A3817" s="54"/>
      <c r="B3817" s="54"/>
      <c r="C3817" s="54"/>
      <c r="D3817" s="54"/>
      <c r="F3817" s="54"/>
      <c r="G3817" s="55"/>
      <c r="I3817" s="69"/>
      <c r="J3817" s="50"/>
    </row>
    <row r="3818" spans="1:10" ht="12.75">
      <c r="A3818" s="54"/>
      <c r="B3818" s="54"/>
      <c r="C3818" s="54"/>
      <c r="D3818" s="54"/>
      <c r="F3818" s="54"/>
      <c r="G3818" s="55"/>
      <c r="I3818" s="69"/>
      <c r="J3818" s="50"/>
    </row>
    <row r="3819" spans="1:10" ht="12.75">
      <c r="A3819" s="54"/>
      <c r="B3819" s="54"/>
      <c r="C3819" s="54"/>
      <c r="D3819" s="54"/>
      <c r="F3819" s="54"/>
      <c r="G3819" s="55"/>
      <c r="I3819" s="69"/>
      <c r="J3819" s="50"/>
    </row>
    <row r="3820" spans="1:10" ht="12.75">
      <c r="A3820" s="54"/>
      <c r="B3820" s="54"/>
      <c r="C3820" s="54"/>
      <c r="D3820" s="54"/>
      <c r="F3820" s="54"/>
      <c r="G3820" s="55"/>
      <c r="I3820" s="69"/>
      <c r="J3820" s="50"/>
    </row>
    <row r="3821" spans="1:10" ht="12.75">
      <c r="A3821" s="54"/>
      <c r="B3821" s="54"/>
      <c r="C3821" s="54"/>
      <c r="D3821" s="54"/>
      <c r="F3821" s="54"/>
      <c r="G3821" s="55"/>
      <c r="I3821" s="69"/>
      <c r="J3821" s="50"/>
    </row>
    <row r="3822" spans="1:10" ht="12.75">
      <c r="A3822" s="54"/>
      <c r="B3822" s="54"/>
      <c r="C3822" s="54"/>
      <c r="D3822" s="54"/>
      <c r="F3822" s="54"/>
      <c r="G3822" s="55"/>
      <c r="I3822" s="69"/>
      <c r="J3822" s="50"/>
    </row>
    <row r="3823" spans="1:10" ht="12.75">
      <c r="A3823" s="54"/>
      <c r="B3823" s="54"/>
      <c r="C3823" s="54"/>
      <c r="D3823" s="54"/>
      <c r="F3823" s="54"/>
      <c r="G3823" s="55"/>
      <c r="I3823" s="69"/>
      <c r="J3823" s="50"/>
    </row>
    <row r="3824" spans="1:10" ht="12.75">
      <c r="A3824" s="54"/>
      <c r="B3824" s="54"/>
      <c r="C3824" s="54"/>
      <c r="D3824" s="54"/>
      <c r="F3824" s="54"/>
      <c r="G3824" s="55"/>
      <c r="I3824" s="69"/>
      <c r="J3824" s="50"/>
    </row>
    <row r="3825" spans="1:10" ht="12.75">
      <c r="A3825" s="54"/>
      <c r="B3825" s="54"/>
      <c r="C3825" s="54"/>
      <c r="D3825" s="54"/>
      <c r="F3825" s="54"/>
      <c r="G3825" s="55"/>
      <c r="I3825" s="69"/>
      <c r="J3825" s="50"/>
    </row>
    <row r="3826" spans="1:10" ht="12.75">
      <c r="A3826" s="54"/>
      <c r="B3826" s="54"/>
      <c r="C3826" s="54"/>
      <c r="D3826" s="54"/>
      <c r="F3826" s="54"/>
      <c r="G3826" s="55"/>
      <c r="I3826" s="69"/>
      <c r="J3826" s="50"/>
    </row>
    <row r="3827" spans="1:10" ht="12.75">
      <c r="A3827" s="54"/>
      <c r="B3827" s="54"/>
      <c r="C3827" s="54"/>
      <c r="D3827" s="54"/>
      <c r="F3827" s="54"/>
      <c r="G3827" s="55"/>
      <c r="I3827" s="69"/>
      <c r="J3827" s="50"/>
    </row>
    <row r="3828" spans="1:10" ht="12.75">
      <c r="A3828" s="54"/>
      <c r="B3828" s="54"/>
      <c r="C3828" s="54"/>
      <c r="D3828" s="54"/>
      <c r="F3828" s="54"/>
      <c r="G3828" s="55"/>
      <c r="I3828" s="69"/>
      <c r="J3828" s="50"/>
    </row>
    <row r="3829" spans="1:10" ht="12.75">
      <c r="A3829" s="54"/>
      <c r="B3829" s="54"/>
      <c r="C3829" s="54"/>
      <c r="D3829" s="54"/>
      <c r="F3829" s="54"/>
      <c r="G3829" s="55"/>
      <c r="I3829" s="69"/>
      <c r="J3829" s="50"/>
    </row>
    <row r="3830" spans="1:10" ht="12.75">
      <c r="A3830" s="54"/>
      <c r="B3830" s="54"/>
      <c r="C3830" s="54"/>
      <c r="D3830" s="54"/>
      <c r="F3830" s="54"/>
      <c r="G3830" s="55"/>
      <c r="I3830" s="69"/>
      <c r="J3830" s="50"/>
    </row>
    <row r="3831" spans="1:10" ht="12.75">
      <c r="A3831" s="54"/>
      <c r="B3831" s="54"/>
      <c r="C3831" s="54"/>
      <c r="D3831" s="54"/>
      <c r="F3831" s="54"/>
      <c r="G3831" s="55"/>
      <c r="I3831" s="69"/>
      <c r="J3831" s="50"/>
    </row>
    <row r="3832" spans="1:10" ht="12.75">
      <c r="A3832" s="54"/>
      <c r="B3832" s="54"/>
      <c r="C3832" s="54"/>
      <c r="D3832" s="54"/>
      <c r="F3832" s="54"/>
      <c r="G3832" s="55"/>
      <c r="I3832" s="69"/>
      <c r="J3832" s="50"/>
    </row>
    <row r="3833" spans="1:10" ht="12.75">
      <c r="A3833" s="54"/>
      <c r="B3833" s="54"/>
      <c r="C3833" s="54"/>
      <c r="D3833" s="54"/>
      <c r="F3833" s="54"/>
      <c r="G3833" s="55"/>
      <c r="I3833" s="69"/>
      <c r="J3833" s="50"/>
    </row>
    <row r="3834" spans="1:10" ht="12.75">
      <c r="A3834" s="54"/>
      <c r="B3834" s="54"/>
      <c r="C3834" s="54"/>
      <c r="D3834" s="54"/>
      <c r="F3834" s="54"/>
      <c r="G3834" s="55"/>
      <c r="I3834" s="69"/>
      <c r="J3834" s="50"/>
    </row>
    <row r="3835" spans="1:10" ht="12.75">
      <c r="A3835" s="54"/>
      <c r="B3835" s="54"/>
      <c r="C3835" s="54"/>
      <c r="D3835" s="54"/>
      <c r="F3835" s="54"/>
      <c r="G3835" s="55"/>
      <c r="I3835" s="69"/>
      <c r="J3835" s="50"/>
    </row>
    <row r="3836" spans="1:10" ht="12.75">
      <c r="A3836" s="54"/>
      <c r="B3836" s="54"/>
      <c r="C3836" s="54"/>
      <c r="D3836" s="54"/>
      <c r="F3836" s="54"/>
      <c r="G3836" s="55"/>
      <c r="I3836" s="69"/>
      <c r="J3836" s="50"/>
    </row>
    <row r="3837" spans="1:10" ht="12.75">
      <c r="A3837" s="54"/>
      <c r="B3837" s="54"/>
      <c r="C3837" s="54"/>
      <c r="D3837" s="54"/>
      <c r="F3837" s="54"/>
      <c r="G3837" s="55"/>
      <c r="I3837" s="69"/>
      <c r="J3837" s="50"/>
    </row>
    <row r="3838" spans="1:10" ht="12.75">
      <c r="A3838" s="54"/>
      <c r="B3838" s="54"/>
      <c r="C3838" s="54"/>
      <c r="D3838" s="54"/>
      <c r="F3838" s="54"/>
      <c r="G3838" s="55"/>
      <c r="I3838" s="69"/>
      <c r="J3838" s="50"/>
    </row>
    <row r="3839" spans="1:10" ht="12.75">
      <c r="A3839" s="54"/>
      <c r="B3839" s="54"/>
      <c r="C3839" s="54"/>
      <c r="D3839" s="54"/>
      <c r="F3839" s="54"/>
      <c r="G3839" s="55"/>
      <c r="I3839" s="69"/>
      <c r="J3839" s="50"/>
    </row>
    <row r="3840" spans="1:10" ht="12.75">
      <c r="A3840" s="54"/>
      <c r="B3840" s="54"/>
      <c r="C3840" s="54"/>
      <c r="D3840" s="54"/>
      <c r="F3840" s="54"/>
      <c r="G3840" s="55"/>
      <c r="I3840" s="69"/>
      <c r="J3840" s="50"/>
    </row>
    <row r="3841" spans="1:10" ht="12.75">
      <c r="A3841" s="54"/>
      <c r="B3841" s="54"/>
      <c r="C3841" s="54"/>
      <c r="D3841" s="54"/>
      <c r="F3841" s="54"/>
      <c r="G3841" s="55"/>
      <c r="I3841" s="69"/>
      <c r="J3841" s="50"/>
    </row>
    <row r="3842" spans="1:10" ht="12.75">
      <c r="A3842" s="54"/>
      <c r="B3842" s="54"/>
      <c r="C3842" s="54"/>
      <c r="D3842" s="54"/>
      <c r="F3842" s="54"/>
      <c r="G3842" s="55"/>
      <c r="I3842" s="69"/>
      <c r="J3842" s="50"/>
    </row>
    <row r="3843" spans="1:10" ht="12.75">
      <c r="A3843" s="54"/>
      <c r="B3843" s="54"/>
      <c r="C3843" s="54"/>
      <c r="D3843" s="54"/>
      <c r="F3843" s="54"/>
      <c r="G3843" s="55"/>
      <c r="I3843" s="69"/>
      <c r="J3843" s="50"/>
    </row>
    <row r="3844" spans="1:10" ht="12.75">
      <c r="A3844" s="54"/>
      <c r="B3844" s="54"/>
      <c r="C3844" s="54"/>
      <c r="D3844" s="54"/>
      <c r="F3844" s="54"/>
      <c r="G3844" s="55"/>
      <c r="I3844" s="69"/>
      <c r="J3844" s="50"/>
    </row>
    <row r="3845" spans="1:10" ht="12.75">
      <c r="A3845" s="54"/>
      <c r="B3845" s="54"/>
      <c r="C3845" s="54"/>
      <c r="D3845" s="54"/>
      <c r="F3845" s="54"/>
      <c r="G3845" s="55"/>
      <c r="I3845" s="69"/>
      <c r="J3845" s="50"/>
    </row>
    <row r="3846" spans="1:10" ht="12.75">
      <c r="A3846" s="54"/>
      <c r="B3846" s="54"/>
      <c r="C3846" s="54"/>
      <c r="D3846" s="54"/>
      <c r="F3846" s="54"/>
      <c r="G3846" s="55"/>
      <c r="I3846" s="69"/>
      <c r="J3846" s="50"/>
    </row>
    <row r="3847" spans="1:10" ht="12.75">
      <c r="A3847" s="54"/>
      <c r="B3847" s="54"/>
      <c r="C3847" s="54"/>
      <c r="D3847" s="54"/>
      <c r="F3847" s="54"/>
      <c r="G3847" s="55"/>
      <c r="I3847" s="69"/>
      <c r="J3847" s="50"/>
    </row>
    <row r="3848" spans="1:10" ht="12.75">
      <c r="A3848" s="54"/>
      <c r="B3848" s="54"/>
      <c r="C3848" s="54"/>
      <c r="D3848" s="54"/>
      <c r="F3848" s="54"/>
      <c r="G3848" s="55"/>
      <c r="I3848" s="69"/>
      <c r="J3848" s="50"/>
    </row>
    <row r="3849" spans="1:10" ht="12.75">
      <c r="A3849" s="54"/>
      <c r="B3849" s="54"/>
      <c r="C3849" s="54"/>
      <c r="D3849" s="54"/>
      <c r="F3849" s="54"/>
      <c r="G3849" s="55"/>
      <c r="I3849" s="69"/>
      <c r="J3849" s="50"/>
    </row>
    <row r="3850" spans="1:10" ht="12.75">
      <c r="A3850" s="54"/>
      <c r="B3850" s="54"/>
      <c r="C3850" s="54"/>
      <c r="D3850" s="54"/>
      <c r="F3850" s="54"/>
      <c r="G3850" s="55"/>
      <c r="I3850" s="69"/>
      <c r="J3850" s="50"/>
    </row>
    <row r="3851" spans="1:10" ht="12.75">
      <c r="A3851" s="54"/>
      <c r="B3851" s="54"/>
      <c r="C3851" s="54"/>
      <c r="D3851" s="54"/>
      <c r="F3851" s="54"/>
      <c r="G3851" s="55"/>
      <c r="I3851" s="69"/>
      <c r="J3851" s="50"/>
    </row>
    <row r="3852" spans="1:10" ht="12.75">
      <c r="A3852" s="54"/>
      <c r="B3852" s="54"/>
      <c r="C3852" s="54"/>
      <c r="D3852" s="54"/>
      <c r="F3852" s="54"/>
      <c r="G3852" s="55"/>
      <c r="I3852" s="69"/>
      <c r="J3852" s="50"/>
    </row>
    <row r="3853" spans="1:10" ht="12.75">
      <c r="A3853" s="54"/>
      <c r="B3853" s="54"/>
      <c r="C3853" s="54"/>
      <c r="D3853" s="54"/>
      <c r="F3853" s="54"/>
      <c r="G3853" s="55"/>
      <c r="I3853" s="69"/>
      <c r="J3853" s="50"/>
    </row>
    <row r="3854" spans="1:10" ht="12.75">
      <c r="A3854" s="54"/>
      <c r="B3854" s="54"/>
      <c r="C3854" s="54"/>
      <c r="D3854" s="54"/>
      <c r="F3854" s="54"/>
      <c r="G3854" s="55"/>
      <c r="I3854" s="69"/>
      <c r="J3854" s="50"/>
    </row>
    <row r="3855" spans="1:10" ht="12.75">
      <c r="A3855" s="54"/>
      <c r="B3855" s="54"/>
      <c r="C3855" s="54"/>
      <c r="D3855" s="54"/>
      <c r="F3855" s="54"/>
      <c r="G3855" s="55"/>
      <c r="I3855" s="69"/>
      <c r="J3855" s="50"/>
    </row>
    <row r="3856" spans="1:10" ht="12.75">
      <c r="A3856" s="54"/>
      <c r="B3856" s="54"/>
      <c r="C3856" s="54"/>
      <c r="D3856" s="54"/>
      <c r="F3856" s="54"/>
      <c r="G3856" s="55"/>
      <c r="I3856" s="69"/>
      <c r="J3856" s="50"/>
    </row>
    <row r="3857" spans="1:10" ht="12.75">
      <c r="A3857" s="54"/>
      <c r="B3857" s="54"/>
      <c r="C3857" s="54"/>
      <c r="D3857" s="54"/>
      <c r="F3857" s="54"/>
      <c r="G3857" s="55"/>
      <c r="I3857" s="69"/>
      <c r="J3857" s="50"/>
    </row>
    <row r="3858" spans="1:10" ht="12.75">
      <c r="A3858" s="54"/>
      <c r="B3858" s="54"/>
      <c r="C3858" s="54"/>
      <c r="D3858" s="54"/>
      <c r="F3858" s="54"/>
      <c r="G3858" s="55"/>
      <c r="I3858" s="69"/>
      <c r="J3858" s="50"/>
    </row>
    <row r="3859" spans="1:10" ht="12.75">
      <c r="A3859" s="54"/>
      <c r="B3859" s="54"/>
      <c r="C3859" s="54"/>
      <c r="D3859" s="54"/>
      <c r="F3859" s="54"/>
      <c r="G3859" s="55"/>
      <c r="I3859" s="69"/>
      <c r="J3859" s="50"/>
    </row>
    <row r="3860" spans="1:10" ht="12.75">
      <c r="A3860" s="54"/>
      <c r="B3860" s="54"/>
      <c r="C3860" s="54"/>
      <c r="D3860" s="54"/>
      <c r="F3860" s="54"/>
      <c r="G3860" s="55"/>
      <c r="I3860" s="69"/>
      <c r="J3860" s="50"/>
    </row>
    <row r="3861" spans="1:10" ht="12.75">
      <c r="A3861" s="54"/>
      <c r="B3861" s="54"/>
      <c r="C3861" s="54"/>
      <c r="D3861" s="54"/>
      <c r="F3861" s="54"/>
      <c r="G3861" s="55"/>
      <c r="I3861" s="69"/>
      <c r="J3861" s="50"/>
    </row>
    <row r="3862" spans="1:10" ht="12.75">
      <c r="A3862" s="54"/>
      <c r="B3862" s="54"/>
      <c r="C3862" s="54"/>
      <c r="D3862" s="54"/>
      <c r="F3862" s="54"/>
      <c r="G3862" s="55"/>
      <c r="I3862" s="69"/>
      <c r="J3862" s="50"/>
    </row>
    <row r="3863" spans="1:10" ht="12.75">
      <c r="A3863" s="54"/>
      <c r="B3863" s="54"/>
      <c r="C3863" s="54"/>
      <c r="D3863" s="54"/>
      <c r="F3863" s="54"/>
      <c r="G3863" s="55"/>
      <c r="I3863" s="69"/>
      <c r="J3863" s="50"/>
    </row>
    <row r="3864" spans="1:10" ht="12.75">
      <c r="A3864" s="54"/>
      <c r="B3864" s="54"/>
      <c r="C3864" s="54"/>
      <c r="D3864" s="54"/>
      <c r="F3864" s="54"/>
      <c r="G3864" s="55"/>
      <c r="I3864" s="69"/>
      <c r="J3864" s="50"/>
    </row>
    <row r="3865" spans="1:10" ht="12.75">
      <c r="A3865" s="54"/>
      <c r="B3865" s="54"/>
      <c r="C3865" s="54"/>
      <c r="D3865" s="54"/>
      <c r="F3865" s="54"/>
      <c r="G3865" s="55"/>
      <c r="I3865" s="69"/>
      <c r="J3865" s="50"/>
    </row>
    <row r="3866" spans="1:10" ht="12.75">
      <c r="A3866" s="54"/>
      <c r="B3866" s="54"/>
      <c r="C3866" s="54"/>
      <c r="D3866" s="54"/>
      <c r="F3866" s="54"/>
      <c r="G3866" s="55"/>
      <c r="I3866" s="69"/>
      <c r="J3866" s="50"/>
    </row>
    <row r="3867" spans="1:10" ht="12.75">
      <c r="A3867" s="54"/>
      <c r="B3867" s="54"/>
      <c r="C3867" s="54"/>
      <c r="D3867" s="54"/>
      <c r="F3867" s="54"/>
      <c r="G3867" s="55"/>
      <c r="I3867" s="69"/>
      <c r="J3867" s="50"/>
    </row>
    <row r="3868" spans="1:10" ht="12.75">
      <c r="A3868" s="54"/>
      <c r="B3868" s="54"/>
      <c r="C3868" s="54"/>
      <c r="D3868" s="54"/>
      <c r="F3868" s="54"/>
      <c r="G3868" s="55"/>
      <c r="I3868" s="69"/>
      <c r="J3868" s="50"/>
    </row>
    <row r="3869" spans="1:10" ht="12.75">
      <c r="A3869" s="54"/>
      <c r="B3869" s="54"/>
      <c r="C3869" s="54"/>
      <c r="D3869" s="54"/>
      <c r="F3869" s="54"/>
      <c r="G3869" s="55"/>
      <c r="I3869" s="69"/>
      <c r="J3869" s="50"/>
    </row>
    <row r="3870" spans="1:10" ht="12.75">
      <c r="A3870" s="54"/>
      <c r="B3870" s="54"/>
      <c r="C3870" s="54"/>
      <c r="D3870" s="54"/>
      <c r="F3870" s="54"/>
      <c r="G3870" s="55"/>
      <c r="I3870" s="69"/>
      <c r="J3870" s="50"/>
    </row>
    <row r="3871" spans="1:10" ht="12.75">
      <c r="A3871" s="54"/>
      <c r="B3871" s="54"/>
      <c r="C3871" s="54"/>
      <c r="D3871" s="54"/>
      <c r="F3871" s="54"/>
      <c r="G3871" s="55"/>
      <c r="I3871" s="69"/>
      <c r="J3871" s="50"/>
    </row>
    <row r="3872" spans="1:10" ht="12.75">
      <c r="A3872" s="54"/>
      <c r="B3872" s="54"/>
      <c r="C3872" s="54"/>
      <c r="D3872" s="54"/>
      <c r="F3872" s="54"/>
      <c r="G3872" s="55"/>
      <c r="I3872" s="69"/>
      <c r="J3872" s="50"/>
    </row>
    <row r="3873" spans="1:10" ht="12.75">
      <c r="A3873" s="54"/>
      <c r="B3873" s="54"/>
      <c r="C3873" s="54"/>
      <c r="D3873" s="54"/>
      <c r="F3873" s="54"/>
      <c r="G3873" s="55"/>
      <c r="I3873" s="69"/>
      <c r="J3873" s="50"/>
    </row>
    <row r="3874" spans="1:10" ht="12.75">
      <c r="A3874" s="54"/>
      <c r="B3874" s="54"/>
      <c r="C3874" s="54"/>
      <c r="D3874" s="54"/>
      <c r="F3874" s="54"/>
      <c r="G3874" s="55"/>
      <c r="I3874" s="69"/>
      <c r="J3874" s="50"/>
    </row>
    <row r="3875" spans="1:10" ht="12.75">
      <c r="A3875" s="54"/>
      <c r="B3875" s="54"/>
      <c r="C3875" s="54"/>
      <c r="D3875" s="54"/>
      <c r="F3875" s="54"/>
      <c r="G3875" s="55"/>
      <c r="I3875" s="69"/>
      <c r="J3875" s="50"/>
    </row>
    <row r="3876" spans="1:10" ht="12.75">
      <c r="A3876" s="54"/>
      <c r="B3876" s="54"/>
      <c r="C3876" s="54"/>
      <c r="D3876" s="54"/>
      <c r="F3876" s="54"/>
      <c r="G3876" s="55"/>
      <c r="I3876" s="69"/>
      <c r="J3876" s="50"/>
    </row>
    <row r="3877" spans="1:10" ht="12.75">
      <c r="A3877" s="54"/>
      <c r="B3877" s="54"/>
      <c r="C3877" s="54"/>
      <c r="D3877" s="54"/>
      <c r="F3877" s="54"/>
      <c r="G3877" s="55"/>
      <c r="I3877" s="69"/>
      <c r="J3877" s="50"/>
    </row>
    <row r="3878" spans="1:10" ht="12.75">
      <c r="A3878" s="54"/>
      <c r="B3878" s="54"/>
      <c r="C3878" s="54"/>
      <c r="D3878" s="54"/>
      <c r="F3878" s="54"/>
      <c r="G3878" s="55"/>
      <c r="I3878" s="69"/>
      <c r="J3878" s="50"/>
    </row>
    <row r="3879" spans="1:10" ht="12.75">
      <c r="A3879" s="54"/>
      <c r="B3879" s="54"/>
      <c r="C3879" s="54"/>
      <c r="D3879" s="54"/>
      <c r="F3879" s="54"/>
      <c r="G3879" s="55"/>
      <c r="I3879" s="69"/>
      <c r="J3879" s="50"/>
    </row>
    <row r="3880" spans="1:10" ht="12.75">
      <c r="A3880" s="54"/>
      <c r="B3880" s="54"/>
      <c r="C3880" s="54"/>
      <c r="D3880" s="54"/>
      <c r="F3880" s="54"/>
      <c r="G3880" s="55"/>
      <c r="I3880" s="69"/>
      <c r="J3880" s="50"/>
    </row>
    <row r="3881" spans="1:10" ht="12.75">
      <c r="A3881" s="54"/>
      <c r="B3881" s="54"/>
      <c r="C3881" s="54"/>
      <c r="D3881" s="54"/>
      <c r="F3881" s="54"/>
      <c r="G3881" s="55"/>
      <c r="I3881" s="69"/>
      <c r="J3881" s="50"/>
    </row>
    <row r="3882" spans="1:10" ht="12.75">
      <c r="A3882" s="54"/>
      <c r="B3882" s="54"/>
      <c r="C3882" s="54"/>
      <c r="D3882" s="54"/>
      <c r="F3882" s="54"/>
      <c r="G3882" s="55"/>
      <c r="I3882" s="69"/>
      <c r="J3882" s="50"/>
    </row>
    <row r="3883" spans="1:10" ht="12.75">
      <c r="A3883" s="54"/>
      <c r="B3883" s="54"/>
      <c r="C3883" s="54"/>
      <c r="D3883" s="54"/>
      <c r="F3883" s="54"/>
      <c r="G3883" s="55"/>
      <c r="I3883" s="69"/>
      <c r="J3883" s="50"/>
    </row>
    <row r="3884" spans="1:10" ht="12.75">
      <c r="A3884" s="54"/>
      <c r="B3884" s="54"/>
      <c r="C3884" s="54"/>
      <c r="D3884" s="54"/>
      <c r="F3884" s="54"/>
      <c r="G3884" s="55"/>
      <c r="I3884" s="69"/>
      <c r="J3884" s="50"/>
    </row>
    <row r="3885" spans="1:10" ht="12.75">
      <c r="A3885" s="54"/>
      <c r="B3885" s="54"/>
      <c r="C3885" s="54"/>
      <c r="D3885" s="54"/>
      <c r="F3885" s="54"/>
      <c r="G3885" s="55"/>
      <c r="I3885" s="69"/>
      <c r="J3885" s="50"/>
    </row>
    <row r="3886" spans="1:10" ht="12.75">
      <c r="A3886" s="54"/>
      <c r="B3886" s="54"/>
      <c r="C3886" s="54"/>
      <c r="D3886" s="54"/>
      <c r="F3886" s="54"/>
      <c r="G3886" s="55"/>
      <c r="I3886" s="69"/>
      <c r="J3886" s="50"/>
    </row>
    <row r="3887" spans="1:10" ht="12.75">
      <c r="A3887" s="54"/>
      <c r="B3887" s="54"/>
      <c r="C3887" s="54"/>
      <c r="D3887" s="54"/>
      <c r="F3887" s="54"/>
      <c r="G3887" s="55"/>
      <c r="I3887" s="69"/>
      <c r="J3887" s="50"/>
    </row>
    <row r="3888" spans="1:10" ht="12.75">
      <c r="A3888" s="54"/>
      <c r="B3888" s="54"/>
      <c r="C3888" s="54"/>
      <c r="D3888" s="54"/>
      <c r="F3888" s="54"/>
      <c r="G3888" s="55"/>
      <c r="I3888" s="69"/>
      <c r="J3888" s="50"/>
    </row>
    <row r="3889" spans="1:10" ht="12.75">
      <c r="A3889" s="54"/>
      <c r="B3889" s="54"/>
      <c r="C3889" s="54"/>
      <c r="D3889" s="54"/>
      <c r="F3889" s="54"/>
      <c r="G3889" s="55"/>
      <c r="I3889" s="69"/>
      <c r="J3889" s="50"/>
    </row>
    <row r="3890" spans="1:10" ht="12.75">
      <c r="A3890" s="54"/>
      <c r="B3890" s="54"/>
      <c r="C3890" s="54"/>
      <c r="D3890" s="54"/>
      <c r="F3890" s="54"/>
      <c r="G3890" s="55"/>
      <c r="I3890" s="69"/>
      <c r="J3890" s="50"/>
    </row>
    <row r="3891" spans="1:10" ht="12.75">
      <c r="A3891" s="54"/>
      <c r="B3891" s="54"/>
      <c r="C3891" s="54"/>
      <c r="D3891" s="54"/>
      <c r="F3891" s="54"/>
      <c r="G3891" s="55"/>
      <c r="I3891" s="69"/>
      <c r="J3891" s="50"/>
    </row>
    <row r="3892" spans="1:10" ht="12.75">
      <c r="A3892" s="54"/>
      <c r="B3892" s="54"/>
      <c r="C3892" s="54"/>
      <c r="D3892" s="54"/>
      <c r="F3892" s="54"/>
      <c r="G3892" s="55"/>
      <c r="I3892" s="69"/>
      <c r="J3892" s="50"/>
    </row>
    <row r="3893" spans="1:10" ht="12.75">
      <c r="A3893" s="54"/>
      <c r="B3893" s="54"/>
      <c r="C3893" s="54"/>
      <c r="D3893" s="54"/>
      <c r="F3893" s="54"/>
      <c r="G3893" s="55"/>
      <c r="I3893" s="69"/>
      <c r="J3893" s="50"/>
    </row>
    <row r="3894" spans="1:10" ht="12.75">
      <c r="A3894" s="54"/>
      <c r="B3894" s="54"/>
      <c r="C3894" s="54"/>
      <c r="D3894" s="54"/>
      <c r="F3894" s="54"/>
      <c r="G3894" s="55"/>
      <c r="I3894" s="69"/>
      <c r="J3894" s="50"/>
    </row>
    <row r="3895" spans="1:10" ht="12.75">
      <c r="A3895" s="54"/>
      <c r="B3895" s="54"/>
      <c r="C3895" s="54"/>
      <c r="D3895" s="54"/>
      <c r="F3895" s="54"/>
      <c r="G3895" s="55"/>
      <c r="I3895" s="69"/>
      <c r="J3895" s="50"/>
    </row>
    <row r="3896" spans="1:10" ht="12.75">
      <c r="A3896" s="54"/>
      <c r="B3896" s="54"/>
      <c r="C3896" s="54"/>
      <c r="D3896" s="54"/>
      <c r="F3896" s="54"/>
      <c r="G3896" s="55"/>
      <c r="I3896" s="69"/>
      <c r="J3896" s="50"/>
    </row>
    <row r="3897" spans="1:10" ht="12.75">
      <c r="A3897" s="54"/>
      <c r="B3897" s="54"/>
      <c r="C3897" s="54"/>
      <c r="D3897" s="54"/>
      <c r="F3897" s="54"/>
      <c r="G3897" s="55"/>
      <c r="I3897" s="69"/>
      <c r="J3897" s="50"/>
    </row>
    <row r="3898" spans="1:10" ht="12.75">
      <c r="A3898" s="54"/>
      <c r="B3898" s="54"/>
      <c r="C3898" s="54"/>
      <c r="D3898" s="54"/>
      <c r="F3898" s="54"/>
      <c r="G3898" s="55"/>
      <c r="I3898" s="69"/>
      <c r="J3898" s="50"/>
    </row>
    <row r="3899" spans="1:10" ht="12.75">
      <c r="A3899" s="54"/>
      <c r="B3899" s="54"/>
      <c r="C3899" s="54"/>
      <c r="D3899" s="54"/>
      <c r="F3899" s="54"/>
      <c r="G3899" s="55"/>
      <c r="I3899" s="69"/>
      <c r="J3899" s="50"/>
    </row>
    <row r="3900" spans="1:10" ht="12.75">
      <c r="A3900" s="54"/>
      <c r="B3900" s="54"/>
      <c r="C3900" s="54"/>
      <c r="D3900" s="54"/>
      <c r="F3900" s="54"/>
      <c r="G3900" s="55"/>
      <c r="I3900" s="69"/>
      <c r="J3900" s="50"/>
    </row>
    <row r="3901" spans="1:10" ht="12.75">
      <c r="A3901" s="54"/>
      <c r="B3901" s="54"/>
      <c r="C3901" s="54"/>
      <c r="D3901" s="54"/>
      <c r="F3901" s="54"/>
      <c r="G3901" s="55"/>
      <c r="I3901" s="69"/>
      <c r="J3901" s="50"/>
    </row>
    <row r="3902" spans="1:10" ht="12.75">
      <c r="A3902" s="54"/>
      <c r="B3902" s="54"/>
      <c r="C3902" s="54"/>
      <c r="D3902" s="54"/>
      <c r="F3902" s="54"/>
      <c r="G3902" s="55"/>
      <c r="I3902" s="69"/>
      <c r="J3902" s="50"/>
    </row>
    <row r="3903" spans="1:10" ht="12.75">
      <c r="A3903" s="54"/>
      <c r="B3903" s="54"/>
      <c r="C3903" s="54"/>
      <c r="D3903" s="54"/>
      <c r="F3903" s="54"/>
      <c r="G3903" s="55"/>
      <c r="I3903" s="69"/>
      <c r="J3903" s="50"/>
    </row>
    <row r="3904" spans="1:10" ht="12.75">
      <c r="A3904" s="54"/>
      <c r="B3904" s="54"/>
      <c r="C3904" s="54"/>
      <c r="D3904" s="54"/>
      <c r="F3904" s="54"/>
      <c r="G3904" s="55"/>
      <c r="I3904" s="69"/>
      <c r="J3904" s="50"/>
    </row>
    <row r="3905" spans="1:10" ht="12.75">
      <c r="A3905" s="54"/>
      <c r="B3905" s="54"/>
      <c r="C3905" s="54"/>
      <c r="D3905" s="54"/>
      <c r="F3905" s="54"/>
      <c r="G3905" s="55"/>
      <c r="I3905" s="69"/>
      <c r="J3905" s="50"/>
    </row>
    <row r="3906" spans="1:10" ht="12.75">
      <c r="A3906" s="54"/>
      <c r="B3906" s="54"/>
      <c r="C3906" s="54"/>
      <c r="D3906" s="54"/>
      <c r="F3906" s="54"/>
      <c r="G3906" s="55"/>
      <c r="I3906" s="69"/>
      <c r="J3906" s="50"/>
    </row>
    <row r="3907" spans="1:10" ht="12.75">
      <c r="A3907" s="54"/>
      <c r="B3907" s="54"/>
      <c r="C3907" s="54"/>
      <c r="D3907" s="54"/>
      <c r="F3907" s="54"/>
      <c r="G3907" s="55"/>
      <c r="I3907" s="69"/>
      <c r="J3907" s="50"/>
    </row>
    <row r="3908" spans="1:10" ht="12.75">
      <c r="A3908" s="54"/>
      <c r="B3908" s="54"/>
      <c r="C3908" s="54"/>
      <c r="D3908" s="54"/>
      <c r="F3908" s="54"/>
      <c r="G3908" s="55"/>
      <c r="I3908" s="69"/>
      <c r="J3908" s="50"/>
    </row>
    <row r="3909" spans="1:10" ht="12.75">
      <c r="A3909" s="54"/>
      <c r="B3909" s="54"/>
      <c r="C3909" s="54"/>
      <c r="D3909" s="54"/>
      <c r="F3909" s="54"/>
      <c r="G3909" s="55"/>
      <c r="I3909" s="69"/>
      <c r="J3909" s="50"/>
    </row>
    <row r="3910" spans="1:10" ht="12.75">
      <c r="A3910" s="54"/>
      <c r="B3910" s="54"/>
      <c r="C3910" s="54"/>
      <c r="D3910" s="54"/>
      <c r="F3910" s="54"/>
      <c r="G3910" s="55"/>
      <c r="I3910" s="69"/>
      <c r="J3910" s="50"/>
    </row>
    <row r="3911" spans="1:10" ht="12.75">
      <c r="A3911" s="54"/>
      <c r="B3911" s="54"/>
      <c r="C3911" s="54"/>
      <c r="D3911" s="54"/>
      <c r="F3911" s="54"/>
      <c r="G3911" s="55"/>
      <c r="I3911" s="69"/>
      <c r="J3911" s="50"/>
    </row>
    <row r="3912" spans="1:10" ht="12.75">
      <c r="A3912" s="54"/>
      <c r="B3912" s="54"/>
      <c r="C3912" s="54"/>
      <c r="D3912" s="54"/>
      <c r="F3912" s="54"/>
      <c r="G3912" s="55"/>
      <c r="I3912" s="69"/>
      <c r="J3912" s="50"/>
    </row>
    <row r="3913" spans="1:10" ht="12.75">
      <c r="A3913" s="54"/>
      <c r="B3913" s="54"/>
      <c r="C3913" s="54"/>
      <c r="D3913" s="54"/>
      <c r="F3913" s="54"/>
      <c r="G3913" s="55"/>
      <c r="I3913" s="69"/>
      <c r="J3913" s="50"/>
    </row>
    <row r="3914" spans="1:10" ht="12.75">
      <c r="A3914" s="54"/>
      <c r="B3914" s="54"/>
      <c r="C3914" s="54"/>
      <c r="D3914" s="54"/>
      <c r="F3914" s="54"/>
      <c r="G3914" s="55"/>
      <c r="I3914" s="69"/>
      <c r="J3914" s="50"/>
    </row>
    <row r="3915" spans="1:10" ht="12.75">
      <c r="A3915" s="54"/>
      <c r="B3915" s="54"/>
      <c r="C3915" s="54"/>
      <c r="D3915" s="54"/>
      <c r="F3915" s="54"/>
      <c r="G3915" s="55"/>
      <c r="I3915" s="69"/>
      <c r="J3915" s="50"/>
    </row>
    <row r="3916" spans="1:10" ht="12.75">
      <c r="A3916" s="54"/>
      <c r="B3916" s="54"/>
      <c r="C3916" s="54"/>
      <c r="D3916" s="54"/>
      <c r="F3916" s="54"/>
      <c r="G3916" s="55"/>
      <c r="I3916" s="69"/>
      <c r="J3916" s="50"/>
    </row>
    <row r="3917" spans="1:10" ht="12.75">
      <c r="A3917" s="54"/>
      <c r="B3917" s="54"/>
      <c r="C3917" s="54"/>
      <c r="D3917" s="54"/>
      <c r="F3917" s="54"/>
      <c r="G3917" s="55"/>
      <c r="I3917" s="69"/>
      <c r="J3917" s="50"/>
    </row>
    <row r="3918" spans="1:10" ht="12.75">
      <c r="A3918" s="54"/>
      <c r="B3918" s="54"/>
      <c r="C3918" s="54"/>
      <c r="D3918" s="54"/>
      <c r="F3918" s="54"/>
      <c r="G3918" s="55"/>
      <c r="I3918" s="69"/>
      <c r="J3918" s="50"/>
    </row>
    <row r="3919" spans="1:10" ht="12.75">
      <c r="A3919" s="54"/>
      <c r="B3919" s="54"/>
      <c r="C3919" s="54"/>
      <c r="D3919" s="54"/>
      <c r="F3919" s="54"/>
      <c r="G3919" s="55"/>
      <c r="I3919" s="69"/>
      <c r="J3919" s="50"/>
    </row>
    <row r="3920" spans="1:10" ht="12.75">
      <c r="A3920" s="54"/>
      <c r="B3920" s="54"/>
      <c r="C3920" s="54"/>
      <c r="D3920" s="54"/>
      <c r="F3920" s="54"/>
      <c r="G3920" s="55"/>
      <c r="I3920" s="69"/>
      <c r="J3920" s="50"/>
    </row>
    <row r="3921" spans="1:10" ht="12.75">
      <c r="A3921" s="54"/>
      <c r="B3921" s="54"/>
      <c r="C3921" s="54"/>
      <c r="D3921" s="54"/>
      <c r="F3921" s="54"/>
      <c r="G3921" s="55"/>
      <c r="I3921" s="69"/>
      <c r="J3921" s="50"/>
    </row>
    <row r="3922" spans="1:10" ht="12.75">
      <c r="A3922" s="54"/>
      <c r="B3922" s="54"/>
      <c r="C3922" s="54"/>
      <c r="D3922" s="54"/>
      <c r="F3922" s="54"/>
      <c r="G3922" s="55"/>
      <c r="I3922" s="69"/>
      <c r="J3922" s="50"/>
    </row>
    <row r="3923" spans="1:10" ht="12.75">
      <c r="A3923" s="54"/>
      <c r="B3923" s="54"/>
      <c r="C3923" s="54"/>
      <c r="D3923" s="54"/>
      <c r="F3923" s="54"/>
      <c r="G3923" s="55"/>
      <c r="I3923" s="69"/>
      <c r="J3923" s="50"/>
    </row>
    <row r="3924" spans="1:10" ht="12.75">
      <c r="A3924" s="54"/>
      <c r="B3924" s="54"/>
      <c r="C3924" s="54"/>
      <c r="D3924" s="54"/>
      <c r="F3924" s="54"/>
      <c r="G3924" s="55"/>
      <c r="I3924" s="69"/>
      <c r="J3924" s="50"/>
    </row>
    <row r="3925" spans="1:10" ht="12.75">
      <c r="A3925" s="54"/>
      <c r="B3925" s="54"/>
      <c r="C3925" s="54"/>
      <c r="D3925" s="54"/>
      <c r="F3925" s="54"/>
      <c r="G3925" s="55"/>
      <c r="I3925" s="69"/>
      <c r="J3925" s="50"/>
    </row>
    <row r="3926" spans="1:10" ht="12.75">
      <c r="A3926" s="54"/>
      <c r="B3926" s="54"/>
      <c r="C3926" s="54"/>
      <c r="D3926" s="54"/>
      <c r="F3926" s="54"/>
      <c r="G3926" s="55"/>
      <c r="I3926" s="69"/>
      <c r="J3926" s="50"/>
    </row>
    <row r="3927" spans="1:10" ht="12.75">
      <c r="A3927" s="54"/>
      <c r="B3927" s="54"/>
      <c r="C3927" s="54"/>
      <c r="D3927" s="54"/>
      <c r="F3927" s="54"/>
      <c r="G3927" s="55"/>
      <c r="I3927" s="69"/>
      <c r="J3927" s="50"/>
    </row>
    <row r="3928" spans="1:10" ht="12.75">
      <c r="A3928" s="54"/>
      <c r="B3928" s="54"/>
      <c r="C3928" s="54"/>
      <c r="D3928" s="54"/>
      <c r="F3928" s="54"/>
      <c r="G3928" s="55"/>
      <c r="I3928" s="69"/>
      <c r="J3928" s="50"/>
    </row>
    <row r="3929" spans="1:10" ht="12.75">
      <c r="A3929" s="54"/>
      <c r="B3929" s="54"/>
      <c r="C3929" s="54"/>
      <c r="D3929" s="54"/>
      <c r="F3929" s="54"/>
      <c r="G3929" s="55"/>
      <c r="I3929" s="69"/>
      <c r="J3929" s="50"/>
    </row>
    <row r="3930" spans="1:10" ht="12.75">
      <c r="A3930" s="54"/>
      <c r="B3930" s="54"/>
      <c r="C3930" s="54"/>
      <c r="D3930" s="54"/>
      <c r="F3930" s="54"/>
      <c r="G3930" s="55"/>
      <c r="I3930" s="69"/>
      <c r="J3930" s="50"/>
    </row>
    <row r="3931" spans="1:10" ht="12.75">
      <c r="A3931" s="54"/>
      <c r="B3931" s="54"/>
      <c r="C3931" s="54"/>
      <c r="D3931" s="54"/>
      <c r="F3931" s="54"/>
      <c r="G3931" s="55"/>
      <c r="I3931" s="69"/>
      <c r="J3931" s="50"/>
    </row>
    <row r="3932" spans="1:10" ht="12.75">
      <c r="A3932" s="54"/>
      <c r="B3932" s="54"/>
      <c r="C3932" s="54"/>
      <c r="D3932" s="54"/>
      <c r="F3932" s="54"/>
      <c r="G3932" s="55"/>
      <c r="I3932" s="69"/>
      <c r="J3932" s="50"/>
    </row>
    <row r="3933" spans="1:10" ht="12.75">
      <c r="A3933" s="54"/>
      <c r="B3933" s="54"/>
      <c r="C3933" s="54"/>
      <c r="D3933" s="54"/>
      <c r="F3933" s="54"/>
      <c r="G3933" s="55"/>
      <c r="I3933" s="69"/>
      <c r="J3933" s="50"/>
    </row>
    <row r="3934" spans="1:10" ht="12.75">
      <c r="A3934" s="54"/>
      <c r="B3934" s="54"/>
      <c r="C3934" s="54"/>
      <c r="D3934" s="54"/>
      <c r="F3934" s="54"/>
      <c r="G3934" s="55"/>
      <c r="I3934" s="69"/>
      <c r="J3934" s="50"/>
    </row>
    <row r="3935" spans="1:10" ht="12.75">
      <c r="A3935" s="54"/>
      <c r="B3935" s="54"/>
      <c r="C3935" s="54"/>
      <c r="D3935" s="54"/>
      <c r="F3935" s="54"/>
      <c r="G3935" s="55"/>
      <c r="I3935" s="69"/>
      <c r="J3935" s="50"/>
    </row>
    <row r="3936" spans="1:10" ht="12.75">
      <c r="A3936" s="54"/>
      <c r="B3936" s="54"/>
      <c r="C3936" s="54"/>
      <c r="D3936" s="54"/>
      <c r="F3936" s="54"/>
      <c r="G3936" s="55"/>
      <c r="I3936" s="69"/>
      <c r="J3936" s="50"/>
    </row>
    <row r="3937" spans="1:10" ht="12.75">
      <c r="A3937" s="54"/>
      <c r="B3937" s="54"/>
      <c r="C3937" s="54"/>
      <c r="D3937" s="54"/>
      <c r="F3937" s="54"/>
      <c r="G3937" s="55"/>
      <c r="I3937" s="69"/>
      <c r="J3937" s="50"/>
    </row>
    <row r="3938" spans="1:10" ht="12.75">
      <c r="A3938" s="54"/>
      <c r="B3938" s="54"/>
      <c r="C3938" s="54"/>
      <c r="D3938" s="54"/>
      <c r="F3938" s="54"/>
      <c r="G3938" s="55"/>
      <c r="I3938" s="69"/>
      <c r="J3938" s="50"/>
    </row>
    <row r="3939" spans="1:10" ht="12.75">
      <c r="A3939" s="54"/>
      <c r="B3939" s="54"/>
      <c r="C3939" s="54"/>
      <c r="D3939" s="54"/>
      <c r="F3939" s="54"/>
      <c r="G3939" s="55"/>
      <c r="I3939" s="69"/>
      <c r="J3939" s="50"/>
    </row>
    <row r="3940" spans="1:10" ht="12.75">
      <c r="A3940" s="54"/>
      <c r="B3940" s="54"/>
      <c r="C3940" s="54"/>
      <c r="D3940" s="54"/>
      <c r="F3940" s="54"/>
      <c r="G3940" s="55"/>
      <c r="I3940" s="69"/>
      <c r="J3940" s="50"/>
    </row>
    <row r="3941" spans="1:10" ht="12.75">
      <c r="A3941" s="54"/>
      <c r="B3941" s="54"/>
      <c r="C3941" s="54"/>
      <c r="D3941" s="54"/>
      <c r="F3941" s="54"/>
      <c r="G3941" s="55"/>
      <c r="I3941" s="69"/>
      <c r="J3941" s="50"/>
    </row>
    <row r="3942" spans="1:10" ht="12.75">
      <c r="A3942" s="54"/>
      <c r="B3942" s="54"/>
      <c r="C3942" s="54"/>
      <c r="D3942" s="54"/>
      <c r="F3942" s="54"/>
      <c r="G3942" s="55"/>
      <c r="I3942" s="69"/>
      <c r="J3942" s="50"/>
    </row>
    <row r="3943" spans="1:10" ht="12.75">
      <c r="A3943" s="54"/>
      <c r="B3943" s="54"/>
      <c r="C3943" s="54"/>
      <c r="D3943" s="54"/>
      <c r="F3943" s="54"/>
      <c r="G3943" s="55"/>
      <c r="I3943" s="69"/>
      <c r="J3943" s="50"/>
    </row>
    <row r="3944" spans="1:10" ht="12.75">
      <c r="A3944" s="54"/>
      <c r="B3944" s="54"/>
      <c r="C3944" s="54"/>
      <c r="D3944" s="54"/>
      <c r="F3944" s="54"/>
      <c r="G3944" s="55"/>
      <c r="I3944" s="69"/>
      <c r="J3944" s="50"/>
    </row>
    <row r="3945" spans="1:10" ht="12.75">
      <c r="A3945" s="54"/>
      <c r="B3945" s="54"/>
      <c r="C3945" s="54"/>
      <c r="D3945" s="54"/>
      <c r="F3945" s="54"/>
      <c r="G3945" s="55"/>
      <c r="I3945" s="69"/>
      <c r="J3945" s="50"/>
    </row>
    <row r="3946" spans="1:10" ht="12.75">
      <c r="A3946" s="54"/>
      <c r="B3946" s="54"/>
      <c r="C3946" s="54"/>
      <c r="D3946" s="54"/>
      <c r="F3946" s="54"/>
      <c r="G3946" s="55"/>
      <c r="I3946" s="69"/>
      <c r="J3946" s="50"/>
    </row>
    <row r="3947" spans="1:10" ht="12.75">
      <c r="A3947" s="54"/>
      <c r="B3947" s="54"/>
      <c r="C3947" s="54"/>
      <c r="D3947" s="54"/>
      <c r="F3947" s="54"/>
      <c r="G3947" s="55"/>
      <c r="I3947" s="69"/>
      <c r="J3947" s="50"/>
    </row>
    <row r="3948" spans="1:10" ht="12.75">
      <c r="A3948" s="54"/>
      <c r="B3948" s="54"/>
      <c r="C3948" s="54"/>
      <c r="D3948" s="54"/>
      <c r="F3948" s="54"/>
      <c r="G3948" s="55"/>
      <c r="I3948" s="69"/>
      <c r="J3948" s="50"/>
    </row>
    <row r="3949" spans="1:10" ht="12.75">
      <c r="A3949" s="54"/>
      <c r="B3949" s="54"/>
      <c r="C3949" s="54"/>
      <c r="D3949" s="54"/>
      <c r="F3949" s="54"/>
      <c r="G3949" s="55"/>
      <c r="I3949" s="69"/>
      <c r="J3949" s="50"/>
    </row>
    <row r="3950" spans="1:10" ht="12.75">
      <c r="A3950" s="54"/>
      <c r="B3950" s="54"/>
      <c r="C3950" s="54"/>
      <c r="D3950" s="54"/>
      <c r="F3950" s="54"/>
      <c r="G3950" s="55"/>
      <c r="I3950" s="69"/>
      <c r="J3950" s="50"/>
    </row>
    <row r="3951" spans="1:10" ht="12.75">
      <c r="A3951" s="54"/>
      <c r="B3951" s="54"/>
      <c r="C3951" s="54"/>
      <c r="D3951" s="54"/>
      <c r="F3951" s="54"/>
      <c r="G3951" s="55"/>
      <c r="I3951" s="69"/>
      <c r="J3951" s="50"/>
    </row>
    <row r="3952" spans="1:10" ht="12.75">
      <c r="A3952" s="54"/>
      <c r="B3952" s="54"/>
      <c r="C3952" s="54"/>
      <c r="D3952" s="54"/>
      <c r="F3952" s="54"/>
      <c r="G3952" s="55"/>
      <c r="I3952" s="69"/>
      <c r="J3952" s="50"/>
    </row>
    <row r="3953" spans="1:10" ht="12.75">
      <c r="A3953" s="54"/>
      <c r="B3953" s="54"/>
      <c r="C3953" s="54"/>
      <c r="D3953" s="54"/>
      <c r="F3953" s="54"/>
      <c r="G3953" s="55"/>
      <c r="I3953" s="69"/>
      <c r="J3953" s="50"/>
    </row>
    <row r="3954" spans="1:10" ht="12.75">
      <c r="A3954" s="54"/>
      <c r="B3954" s="54"/>
      <c r="C3954" s="54"/>
      <c r="D3954" s="54"/>
      <c r="F3954" s="54"/>
      <c r="G3954" s="55"/>
      <c r="I3954" s="69"/>
      <c r="J3954" s="50"/>
    </row>
    <row r="3955" spans="1:10" ht="12.75">
      <c r="A3955" s="54"/>
      <c r="B3955" s="54"/>
      <c r="C3955" s="54"/>
      <c r="D3955" s="54"/>
      <c r="F3955" s="54"/>
      <c r="G3955" s="55"/>
      <c r="I3955" s="69"/>
      <c r="J3955" s="50"/>
    </row>
    <row r="3956" spans="1:10" ht="12.75">
      <c r="A3956" s="54"/>
      <c r="B3956" s="54"/>
      <c r="C3956" s="54"/>
      <c r="D3956" s="54"/>
      <c r="F3956" s="54"/>
      <c r="G3956" s="55"/>
      <c r="I3956" s="69"/>
      <c r="J3956" s="50"/>
    </row>
    <row r="3957" spans="1:10" ht="12.75">
      <c r="A3957" s="54"/>
      <c r="B3957" s="54"/>
      <c r="C3957" s="54"/>
      <c r="D3957" s="54"/>
      <c r="F3957" s="54"/>
      <c r="G3957" s="55"/>
      <c r="I3957" s="69"/>
      <c r="J3957" s="50"/>
    </row>
    <row r="3958" spans="1:10" ht="12.75">
      <c r="A3958" s="54"/>
      <c r="B3958" s="54"/>
      <c r="C3958" s="54"/>
      <c r="D3958" s="54"/>
      <c r="F3958" s="54"/>
      <c r="G3958" s="55"/>
      <c r="I3958" s="69"/>
      <c r="J3958" s="50"/>
    </row>
    <row r="3959" spans="1:10" ht="12.75">
      <c r="A3959" s="54"/>
      <c r="B3959" s="54"/>
      <c r="C3959" s="54"/>
      <c r="D3959" s="54"/>
      <c r="F3959" s="54"/>
      <c r="G3959" s="55"/>
      <c r="I3959" s="69"/>
      <c r="J3959" s="50"/>
    </row>
    <row r="3960" spans="1:10" ht="12.75">
      <c r="A3960" s="54"/>
      <c r="B3960" s="54"/>
      <c r="C3960" s="54"/>
      <c r="D3960" s="54"/>
      <c r="F3960" s="54"/>
      <c r="G3960" s="55"/>
      <c r="I3960" s="69"/>
      <c r="J3960" s="50"/>
    </row>
    <row r="3961" spans="1:10" ht="12.75">
      <c r="A3961" s="54"/>
      <c r="B3961" s="54"/>
      <c r="C3961" s="54"/>
      <c r="D3961" s="54"/>
      <c r="F3961" s="54"/>
      <c r="G3961" s="55"/>
      <c r="I3961" s="69"/>
      <c r="J3961" s="50"/>
    </row>
    <row r="3962" spans="1:10" ht="12.75">
      <c r="A3962" s="54"/>
      <c r="B3962" s="54"/>
      <c r="C3962" s="54"/>
      <c r="D3962" s="54"/>
      <c r="F3962" s="54"/>
      <c r="G3962" s="55"/>
      <c r="I3962" s="69"/>
      <c r="J3962" s="50"/>
    </row>
    <row r="3963" spans="1:10" ht="12.75">
      <c r="A3963" s="54"/>
      <c r="B3963" s="54"/>
      <c r="C3963" s="54"/>
      <c r="D3963" s="54"/>
      <c r="F3963" s="54"/>
      <c r="G3963" s="55"/>
      <c r="I3963" s="69"/>
      <c r="J3963" s="50"/>
    </row>
    <row r="3964" spans="1:10" ht="12.75">
      <c r="A3964" s="54"/>
      <c r="B3964" s="54"/>
      <c r="C3964" s="54"/>
      <c r="D3964" s="54"/>
      <c r="F3964" s="54"/>
      <c r="G3964" s="55"/>
      <c r="I3964" s="69"/>
      <c r="J3964" s="50"/>
    </row>
    <row r="3965" spans="1:10" ht="12.75">
      <c r="A3965" s="54"/>
      <c r="B3965" s="54"/>
      <c r="C3965" s="54"/>
      <c r="D3965" s="54"/>
      <c r="F3965" s="54"/>
      <c r="G3965" s="55"/>
      <c r="I3965" s="69"/>
      <c r="J3965" s="50"/>
    </row>
    <row r="3966" spans="1:10" ht="12.75">
      <c r="A3966" s="54"/>
      <c r="B3966" s="54"/>
      <c r="C3966" s="54"/>
      <c r="D3966" s="54"/>
      <c r="F3966" s="54"/>
      <c r="G3966" s="55"/>
      <c r="I3966" s="69"/>
      <c r="J3966" s="50"/>
    </row>
    <row r="3967" spans="1:10" ht="12.75">
      <c r="A3967" s="54"/>
      <c r="B3967" s="54"/>
      <c r="C3967" s="54"/>
      <c r="D3967" s="54"/>
      <c r="F3967" s="54"/>
      <c r="G3967" s="55"/>
      <c r="I3967" s="69"/>
      <c r="J3967" s="50"/>
    </row>
    <row r="3968" spans="1:10" ht="12.75">
      <c r="A3968" s="54"/>
      <c r="B3968" s="54"/>
      <c r="C3968" s="54"/>
      <c r="D3968" s="54"/>
      <c r="F3968" s="54"/>
      <c r="G3968" s="55"/>
      <c r="I3968" s="69"/>
      <c r="J3968" s="50"/>
    </row>
    <row r="3969" spans="1:10" ht="12.75">
      <c r="A3969" s="54"/>
      <c r="B3969" s="54"/>
      <c r="C3969" s="54"/>
      <c r="D3969" s="54"/>
      <c r="F3969" s="54"/>
      <c r="G3969" s="55"/>
      <c r="I3969" s="69"/>
      <c r="J3969" s="50"/>
    </row>
    <row r="3970" spans="1:10" ht="12.75">
      <c r="A3970" s="54"/>
      <c r="B3970" s="54"/>
      <c r="C3970" s="54"/>
      <c r="D3970" s="54"/>
      <c r="F3970" s="54"/>
      <c r="G3970" s="55"/>
      <c r="I3970" s="69"/>
      <c r="J3970" s="50"/>
    </row>
    <row r="3971" spans="1:10" ht="12.75">
      <c r="A3971" s="54"/>
      <c r="B3971" s="54"/>
      <c r="C3971" s="54"/>
      <c r="D3971" s="54"/>
      <c r="F3971" s="54"/>
      <c r="G3971" s="55"/>
      <c r="I3971" s="69"/>
      <c r="J3971" s="50"/>
    </row>
    <row r="3972" spans="1:10" ht="12.75">
      <c r="A3972" s="54"/>
      <c r="B3972" s="54"/>
      <c r="C3972" s="54"/>
      <c r="D3972" s="54"/>
      <c r="F3972" s="54"/>
      <c r="G3972" s="55"/>
      <c r="I3972" s="69"/>
      <c r="J3972" s="50"/>
    </row>
    <row r="3973" spans="1:10" ht="12.75">
      <c r="A3973" s="54"/>
      <c r="B3973" s="54"/>
      <c r="C3973" s="54"/>
      <c r="D3973" s="54"/>
      <c r="F3973" s="54"/>
      <c r="G3973" s="55"/>
      <c r="I3973" s="69"/>
      <c r="J3973" s="50"/>
    </row>
    <row r="3974" spans="1:10" ht="12.75">
      <c r="A3974" s="54"/>
      <c r="B3974" s="54"/>
      <c r="C3974" s="54"/>
      <c r="D3974" s="54"/>
      <c r="F3974" s="54"/>
      <c r="G3974" s="55"/>
      <c r="I3974" s="69"/>
      <c r="J3974" s="50"/>
    </row>
    <row r="3975" spans="1:10" ht="12.75">
      <c r="A3975" s="54"/>
      <c r="B3975" s="54"/>
      <c r="C3975" s="54"/>
      <c r="D3975" s="54"/>
      <c r="F3975" s="54"/>
      <c r="G3975" s="55"/>
      <c r="I3975" s="69"/>
      <c r="J3975" s="50"/>
    </row>
    <row r="3976" spans="1:10" ht="12.75">
      <c r="A3976" s="54"/>
      <c r="B3976" s="54"/>
      <c r="C3976" s="54"/>
      <c r="D3976" s="54"/>
      <c r="F3976" s="54"/>
      <c r="G3976" s="55"/>
      <c r="I3976" s="69"/>
      <c r="J3976" s="50"/>
    </row>
    <row r="3977" spans="1:10" ht="12.75">
      <c r="A3977" s="54"/>
      <c r="B3977" s="54"/>
      <c r="C3977" s="54"/>
      <c r="D3977" s="54"/>
      <c r="F3977" s="54"/>
      <c r="G3977" s="55"/>
      <c r="I3977" s="69"/>
      <c r="J3977" s="50"/>
    </row>
    <row r="3978" spans="1:10" ht="12.75">
      <c r="A3978" s="54"/>
      <c r="B3978" s="54"/>
      <c r="C3978" s="54"/>
      <c r="D3978" s="54"/>
      <c r="F3978" s="54"/>
      <c r="G3978" s="55"/>
      <c r="I3978" s="69"/>
      <c r="J3978" s="50"/>
    </row>
    <row r="3979" spans="1:10" ht="12.75">
      <c r="A3979" s="54"/>
      <c r="B3979" s="54"/>
      <c r="C3979" s="54"/>
      <c r="D3979" s="54"/>
      <c r="F3979" s="54"/>
      <c r="G3979" s="55"/>
      <c r="I3979" s="69"/>
      <c r="J3979" s="50"/>
    </row>
    <row r="3980" spans="1:10" ht="12.75">
      <c r="A3980" s="54"/>
      <c r="B3980" s="54"/>
      <c r="C3980" s="54"/>
      <c r="D3980" s="54"/>
      <c r="F3980" s="54"/>
      <c r="G3980" s="55"/>
      <c r="I3980" s="69"/>
      <c r="J3980" s="50"/>
    </row>
    <row r="3981" spans="1:10" ht="12.75">
      <c r="A3981" s="54"/>
      <c r="B3981" s="54"/>
      <c r="C3981" s="54"/>
      <c r="D3981" s="54"/>
      <c r="F3981" s="54"/>
      <c r="G3981" s="55"/>
      <c r="I3981" s="69"/>
      <c r="J3981" s="50"/>
    </row>
    <row r="3982" spans="1:10" ht="12.75">
      <c r="A3982" s="54"/>
      <c r="B3982" s="54"/>
      <c r="C3982" s="54"/>
      <c r="D3982" s="54"/>
      <c r="F3982" s="54"/>
      <c r="G3982" s="55"/>
      <c r="I3982" s="69"/>
      <c r="J3982" s="50"/>
    </row>
    <row r="3983" spans="1:10" ht="12.75">
      <c r="A3983" s="54"/>
      <c r="B3983" s="54"/>
      <c r="C3983" s="54"/>
      <c r="D3983" s="54"/>
      <c r="F3983" s="54"/>
      <c r="G3983" s="55"/>
      <c r="I3983" s="69"/>
      <c r="J3983" s="50"/>
    </row>
    <row r="3984" spans="1:10" ht="12.75">
      <c r="A3984" s="54"/>
      <c r="B3984" s="54"/>
      <c r="C3984" s="54"/>
      <c r="D3984" s="54"/>
      <c r="F3984" s="54"/>
      <c r="G3984" s="55"/>
      <c r="I3984" s="69"/>
      <c r="J3984" s="50"/>
    </row>
    <row r="3985" spans="1:10" ht="12.75">
      <c r="A3985" s="54"/>
      <c r="B3985" s="54"/>
      <c r="C3985" s="54"/>
      <c r="D3985" s="54"/>
      <c r="F3985" s="54"/>
      <c r="G3985" s="55"/>
      <c r="I3985" s="69"/>
      <c r="J3985" s="50"/>
    </row>
    <row r="3986" spans="1:10" ht="12.75">
      <c r="A3986" s="54"/>
      <c r="B3986" s="54"/>
      <c r="C3986" s="54"/>
      <c r="D3986" s="54"/>
      <c r="F3986" s="54"/>
      <c r="G3986" s="55"/>
      <c r="I3986" s="69"/>
      <c r="J3986" s="50"/>
    </row>
    <row r="3987" spans="1:10" ht="12.75">
      <c r="A3987" s="54"/>
      <c r="B3987" s="54"/>
      <c r="C3987" s="54"/>
      <c r="D3987" s="54"/>
      <c r="F3987" s="54"/>
      <c r="G3987" s="55"/>
      <c r="I3987" s="69"/>
      <c r="J3987" s="50"/>
    </row>
    <row r="3988" spans="1:10" ht="12.75">
      <c r="A3988" s="54"/>
      <c r="B3988" s="54"/>
      <c r="C3988" s="54"/>
      <c r="D3988" s="54"/>
      <c r="F3988" s="54"/>
      <c r="G3988" s="55"/>
      <c r="I3988" s="69"/>
      <c r="J3988" s="50"/>
    </row>
    <row r="3989" spans="1:10" ht="12.75">
      <c r="A3989" s="54"/>
      <c r="B3989" s="54"/>
      <c r="C3989" s="54"/>
      <c r="D3989" s="54"/>
      <c r="F3989" s="54"/>
      <c r="G3989" s="55"/>
      <c r="I3989" s="69"/>
      <c r="J3989" s="50"/>
    </row>
    <row r="3990" spans="1:10" ht="12.75">
      <c r="A3990" s="54"/>
      <c r="B3990" s="54"/>
      <c r="C3990" s="54"/>
      <c r="D3990" s="54"/>
      <c r="F3990" s="54"/>
      <c r="G3990" s="55"/>
      <c r="I3990" s="69"/>
      <c r="J3990" s="50"/>
    </row>
    <row r="3991" spans="1:10" ht="12.75">
      <c r="A3991" s="54"/>
      <c r="B3991" s="54"/>
      <c r="C3991" s="54"/>
      <c r="D3991" s="54"/>
      <c r="F3991" s="54"/>
      <c r="G3991" s="55"/>
      <c r="I3991" s="69"/>
      <c r="J3991" s="50"/>
    </row>
    <row r="3992" spans="1:10" ht="12.75">
      <c r="A3992" s="54"/>
      <c r="B3992" s="54"/>
      <c r="C3992" s="54"/>
      <c r="D3992" s="54"/>
      <c r="F3992" s="54"/>
      <c r="G3992" s="55"/>
      <c r="I3992" s="69"/>
      <c r="J3992" s="50"/>
    </row>
    <row r="3993" spans="1:10" ht="12.75">
      <c r="A3993" s="54"/>
      <c r="B3993" s="54"/>
      <c r="C3993" s="54"/>
      <c r="D3993" s="54"/>
      <c r="F3993" s="54"/>
      <c r="G3993" s="55"/>
      <c r="I3993" s="69"/>
      <c r="J3993" s="50"/>
    </row>
    <row r="3994" spans="1:10" ht="12.75">
      <c r="A3994" s="54"/>
      <c r="B3994" s="54"/>
      <c r="C3994" s="54"/>
      <c r="D3994" s="54"/>
      <c r="F3994" s="54"/>
      <c r="G3994" s="55"/>
      <c r="I3994" s="69"/>
      <c r="J3994" s="50"/>
    </row>
    <row r="3995" spans="1:10" ht="12.75">
      <c r="A3995" s="54"/>
      <c r="B3995" s="54"/>
      <c r="C3995" s="54"/>
      <c r="D3995" s="54"/>
      <c r="F3995" s="54"/>
      <c r="G3995" s="55"/>
      <c r="I3995" s="69"/>
      <c r="J3995" s="50"/>
    </row>
    <row r="3996" spans="1:10" ht="12.75">
      <c r="A3996" s="54"/>
      <c r="B3996" s="54"/>
      <c r="C3996" s="54"/>
      <c r="D3996" s="54"/>
      <c r="F3996" s="54"/>
      <c r="G3996" s="55"/>
      <c r="I3996" s="69"/>
      <c r="J3996" s="50"/>
    </row>
    <row r="3997" spans="1:10" ht="12.75">
      <c r="A3997" s="54"/>
      <c r="B3997" s="54"/>
      <c r="C3997" s="54"/>
      <c r="D3997" s="54"/>
      <c r="F3997" s="54"/>
      <c r="G3997" s="55"/>
      <c r="I3997" s="69"/>
      <c r="J3997" s="50"/>
    </row>
    <row r="3998" spans="1:10" ht="12.75">
      <c r="A3998" s="54"/>
      <c r="B3998" s="54"/>
      <c r="C3998" s="54"/>
      <c r="D3998" s="54"/>
      <c r="F3998" s="54"/>
      <c r="G3998" s="55"/>
      <c r="I3998" s="69"/>
      <c r="J3998" s="50"/>
    </row>
    <row r="3999" spans="1:10" ht="12.75">
      <c r="A3999" s="54"/>
      <c r="B3999" s="54"/>
      <c r="C3999" s="54"/>
      <c r="D3999" s="54"/>
      <c r="F3999" s="54"/>
      <c r="G3999" s="55"/>
      <c r="I3999" s="69"/>
      <c r="J3999" s="50"/>
    </row>
    <row r="4000" spans="1:10" ht="12.75">
      <c r="A4000" s="54"/>
      <c r="B4000" s="54"/>
      <c r="C4000" s="54"/>
      <c r="D4000" s="54"/>
      <c r="F4000" s="54"/>
      <c r="G4000" s="55"/>
      <c r="I4000" s="69"/>
      <c r="J4000" s="50"/>
    </row>
    <row r="4001" spans="1:10" ht="12.75">
      <c r="A4001" s="54"/>
      <c r="B4001" s="54"/>
      <c r="C4001" s="54"/>
      <c r="D4001" s="54"/>
      <c r="F4001" s="54"/>
      <c r="G4001" s="55"/>
      <c r="I4001" s="69"/>
      <c r="J4001" s="50"/>
    </row>
    <row r="4002" spans="1:10" ht="12.75">
      <c r="A4002" s="54"/>
      <c r="B4002" s="54"/>
      <c r="C4002" s="54"/>
      <c r="D4002" s="54"/>
      <c r="F4002" s="54"/>
      <c r="G4002" s="55"/>
      <c r="I4002" s="69"/>
      <c r="J4002" s="50"/>
    </row>
    <row r="4003" spans="1:10" ht="12.75">
      <c r="A4003" s="54"/>
      <c r="B4003" s="54"/>
      <c r="C4003" s="54"/>
      <c r="D4003" s="54"/>
      <c r="F4003" s="54"/>
      <c r="G4003" s="55"/>
      <c r="I4003" s="69"/>
      <c r="J4003" s="50"/>
    </row>
    <row r="4004" spans="1:10" ht="12.75">
      <c r="A4004" s="54"/>
      <c r="B4004" s="54"/>
      <c r="C4004" s="54"/>
      <c r="D4004" s="54"/>
      <c r="F4004" s="54"/>
      <c r="G4004" s="55"/>
      <c r="I4004" s="69"/>
      <c r="J4004" s="50"/>
    </row>
    <row r="4005" spans="1:10" ht="12.75">
      <c r="A4005" s="54"/>
      <c r="B4005" s="54"/>
      <c r="C4005" s="54"/>
      <c r="D4005" s="54"/>
      <c r="F4005" s="54"/>
      <c r="G4005" s="55"/>
      <c r="I4005" s="69"/>
      <c r="J4005" s="50"/>
    </row>
    <row r="4006" spans="1:10" ht="12.75">
      <c r="A4006" s="54"/>
      <c r="B4006" s="54"/>
      <c r="C4006" s="54"/>
      <c r="D4006" s="54"/>
      <c r="F4006" s="54"/>
      <c r="G4006" s="55"/>
      <c r="I4006" s="69"/>
      <c r="J4006" s="50"/>
    </row>
    <row r="4007" spans="1:10" ht="12.75">
      <c r="A4007" s="54"/>
      <c r="B4007" s="54"/>
      <c r="C4007" s="54"/>
      <c r="D4007" s="54"/>
      <c r="F4007" s="54"/>
      <c r="G4007" s="55"/>
      <c r="I4007" s="69"/>
      <c r="J4007" s="50"/>
    </row>
    <row r="4008" spans="1:10" ht="12.75">
      <c r="A4008" s="54"/>
      <c r="B4008" s="54"/>
      <c r="C4008" s="54"/>
      <c r="D4008" s="54"/>
      <c r="F4008" s="54"/>
      <c r="G4008" s="55"/>
      <c r="I4008" s="69"/>
      <c r="J4008" s="50"/>
    </row>
    <row r="4009" spans="1:10" ht="12.75">
      <c r="A4009" s="54"/>
      <c r="B4009" s="54"/>
      <c r="C4009" s="54"/>
      <c r="D4009" s="54"/>
      <c r="F4009" s="54"/>
      <c r="G4009" s="55"/>
      <c r="I4009" s="69"/>
      <c r="J4009" s="50"/>
    </row>
    <row r="4010" spans="1:10" ht="12.75">
      <c r="A4010" s="54"/>
      <c r="B4010" s="54"/>
      <c r="C4010" s="54"/>
      <c r="D4010" s="54"/>
      <c r="F4010" s="54"/>
      <c r="G4010" s="55"/>
      <c r="I4010" s="69"/>
      <c r="J4010" s="50"/>
    </row>
    <row r="4011" spans="1:10" ht="12.75">
      <c r="A4011" s="54"/>
      <c r="B4011" s="54"/>
      <c r="C4011" s="54"/>
      <c r="D4011" s="54"/>
      <c r="F4011" s="54"/>
      <c r="G4011" s="55"/>
      <c r="I4011" s="69"/>
      <c r="J4011" s="50"/>
    </row>
    <row r="4012" spans="1:10" ht="12.75">
      <c r="A4012" s="54"/>
      <c r="B4012" s="54"/>
      <c r="C4012" s="54"/>
      <c r="D4012" s="54"/>
      <c r="F4012" s="54"/>
      <c r="G4012" s="55"/>
      <c r="I4012" s="69"/>
      <c r="J4012" s="50"/>
    </row>
    <row r="4013" spans="1:10" ht="12.75">
      <c r="A4013" s="54"/>
      <c r="B4013" s="54"/>
      <c r="C4013" s="54"/>
      <c r="D4013" s="54"/>
      <c r="F4013" s="54"/>
      <c r="G4013" s="55"/>
      <c r="I4013" s="69"/>
      <c r="J4013" s="50"/>
    </row>
    <row r="4014" spans="1:10" ht="12.75">
      <c r="A4014" s="54"/>
      <c r="B4014" s="54"/>
      <c r="C4014" s="54"/>
      <c r="D4014" s="54"/>
      <c r="F4014" s="54"/>
      <c r="G4014" s="55"/>
      <c r="I4014" s="69"/>
      <c r="J4014" s="50"/>
    </row>
    <row r="4015" spans="1:10" ht="12.75">
      <c r="A4015" s="54"/>
      <c r="B4015" s="54"/>
      <c r="C4015" s="54"/>
      <c r="D4015" s="54"/>
      <c r="F4015" s="54"/>
      <c r="G4015" s="55"/>
      <c r="I4015" s="69"/>
      <c r="J4015" s="50"/>
    </row>
    <row r="4016" spans="1:10" ht="12.75">
      <c r="A4016" s="54"/>
      <c r="B4016" s="54"/>
      <c r="C4016" s="54"/>
      <c r="D4016" s="54"/>
      <c r="F4016" s="54"/>
      <c r="G4016" s="55"/>
      <c r="I4016" s="69"/>
      <c r="J4016" s="50"/>
    </row>
    <row r="4017" spans="1:10" ht="12.75">
      <c r="A4017" s="54"/>
      <c r="B4017" s="54"/>
      <c r="C4017" s="54"/>
      <c r="D4017" s="54"/>
      <c r="F4017" s="54"/>
      <c r="G4017" s="55"/>
      <c r="I4017" s="69"/>
      <c r="J4017" s="50"/>
    </row>
    <row r="4018" spans="1:10" ht="12.75">
      <c r="A4018" s="54"/>
      <c r="B4018" s="54"/>
      <c r="C4018" s="54"/>
      <c r="D4018" s="54"/>
      <c r="F4018" s="54"/>
      <c r="G4018" s="55"/>
      <c r="I4018" s="69"/>
      <c r="J4018" s="50"/>
    </row>
    <row r="4019" spans="1:10" ht="12.75">
      <c r="A4019" s="54"/>
      <c r="B4019" s="54"/>
      <c r="C4019" s="54"/>
      <c r="D4019" s="54"/>
      <c r="F4019" s="54"/>
      <c r="G4019" s="55"/>
      <c r="I4019" s="69"/>
      <c r="J4019" s="50"/>
    </row>
    <row r="4020" spans="1:10" ht="12.75">
      <c r="A4020" s="54"/>
      <c r="B4020" s="54"/>
      <c r="C4020" s="54"/>
      <c r="D4020" s="54"/>
      <c r="F4020" s="54"/>
      <c r="G4020" s="55"/>
      <c r="I4020" s="69"/>
      <c r="J4020" s="50"/>
    </row>
    <row r="4021" spans="1:10" ht="12.75">
      <c r="A4021" s="54"/>
      <c r="B4021" s="54"/>
      <c r="C4021" s="54"/>
      <c r="D4021" s="54"/>
      <c r="F4021" s="54"/>
      <c r="G4021" s="55"/>
      <c r="I4021" s="69"/>
      <c r="J4021" s="50"/>
    </row>
    <row r="4022" spans="1:10" ht="12.75">
      <c r="A4022" s="54"/>
      <c r="B4022" s="54"/>
      <c r="C4022" s="54"/>
      <c r="D4022" s="54"/>
      <c r="F4022" s="54"/>
      <c r="G4022" s="55"/>
      <c r="I4022" s="69"/>
      <c r="J4022" s="50"/>
    </row>
    <row r="4023" spans="1:10" ht="12.75">
      <c r="A4023" s="54"/>
      <c r="B4023" s="54"/>
      <c r="C4023" s="54"/>
      <c r="D4023" s="54"/>
      <c r="F4023" s="54"/>
      <c r="G4023" s="55"/>
      <c r="I4023" s="69"/>
      <c r="J4023" s="50"/>
    </row>
    <row r="4024" spans="1:10" ht="12.75">
      <c r="A4024" s="54"/>
      <c r="B4024" s="54"/>
      <c r="C4024" s="54"/>
      <c r="D4024" s="54"/>
      <c r="F4024" s="54"/>
      <c r="G4024" s="55"/>
      <c r="I4024" s="69"/>
      <c r="J4024" s="50"/>
    </row>
    <row r="4025" spans="1:10" ht="12.75">
      <c r="A4025" s="54"/>
      <c r="B4025" s="54"/>
      <c r="C4025" s="54"/>
      <c r="D4025" s="54"/>
      <c r="F4025" s="54"/>
      <c r="G4025" s="55"/>
      <c r="I4025" s="69"/>
      <c r="J4025" s="50"/>
    </row>
    <row r="4026" spans="1:10" ht="12.75">
      <c r="A4026" s="54"/>
      <c r="B4026" s="54"/>
      <c r="C4026" s="54"/>
      <c r="D4026" s="54"/>
      <c r="F4026" s="54"/>
      <c r="G4026" s="55"/>
      <c r="I4026" s="69"/>
      <c r="J4026" s="50"/>
    </row>
    <row r="4027" spans="1:10" ht="12.75">
      <c r="A4027" s="54"/>
      <c r="B4027" s="54"/>
      <c r="C4027" s="54"/>
      <c r="D4027" s="54"/>
      <c r="F4027" s="54"/>
      <c r="G4027" s="55"/>
      <c r="I4027" s="69"/>
      <c r="J4027" s="50"/>
    </row>
    <row r="4028" spans="1:10" ht="12.75">
      <c r="A4028" s="54"/>
      <c r="B4028" s="54"/>
      <c r="C4028" s="54"/>
      <c r="D4028" s="54"/>
      <c r="F4028" s="54"/>
      <c r="G4028" s="55"/>
      <c r="I4028" s="69"/>
      <c r="J4028" s="50"/>
    </row>
    <row r="4029" spans="1:10" ht="12.75">
      <c r="A4029" s="54"/>
      <c r="B4029" s="54"/>
      <c r="C4029" s="54"/>
      <c r="D4029" s="54"/>
      <c r="F4029" s="54"/>
      <c r="G4029" s="55"/>
      <c r="I4029" s="69"/>
      <c r="J4029" s="50"/>
    </row>
    <row r="4030" spans="1:10" ht="12.75">
      <c r="A4030" s="54"/>
      <c r="B4030" s="54"/>
      <c r="C4030" s="54"/>
      <c r="D4030" s="54"/>
      <c r="F4030" s="54"/>
      <c r="G4030" s="55"/>
      <c r="I4030" s="69"/>
      <c r="J4030" s="50"/>
    </row>
    <row r="4031" spans="1:10" ht="12.75">
      <c r="A4031" s="54"/>
      <c r="B4031" s="54"/>
      <c r="C4031" s="54"/>
      <c r="D4031" s="54"/>
      <c r="F4031" s="54"/>
      <c r="G4031" s="55"/>
      <c r="I4031" s="69"/>
      <c r="J4031" s="50"/>
    </row>
    <row r="4032" spans="1:10" ht="12.75">
      <c r="A4032" s="54"/>
      <c r="B4032" s="54"/>
      <c r="C4032" s="54"/>
      <c r="D4032" s="54"/>
      <c r="F4032" s="54"/>
      <c r="G4032" s="55"/>
      <c r="I4032" s="69"/>
      <c r="J4032" s="50"/>
    </row>
    <row r="4033" spans="1:10" ht="12.75">
      <c r="A4033" s="54"/>
      <c r="B4033" s="54"/>
      <c r="C4033" s="54"/>
      <c r="D4033" s="54"/>
      <c r="F4033" s="54"/>
      <c r="G4033" s="55"/>
      <c r="I4033" s="69"/>
      <c r="J4033" s="50"/>
    </row>
    <row r="4034" spans="1:10" ht="12.75">
      <c r="A4034" s="54"/>
      <c r="B4034" s="54"/>
      <c r="C4034" s="54"/>
      <c r="D4034" s="54"/>
      <c r="F4034" s="54"/>
      <c r="G4034" s="55"/>
      <c r="I4034" s="69"/>
      <c r="J4034" s="50"/>
    </row>
    <row r="4035" spans="1:10" ht="12.75">
      <c r="A4035" s="54"/>
      <c r="B4035" s="54"/>
      <c r="C4035" s="54"/>
      <c r="D4035" s="54"/>
      <c r="F4035" s="54"/>
      <c r="G4035" s="55"/>
      <c r="I4035" s="69"/>
      <c r="J4035" s="50"/>
    </row>
    <row r="4036" spans="1:10" ht="12.75">
      <c r="A4036" s="54"/>
      <c r="B4036" s="54"/>
      <c r="C4036" s="54"/>
      <c r="D4036" s="54"/>
      <c r="F4036" s="54"/>
      <c r="G4036" s="55"/>
      <c r="I4036" s="69"/>
      <c r="J4036" s="50"/>
    </row>
    <row r="4037" spans="1:10" ht="12.75">
      <c r="A4037" s="54"/>
      <c r="B4037" s="54"/>
      <c r="C4037" s="54"/>
      <c r="D4037" s="54"/>
      <c r="F4037" s="54"/>
      <c r="G4037" s="55"/>
      <c r="I4037" s="69"/>
      <c r="J4037" s="50"/>
    </row>
    <row r="4038" spans="1:10" ht="12.75">
      <c r="A4038" s="54"/>
      <c r="B4038" s="54"/>
      <c r="C4038" s="54"/>
      <c r="D4038" s="54"/>
      <c r="F4038" s="54"/>
      <c r="G4038" s="55"/>
      <c r="I4038" s="69"/>
      <c r="J4038" s="50"/>
    </row>
    <row r="4039" spans="1:10" ht="12.75">
      <c r="A4039" s="54"/>
      <c r="B4039" s="54"/>
      <c r="C4039" s="54"/>
      <c r="D4039" s="54"/>
      <c r="F4039" s="54"/>
      <c r="G4039" s="55"/>
      <c r="I4039" s="69"/>
      <c r="J4039" s="50"/>
    </row>
    <row r="4040" spans="1:10" ht="12.75">
      <c r="A4040" s="54"/>
      <c r="B4040" s="54"/>
      <c r="C4040" s="54"/>
      <c r="D4040" s="54"/>
      <c r="F4040" s="54"/>
      <c r="G4040" s="55"/>
      <c r="I4040" s="69"/>
      <c r="J4040" s="50"/>
    </row>
    <row r="4041" spans="1:10" ht="12.75">
      <c r="A4041" s="54"/>
      <c r="B4041" s="54"/>
      <c r="C4041" s="54"/>
      <c r="D4041" s="54"/>
      <c r="F4041" s="54"/>
      <c r="G4041" s="55"/>
      <c r="I4041" s="69"/>
      <c r="J4041" s="50"/>
    </row>
    <row r="4042" spans="1:10" ht="12.75">
      <c r="A4042" s="54"/>
      <c r="B4042" s="54"/>
      <c r="C4042" s="54"/>
      <c r="D4042" s="54"/>
      <c r="F4042" s="54"/>
      <c r="G4042" s="55"/>
      <c r="I4042" s="69"/>
      <c r="J4042" s="50"/>
    </row>
    <row r="4043" spans="1:10" ht="12.75">
      <c r="A4043" s="54"/>
      <c r="B4043" s="54"/>
      <c r="C4043" s="54"/>
      <c r="D4043" s="54"/>
      <c r="F4043" s="54"/>
      <c r="G4043" s="55"/>
      <c r="I4043" s="69"/>
      <c r="J4043" s="50"/>
    </row>
    <row r="4044" spans="1:10" ht="12.75">
      <c r="A4044" s="54"/>
      <c r="B4044" s="54"/>
      <c r="C4044" s="54"/>
      <c r="D4044" s="54"/>
      <c r="F4044" s="54"/>
      <c r="G4044" s="55"/>
      <c r="I4044" s="69"/>
      <c r="J4044" s="50"/>
    </row>
    <row r="4045" spans="1:10" ht="12.75">
      <c r="A4045" s="54"/>
      <c r="B4045" s="54"/>
      <c r="C4045" s="54"/>
      <c r="D4045" s="54"/>
      <c r="F4045" s="54"/>
      <c r="G4045" s="55"/>
      <c r="I4045" s="69"/>
      <c r="J4045" s="50"/>
    </row>
    <row r="4046" spans="1:10" ht="12.75">
      <c r="A4046" s="54"/>
      <c r="B4046" s="54"/>
      <c r="C4046" s="54"/>
      <c r="D4046" s="54"/>
      <c r="F4046" s="54"/>
      <c r="G4046" s="55"/>
      <c r="I4046" s="69"/>
      <c r="J4046" s="50"/>
    </row>
    <row r="4047" spans="1:10" ht="12.75">
      <c r="A4047" s="54"/>
      <c r="B4047" s="54"/>
      <c r="C4047" s="54"/>
      <c r="D4047" s="54"/>
      <c r="F4047" s="54"/>
      <c r="G4047" s="55"/>
      <c r="I4047" s="69"/>
      <c r="J4047" s="50"/>
    </row>
    <row r="4048" spans="1:10" ht="12.75">
      <c r="A4048" s="54"/>
      <c r="B4048" s="54"/>
      <c r="C4048" s="54"/>
      <c r="D4048" s="54"/>
      <c r="F4048" s="54"/>
      <c r="G4048" s="55"/>
      <c r="I4048" s="69"/>
      <c r="J4048" s="50"/>
    </row>
    <row r="4049" spans="1:10" ht="12.75">
      <c r="A4049" s="54"/>
      <c r="B4049" s="54"/>
      <c r="C4049" s="54"/>
      <c r="D4049" s="54"/>
      <c r="F4049" s="54"/>
      <c r="G4049" s="55"/>
      <c r="I4049" s="69"/>
      <c r="J4049" s="50"/>
    </row>
    <row r="4050" spans="1:10" ht="12.75">
      <c r="A4050" s="54"/>
      <c r="B4050" s="54"/>
      <c r="C4050" s="54"/>
      <c r="D4050" s="54"/>
      <c r="F4050" s="54"/>
      <c r="G4050" s="55"/>
      <c r="I4050" s="69"/>
      <c r="J4050" s="50"/>
    </row>
    <row r="4051" spans="1:10" ht="12.75">
      <c r="A4051" s="54"/>
      <c r="B4051" s="54"/>
      <c r="C4051" s="54"/>
      <c r="D4051" s="54"/>
      <c r="F4051" s="54"/>
      <c r="G4051" s="55"/>
      <c r="I4051" s="69"/>
      <c r="J4051" s="50"/>
    </row>
    <row r="4052" spans="1:10" ht="12.75">
      <c r="A4052" s="54"/>
      <c r="B4052" s="54"/>
      <c r="C4052" s="54"/>
      <c r="D4052" s="54"/>
      <c r="F4052" s="54"/>
      <c r="G4052" s="55"/>
      <c r="I4052" s="69"/>
      <c r="J4052" s="50"/>
    </row>
    <row r="4053" spans="1:10" ht="12.75">
      <c r="A4053" s="54"/>
      <c r="B4053" s="54"/>
      <c r="C4053" s="54"/>
      <c r="D4053" s="54"/>
      <c r="F4053" s="54"/>
      <c r="G4053" s="55"/>
      <c r="I4053" s="69"/>
      <c r="J4053" s="50"/>
    </row>
    <row r="4054" spans="1:10" ht="12.75">
      <c r="A4054" s="54"/>
      <c r="B4054" s="54"/>
      <c r="C4054" s="54"/>
      <c r="D4054" s="54"/>
      <c r="F4054" s="54"/>
      <c r="G4054" s="55"/>
      <c r="I4054" s="69"/>
      <c r="J4054" s="50"/>
    </row>
    <row r="4055" spans="1:10" ht="12.75">
      <c r="A4055" s="54"/>
      <c r="B4055" s="54"/>
      <c r="C4055" s="54"/>
      <c r="D4055" s="54"/>
      <c r="F4055" s="54"/>
      <c r="G4055" s="55"/>
      <c r="I4055" s="69"/>
      <c r="J4055" s="50"/>
    </row>
    <row r="4056" spans="1:10" ht="12.75">
      <c r="A4056" s="54"/>
      <c r="B4056" s="54"/>
      <c r="C4056" s="54"/>
      <c r="D4056" s="54"/>
      <c r="F4056" s="54"/>
      <c r="G4056" s="55"/>
      <c r="I4056" s="69"/>
      <c r="J4056" s="50"/>
    </row>
    <row r="4057" spans="1:10" ht="12.75">
      <c r="A4057" s="54"/>
      <c r="B4057" s="54"/>
      <c r="C4057" s="54"/>
      <c r="D4057" s="54"/>
      <c r="F4057" s="54"/>
      <c r="G4057" s="55"/>
      <c r="I4057" s="69"/>
      <c r="J4057" s="50"/>
    </row>
    <row r="4058" spans="1:10" ht="12.75">
      <c r="A4058" s="54"/>
      <c r="B4058" s="54"/>
      <c r="C4058" s="54"/>
      <c r="D4058" s="54"/>
      <c r="F4058" s="54"/>
      <c r="G4058" s="55"/>
      <c r="I4058" s="69"/>
      <c r="J4058" s="50"/>
    </row>
    <row r="4059" spans="1:10" ht="12.75">
      <c r="A4059" s="54"/>
      <c r="B4059" s="54"/>
      <c r="C4059" s="54"/>
      <c r="D4059" s="54"/>
      <c r="F4059" s="54"/>
      <c r="G4059" s="55"/>
      <c r="I4059" s="69"/>
      <c r="J4059" s="50"/>
    </row>
    <row r="4060" spans="1:10" ht="12.75">
      <c r="A4060" s="54"/>
      <c r="B4060" s="54"/>
      <c r="C4060" s="54"/>
      <c r="D4060" s="54"/>
      <c r="F4060" s="54"/>
      <c r="G4060" s="55"/>
      <c r="I4060" s="69"/>
      <c r="J4060" s="50"/>
    </row>
    <row r="4061" spans="1:10" ht="12.75">
      <c r="A4061" s="54"/>
      <c r="B4061" s="54"/>
      <c r="C4061" s="54"/>
      <c r="D4061" s="54"/>
      <c r="F4061" s="54"/>
      <c r="G4061" s="55"/>
      <c r="I4061" s="69"/>
      <c r="J4061" s="50"/>
    </row>
    <row r="4062" spans="1:10" ht="12.75">
      <c r="A4062" s="54"/>
      <c r="B4062" s="54"/>
      <c r="C4062" s="54"/>
      <c r="D4062" s="54"/>
      <c r="F4062" s="54"/>
      <c r="G4062" s="55"/>
      <c r="I4062" s="69"/>
      <c r="J4062" s="50"/>
    </row>
    <row r="4063" spans="1:10" ht="12.75">
      <c r="A4063" s="54"/>
      <c r="B4063" s="54"/>
      <c r="C4063" s="54"/>
      <c r="D4063" s="54"/>
      <c r="F4063" s="54"/>
      <c r="G4063" s="55"/>
      <c r="I4063" s="69"/>
      <c r="J4063" s="50"/>
    </row>
    <row r="4064" spans="1:10" ht="12.75">
      <c r="A4064" s="54"/>
      <c r="B4064" s="54"/>
      <c r="C4064" s="54"/>
      <c r="D4064" s="54"/>
      <c r="F4064" s="54"/>
      <c r="G4064" s="55"/>
      <c r="I4064" s="69"/>
      <c r="J4064" s="50"/>
    </row>
    <row r="4065" spans="1:10" ht="12.75">
      <c r="A4065" s="54"/>
      <c r="B4065" s="54"/>
      <c r="C4065" s="54"/>
      <c r="D4065" s="54"/>
      <c r="F4065" s="54"/>
      <c r="G4065" s="55"/>
      <c r="I4065" s="69"/>
      <c r="J4065" s="50"/>
    </row>
    <row r="4066" spans="1:10" ht="12.75">
      <c r="A4066" s="54"/>
      <c r="B4066" s="54"/>
      <c r="C4066" s="54"/>
      <c r="D4066" s="54"/>
      <c r="F4066" s="54"/>
      <c r="G4066" s="55"/>
      <c r="I4066" s="69"/>
      <c r="J4066" s="50"/>
    </row>
    <row r="4067" spans="1:10" ht="12.75">
      <c r="A4067" s="54"/>
      <c r="B4067" s="54"/>
      <c r="C4067" s="54"/>
      <c r="D4067" s="54"/>
      <c r="F4067" s="54"/>
      <c r="G4067" s="55"/>
      <c r="I4067" s="69"/>
      <c r="J4067" s="50"/>
    </row>
    <row r="4068" spans="1:10" ht="12.75">
      <c r="A4068" s="54"/>
      <c r="B4068" s="54"/>
      <c r="C4068" s="54"/>
      <c r="D4068" s="54"/>
      <c r="F4068" s="54"/>
      <c r="G4068" s="55"/>
      <c r="I4068" s="69"/>
      <c r="J4068" s="50"/>
    </row>
    <row r="4069" spans="1:10" ht="12.75">
      <c r="A4069" s="54"/>
      <c r="B4069" s="54"/>
      <c r="C4069" s="54"/>
      <c r="D4069" s="54"/>
      <c r="F4069" s="54"/>
      <c r="G4069" s="55"/>
      <c r="I4069" s="69"/>
      <c r="J4069" s="50"/>
    </row>
    <row r="4070" spans="1:10" ht="12.75">
      <c r="A4070" s="54"/>
      <c r="B4070" s="54"/>
      <c r="C4070" s="54"/>
      <c r="D4070" s="54"/>
      <c r="F4070" s="54"/>
      <c r="G4070" s="55"/>
      <c r="I4070" s="69"/>
      <c r="J4070" s="50"/>
    </row>
    <row r="4071" spans="1:10" ht="12.75">
      <c r="A4071" s="54"/>
      <c r="B4071" s="54"/>
      <c r="C4071" s="54"/>
      <c r="D4071" s="54"/>
      <c r="F4071" s="54"/>
      <c r="G4071" s="55"/>
      <c r="I4071" s="69"/>
      <c r="J4071" s="50"/>
    </row>
    <row r="4072" spans="1:10" ht="12.75">
      <c r="A4072" s="54"/>
      <c r="B4072" s="54"/>
      <c r="C4072" s="54"/>
      <c r="D4072" s="54"/>
      <c r="F4072" s="54"/>
      <c r="G4072" s="55"/>
      <c r="I4072" s="69"/>
      <c r="J4072" s="50"/>
    </row>
    <row r="4073" spans="1:10" ht="12.75">
      <c r="A4073" s="54"/>
      <c r="B4073" s="54"/>
      <c r="C4073" s="54"/>
      <c r="D4073" s="54"/>
      <c r="F4073" s="54"/>
      <c r="G4073" s="55"/>
      <c r="I4073" s="69"/>
      <c r="J4073" s="50"/>
    </row>
    <row r="4074" spans="1:10" ht="12.75">
      <c r="A4074" s="54"/>
      <c r="B4074" s="54"/>
      <c r="C4074" s="54"/>
      <c r="D4074" s="54"/>
      <c r="F4074" s="54"/>
      <c r="G4074" s="55"/>
      <c r="I4074" s="69"/>
      <c r="J4074" s="50"/>
    </row>
    <row r="4075" spans="1:10" ht="12.75">
      <c r="A4075" s="54"/>
      <c r="B4075" s="54"/>
      <c r="C4075" s="54"/>
      <c r="D4075" s="54"/>
      <c r="F4075" s="54"/>
      <c r="G4075" s="55"/>
      <c r="I4075" s="69"/>
      <c r="J4075" s="50"/>
    </row>
    <row r="4076" spans="1:10" ht="12.75">
      <c r="A4076" s="54"/>
      <c r="B4076" s="54"/>
      <c r="C4076" s="54"/>
      <c r="D4076" s="54"/>
      <c r="F4076" s="54"/>
      <c r="G4076" s="55"/>
      <c r="I4076" s="69"/>
      <c r="J4076" s="50"/>
    </row>
    <row r="4077" spans="1:10" ht="12.75">
      <c r="A4077" s="54"/>
      <c r="B4077" s="54"/>
      <c r="C4077" s="54"/>
      <c r="D4077" s="54"/>
      <c r="F4077" s="54"/>
      <c r="G4077" s="55"/>
      <c r="I4077" s="69"/>
      <c r="J4077" s="50"/>
    </row>
    <row r="4078" spans="1:10" ht="12.75">
      <c r="A4078" s="54"/>
      <c r="B4078" s="54"/>
      <c r="C4078" s="54"/>
      <c r="D4078" s="54"/>
      <c r="F4078" s="54"/>
      <c r="G4078" s="55"/>
      <c r="I4078" s="69"/>
      <c r="J4078" s="50"/>
    </row>
    <row r="4079" spans="1:10" ht="12.75">
      <c r="A4079" s="54"/>
      <c r="B4079" s="54"/>
      <c r="C4079" s="54"/>
      <c r="D4079" s="54"/>
      <c r="F4079" s="54"/>
      <c r="G4079" s="55"/>
      <c r="I4079" s="69"/>
      <c r="J4079" s="50"/>
    </row>
    <row r="4080" spans="1:10" ht="12.75">
      <c r="A4080" s="54"/>
      <c r="B4080" s="54"/>
      <c r="C4080" s="54"/>
      <c r="D4080" s="54"/>
      <c r="F4080" s="54"/>
      <c r="G4080" s="55"/>
      <c r="I4080" s="69"/>
      <c r="J4080" s="50"/>
    </row>
    <row r="4081" spans="1:10" ht="12.75">
      <c r="A4081" s="54"/>
      <c r="B4081" s="54"/>
      <c r="C4081" s="54"/>
      <c r="D4081" s="54"/>
      <c r="F4081" s="54"/>
      <c r="G4081" s="55"/>
      <c r="I4081" s="69"/>
      <c r="J4081" s="50"/>
    </row>
    <row r="4082" spans="1:10" ht="12.75">
      <c r="A4082" s="54"/>
      <c r="B4082" s="54"/>
      <c r="C4082" s="54"/>
      <c r="D4082" s="54"/>
      <c r="F4082" s="54"/>
      <c r="G4082" s="55"/>
      <c r="I4082" s="69"/>
      <c r="J4082" s="50"/>
    </row>
    <row r="4083" spans="1:10" ht="12.75">
      <c r="A4083" s="54"/>
      <c r="B4083" s="54"/>
      <c r="C4083" s="54"/>
      <c r="D4083" s="54"/>
      <c r="F4083" s="54"/>
      <c r="G4083" s="55"/>
      <c r="I4083" s="69"/>
      <c r="J4083" s="50"/>
    </row>
    <row r="4084" spans="1:10" ht="12.75">
      <c r="A4084" s="54"/>
      <c r="B4084" s="54"/>
      <c r="C4084" s="54"/>
      <c r="D4084" s="54"/>
      <c r="F4084" s="54"/>
      <c r="G4084" s="55"/>
      <c r="I4084" s="69"/>
      <c r="J4084" s="50"/>
    </row>
    <row r="4085" spans="1:10" ht="12.75">
      <c r="A4085" s="54"/>
      <c r="B4085" s="54"/>
      <c r="C4085" s="54"/>
      <c r="D4085" s="54"/>
      <c r="F4085" s="54"/>
      <c r="G4085" s="55"/>
      <c r="I4085" s="69"/>
      <c r="J4085" s="50"/>
    </row>
    <row r="4086" spans="1:10" ht="12.75">
      <c r="A4086" s="54"/>
      <c r="B4086" s="54"/>
      <c r="C4086" s="54"/>
      <c r="D4086" s="54"/>
      <c r="F4086" s="54"/>
      <c r="G4086" s="55"/>
      <c r="I4086" s="69"/>
      <c r="J4086" s="50"/>
    </row>
    <row r="4087" spans="1:10" ht="12.75">
      <c r="A4087" s="54"/>
      <c r="B4087" s="54"/>
      <c r="C4087" s="54"/>
      <c r="D4087" s="54"/>
      <c r="F4087" s="54"/>
      <c r="G4087" s="55"/>
      <c r="I4087" s="69"/>
      <c r="J4087" s="50"/>
    </row>
    <row r="4088" spans="1:10" ht="12.75">
      <c r="A4088" s="54"/>
      <c r="B4088" s="54"/>
      <c r="C4088" s="54"/>
      <c r="D4088" s="54"/>
      <c r="F4088" s="54"/>
      <c r="G4088" s="55"/>
      <c r="I4088" s="69"/>
      <c r="J4088" s="50"/>
    </row>
    <row r="4089" spans="1:10" ht="12.75">
      <c r="A4089" s="54"/>
      <c r="B4089" s="54"/>
      <c r="C4089" s="54"/>
      <c r="D4089" s="54"/>
      <c r="F4089" s="54"/>
      <c r="G4089" s="55"/>
      <c r="I4089" s="69"/>
      <c r="J4089" s="50"/>
    </row>
    <row r="4090" spans="1:10" ht="12.75">
      <c r="A4090" s="54"/>
      <c r="B4090" s="54"/>
      <c r="C4090" s="54"/>
      <c r="D4090" s="54"/>
      <c r="F4090" s="54"/>
      <c r="G4090" s="55"/>
      <c r="I4090" s="69"/>
      <c r="J4090" s="50"/>
    </row>
    <row r="4091" spans="1:10" ht="12.75">
      <c r="A4091" s="54"/>
      <c r="B4091" s="54"/>
      <c r="C4091" s="54"/>
      <c r="D4091" s="54"/>
      <c r="F4091" s="54"/>
      <c r="G4091" s="55"/>
      <c r="I4091" s="69"/>
      <c r="J4091" s="50"/>
    </row>
    <row r="4092" spans="1:10" ht="12.75">
      <c r="A4092" s="54"/>
      <c r="B4092" s="54"/>
      <c r="C4092" s="54"/>
      <c r="D4092" s="54"/>
      <c r="F4092" s="54"/>
      <c r="G4092" s="55"/>
      <c r="I4092" s="69"/>
      <c r="J4092" s="50"/>
    </row>
    <row r="4093" spans="1:10" ht="12.75">
      <c r="A4093" s="54"/>
      <c r="B4093" s="54"/>
      <c r="C4093" s="54"/>
      <c r="D4093" s="54"/>
      <c r="F4093" s="54"/>
      <c r="G4093" s="55"/>
      <c r="I4093" s="69"/>
      <c r="J4093" s="50"/>
    </row>
    <row r="4094" spans="1:10" ht="12.75">
      <c r="A4094" s="54"/>
      <c r="B4094" s="54"/>
      <c r="C4094" s="54"/>
      <c r="D4094" s="54"/>
      <c r="F4094" s="54"/>
      <c r="G4094" s="55"/>
      <c r="I4094" s="69"/>
      <c r="J4094" s="50"/>
    </row>
    <row r="4095" spans="1:10" ht="12.75">
      <c r="A4095" s="54"/>
      <c r="B4095" s="54"/>
      <c r="C4095" s="54"/>
      <c r="D4095" s="54"/>
      <c r="F4095" s="54"/>
      <c r="G4095" s="55"/>
      <c r="I4095" s="69"/>
      <c r="J4095" s="50"/>
    </row>
    <row r="4096" spans="1:10" ht="12.75">
      <c r="A4096" s="54"/>
      <c r="B4096" s="54"/>
      <c r="C4096" s="54"/>
      <c r="D4096" s="54"/>
      <c r="F4096" s="54"/>
      <c r="G4096" s="55"/>
      <c r="I4096" s="69"/>
      <c r="J4096" s="50"/>
    </row>
    <row r="4097" spans="1:10" ht="12.75">
      <c r="A4097" s="54"/>
      <c r="B4097" s="54"/>
      <c r="C4097" s="54"/>
      <c r="D4097" s="54"/>
      <c r="F4097" s="54"/>
      <c r="G4097" s="55"/>
      <c r="I4097" s="69"/>
      <c r="J4097" s="50"/>
    </row>
    <row r="4098" spans="1:10" ht="12.75">
      <c r="A4098" s="54"/>
      <c r="B4098" s="54"/>
      <c r="C4098" s="54"/>
      <c r="D4098" s="54"/>
      <c r="F4098" s="54"/>
      <c r="G4098" s="55"/>
      <c r="I4098" s="69"/>
      <c r="J4098" s="50"/>
    </row>
    <row r="4099" spans="1:10" ht="12.75">
      <c r="A4099" s="54"/>
      <c r="B4099" s="54"/>
      <c r="C4099" s="54"/>
      <c r="D4099" s="54"/>
      <c r="F4099" s="54"/>
      <c r="G4099" s="55"/>
      <c r="I4099" s="69"/>
      <c r="J4099" s="50"/>
    </row>
    <row r="4100" spans="1:10" ht="12.75">
      <c r="A4100" s="54"/>
      <c r="B4100" s="54"/>
      <c r="C4100" s="54"/>
      <c r="D4100" s="54"/>
      <c r="F4100" s="54"/>
      <c r="G4100" s="55"/>
      <c r="I4100" s="69"/>
      <c r="J4100" s="50"/>
    </row>
    <row r="4101" spans="1:10" ht="12.75">
      <c r="A4101" s="54"/>
      <c r="B4101" s="54"/>
      <c r="C4101" s="54"/>
      <c r="D4101" s="54"/>
      <c r="F4101" s="54"/>
      <c r="G4101" s="55"/>
      <c r="I4101" s="69"/>
      <c r="J4101" s="50"/>
    </row>
    <row r="4102" spans="1:10" ht="12.75">
      <c r="A4102" s="54"/>
      <c r="B4102" s="54"/>
      <c r="C4102" s="54"/>
      <c r="D4102" s="54"/>
      <c r="F4102" s="54"/>
      <c r="G4102" s="55"/>
      <c r="I4102" s="69"/>
      <c r="J4102" s="50"/>
    </row>
    <row r="4103" spans="1:10" ht="12.75">
      <c r="A4103" s="54"/>
      <c r="B4103" s="54"/>
      <c r="C4103" s="54"/>
      <c r="D4103" s="54"/>
      <c r="F4103" s="54"/>
      <c r="G4103" s="55"/>
      <c r="I4103" s="69"/>
      <c r="J4103" s="50"/>
    </row>
    <row r="4104" spans="1:10" ht="12.75">
      <c r="A4104" s="54"/>
      <c r="B4104" s="54"/>
      <c r="C4104" s="54"/>
      <c r="D4104" s="54"/>
      <c r="F4104" s="54"/>
      <c r="G4104" s="55"/>
      <c r="I4104" s="69"/>
      <c r="J4104" s="50"/>
    </row>
    <row r="4105" spans="1:10" ht="12.75">
      <c r="A4105" s="54"/>
      <c r="B4105" s="54"/>
      <c r="C4105" s="54"/>
      <c r="D4105" s="54"/>
      <c r="F4105" s="54"/>
      <c r="G4105" s="55"/>
      <c r="I4105" s="69"/>
      <c r="J4105" s="50"/>
    </row>
    <row r="4106" spans="1:10" ht="12.75">
      <c r="A4106" s="54"/>
      <c r="B4106" s="54"/>
      <c r="C4106" s="54"/>
      <c r="D4106" s="54"/>
      <c r="F4106" s="54"/>
      <c r="G4106" s="55"/>
      <c r="I4106" s="69"/>
      <c r="J4106" s="50"/>
    </row>
    <row r="4107" spans="1:10" ht="12.75">
      <c r="A4107" s="54"/>
      <c r="B4107" s="54"/>
      <c r="C4107" s="54"/>
      <c r="D4107" s="54"/>
      <c r="F4107" s="54"/>
      <c r="G4107" s="55"/>
      <c r="I4107" s="69"/>
      <c r="J4107" s="50"/>
    </row>
    <row r="4108" spans="1:10" ht="12.75">
      <c r="A4108" s="54"/>
      <c r="B4108" s="54"/>
      <c r="C4108" s="54"/>
      <c r="D4108" s="54"/>
      <c r="F4108" s="54"/>
      <c r="G4108" s="55"/>
      <c r="I4108" s="69"/>
      <c r="J4108" s="50"/>
    </row>
    <row r="4109" spans="1:10" ht="12.75">
      <c r="A4109" s="54"/>
      <c r="B4109" s="54"/>
      <c r="C4109" s="54"/>
      <c r="D4109" s="54"/>
      <c r="F4109" s="54"/>
      <c r="G4109" s="55"/>
      <c r="I4109" s="69"/>
      <c r="J4109" s="50"/>
    </row>
    <row r="4110" spans="1:10" ht="12.75">
      <c r="A4110" s="54"/>
      <c r="B4110" s="54"/>
      <c r="C4110" s="54"/>
      <c r="D4110" s="54"/>
      <c r="F4110" s="54"/>
      <c r="G4110" s="55"/>
      <c r="I4110" s="69"/>
      <c r="J4110" s="50"/>
    </row>
    <row r="4111" spans="1:10" ht="12.75">
      <c r="A4111" s="54"/>
      <c r="B4111" s="54"/>
      <c r="C4111" s="54"/>
      <c r="D4111" s="54"/>
      <c r="F4111" s="54"/>
      <c r="G4111" s="55"/>
      <c r="I4111" s="69"/>
      <c r="J4111" s="50"/>
    </row>
    <row r="4112" spans="1:10" ht="12.75">
      <c r="A4112" s="54"/>
      <c r="B4112" s="54"/>
      <c r="C4112" s="54"/>
      <c r="D4112" s="54"/>
      <c r="F4112" s="54"/>
      <c r="G4112" s="55"/>
      <c r="I4112" s="69"/>
      <c r="J4112" s="50"/>
    </row>
    <row r="4113" spans="1:10" ht="12.75">
      <c r="A4113" s="54"/>
      <c r="B4113" s="54"/>
      <c r="C4113" s="54"/>
      <c r="D4113" s="54"/>
      <c r="F4113" s="54"/>
      <c r="G4113" s="55"/>
      <c r="I4113" s="69"/>
      <c r="J4113" s="50"/>
    </row>
    <row r="4114" spans="1:10" ht="12.75">
      <c r="A4114" s="54"/>
      <c r="B4114" s="54"/>
      <c r="C4114" s="54"/>
      <c r="D4114" s="54"/>
      <c r="F4114" s="54"/>
      <c r="G4114" s="55"/>
      <c r="I4114" s="69"/>
      <c r="J4114" s="50"/>
    </row>
    <row r="4115" spans="1:10" ht="12.75">
      <c r="A4115" s="54"/>
      <c r="B4115" s="54"/>
      <c r="C4115" s="54"/>
      <c r="D4115" s="54"/>
      <c r="F4115" s="54"/>
      <c r="G4115" s="55"/>
      <c r="I4115" s="69"/>
      <c r="J4115" s="50"/>
    </row>
    <row r="4116" spans="1:10" ht="12.75">
      <c r="A4116" s="54"/>
      <c r="B4116" s="54"/>
      <c r="C4116" s="54"/>
      <c r="D4116" s="54"/>
      <c r="F4116" s="54"/>
      <c r="G4116" s="55"/>
      <c r="I4116" s="69"/>
      <c r="J4116" s="50"/>
    </row>
    <row r="4117" spans="1:10" ht="12.75">
      <c r="A4117" s="54"/>
      <c r="B4117" s="54"/>
      <c r="C4117" s="54"/>
      <c r="D4117" s="54"/>
      <c r="F4117" s="54"/>
      <c r="G4117" s="55"/>
      <c r="I4117" s="69"/>
      <c r="J4117" s="50"/>
    </row>
    <row r="4118" spans="1:10" ht="12.75">
      <c r="A4118" s="54"/>
      <c r="B4118" s="54"/>
      <c r="C4118" s="54"/>
      <c r="D4118" s="54"/>
      <c r="F4118" s="54"/>
      <c r="G4118" s="55"/>
      <c r="I4118" s="69"/>
      <c r="J4118" s="50"/>
    </row>
    <row r="4119" spans="1:10" ht="12.75">
      <c r="A4119" s="54"/>
      <c r="B4119" s="54"/>
      <c r="C4119" s="54"/>
      <c r="D4119" s="54"/>
      <c r="F4119" s="54"/>
      <c r="G4119" s="55"/>
      <c r="I4119" s="69"/>
      <c r="J4119" s="50"/>
    </row>
    <row r="4120" spans="1:10" ht="12.75">
      <c r="A4120" s="54"/>
      <c r="B4120" s="54"/>
      <c r="C4120" s="54"/>
      <c r="D4120" s="54"/>
      <c r="F4120" s="54"/>
      <c r="G4120" s="55"/>
      <c r="I4120" s="69"/>
      <c r="J4120" s="50"/>
    </row>
    <row r="4121" spans="1:10" ht="12.75">
      <c r="A4121" s="54"/>
      <c r="B4121" s="54"/>
      <c r="C4121" s="54"/>
      <c r="D4121" s="54"/>
      <c r="F4121" s="54"/>
      <c r="G4121" s="55"/>
      <c r="I4121" s="69"/>
      <c r="J4121" s="50"/>
    </row>
    <row r="4122" spans="1:10" ht="12.75">
      <c r="A4122" s="54"/>
      <c r="B4122" s="54"/>
      <c r="C4122" s="54"/>
      <c r="D4122" s="54"/>
      <c r="F4122" s="54"/>
      <c r="G4122" s="55"/>
      <c r="I4122" s="69"/>
      <c r="J4122" s="50"/>
    </row>
    <row r="4123" spans="1:10" ht="12.75">
      <c r="A4123" s="54"/>
      <c r="B4123" s="54"/>
      <c r="C4123" s="54"/>
      <c r="D4123" s="54"/>
      <c r="F4123" s="54"/>
      <c r="G4123" s="55"/>
      <c r="I4123" s="69"/>
      <c r="J4123" s="50"/>
    </row>
    <row r="4124" spans="1:10" ht="12.75">
      <c r="A4124" s="54"/>
      <c r="B4124" s="54"/>
      <c r="C4124" s="54"/>
      <c r="D4124" s="54"/>
      <c r="F4124" s="54"/>
      <c r="G4124" s="55"/>
      <c r="I4124" s="69"/>
      <c r="J4124" s="50"/>
    </row>
    <row r="4125" spans="1:10" ht="12.75">
      <c r="A4125" s="54"/>
      <c r="B4125" s="54"/>
      <c r="C4125" s="54"/>
      <c r="D4125" s="54"/>
      <c r="F4125" s="54"/>
      <c r="G4125" s="55"/>
      <c r="I4125" s="69"/>
      <c r="J4125" s="50"/>
    </row>
    <row r="4126" spans="1:10" ht="12.75">
      <c r="A4126" s="54"/>
      <c r="B4126" s="54"/>
      <c r="C4126" s="54"/>
      <c r="D4126" s="54"/>
      <c r="F4126" s="54"/>
      <c r="G4126" s="55"/>
      <c r="I4126" s="69"/>
      <c r="J4126" s="50"/>
    </row>
    <row r="4127" spans="1:10" ht="12.75">
      <c r="A4127" s="54"/>
      <c r="B4127" s="54"/>
      <c r="C4127" s="54"/>
      <c r="D4127" s="54"/>
      <c r="F4127" s="54"/>
      <c r="G4127" s="55"/>
      <c r="I4127" s="69"/>
      <c r="J4127" s="50"/>
    </row>
    <row r="4128" spans="1:10" ht="12.75">
      <c r="A4128" s="54"/>
      <c r="B4128" s="54"/>
      <c r="C4128" s="54"/>
      <c r="D4128" s="54"/>
      <c r="F4128" s="54"/>
      <c r="G4128" s="55"/>
      <c r="I4128" s="69"/>
      <c r="J4128" s="50"/>
    </row>
    <row r="4129" spans="1:10" ht="12.75">
      <c r="A4129" s="54"/>
      <c r="B4129" s="54"/>
      <c r="C4129" s="54"/>
      <c r="D4129" s="54"/>
      <c r="F4129" s="54"/>
      <c r="G4129" s="55"/>
      <c r="I4129" s="69"/>
      <c r="J4129" s="50"/>
    </row>
    <row r="4130" spans="1:10" ht="12.75">
      <c r="A4130" s="54"/>
      <c r="B4130" s="54"/>
      <c r="C4130" s="54"/>
      <c r="D4130" s="54"/>
      <c r="F4130" s="54"/>
      <c r="G4130" s="55"/>
      <c r="I4130" s="69"/>
      <c r="J4130" s="50"/>
    </row>
    <row r="4131" spans="1:10" ht="12.75">
      <c r="A4131" s="54"/>
      <c r="B4131" s="54"/>
      <c r="C4131" s="54"/>
      <c r="D4131" s="54"/>
      <c r="F4131" s="54"/>
      <c r="G4131" s="55"/>
      <c r="I4131" s="69"/>
      <c r="J4131" s="50"/>
    </row>
    <row r="4132" spans="1:10" ht="12.75">
      <c r="A4132" s="54"/>
      <c r="B4132" s="54"/>
      <c r="C4132" s="54"/>
      <c r="D4132" s="54"/>
      <c r="F4132" s="54"/>
      <c r="G4132" s="55"/>
      <c r="I4132" s="69"/>
      <c r="J4132" s="50"/>
    </row>
    <row r="4133" spans="1:10" ht="12.75">
      <c r="A4133" s="54"/>
      <c r="B4133" s="54"/>
      <c r="C4133" s="54"/>
      <c r="D4133" s="54"/>
      <c r="F4133" s="54"/>
      <c r="G4133" s="55"/>
      <c r="I4133" s="69"/>
      <c r="J4133" s="50"/>
    </row>
    <row r="4134" spans="1:10" ht="12.75">
      <c r="A4134" s="54"/>
      <c r="B4134" s="54"/>
      <c r="C4134" s="54"/>
      <c r="D4134" s="54"/>
      <c r="F4134" s="54"/>
      <c r="G4134" s="55"/>
      <c r="I4134" s="69"/>
      <c r="J4134" s="50"/>
    </row>
    <row r="4135" spans="1:10" ht="12.75">
      <c r="A4135" s="54"/>
      <c r="B4135" s="54"/>
      <c r="C4135" s="54"/>
      <c r="D4135" s="54"/>
      <c r="F4135" s="54"/>
      <c r="G4135" s="55"/>
      <c r="I4135" s="69"/>
      <c r="J4135" s="50"/>
    </row>
    <row r="4136" spans="1:10" ht="12.75">
      <c r="A4136" s="54"/>
      <c r="B4136" s="54"/>
      <c r="C4136" s="54"/>
      <c r="D4136" s="54"/>
      <c r="F4136" s="54"/>
      <c r="G4136" s="55"/>
      <c r="I4136" s="69"/>
      <c r="J4136" s="50"/>
    </row>
    <row r="4137" spans="1:10" ht="12.75">
      <c r="A4137" s="54"/>
      <c r="B4137" s="54"/>
      <c r="C4137" s="54"/>
      <c r="D4137" s="54"/>
      <c r="F4137" s="54"/>
      <c r="G4137" s="55"/>
      <c r="I4137" s="69"/>
      <c r="J4137" s="50"/>
    </row>
    <row r="4138" spans="1:10" ht="12.75">
      <c r="A4138" s="54"/>
      <c r="B4138" s="54"/>
      <c r="C4138" s="54"/>
      <c r="D4138" s="54"/>
      <c r="F4138" s="54"/>
      <c r="G4138" s="55"/>
      <c r="I4138" s="69"/>
      <c r="J4138" s="50"/>
    </row>
    <row r="4139" spans="1:10" ht="12.75">
      <c r="A4139" s="54"/>
      <c r="B4139" s="54"/>
      <c r="C4139" s="54"/>
      <c r="D4139" s="54"/>
      <c r="F4139" s="54"/>
      <c r="G4139" s="55"/>
      <c r="I4139" s="69"/>
      <c r="J4139" s="50"/>
    </row>
    <row r="4140" spans="1:10" ht="12.75">
      <c r="A4140" s="54"/>
      <c r="B4140" s="54"/>
      <c r="C4140" s="54"/>
      <c r="D4140" s="54"/>
      <c r="F4140" s="54"/>
      <c r="G4140" s="55"/>
      <c r="I4140" s="69"/>
      <c r="J4140" s="50"/>
    </row>
    <row r="4141" spans="1:10" ht="12.75">
      <c r="A4141" s="54"/>
      <c r="B4141" s="54"/>
      <c r="C4141" s="54"/>
      <c r="D4141" s="54"/>
      <c r="F4141" s="54"/>
      <c r="G4141" s="55"/>
      <c r="I4141" s="69"/>
      <c r="J4141" s="50"/>
    </row>
    <row r="4142" spans="1:10" ht="12.75">
      <c r="A4142" s="54"/>
      <c r="B4142" s="54"/>
      <c r="C4142" s="54"/>
      <c r="D4142" s="54"/>
      <c r="F4142" s="54"/>
      <c r="G4142" s="55"/>
      <c r="I4142" s="69"/>
      <c r="J4142" s="50"/>
    </row>
    <row r="4143" spans="1:10" ht="12.75">
      <c r="A4143" s="54"/>
      <c r="B4143" s="54"/>
      <c r="C4143" s="54"/>
      <c r="D4143" s="54"/>
      <c r="F4143" s="54"/>
      <c r="G4143" s="55"/>
      <c r="I4143" s="69"/>
      <c r="J4143" s="50"/>
    </row>
    <row r="4144" spans="1:10" ht="12.75">
      <c r="A4144" s="54"/>
      <c r="B4144" s="54"/>
      <c r="C4144" s="54"/>
      <c r="D4144" s="54"/>
      <c r="F4144" s="54"/>
      <c r="G4144" s="55"/>
      <c r="I4144" s="69"/>
      <c r="J4144" s="50"/>
    </row>
    <row r="4145" spans="1:10" ht="12.75">
      <c r="A4145" s="54"/>
      <c r="B4145" s="54"/>
      <c r="C4145" s="54"/>
      <c r="D4145" s="54"/>
      <c r="F4145" s="54"/>
      <c r="G4145" s="55"/>
      <c r="I4145" s="69"/>
      <c r="J4145" s="50"/>
    </row>
    <row r="4146" spans="1:10" ht="12.75">
      <c r="A4146" s="54"/>
      <c r="B4146" s="54"/>
      <c r="C4146" s="54"/>
      <c r="D4146" s="54"/>
      <c r="F4146" s="54"/>
      <c r="G4146" s="55"/>
      <c r="I4146" s="69"/>
      <c r="J4146" s="50"/>
    </row>
    <row r="4147" spans="1:10" ht="12.75">
      <c r="A4147" s="54"/>
      <c r="B4147" s="54"/>
      <c r="C4147" s="54"/>
      <c r="D4147" s="54"/>
      <c r="F4147" s="54"/>
      <c r="G4147" s="55"/>
      <c r="I4147" s="69"/>
      <c r="J4147" s="50"/>
    </row>
    <row r="4148" spans="1:10" ht="12.75">
      <c r="A4148" s="54"/>
      <c r="B4148" s="54"/>
      <c r="C4148" s="54"/>
      <c r="D4148" s="54"/>
      <c r="F4148" s="54"/>
      <c r="G4148" s="55"/>
      <c r="I4148" s="69"/>
      <c r="J4148" s="50"/>
    </row>
    <row r="4149" spans="1:10" ht="12.75">
      <c r="A4149" s="54"/>
      <c r="B4149" s="54"/>
      <c r="C4149" s="54"/>
      <c r="D4149" s="54"/>
      <c r="F4149" s="54"/>
      <c r="G4149" s="55"/>
      <c r="I4149" s="69"/>
      <c r="J4149" s="50"/>
    </row>
    <row r="4150" spans="1:10" ht="12.75">
      <c r="A4150" s="54"/>
      <c r="B4150" s="54"/>
      <c r="C4150" s="54"/>
      <c r="D4150" s="54"/>
      <c r="F4150" s="54"/>
      <c r="G4150" s="55"/>
      <c r="I4150" s="69"/>
      <c r="J4150" s="50"/>
    </row>
    <row r="4151" spans="1:10" ht="12.75">
      <c r="A4151" s="54"/>
      <c r="B4151" s="54"/>
      <c r="C4151" s="54"/>
      <c r="D4151" s="54"/>
      <c r="F4151" s="54"/>
      <c r="G4151" s="55"/>
      <c r="I4151" s="69"/>
      <c r="J4151" s="50"/>
    </row>
    <row r="4152" spans="1:10" ht="12.75">
      <c r="A4152" s="54"/>
      <c r="B4152" s="54"/>
      <c r="C4152" s="54"/>
      <c r="D4152" s="54"/>
      <c r="F4152" s="54"/>
      <c r="G4152" s="55"/>
      <c r="I4152" s="69"/>
      <c r="J4152" s="50"/>
    </row>
    <row r="4153" spans="1:10" ht="12.75">
      <c r="A4153" s="54"/>
      <c r="B4153" s="54"/>
      <c r="C4153" s="54"/>
      <c r="D4153" s="54"/>
      <c r="F4153" s="54"/>
      <c r="G4153" s="55"/>
      <c r="I4153" s="69"/>
      <c r="J4153" s="50"/>
    </row>
    <row r="4154" spans="1:10" ht="12.75">
      <c r="A4154" s="54"/>
      <c r="B4154" s="54"/>
      <c r="C4154" s="54"/>
      <c r="D4154" s="54"/>
      <c r="F4154" s="54"/>
      <c r="G4154" s="55"/>
      <c r="I4154" s="69"/>
      <c r="J4154" s="50"/>
    </row>
    <row r="4155" spans="1:10" ht="12.75">
      <c r="A4155" s="54"/>
      <c r="B4155" s="54"/>
      <c r="C4155" s="54"/>
      <c r="D4155" s="54"/>
      <c r="F4155" s="54"/>
      <c r="G4155" s="55"/>
      <c r="I4155" s="69"/>
      <c r="J4155" s="50"/>
    </row>
    <row r="4156" spans="1:10" ht="12.75">
      <c r="A4156" s="54"/>
      <c r="B4156" s="54"/>
      <c r="C4156" s="54"/>
      <c r="D4156" s="54"/>
      <c r="F4156" s="54"/>
      <c r="G4156" s="55"/>
      <c r="I4156" s="69"/>
      <c r="J4156" s="50"/>
    </row>
    <row r="4157" spans="1:10" ht="12.75">
      <c r="A4157" s="54"/>
      <c r="B4157" s="54"/>
      <c r="C4157" s="54"/>
      <c r="D4157" s="54"/>
      <c r="F4157" s="54"/>
      <c r="G4157" s="55"/>
      <c r="I4157" s="69"/>
      <c r="J4157" s="50"/>
    </row>
    <row r="4158" spans="1:10" ht="12.75">
      <c r="A4158" s="54"/>
      <c r="B4158" s="54"/>
      <c r="C4158" s="54"/>
      <c r="D4158" s="54"/>
      <c r="F4158" s="54"/>
      <c r="G4158" s="55"/>
      <c r="I4158" s="69"/>
      <c r="J4158" s="50"/>
    </row>
    <row r="4159" spans="1:10" ht="12.75">
      <c r="A4159" s="54"/>
      <c r="B4159" s="54"/>
      <c r="C4159" s="54"/>
      <c r="D4159" s="54"/>
      <c r="F4159" s="54"/>
      <c r="G4159" s="55"/>
      <c r="I4159" s="69"/>
      <c r="J4159" s="50"/>
    </row>
    <row r="4160" spans="1:10" ht="12.75">
      <c r="A4160" s="54"/>
      <c r="B4160" s="54"/>
      <c r="C4160" s="54"/>
      <c r="D4160" s="54"/>
      <c r="F4160" s="54"/>
      <c r="G4160" s="55"/>
      <c r="I4160" s="69"/>
      <c r="J4160" s="50"/>
    </row>
    <row r="4161" spans="1:10" ht="12.75">
      <c r="A4161" s="54"/>
      <c r="B4161" s="54"/>
      <c r="C4161" s="54"/>
      <c r="D4161" s="54"/>
      <c r="F4161" s="54"/>
      <c r="G4161" s="55"/>
      <c r="I4161" s="69"/>
      <c r="J4161" s="50"/>
    </row>
    <row r="4162" spans="1:10" ht="12.75">
      <c r="A4162" s="54"/>
      <c r="B4162" s="54"/>
      <c r="C4162" s="54"/>
      <c r="D4162" s="54"/>
      <c r="F4162" s="54"/>
      <c r="G4162" s="55"/>
      <c r="I4162" s="69"/>
      <c r="J4162" s="50"/>
    </row>
    <row r="4163" spans="1:10" ht="12.75">
      <c r="A4163" s="54"/>
      <c r="B4163" s="54"/>
      <c r="C4163" s="54"/>
      <c r="D4163" s="54"/>
      <c r="F4163" s="54"/>
      <c r="G4163" s="55"/>
      <c r="I4163" s="69"/>
      <c r="J4163" s="50"/>
    </row>
    <row r="4164" spans="1:10" ht="12.75">
      <c r="A4164" s="54"/>
      <c r="B4164" s="54"/>
      <c r="C4164" s="54"/>
      <c r="D4164" s="54"/>
      <c r="F4164" s="54"/>
      <c r="G4164" s="55"/>
      <c r="I4164" s="69"/>
      <c r="J4164" s="50"/>
    </row>
    <row r="4165" spans="1:10" ht="12.75">
      <c r="A4165" s="54"/>
      <c r="B4165" s="54"/>
      <c r="C4165" s="54"/>
      <c r="D4165" s="54"/>
      <c r="F4165" s="54"/>
      <c r="G4165" s="55"/>
      <c r="I4165" s="69"/>
      <c r="J4165" s="50"/>
    </row>
    <row r="4166" spans="1:10" ht="12.75">
      <c r="A4166" s="54"/>
      <c r="B4166" s="54"/>
      <c r="C4166" s="54"/>
      <c r="D4166" s="54"/>
      <c r="F4166" s="54"/>
      <c r="G4166" s="55"/>
      <c r="I4166" s="69"/>
      <c r="J4166" s="50"/>
    </row>
    <row r="4167" spans="1:10" ht="12.75">
      <c r="A4167" s="54"/>
      <c r="B4167" s="54"/>
      <c r="C4167" s="54"/>
      <c r="D4167" s="54"/>
      <c r="F4167" s="54"/>
      <c r="G4167" s="55"/>
      <c r="I4167" s="69"/>
      <c r="J4167" s="50"/>
    </row>
    <row r="4168" spans="1:10" ht="12.75">
      <c r="A4168" s="54"/>
      <c r="B4168" s="54"/>
      <c r="C4168" s="54"/>
      <c r="D4168" s="54"/>
      <c r="F4168" s="54"/>
      <c r="G4168" s="55"/>
      <c r="I4168" s="69"/>
      <c r="J4168" s="50"/>
    </row>
    <row r="4169" spans="1:10" ht="12.75">
      <c r="A4169" s="54"/>
      <c r="B4169" s="54"/>
      <c r="C4169" s="54"/>
      <c r="D4169" s="54"/>
      <c r="F4169" s="54"/>
      <c r="G4169" s="55"/>
      <c r="I4169" s="69"/>
      <c r="J4169" s="50"/>
    </row>
    <row r="4170" spans="1:10" ht="12.75">
      <c r="A4170" s="54"/>
      <c r="B4170" s="54"/>
      <c r="C4170" s="54"/>
      <c r="D4170" s="54"/>
      <c r="F4170" s="54"/>
      <c r="G4170" s="55"/>
      <c r="I4170" s="69"/>
      <c r="J4170" s="50"/>
    </row>
    <row r="4171" spans="1:10" ht="12.75">
      <c r="A4171" s="54"/>
      <c r="B4171" s="54"/>
      <c r="C4171" s="54"/>
      <c r="D4171" s="54"/>
      <c r="F4171" s="54"/>
      <c r="G4171" s="55"/>
      <c r="I4171" s="69"/>
      <c r="J4171" s="50"/>
    </row>
    <row r="4172" spans="1:10" ht="12.75">
      <c r="A4172" s="54"/>
      <c r="B4172" s="54"/>
      <c r="C4172" s="54"/>
      <c r="D4172" s="54"/>
      <c r="F4172" s="54"/>
      <c r="G4172" s="55"/>
      <c r="I4172" s="69"/>
      <c r="J4172" s="50"/>
    </row>
    <row r="4173" spans="1:10" ht="12.75">
      <c r="A4173" s="54"/>
      <c r="B4173" s="54"/>
      <c r="C4173" s="54"/>
      <c r="D4173" s="54"/>
      <c r="F4173" s="54"/>
      <c r="G4173" s="55"/>
      <c r="I4173" s="69"/>
      <c r="J4173" s="50"/>
    </row>
    <row r="4174" spans="1:10" ht="12.75">
      <c r="A4174" s="54"/>
      <c r="B4174" s="54"/>
      <c r="C4174" s="54"/>
      <c r="D4174" s="54"/>
      <c r="F4174" s="54"/>
      <c r="G4174" s="55"/>
      <c r="I4174" s="69"/>
      <c r="J4174" s="50"/>
    </row>
    <row r="4175" spans="1:10" ht="12.75">
      <c r="A4175" s="54"/>
      <c r="B4175" s="54"/>
      <c r="C4175" s="54"/>
      <c r="D4175" s="54"/>
      <c r="F4175" s="54"/>
      <c r="G4175" s="55"/>
      <c r="I4175" s="69"/>
      <c r="J4175" s="50"/>
    </row>
    <row r="4176" spans="1:10" ht="12.75">
      <c r="A4176" s="54"/>
      <c r="B4176" s="54"/>
      <c r="C4176" s="54"/>
      <c r="D4176" s="54"/>
      <c r="F4176" s="54"/>
      <c r="G4176" s="55"/>
      <c r="I4176" s="69"/>
      <c r="J4176" s="50"/>
    </row>
    <row r="4177" spans="1:10" ht="12.75">
      <c r="A4177" s="54"/>
      <c r="B4177" s="54"/>
      <c r="C4177" s="54"/>
      <c r="D4177" s="54"/>
      <c r="F4177" s="54"/>
      <c r="G4177" s="55"/>
      <c r="I4177" s="69"/>
      <c r="J4177" s="50"/>
    </row>
    <row r="4178" spans="1:10" ht="12.75">
      <c r="A4178" s="54"/>
      <c r="B4178" s="54"/>
      <c r="C4178" s="54"/>
      <c r="D4178" s="54"/>
      <c r="F4178" s="54"/>
      <c r="G4178" s="55"/>
      <c r="I4178" s="69"/>
      <c r="J4178" s="50"/>
    </row>
    <row r="4179" spans="1:10" ht="12.75">
      <c r="A4179" s="54"/>
      <c r="B4179" s="54"/>
      <c r="C4179" s="54"/>
      <c r="D4179" s="54"/>
      <c r="F4179" s="54"/>
      <c r="G4179" s="55"/>
      <c r="I4179" s="69"/>
      <c r="J4179" s="50"/>
    </row>
    <row r="4180" spans="1:10" ht="12.75">
      <c r="A4180" s="54"/>
      <c r="B4180" s="54"/>
      <c r="C4180" s="54"/>
      <c r="D4180" s="54"/>
      <c r="F4180" s="54"/>
      <c r="G4180" s="55"/>
      <c r="I4180" s="69"/>
      <c r="J4180" s="50"/>
    </row>
    <row r="4181" spans="1:10" ht="12.75">
      <c r="A4181" s="54"/>
      <c r="B4181" s="54"/>
      <c r="C4181" s="54"/>
      <c r="D4181" s="54"/>
      <c r="F4181" s="54"/>
      <c r="G4181" s="55"/>
      <c r="I4181" s="69"/>
      <c r="J4181" s="50"/>
    </row>
    <row r="4182" spans="1:10" ht="12.75">
      <c r="A4182" s="54"/>
      <c r="B4182" s="54"/>
      <c r="C4182" s="54"/>
      <c r="D4182" s="54"/>
      <c r="F4182" s="54"/>
      <c r="G4182" s="55"/>
      <c r="I4182" s="69"/>
      <c r="J4182" s="50"/>
    </row>
    <row r="4183" spans="1:10" ht="12.75">
      <c r="A4183" s="54"/>
      <c r="B4183" s="54"/>
      <c r="C4183" s="54"/>
      <c r="D4183" s="54"/>
      <c r="F4183" s="54"/>
      <c r="G4183" s="55"/>
      <c r="I4183" s="69"/>
      <c r="J4183" s="50"/>
    </row>
    <row r="4184" spans="1:10" ht="12.75">
      <c r="A4184" s="54"/>
      <c r="B4184" s="54"/>
      <c r="C4184" s="54"/>
      <c r="D4184" s="54"/>
      <c r="F4184" s="54"/>
      <c r="G4184" s="55"/>
      <c r="I4184" s="69"/>
      <c r="J4184" s="50"/>
    </row>
    <row r="4185" spans="1:10" ht="12.75">
      <c r="A4185" s="54"/>
      <c r="B4185" s="54"/>
      <c r="C4185" s="54"/>
      <c r="D4185" s="54"/>
      <c r="F4185" s="54"/>
      <c r="G4185" s="55"/>
      <c r="I4185" s="69"/>
      <c r="J4185" s="50"/>
    </row>
    <row r="4186" spans="1:10" ht="12.75">
      <c r="A4186" s="54"/>
      <c r="B4186" s="54"/>
      <c r="C4186" s="54"/>
      <c r="D4186" s="54"/>
      <c r="F4186" s="54"/>
      <c r="G4186" s="55"/>
      <c r="I4186" s="69"/>
      <c r="J4186" s="50"/>
    </row>
    <row r="4187" spans="1:10" ht="12.75">
      <c r="A4187" s="54"/>
      <c r="B4187" s="54"/>
      <c r="C4187" s="54"/>
      <c r="D4187" s="54"/>
      <c r="F4187" s="54"/>
      <c r="G4187" s="55"/>
      <c r="I4187" s="69"/>
      <c r="J4187" s="50"/>
    </row>
    <row r="4188" spans="1:10" ht="12.75">
      <c r="A4188" s="54"/>
      <c r="B4188" s="54"/>
      <c r="C4188" s="54"/>
      <c r="D4188" s="54"/>
      <c r="F4188" s="54"/>
      <c r="G4188" s="55"/>
      <c r="I4188" s="69"/>
      <c r="J4188" s="50"/>
    </row>
    <row r="4189" spans="1:10" ht="12.75">
      <c r="A4189" s="54"/>
      <c r="B4189" s="54"/>
      <c r="C4189" s="54"/>
      <c r="D4189" s="54"/>
      <c r="F4189" s="54"/>
      <c r="G4189" s="55"/>
      <c r="I4189" s="69"/>
      <c r="J4189" s="50"/>
    </row>
    <row r="4190" spans="1:10" ht="12.75">
      <c r="A4190" s="54"/>
      <c r="B4190" s="54"/>
      <c r="C4190" s="54"/>
      <c r="D4190" s="54"/>
      <c r="F4190" s="54"/>
      <c r="G4190" s="55"/>
      <c r="I4190" s="69"/>
      <c r="J4190" s="50"/>
    </row>
    <row r="4191" spans="1:10" ht="12.75">
      <c r="A4191" s="54"/>
      <c r="B4191" s="54"/>
      <c r="C4191" s="54"/>
      <c r="D4191" s="54"/>
      <c r="F4191" s="54"/>
      <c r="G4191" s="55"/>
      <c r="I4191" s="69"/>
      <c r="J4191" s="50"/>
    </row>
    <row r="4192" spans="1:10" ht="12.75">
      <c r="A4192" s="54"/>
      <c r="B4192" s="54"/>
      <c r="C4192" s="54"/>
      <c r="D4192" s="54"/>
      <c r="F4192" s="54"/>
      <c r="G4192" s="55"/>
      <c r="I4192" s="69"/>
      <c r="J4192" s="50"/>
    </row>
    <row r="4193" spans="1:10" ht="12.75">
      <c r="A4193" s="54"/>
      <c r="B4193" s="54"/>
      <c r="C4193" s="54"/>
      <c r="D4193" s="54"/>
      <c r="F4193" s="54"/>
      <c r="G4193" s="55"/>
      <c r="I4193" s="69"/>
      <c r="J4193" s="50"/>
    </row>
    <row r="4194" spans="1:10" ht="12.75">
      <c r="A4194" s="54"/>
      <c r="B4194" s="54"/>
      <c r="C4194" s="54"/>
      <c r="D4194" s="54"/>
      <c r="F4194" s="54"/>
      <c r="G4194" s="55"/>
      <c r="I4194" s="69"/>
      <c r="J4194" s="50"/>
    </row>
    <row r="4195" spans="1:10" ht="12.75">
      <c r="A4195" s="54"/>
      <c r="B4195" s="54"/>
      <c r="C4195" s="54"/>
      <c r="D4195" s="54"/>
      <c r="F4195" s="54"/>
      <c r="G4195" s="55"/>
      <c r="I4195" s="69"/>
      <c r="J4195" s="50"/>
    </row>
    <row r="4196" spans="1:10" ht="12.75">
      <c r="A4196" s="54"/>
      <c r="B4196" s="54"/>
      <c r="C4196" s="54"/>
      <c r="D4196" s="54"/>
      <c r="F4196" s="54"/>
      <c r="G4196" s="55"/>
      <c r="I4196" s="69"/>
      <c r="J4196" s="50"/>
    </row>
    <row r="4197" spans="1:10" ht="12.75">
      <c r="A4197" s="54"/>
      <c r="B4197" s="54"/>
      <c r="C4197" s="54"/>
      <c r="D4197" s="54"/>
      <c r="F4197" s="54"/>
      <c r="G4197" s="55"/>
      <c r="I4197" s="69"/>
      <c r="J4197" s="50"/>
    </row>
    <row r="4198" spans="1:10" ht="12.75">
      <c r="A4198" s="54"/>
      <c r="B4198" s="54"/>
      <c r="C4198" s="54"/>
      <c r="D4198" s="54"/>
      <c r="F4198" s="54"/>
      <c r="G4198" s="55"/>
      <c r="I4198" s="69"/>
      <c r="J4198" s="50"/>
    </row>
    <row r="4199" spans="1:10" ht="12.75">
      <c r="A4199" s="54"/>
      <c r="B4199" s="54"/>
      <c r="C4199" s="54"/>
      <c r="D4199" s="54"/>
      <c r="F4199" s="54"/>
      <c r="G4199" s="55"/>
      <c r="I4199" s="69"/>
      <c r="J4199" s="50"/>
    </row>
    <row r="4200" spans="1:10" ht="12.75">
      <c r="A4200" s="54"/>
      <c r="B4200" s="54"/>
      <c r="C4200" s="54"/>
      <c r="D4200" s="54"/>
      <c r="F4200" s="54"/>
      <c r="G4200" s="55"/>
      <c r="I4200" s="69"/>
      <c r="J4200" s="50"/>
    </row>
    <row r="4201" spans="1:10" ht="12.75">
      <c r="A4201" s="54"/>
      <c r="B4201" s="54"/>
      <c r="C4201" s="54"/>
      <c r="D4201" s="54"/>
      <c r="F4201" s="54"/>
      <c r="G4201" s="55"/>
      <c r="I4201" s="69"/>
      <c r="J4201" s="50"/>
    </row>
    <row r="4202" spans="1:10" ht="12.75">
      <c r="A4202" s="54"/>
      <c r="B4202" s="54"/>
      <c r="C4202" s="54"/>
      <c r="D4202" s="54"/>
      <c r="F4202" s="54"/>
      <c r="G4202" s="55"/>
      <c r="I4202" s="69"/>
      <c r="J4202" s="50"/>
    </row>
    <row r="4203" spans="1:10" ht="12.75">
      <c r="A4203" s="54"/>
      <c r="B4203" s="54"/>
      <c r="C4203" s="54"/>
      <c r="D4203" s="54"/>
      <c r="F4203" s="54"/>
      <c r="G4203" s="55"/>
      <c r="I4203" s="69"/>
      <c r="J4203" s="50"/>
    </row>
    <row r="4204" spans="1:10" ht="12.75">
      <c r="A4204" s="54"/>
      <c r="B4204" s="54"/>
      <c r="C4204" s="54"/>
      <c r="D4204" s="54"/>
      <c r="F4204" s="54"/>
      <c r="G4204" s="55"/>
      <c r="I4204" s="69"/>
      <c r="J4204" s="50"/>
    </row>
    <row r="4205" spans="1:10" ht="12.75">
      <c r="A4205" s="54"/>
      <c r="B4205" s="54"/>
      <c r="C4205" s="54"/>
      <c r="D4205" s="54"/>
      <c r="F4205" s="54"/>
      <c r="G4205" s="55"/>
      <c r="I4205" s="69"/>
      <c r="J4205" s="50"/>
    </row>
    <row r="4206" spans="1:10" ht="12.75">
      <c r="A4206" s="54"/>
      <c r="B4206" s="54"/>
      <c r="C4206" s="54"/>
      <c r="D4206" s="54"/>
      <c r="F4206" s="54"/>
      <c r="G4206" s="55"/>
      <c r="I4206" s="69"/>
      <c r="J4206" s="50"/>
    </row>
    <row r="4207" spans="1:10" ht="12.75">
      <c r="A4207" s="54"/>
      <c r="B4207" s="54"/>
      <c r="C4207" s="54"/>
      <c r="D4207" s="54"/>
      <c r="F4207" s="54"/>
      <c r="G4207" s="55"/>
      <c r="I4207" s="69"/>
      <c r="J4207" s="50"/>
    </row>
    <row r="4208" spans="1:10" ht="12.75">
      <c r="A4208" s="54"/>
      <c r="B4208" s="54"/>
      <c r="C4208" s="54"/>
      <c r="D4208" s="54"/>
      <c r="F4208" s="54"/>
      <c r="G4208" s="55"/>
      <c r="I4208" s="69"/>
      <c r="J4208" s="50"/>
    </row>
    <row r="4209" spans="1:10" ht="12.75">
      <c r="A4209" s="54"/>
      <c r="B4209" s="54"/>
      <c r="C4209" s="54"/>
      <c r="D4209" s="54"/>
      <c r="F4209" s="54"/>
      <c r="G4209" s="55"/>
      <c r="I4209" s="69"/>
      <c r="J4209" s="50"/>
    </row>
    <row r="4210" spans="1:10" ht="12.75">
      <c r="A4210" s="54"/>
      <c r="B4210" s="54"/>
      <c r="C4210" s="54"/>
      <c r="D4210" s="54"/>
      <c r="F4210" s="54"/>
      <c r="G4210" s="55"/>
      <c r="I4210" s="69"/>
      <c r="J4210" s="50"/>
    </row>
    <row r="4211" spans="1:10" ht="12.75">
      <c r="A4211" s="54"/>
      <c r="B4211" s="54"/>
      <c r="C4211" s="54"/>
      <c r="D4211" s="54"/>
      <c r="F4211" s="54"/>
      <c r="G4211" s="55"/>
      <c r="I4211" s="69"/>
      <c r="J4211" s="50"/>
    </row>
    <row r="4212" spans="1:10" ht="12.75">
      <c r="A4212" s="54"/>
      <c r="B4212" s="54"/>
      <c r="C4212" s="54"/>
      <c r="D4212" s="54"/>
      <c r="F4212" s="54"/>
      <c r="G4212" s="55"/>
      <c r="I4212" s="69"/>
      <c r="J4212" s="50"/>
    </row>
    <row r="4213" spans="1:10" ht="12.75">
      <c r="A4213" s="54"/>
      <c r="B4213" s="54"/>
      <c r="C4213" s="54"/>
      <c r="D4213" s="54"/>
      <c r="F4213" s="54"/>
      <c r="G4213" s="55"/>
      <c r="I4213" s="69"/>
      <c r="J4213" s="50"/>
    </row>
    <row r="4214" spans="1:10" ht="12.75">
      <c r="A4214" s="54"/>
      <c r="B4214" s="54"/>
      <c r="C4214" s="54"/>
      <c r="D4214" s="54"/>
      <c r="F4214" s="54"/>
      <c r="G4214" s="55"/>
      <c r="I4214" s="69"/>
      <c r="J4214" s="50"/>
    </row>
    <row r="4215" spans="1:10" ht="12.75">
      <c r="A4215" s="54"/>
      <c r="B4215" s="54"/>
      <c r="C4215" s="54"/>
      <c r="D4215" s="54"/>
      <c r="F4215" s="54"/>
      <c r="G4215" s="55"/>
      <c r="I4215" s="69"/>
      <c r="J4215" s="50"/>
    </row>
    <row r="4216" spans="1:10" ht="12.75">
      <c r="A4216" s="54"/>
      <c r="B4216" s="54"/>
      <c r="C4216" s="54"/>
      <c r="D4216" s="54"/>
      <c r="F4216" s="54"/>
      <c r="G4216" s="55"/>
      <c r="I4216" s="69"/>
      <c r="J4216" s="50"/>
    </row>
    <row r="4217" spans="1:10" ht="12.75">
      <c r="A4217" s="54"/>
      <c r="B4217" s="54"/>
      <c r="C4217" s="54"/>
      <c r="D4217" s="54"/>
      <c r="F4217" s="54"/>
      <c r="G4217" s="55"/>
      <c r="I4217" s="69"/>
      <c r="J4217" s="50"/>
    </row>
    <row r="4218" spans="1:10" ht="12.75">
      <c r="A4218" s="54"/>
      <c r="B4218" s="54"/>
      <c r="C4218" s="54"/>
      <c r="D4218" s="54"/>
      <c r="F4218" s="54"/>
      <c r="G4218" s="55"/>
      <c r="I4218" s="69"/>
      <c r="J4218" s="50"/>
    </row>
    <row r="4219" spans="1:10" ht="12.75">
      <c r="A4219" s="54"/>
      <c r="B4219" s="54"/>
      <c r="C4219" s="54"/>
      <c r="D4219" s="54"/>
      <c r="F4219" s="54"/>
      <c r="G4219" s="55"/>
      <c r="I4219" s="69"/>
      <c r="J4219" s="50"/>
    </row>
    <row r="4220" spans="1:10" ht="12.75">
      <c r="A4220" s="54"/>
      <c r="B4220" s="54"/>
      <c r="C4220" s="54"/>
      <c r="D4220" s="54"/>
      <c r="F4220" s="54"/>
      <c r="G4220" s="55"/>
      <c r="I4220" s="69"/>
      <c r="J4220" s="50"/>
    </row>
    <row r="4221" spans="1:10" ht="12.75">
      <c r="A4221" s="54"/>
      <c r="B4221" s="54"/>
      <c r="C4221" s="54"/>
      <c r="D4221" s="54"/>
      <c r="F4221" s="54"/>
      <c r="G4221" s="55"/>
      <c r="I4221" s="69"/>
      <c r="J4221" s="50"/>
    </row>
    <row r="4222" spans="1:10" ht="12.75">
      <c r="A4222" s="54"/>
      <c r="B4222" s="54"/>
      <c r="C4222" s="54"/>
      <c r="D4222" s="54"/>
      <c r="F4222" s="54"/>
      <c r="G4222" s="55"/>
      <c r="I4222" s="69"/>
      <c r="J4222" s="50"/>
    </row>
    <row r="4223" spans="1:10" ht="12.75">
      <c r="A4223" s="54"/>
      <c r="B4223" s="54"/>
      <c r="C4223" s="54"/>
      <c r="D4223" s="54"/>
      <c r="F4223" s="54"/>
      <c r="G4223" s="55"/>
      <c r="I4223" s="69"/>
      <c r="J4223" s="50"/>
    </row>
    <row r="4224" spans="1:10" ht="12.75">
      <c r="A4224" s="54"/>
      <c r="B4224" s="54"/>
      <c r="C4224" s="54"/>
      <c r="D4224" s="54"/>
      <c r="F4224" s="54"/>
      <c r="G4224" s="55"/>
      <c r="I4224" s="69"/>
      <c r="J4224" s="50"/>
    </row>
    <row r="4225" spans="1:10" ht="12.75">
      <c r="A4225" s="54"/>
      <c r="B4225" s="54"/>
      <c r="C4225" s="54"/>
      <c r="D4225" s="54"/>
      <c r="F4225" s="54"/>
      <c r="G4225" s="55"/>
      <c r="I4225" s="69"/>
      <c r="J4225" s="50"/>
    </row>
    <row r="4226" spans="1:10" ht="12.75">
      <c r="A4226" s="54"/>
      <c r="B4226" s="54"/>
      <c r="C4226" s="54"/>
      <c r="D4226" s="54"/>
      <c r="F4226" s="54"/>
      <c r="G4226" s="55"/>
      <c r="I4226" s="69"/>
      <c r="J4226" s="50"/>
    </row>
    <row r="4227" spans="1:10" ht="12.75">
      <c r="A4227" s="54"/>
      <c r="B4227" s="54"/>
      <c r="C4227" s="54"/>
      <c r="D4227" s="54"/>
      <c r="F4227" s="54"/>
      <c r="G4227" s="55"/>
      <c r="I4227" s="69"/>
      <c r="J4227" s="50"/>
    </row>
    <row r="4228" spans="1:10" ht="12.75">
      <c r="A4228" s="54"/>
      <c r="B4228" s="54"/>
      <c r="C4228" s="54"/>
      <c r="D4228" s="54"/>
      <c r="F4228" s="54"/>
      <c r="G4228" s="55"/>
      <c r="I4228" s="69"/>
      <c r="J4228" s="50"/>
    </row>
    <row r="4229" spans="1:10" ht="12.75">
      <c r="A4229" s="54"/>
      <c r="B4229" s="54"/>
      <c r="C4229" s="54"/>
      <c r="D4229" s="54"/>
      <c r="F4229" s="54"/>
      <c r="G4229" s="55"/>
      <c r="I4229" s="69"/>
      <c r="J4229" s="50"/>
    </row>
    <row r="4230" spans="1:10" ht="12.75">
      <c r="A4230" s="54"/>
      <c r="B4230" s="54"/>
      <c r="C4230" s="54"/>
      <c r="D4230" s="54"/>
      <c r="F4230" s="54"/>
      <c r="G4230" s="55"/>
      <c r="I4230" s="69"/>
      <c r="J4230" s="50"/>
    </row>
    <row r="4231" spans="1:10" ht="12.75">
      <c r="A4231" s="54"/>
      <c r="B4231" s="54"/>
      <c r="C4231" s="54"/>
      <c r="D4231" s="54"/>
      <c r="F4231" s="54"/>
      <c r="G4231" s="55"/>
      <c r="I4231" s="69"/>
      <c r="J4231" s="50"/>
    </row>
    <row r="4232" spans="1:10" ht="12.75">
      <c r="A4232" s="54"/>
      <c r="B4232" s="54"/>
      <c r="C4232" s="54"/>
      <c r="D4232" s="54"/>
      <c r="F4232" s="54"/>
      <c r="G4232" s="55"/>
      <c r="I4232" s="69"/>
      <c r="J4232" s="50"/>
    </row>
    <row r="4233" spans="1:10" ht="12.75">
      <c r="A4233" s="54"/>
      <c r="B4233" s="54"/>
      <c r="C4233" s="54"/>
      <c r="D4233" s="54"/>
      <c r="F4233" s="54"/>
      <c r="G4233" s="55"/>
      <c r="I4233" s="69"/>
      <c r="J4233" s="50"/>
    </row>
    <row r="4234" spans="1:10" ht="12.75">
      <c r="A4234" s="54"/>
      <c r="B4234" s="54"/>
      <c r="C4234" s="54"/>
      <c r="D4234" s="54"/>
      <c r="F4234" s="54"/>
      <c r="G4234" s="55"/>
      <c r="I4234" s="69"/>
      <c r="J4234" s="50"/>
    </row>
    <row r="4235" spans="1:10" ht="12.75">
      <c r="A4235" s="54"/>
      <c r="B4235" s="54"/>
      <c r="C4235" s="54"/>
      <c r="D4235" s="54"/>
      <c r="F4235" s="54"/>
      <c r="G4235" s="55"/>
      <c r="I4235" s="69"/>
      <c r="J4235" s="50"/>
    </row>
    <row r="4236" spans="1:10" ht="12.75">
      <c r="A4236" s="54"/>
      <c r="B4236" s="54"/>
      <c r="C4236" s="54"/>
      <c r="D4236" s="54"/>
      <c r="F4236" s="54"/>
      <c r="G4236" s="55"/>
      <c r="I4236" s="69"/>
      <c r="J4236" s="50"/>
    </row>
    <row r="4237" spans="1:10" ht="12.75">
      <c r="A4237" s="54"/>
      <c r="B4237" s="54"/>
      <c r="C4237" s="54"/>
      <c r="D4237" s="54"/>
      <c r="F4237" s="54"/>
      <c r="G4237" s="55"/>
      <c r="I4237" s="69"/>
      <c r="J4237" s="50"/>
    </row>
    <row r="4238" spans="1:10" ht="12.75">
      <c r="A4238" s="54"/>
      <c r="B4238" s="54"/>
      <c r="C4238" s="54"/>
      <c r="D4238" s="54"/>
      <c r="F4238" s="54"/>
      <c r="G4238" s="55"/>
      <c r="I4238" s="69"/>
      <c r="J4238" s="50"/>
    </row>
    <row r="4239" spans="1:10" ht="12.75">
      <c r="A4239" s="54"/>
      <c r="B4239" s="54"/>
      <c r="C4239" s="54"/>
      <c r="D4239" s="54"/>
      <c r="F4239" s="54"/>
      <c r="G4239" s="55"/>
      <c r="I4239" s="69"/>
      <c r="J4239" s="50"/>
    </row>
    <row r="4240" spans="1:10" ht="12.75">
      <c r="A4240" s="54"/>
      <c r="B4240" s="54"/>
      <c r="C4240" s="54"/>
      <c r="D4240" s="54"/>
      <c r="F4240" s="54"/>
      <c r="G4240" s="55"/>
      <c r="I4240" s="69"/>
      <c r="J4240" s="50"/>
    </row>
    <row r="4241" spans="1:10" ht="12.75">
      <c r="A4241" s="54"/>
      <c r="B4241" s="54"/>
      <c r="C4241" s="54"/>
      <c r="D4241" s="54"/>
      <c r="F4241" s="54"/>
      <c r="G4241" s="55"/>
      <c r="I4241" s="69"/>
      <c r="J4241" s="50"/>
    </row>
    <row r="4242" spans="1:10" ht="12.75">
      <c r="A4242" s="54"/>
      <c r="B4242" s="54"/>
      <c r="C4242" s="54"/>
      <c r="D4242" s="54"/>
      <c r="F4242" s="54"/>
      <c r="G4242" s="55"/>
      <c r="I4242" s="69"/>
      <c r="J4242" s="50"/>
    </row>
    <row r="4243" spans="1:10" ht="12.75">
      <c r="A4243" s="54"/>
      <c r="B4243" s="54"/>
      <c r="C4243" s="54"/>
      <c r="D4243" s="54"/>
      <c r="F4243" s="54"/>
      <c r="G4243" s="55"/>
      <c r="I4243" s="69"/>
      <c r="J4243" s="50"/>
    </row>
    <row r="4244" spans="1:10" ht="12.75">
      <c r="A4244" s="54"/>
      <c r="B4244" s="54"/>
      <c r="C4244" s="54"/>
      <c r="D4244" s="54"/>
      <c r="F4244" s="54"/>
      <c r="G4244" s="55"/>
      <c r="I4244" s="69"/>
      <c r="J4244" s="50"/>
    </row>
    <row r="4245" spans="1:10" ht="12.75">
      <c r="A4245" s="54"/>
      <c r="B4245" s="54"/>
      <c r="C4245" s="54"/>
      <c r="D4245" s="54"/>
      <c r="F4245" s="54"/>
      <c r="G4245" s="55"/>
      <c r="I4245" s="69"/>
      <c r="J4245" s="50"/>
    </row>
    <row r="4246" spans="1:10" ht="12.75">
      <c r="A4246" s="54"/>
      <c r="B4246" s="54"/>
      <c r="C4246" s="54"/>
      <c r="D4246" s="54"/>
      <c r="F4246" s="54"/>
      <c r="G4246" s="55"/>
      <c r="I4246" s="69"/>
      <c r="J4246" s="50"/>
    </row>
    <row r="4247" spans="1:10" ht="12.75">
      <c r="A4247" s="54"/>
      <c r="B4247" s="54"/>
      <c r="C4247" s="54"/>
      <c r="D4247" s="54"/>
      <c r="F4247" s="54"/>
      <c r="G4247" s="55"/>
      <c r="I4247" s="69"/>
      <c r="J4247" s="50"/>
    </row>
    <row r="4248" spans="1:10" ht="12.75">
      <c r="A4248" s="54"/>
      <c r="B4248" s="54"/>
      <c r="C4248" s="54"/>
      <c r="D4248" s="54"/>
      <c r="F4248" s="54"/>
      <c r="G4248" s="55"/>
      <c r="I4248" s="69"/>
      <c r="J4248" s="50"/>
    </row>
    <row r="4249" spans="1:10" ht="12.75">
      <c r="A4249" s="54"/>
      <c r="B4249" s="54"/>
      <c r="C4249" s="54"/>
      <c r="D4249" s="54"/>
      <c r="F4249" s="54"/>
      <c r="G4249" s="55"/>
      <c r="I4249" s="69"/>
      <c r="J4249" s="50"/>
    </row>
    <row r="4250" spans="1:10" ht="12.75">
      <c r="A4250" s="54"/>
      <c r="B4250" s="54"/>
      <c r="C4250" s="54"/>
      <c r="D4250" s="54"/>
      <c r="F4250" s="54"/>
      <c r="G4250" s="55"/>
      <c r="I4250" s="69"/>
      <c r="J4250" s="50"/>
    </row>
    <row r="4251" spans="1:10" ht="12.75">
      <c r="A4251" s="54"/>
      <c r="B4251" s="54"/>
      <c r="C4251" s="54"/>
      <c r="D4251" s="54"/>
      <c r="F4251" s="54"/>
      <c r="G4251" s="55"/>
      <c r="I4251" s="69"/>
      <c r="J4251" s="50"/>
    </row>
    <row r="4252" spans="1:10" ht="12.75">
      <c r="A4252" s="54"/>
      <c r="B4252" s="54"/>
      <c r="C4252" s="54"/>
      <c r="D4252" s="54"/>
      <c r="F4252" s="54"/>
      <c r="G4252" s="55"/>
      <c r="I4252" s="69"/>
      <c r="J4252" s="50"/>
    </row>
    <row r="4253" spans="1:10" ht="12.75">
      <c r="A4253" s="54"/>
      <c r="B4253" s="54"/>
      <c r="C4253" s="54"/>
      <c r="D4253" s="54"/>
      <c r="F4253" s="54"/>
      <c r="G4253" s="55"/>
      <c r="I4253" s="69"/>
      <c r="J4253" s="50"/>
    </row>
    <row r="4254" spans="1:10" ht="12.75">
      <c r="A4254" s="54"/>
      <c r="B4254" s="54"/>
      <c r="C4254" s="54"/>
      <c r="D4254" s="54"/>
      <c r="F4254" s="54"/>
      <c r="G4254" s="55"/>
      <c r="I4254" s="69"/>
      <c r="J4254" s="50"/>
    </row>
    <row r="4255" spans="1:10" ht="12.75">
      <c r="A4255" s="54"/>
      <c r="B4255" s="54"/>
      <c r="C4255" s="54"/>
      <c r="D4255" s="54"/>
      <c r="F4255" s="54"/>
      <c r="G4255" s="55"/>
      <c r="I4255" s="69"/>
      <c r="J4255" s="50"/>
    </row>
    <row r="4256" spans="1:10" ht="12.75">
      <c r="A4256" s="54"/>
      <c r="B4256" s="54"/>
      <c r="C4256" s="54"/>
      <c r="D4256" s="54"/>
      <c r="F4256" s="54"/>
      <c r="G4256" s="55"/>
      <c r="I4256" s="69"/>
      <c r="J4256" s="50"/>
    </row>
    <row r="4257" spans="1:10" ht="12.75">
      <c r="A4257" s="54"/>
      <c r="B4257" s="54"/>
      <c r="C4257" s="54"/>
      <c r="D4257" s="54"/>
      <c r="F4257" s="54"/>
      <c r="G4257" s="55"/>
      <c r="I4257" s="69"/>
      <c r="J4257" s="50"/>
    </row>
    <row r="4258" spans="1:10" ht="12.75">
      <c r="A4258" s="54"/>
      <c r="B4258" s="54"/>
      <c r="C4258" s="54"/>
      <c r="D4258" s="54"/>
      <c r="F4258" s="54"/>
      <c r="G4258" s="55"/>
      <c r="I4258" s="69"/>
      <c r="J4258" s="50"/>
    </row>
    <row r="4259" spans="1:10" ht="12.75">
      <c r="A4259" s="54"/>
      <c r="B4259" s="54"/>
      <c r="C4259" s="54"/>
      <c r="D4259" s="54"/>
      <c r="F4259" s="54"/>
      <c r="G4259" s="55"/>
      <c r="I4259" s="69"/>
      <c r="J4259" s="50"/>
    </row>
    <row r="4260" spans="1:10" ht="12.75">
      <c r="A4260" s="54"/>
      <c r="B4260" s="54"/>
      <c r="C4260" s="54"/>
      <c r="D4260" s="54"/>
      <c r="F4260" s="54"/>
      <c r="G4260" s="55"/>
      <c r="I4260" s="69"/>
      <c r="J4260" s="50"/>
    </row>
    <row r="4261" spans="1:10" ht="12.75">
      <c r="A4261" s="54"/>
      <c r="B4261" s="54"/>
      <c r="C4261" s="54"/>
      <c r="D4261" s="54"/>
      <c r="F4261" s="54"/>
      <c r="G4261" s="55"/>
      <c r="I4261" s="69"/>
      <c r="J4261" s="50"/>
    </row>
    <row r="4262" spans="1:10" ht="12.75">
      <c r="A4262" s="54"/>
      <c r="B4262" s="54"/>
      <c r="C4262" s="54"/>
      <c r="D4262" s="54"/>
      <c r="F4262" s="54"/>
      <c r="G4262" s="55"/>
      <c r="I4262" s="69"/>
      <c r="J4262" s="50"/>
    </row>
    <row r="4263" spans="1:10" ht="12.75">
      <c r="A4263" s="54"/>
      <c r="B4263" s="54"/>
      <c r="C4263" s="54"/>
      <c r="D4263" s="54"/>
      <c r="F4263" s="54"/>
      <c r="G4263" s="55"/>
      <c r="I4263" s="69"/>
      <c r="J4263" s="50"/>
    </row>
    <row r="4264" spans="1:10" ht="12.75">
      <c r="A4264" s="54"/>
      <c r="B4264" s="54"/>
      <c r="C4264" s="54"/>
      <c r="D4264" s="54"/>
      <c r="F4264" s="54"/>
      <c r="G4264" s="55"/>
      <c r="I4264" s="69"/>
      <c r="J4264" s="50"/>
    </row>
    <row r="4265" spans="1:10" ht="12.75">
      <c r="A4265" s="54"/>
      <c r="B4265" s="54"/>
      <c r="C4265" s="54"/>
      <c r="D4265" s="54"/>
      <c r="F4265" s="54"/>
      <c r="G4265" s="55"/>
      <c r="I4265" s="69"/>
      <c r="J4265" s="50"/>
    </row>
    <row r="4266" spans="1:10" ht="12.75">
      <c r="A4266" s="54"/>
      <c r="B4266" s="54"/>
      <c r="C4266" s="54"/>
      <c r="D4266" s="54"/>
      <c r="F4266" s="54"/>
      <c r="G4266" s="55"/>
      <c r="I4266" s="69"/>
      <c r="J4266" s="50"/>
    </row>
    <row r="4267" spans="1:10" ht="12.75">
      <c r="A4267" s="54"/>
      <c r="B4267" s="54"/>
      <c r="C4267" s="54"/>
      <c r="D4267" s="54"/>
      <c r="F4267" s="54"/>
      <c r="G4267" s="55"/>
      <c r="I4267" s="69"/>
      <c r="J4267" s="50"/>
    </row>
    <row r="4268" spans="1:10" ht="12.75">
      <c r="A4268" s="54"/>
      <c r="B4268" s="54"/>
      <c r="C4268" s="54"/>
      <c r="D4268" s="54"/>
      <c r="F4268" s="54"/>
      <c r="G4268" s="55"/>
      <c r="I4268" s="69"/>
      <c r="J4268" s="50"/>
    </row>
    <row r="4269" spans="1:10" ht="12.75">
      <c r="A4269" s="54"/>
      <c r="B4269" s="54"/>
      <c r="C4269" s="54"/>
      <c r="D4269" s="54"/>
      <c r="F4269" s="54"/>
      <c r="G4269" s="55"/>
      <c r="I4269" s="69"/>
      <c r="J4269" s="50"/>
    </row>
    <row r="4270" spans="1:10" ht="12.75">
      <c r="A4270" s="54"/>
      <c r="B4270" s="54"/>
      <c r="C4270" s="54"/>
      <c r="D4270" s="54"/>
      <c r="F4270" s="54"/>
      <c r="G4270" s="55"/>
      <c r="I4270" s="69"/>
      <c r="J4270" s="50"/>
    </row>
    <row r="4271" spans="1:10" ht="12.75">
      <c r="A4271" s="54"/>
      <c r="B4271" s="54"/>
      <c r="C4271" s="54"/>
      <c r="D4271" s="54"/>
      <c r="F4271" s="54"/>
      <c r="G4271" s="55"/>
      <c r="I4271" s="69"/>
      <c r="J4271" s="50"/>
    </row>
    <row r="4272" spans="1:10" ht="12.75">
      <c r="A4272" s="54"/>
      <c r="B4272" s="54"/>
      <c r="C4272" s="54"/>
      <c r="D4272" s="54"/>
      <c r="F4272" s="54"/>
      <c r="G4272" s="55"/>
      <c r="I4272" s="69"/>
      <c r="J4272" s="50"/>
    </row>
    <row r="4273" spans="1:10" ht="12.75">
      <c r="A4273" s="54"/>
      <c r="B4273" s="54"/>
      <c r="C4273" s="54"/>
      <c r="D4273" s="54"/>
      <c r="F4273" s="54"/>
      <c r="G4273" s="55"/>
      <c r="I4273" s="69"/>
      <c r="J4273" s="50"/>
    </row>
    <row r="4274" spans="1:10" ht="12.75">
      <c r="A4274" s="54"/>
      <c r="B4274" s="54"/>
      <c r="C4274" s="54"/>
      <c r="D4274" s="54"/>
      <c r="F4274" s="54"/>
      <c r="G4274" s="55"/>
      <c r="I4274" s="69"/>
      <c r="J4274" s="50"/>
    </row>
    <row r="4275" spans="1:10" ht="12.75">
      <c r="A4275" s="54"/>
      <c r="B4275" s="54"/>
      <c r="C4275" s="54"/>
      <c r="D4275" s="54"/>
      <c r="F4275" s="54"/>
      <c r="G4275" s="55"/>
      <c r="I4275" s="69"/>
      <c r="J4275" s="50"/>
    </row>
    <row r="4276" spans="1:10" ht="12.75">
      <c r="A4276" s="54"/>
      <c r="B4276" s="54"/>
      <c r="C4276" s="54"/>
      <c r="D4276" s="54"/>
      <c r="F4276" s="54"/>
      <c r="G4276" s="55"/>
      <c r="I4276" s="69"/>
      <c r="J4276" s="50"/>
    </row>
    <row r="4277" spans="1:10" ht="12.75">
      <c r="A4277" s="54"/>
      <c r="B4277" s="54"/>
      <c r="C4277" s="54"/>
      <c r="D4277" s="54"/>
      <c r="F4277" s="54"/>
      <c r="G4277" s="55"/>
      <c r="I4277" s="69"/>
      <c r="J4277" s="50"/>
    </row>
    <row r="4278" spans="1:10" ht="12.75">
      <c r="A4278" s="54"/>
      <c r="B4278" s="54"/>
      <c r="C4278" s="54"/>
      <c r="D4278" s="54"/>
      <c r="F4278" s="54"/>
      <c r="G4278" s="55"/>
      <c r="I4278" s="69"/>
      <c r="J4278" s="50"/>
    </row>
    <row r="4279" spans="1:10" ht="12.75">
      <c r="A4279" s="54"/>
      <c r="B4279" s="54"/>
      <c r="C4279" s="54"/>
      <c r="D4279" s="54"/>
      <c r="F4279" s="54"/>
      <c r="G4279" s="55"/>
      <c r="I4279" s="69"/>
      <c r="J4279" s="50"/>
    </row>
    <row r="4280" spans="1:10" ht="12.75">
      <c r="A4280" s="54"/>
      <c r="B4280" s="54"/>
      <c r="C4280" s="54"/>
      <c r="D4280" s="54"/>
      <c r="F4280" s="54"/>
      <c r="G4280" s="55"/>
      <c r="I4280" s="69"/>
      <c r="J4280" s="50"/>
    </row>
    <row r="4281" spans="1:10" ht="12.75">
      <c r="A4281" s="54"/>
      <c r="B4281" s="54"/>
      <c r="C4281" s="54"/>
      <c r="D4281" s="54"/>
      <c r="F4281" s="54"/>
      <c r="G4281" s="55"/>
      <c r="I4281" s="69"/>
      <c r="J4281" s="50"/>
    </row>
    <row r="4282" spans="1:10" ht="12.75">
      <c r="A4282" s="54"/>
      <c r="B4282" s="54"/>
      <c r="C4282" s="54"/>
      <c r="D4282" s="54"/>
      <c r="F4282" s="54"/>
      <c r="G4282" s="55"/>
      <c r="I4282" s="69"/>
      <c r="J4282" s="50"/>
    </row>
    <row r="4283" spans="1:10" ht="12.75">
      <c r="A4283" s="54"/>
      <c r="B4283" s="54"/>
      <c r="C4283" s="54"/>
      <c r="D4283" s="54"/>
      <c r="F4283" s="54"/>
      <c r="G4283" s="55"/>
      <c r="I4283" s="69"/>
      <c r="J4283" s="50"/>
    </row>
    <row r="4284" spans="1:10" ht="12.75">
      <c r="A4284" s="54"/>
      <c r="B4284" s="54"/>
      <c r="C4284" s="54"/>
      <c r="D4284" s="54"/>
      <c r="F4284" s="54"/>
      <c r="G4284" s="55"/>
      <c r="I4284" s="69"/>
      <c r="J4284" s="50"/>
    </row>
    <row r="4285" spans="1:10" ht="12.75">
      <c r="A4285" s="54"/>
      <c r="B4285" s="54"/>
      <c r="C4285" s="54"/>
      <c r="D4285" s="54"/>
      <c r="F4285" s="54"/>
      <c r="G4285" s="55"/>
      <c r="I4285" s="69"/>
      <c r="J4285" s="50"/>
    </row>
    <row r="4286" spans="1:10" ht="12.75">
      <c r="A4286" s="54"/>
      <c r="B4286" s="54"/>
      <c r="C4286" s="54"/>
      <c r="D4286" s="54"/>
      <c r="F4286" s="54"/>
      <c r="G4286" s="55"/>
      <c r="I4286" s="69"/>
      <c r="J4286" s="50"/>
    </row>
    <row r="4287" spans="1:10" ht="12.75">
      <c r="A4287" s="54"/>
      <c r="B4287" s="54"/>
      <c r="C4287" s="54"/>
      <c r="D4287" s="54"/>
      <c r="F4287" s="54"/>
      <c r="G4287" s="55"/>
      <c r="I4287" s="69"/>
      <c r="J4287" s="50"/>
    </row>
    <row r="4288" spans="1:10" ht="12.75">
      <c r="A4288" s="54"/>
      <c r="B4288" s="54"/>
      <c r="C4288" s="54"/>
      <c r="D4288" s="54"/>
      <c r="F4288" s="54"/>
      <c r="G4288" s="55"/>
      <c r="I4288" s="69"/>
      <c r="J4288" s="50"/>
    </row>
    <row r="4289" spans="1:10" ht="12.75">
      <c r="A4289" s="54"/>
      <c r="B4289" s="54"/>
      <c r="C4289" s="54"/>
      <c r="D4289" s="54"/>
      <c r="F4289" s="54"/>
      <c r="G4289" s="55"/>
      <c r="I4289" s="69"/>
      <c r="J4289" s="50"/>
    </row>
    <row r="4290" spans="1:10" ht="12.75">
      <c r="A4290" s="54"/>
      <c r="B4290" s="54"/>
      <c r="C4290" s="54"/>
      <c r="D4290" s="54"/>
      <c r="F4290" s="54"/>
      <c r="G4290" s="55"/>
      <c r="I4290" s="69"/>
      <c r="J4290" s="50"/>
    </row>
    <row r="4291" spans="1:10" ht="12.75">
      <c r="A4291" s="54"/>
      <c r="B4291" s="54"/>
      <c r="C4291" s="54"/>
      <c r="D4291" s="54"/>
      <c r="F4291" s="54"/>
      <c r="G4291" s="55"/>
      <c r="I4291" s="69"/>
      <c r="J4291" s="50"/>
    </row>
    <row r="4292" spans="1:10" ht="12.75">
      <c r="A4292" s="54"/>
      <c r="B4292" s="54"/>
      <c r="C4292" s="54"/>
      <c r="D4292" s="54"/>
      <c r="F4292" s="54"/>
      <c r="G4292" s="55"/>
      <c r="I4292" s="69"/>
      <c r="J4292" s="50"/>
    </row>
    <row r="4293" spans="1:10" ht="12.75">
      <c r="A4293" s="54"/>
      <c r="B4293" s="54"/>
      <c r="C4293" s="54"/>
      <c r="D4293" s="54"/>
      <c r="F4293" s="54"/>
      <c r="G4293" s="55"/>
      <c r="I4293" s="69"/>
      <c r="J4293" s="50"/>
    </row>
    <row r="4294" spans="1:10" ht="12.75">
      <c r="A4294" s="54"/>
      <c r="B4294" s="54"/>
      <c r="C4294" s="54"/>
      <c r="D4294" s="54"/>
      <c r="F4294" s="54"/>
      <c r="G4294" s="55"/>
      <c r="I4294" s="69"/>
      <c r="J4294" s="50"/>
    </row>
    <row r="4295" spans="1:10" ht="12.75">
      <c r="A4295" s="54"/>
      <c r="B4295" s="54"/>
      <c r="C4295" s="54"/>
      <c r="D4295" s="54"/>
      <c r="F4295" s="54"/>
      <c r="G4295" s="55"/>
      <c r="I4295" s="69"/>
      <c r="J4295" s="50"/>
    </row>
    <row r="4296" spans="1:10" ht="12.75">
      <c r="A4296" s="54"/>
      <c r="B4296" s="54"/>
      <c r="C4296" s="54"/>
      <c r="D4296" s="54"/>
      <c r="F4296" s="54"/>
      <c r="G4296" s="55"/>
      <c r="I4296" s="69"/>
      <c r="J4296" s="50"/>
    </row>
    <row r="4297" spans="1:10" ht="12.75">
      <c r="A4297" s="54"/>
      <c r="B4297" s="54"/>
      <c r="C4297" s="54"/>
      <c r="D4297" s="54"/>
      <c r="F4297" s="54"/>
      <c r="G4297" s="55"/>
      <c r="I4297" s="69"/>
      <c r="J4297" s="50"/>
    </row>
    <row r="4298" spans="1:10" ht="12.75">
      <c r="A4298" s="54"/>
      <c r="B4298" s="54"/>
      <c r="C4298" s="54"/>
      <c r="D4298" s="54"/>
      <c r="F4298" s="54"/>
      <c r="G4298" s="55"/>
      <c r="I4298" s="69"/>
      <c r="J4298" s="50"/>
    </row>
    <row r="4299" spans="1:10" ht="12.75">
      <c r="A4299" s="54"/>
      <c r="B4299" s="54"/>
      <c r="C4299" s="54"/>
      <c r="D4299" s="54"/>
      <c r="F4299" s="54"/>
      <c r="G4299" s="55"/>
      <c r="I4299" s="69"/>
      <c r="J4299" s="50"/>
    </row>
    <row r="4300" spans="1:10" ht="12.75">
      <c r="A4300" s="54"/>
      <c r="B4300" s="54"/>
      <c r="C4300" s="54"/>
      <c r="D4300" s="54"/>
      <c r="F4300" s="54"/>
      <c r="G4300" s="55"/>
      <c r="I4300" s="69"/>
      <c r="J4300" s="50"/>
    </row>
    <row r="4301" spans="1:10" ht="12.75">
      <c r="A4301" s="54"/>
      <c r="B4301" s="54"/>
      <c r="C4301" s="54"/>
      <c r="D4301" s="54"/>
      <c r="F4301" s="54"/>
      <c r="G4301" s="55"/>
      <c r="I4301" s="69"/>
      <c r="J4301" s="50"/>
    </row>
    <row r="4302" spans="1:10" ht="12.75">
      <c r="A4302" s="54"/>
      <c r="B4302" s="54"/>
      <c r="C4302" s="54"/>
      <c r="D4302" s="54"/>
      <c r="F4302" s="54"/>
      <c r="G4302" s="55"/>
      <c r="I4302" s="69"/>
      <c r="J4302" s="50"/>
    </row>
    <row r="4303" spans="1:10" ht="12.75">
      <c r="A4303" s="54"/>
      <c r="B4303" s="54"/>
      <c r="C4303" s="54"/>
      <c r="D4303" s="54"/>
      <c r="F4303" s="54"/>
      <c r="G4303" s="55"/>
      <c r="I4303" s="69"/>
      <c r="J4303" s="50"/>
    </row>
    <row r="4304" spans="1:10" ht="12.75">
      <c r="A4304" s="54"/>
      <c r="B4304" s="54"/>
      <c r="C4304" s="54"/>
      <c r="D4304" s="54"/>
      <c r="F4304" s="54"/>
      <c r="G4304" s="55"/>
      <c r="I4304" s="69"/>
      <c r="J4304" s="50"/>
    </row>
    <row r="4305" spans="1:10" ht="12.75">
      <c r="A4305" s="54"/>
      <c r="B4305" s="54"/>
      <c r="C4305" s="54"/>
      <c r="D4305" s="54"/>
      <c r="F4305" s="54"/>
      <c r="G4305" s="55"/>
      <c r="I4305" s="69"/>
      <c r="J4305" s="50"/>
    </row>
    <row r="4306" spans="1:10" ht="12.75">
      <c r="A4306" s="54"/>
      <c r="B4306" s="54"/>
      <c r="C4306" s="54"/>
      <c r="D4306" s="54"/>
      <c r="F4306" s="54"/>
      <c r="G4306" s="55"/>
      <c r="I4306" s="69"/>
      <c r="J4306" s="50"/>
    </row>
    <row r="4307" spans="1:10" ht="12.75">
      <c r="A4307" s="54"/>
      <c r="B4307" s="54"/>
      <c r="C4307" s="54"/>
      <c r="D4307" s="54"/>
      <c r="F4307" s="54"/>
      <c r="G4307" s="55"/>
      <c r="I4307" s="69"/>
      <c r="J4307" s="50"/>
    </row>
    <row r="4308" spans="1:10" ht="12.75">
      <c r="A4308" s="54"/>
      <c r="B4308" s="54"/>
      <c r="C4308" s="54"/>
      <c r="D4308" s="54"/>
      <c r="F4308" s="54"/>
      <c r="G4308" s="55"/>
      <c r="I4308" s="69"/>
      <c r="J4308" s="50"/>
    </row>
    <row r="4309" spans="1:10" ht="12.75">
      <c r="A4309" s="54"/>
      <c r="B4309" s="54"/>
      <c r="C4309" s="54"/>
      <c r="D4309" s="54"/>
      <c r="F4309" s="54"/>
      <c r="G4309" s="55"/>
      <c r="I4309" s="69"/>
      <c r="J4309" s="50"/>
    </row>
    <row r="4310" spans="1:10" ht="12.75">
      <c r="A4310" s="54"/>
      <c r="B4310" s="54"/>
      <c r="C4310" s="54"/>
      <c r="D4310" s="54"/>
      <c r="F4310" s="54"/>
      <c r="G4310" s="55"/>
      <c r="I4310" s="69"/>
      <c r="J4310" s="50"/>
    </row>
    <row r="4311" spans="1:10" ht="12.75">
      <c r="A4311" s="54"/>
      <c r="B4311" s="54"/>
      <c r="C4311" s="54"/>
      <c r="D4311" s="54"/>
      <c r="F4311" s="54"/>
      <c r="G4311" s="55"/>
      <c r="I4311" s="69"/>
      <c r="J4311" s="50"/>
    </row>
    <row r="4312" spans="1:10" ht="12.75">
      <c r="A4312" s="54"/>
      <c r="B4312" s="54"/>
      <c r="C4312" s="54"/>
      <c r="D4312" s="54"/>
      <c r="F4312" s="54"/>
      <c r="G4312" s="55"/>
      <c r="I4312" s="69"/>
      <c r="J4312" s="50"/>
    </row>
    <row r="4313" spans="1:10" ht="12.75">
      <c r="A4313" s="54"/>
      <c r="B4313" s="54"/>
      <c r="C4313" s="54"/>
      <c r="D4313" s="54"/>
      <c r="F4313" s="54"/>
      <c r="G4313" s="55"/>
      <c r="I4313" s="69"/>
      <c r="J4313" s="50"/>
    </row>
    <row r="4314" spans="1:10" ht="12.75">
      <c r="A4314" s="54"/>
      <c r="B4314" s="54"/>
      <c r="C4314" s="54"/>
      <c r="D4314" s="54"/>
      <c r="F4314" s="54"/>
      <c r="G4314" s="55"/>
      <c r="I4314" s="69"/>
      <c r="J4314" s="50"/>
    </row>
    <row r="4315" spans="1:10" ht="12.75">
      <c r="A4315" s="54"/>
      <c r="B4315" s="54"/>
      <c r="C4315" s="54"/>
      <c r="D4315" s="54"/>
      <c r="F4315" s="54"/>
      <c r="G4315" s="55"/>
      <c r="I4315" s="69"/>
      <c r="J4315" s="50"/>
    </row>
    <row r="4316" spans="1:10" ht="12.75">
      <c r="A4316" s="54"/>
      <c r="B4316" s="54"/>
      <c r="C4316" s="54"/>
      <c r="D4316" s="54"/>
      <c r="F4316" s="54"/>
      <c r="G4316" s="55"/>
      <c r="I4316" s="69"/>
      <c r="J4316" s="50"/>
    </row>
    <row r="4317" spans="1:10" ht="12.75">
      <c r="A4317" s="54"/>
      <c r="B4317" s="54"/>
      <c r="C4317" s="54"/>
      <c r="D4317" s="54"/>
      <c r="F4317" s="54"/>
      <c r="G4317" s="55"/>
      <c r="I4317" s="69"/>
      <c r="J4317" s="50"/>
    </row>
    <row r="4318" spans="1:10" ht="12.75">
      <c r="A4318" s="54"/>
      <c r="B4318" s="54"/>
      <c r="C4318" s="54"/>
      <c r="D4318" s="54"/>
      <c r="F4318" s="54"/>
      <c r="G4318" s="55"/>
      <c r="I4318" s="69"/>
      <c r="J4318" s="50"/>
    </row>
    <row r="4319" spans="1:10" ht="12.75">
      <c r="A4319" s="54"/>
      <c r="B4319" s="54"/>
      <c r="C4319" s="54"/>
      <c r="D4319" s="54"/>
      <c r="F4319" s="54"/>
      <c r="G4319" s="55"/>
      <c r="I4319" s="69"/>
      <c r="J4319" s="50"/>
    </row>
    <row r="4320" spans="1:10" ht="12.75">
      <c r="A4320" s="54"/>
      <c r="B4320" s="54"/>
      <c r="C4320" s="54"/>
      <c r="D4320" s="54"/>
      <c r="F4320" s="54"/>
      <c r="G4320" s="55"/>
      <c r="I4320" s="69"/>
      <c r="J4320" s="50"/>
    </row>
    <row r="4321" spans="1:10" ht="12.75">
      <c r="A4321" s="54"/>
      <c r="B4321" s="54"/>
      <c r="C4321" s="54"/>
      <c r="D4321" s="54"/>
      <c r="F4321" s="54"/>
      <c r="G4321" s="55"/>
      <c r="I4321" s="69"/>
      <c r="J4321" s="50"/>
    </row>
    <row r="4322" spans="1:10" ht="12.75">
      <c r="A4322" s="54"/>
      <c r="B4322" s="54"/>
      <c r="C4322" s="54"/>
      <c r="D4322" s="54"/>
      <c r="F4322" s="54"/>
      <c r="G4322" s="55"/>
      <c r="I4322" s="69"/>
      <c r="J4322" s="50"/>
    </row>
    <row r="4323" spans="1:10" ht="12.75">
      <c r="A4323" s="54"/>
      <c r="B4323" s="54"/>
      <c r="C4323" s="54"/>
      <c r="D4323" s="54"/>
      <c r="F4323" s="54"/>
      <c r="G4323" s="55"/>
      <c r="I4323" s="69"/>
      <c r="J4323" s="50"/>
    </row>
    <row r="4324" spans="1:10" ht="12.75">
      <c r="A4324" s="54"/>
      <c r="B4324" s="54"/>
      <c r="C4324" s="54"/>
      <c r="D4324" s="54"/>
      <c r="F4324" s="54"/>
      <c r="G4324" s="55"/>
      <c r="I4324" s="69"/>
      <c r="J4324" s="50"/>
    </row>
    <row r="4325" spans="1:10" ht="12.75">
      <c r="A4325" s="54"/>
      <c r="B4325" s="54"/>
      <c r="C4325" s="54"/>
      <c r="D4325" s="54"/>
      <c r="F4325" s="54"/>
      <c r="G4325" s="55"/>
      <c r="I4325" s="69"/>
      <c r="J4325" s="50"/>
    </row>
    <row r="4326" spans="1:10" ht="12.75">
      <c r="A4326" s="54"/>
      <c r="B4326" s="54"/>
      <c r="C4326" s="54"/>
      <c r="D4326" s="54"/>
      <c r="F4326" s="54"/>
      <c r="G4326" s="55"/>
      <c r="I4326" s="69"/>
      <c r="J4326" s="50"/>
    </row>
    <row r="4327" spans="1:10" ht="12.75">
      <c r="A4327" s="54"/>
      <c r="B4327" s="54"/>
      <c r="C4327" s="54"/>
      <c r="D4327" s="54"/>
      <c r="F4327" s="54"/>
      <c r="G4327" s="55"/>
      <c r="I4327" s="69"/>
      <c r="J4327" s="50"/>
    </row>
    <row r="4328" spans="1:10" ht="12.75">
      <c r="A4328" s="54"/>
      <c r="B4328" s="54"/>
      <c r="C4328" s="54"/>
      <c r="D4328" s="54"/>
      <c r="F4328" s="54"/>
      <c r="G4328" s="55"/>
      <c r="I4328" s="69"/>
      <c r="J4328" s="50"/>
    </row>
    <row r="4329" spans="1:10" ht="12.75">
      <c r="A4329" s="54"/>
      <c r="B4329" s="54"/>
      <c r="C4329" s="54"/>
      <c r="D4329" s="54"/>
      <c r="F4329" s="54"/>
      <c r="G4329" s="55"/>
      <c r="I4329" s="69"/>
      <c r="J4329" s="50"/>
    </row>
    <row r="4330" spans="1:10" ht="12.75">
      <c r="A4330" s="54"/>
      <c r="B4330" s="54"/>
      <c r="C4330" s="54"/>
      <c r="D4330" s="54"/>
      <c r="F4330" s="54"/>
      <c r="G4330" s="55"/>
      <c r="I4330" s="69"/>
      <c r="J4330" s="50"/>
    </row>
    <row r="4331" spans="1:10" ht="12.75">
      <c r="A4331" s="54"/>
      <c r="B4331" s="54"/>
      <c r="C4331" s="54"/>
      <c r="D4331" s="54"/>
      <c r="F4331" s="54"/>
      <c r="G4331" s="55"/>
      <c r="I4331" s="69"/>
      <c r="J4331" s="50"/>
    </row>
    <row r="4332" spans="1:10" ht="12.75">
      <c r="A4332" s="54"/>
      <c r="B4332" s="54"/>
      <c r="C4332" s="54"/>
      <c r="D4332" s="54"/>
      <c r="F4332" s="54"/>
      <c r="G4332" s="55"/>
      <c r="I4332" s="69"/>
      <c r="J4332" s="50"/>
    </row>
    <row r="4333" spans="1:10" ht="12.75">
      <c r="A4333" s="54"/>
      <c r="B4333" s="54"/>
      <c r="C4333" s="54"/>
      <c r="D4333" s="54"/>
      <c r="F4333" s="54"/>
      <c r="G4333" s="55"/>
      <c r="I4333" s="69"/>
      <c r="J4333" s="50"/>
    </row>
    <row r="4334" spans="1:10" ht="12.75">
      <c r="A4334" s="54"/>
      <c r="B4334" s="54"/>
      <c r="C4334" s="54"/>
      <c r="D4334" s="54"/>
      <c r="F4334" s="54"/>
      <c r="G4334" s="55"/>
      <c r="I4334" s="69"/>
      <c r="J4334" s="50"/>
    </row>
    <row r="4335" spans="1:10" ht="12.75">
      <c r="A4335" s="54"/>
      <c r="B4335" s="54"/>
      <c r="C4335" s="54"/>
      <c r="D4335" s="54"/>
      <c r="F4335" s="54"/>
      <c r="G4335" s="55"/>
      <c r="I4335" s="69"/>
      <c r="J4335" s="50"/>
    </row>
    <row r="4336" spans="1:10" ht="12.75">
      <c r="A4336" s="54"/>
      <c r="B4336" s="54"/>
      <c r="C4336" s="54"/>
      <c r="D4336" s="54"/>
      <c r="F4336" s="54"/>
      <c r="G4336" s="55"/>
      <c r="I4336" s="69"/>
      <c r="J4336" s="50"/>
    </row>
    <row r="4337" spans="1:10" ht="12.75">
      <c r="A4337" s="54"/>
      <c r="B4337" s="54"/>
      <c r="C4337" s="54"/>
      <c r="D4337" s="54"/>
      <c r="F4337" s="54"/>
      <c r="G4337" s="55"/>
      <c r="I4337" s="69"/>
      <c r="J4337" s="50"/>
    </row>
    <row r="4338" spans="1:10" ht="12.75">
      <c r="A4338" s="54"/>
      <c r="B4338" s="54"/>
      <c r="C4338" s="54"/>
      <c r="D4338" s="54"/>
      <c r="F4338" s="54"/>
      <c r="G4338" s="55"/>
      <c r="I4338" s="69"/>
      <c r="J4338" s="50"/>
    </row>
    <row r="4339" spans="1:10" ht="12.75">
      <c r="A4339" s="54"/>
      <c r="B4339" s="54"/>
      <c r="C4339" s="54"/>
      <c r="D4339" s="54"/>
      <c r="F4339" s="54"/>
      <c r="G4339" s="55"/>
      <c r="I4339" s="69"/>
      <c r="J4339" s="50"/>
    </row>
    <row r="4340" spans="1:10" ht="12.75">
      <c r="A4340" s="54"/>
      <c r="B4340" s="54"/>
      <c r="C4340" s="54"/>
      <c r="D4340" s="54"/>
      <c r="F4340" s="54"/>
      <c r="G4340" s="55"/>
      <c r="I4340" s="69"/>
      <c r="J4340" s="50"/>
    </row>
    <row r="4341" spans="1:10" ht="12.75">
      <c r="A4341" s="54"/>
      <c r="B4341" s="54"/>
      <c r="C4341" s="54"/>
      <c r="D4341" s="54"/>
      <c r="F4341" s="54"/>
      <c r="G4341" s="55"/>
      <c r="I4341" s="69"/>
      <c r="J4341" s="50"/>
    </row>
    <row r="4342" spans="1:10" ht="12.75">
      <c r="A4342" s="54"/>
      <c r="B4342" s="54"/>
      <c r="C4342" s="54"/>
      <c r="D4342" s="54"/>
      <c r="F4342" s="54"/>
      <c r="G4342" s="55"/>
      <c r="I4342" s="69"/>
      <c r="J4342" s="50"/>
    </row>
    <row r="4343" spans="1:10" ht="12.75">
      <c r="A4343" s="54"/>
      <c r="B4343" s="54"/>
      <c r="C4343" s="54"/>
      <c r="D4343" s="54"/>
      <c r="F4343" s="54"/>
      <c r="G4343" s="55"/>
      <c r="I4343" s="69"/>
      <c r="J4343" s="50"/>
    </row>
    <row r="4344" spans="1:10" ht="12.75">
      <c r="A4344" s="54"/>
      <c r="B4344" s="54"/>
      <c r="C4344" s="54"/>
      <c r="D4344" s="54"/>
      <c r="F4344" s="54"/>
      <c r="G4344" s="55"/>
      <c r="I4344" s="69"/>
      <c r="J4344" s="50"/>
    </row>
    <row r="4345" spans="1:10" ht="12.75">
      <c r="A4345" s="54"/>
      <c r="B4345" s="54"/>
      <c r="C4345" s="54"/>
      <c r="D4345" s="54"/>
      <c r="F4345" s="54"/>
      <c r="G4345" s="55"/>
      <c r="I4345" s="69"/>
      <c r="J4345" s="50"/>
    </row>
    <row r="4346" spans="1:10" ht="12.75">
      <c r="A4346" s="54"/>
      <c r="B4346" s="54"/>
      <c r="C4346" s="54"/>
      <c r="D4346" s="54"/>
      <c r="F4346" s="54"/>
      <c r="G4346" s="55"/>
      <c r="I4346" s="69"/>
      <c r="J4346" s="50"/>
    </row>
    <row r="4347" spans="1:10" ht="12.75">
      <c r="A4347" s="54"/>
      <c r="B4347" s="54"/>
      <c r="C4347" s="54"/>
      <c r="D4347" s="54"/>
      <c r="F4347" s="54"/>
      <c r="G4347" s="55"/>
      <c r="I4347" s="69"/>
      <c r="J4347" s="50"/>
    </row>
    <row r="4348" spans="1:10" ht="12.75">
      <c r="A4348" s="54"/>
      <c r="B4348" s="54"/>
      <c r="C4348" s="54"/>
      <c r="D4348" s="54"/>
      <c r="F4348" s="54"/>
      <c r="G4348" s="55"/>
      <c r="I4348" s="69"/>
      <c r="J4348" s="50"/>
    </row>
    <row r="4349" spans="1:10" ht="12.75">
      <c r="A4349" s="54"/>
      <c r="B4349" s="54"/>
      <c r="C4349" s="54"/>
      <c r="D4349" s="54"/>
      <c r="F4349" s="54"/>
      <c r="G4349" s="55"/>
      <c r="I4349" s="69"/>
      <c r="J4349" s="50"/>
    </row>
    <row r="4350" spans="1:10" ht="12.75">
      <c r="A4350" s="54"/>
      <c r="B4350" s="54"/>
      <c r="C4350" s="54"/>
      <c r="D4350" s="54"/>
      <c r="F4350" s="54"/>
      <c r="G4350" s="55"/>
      <c r="I4350" s="69"/>
      <c r="J4350" s="50"/>
    </row>
    <row r="4351" spans="1:10" ht="12.75">
      <c r="A4351" s="54"/>
      <c r="B4351" s="54"/>
      <c r="C4351" s="54"/>
      <c r="D4351" s="54"/>
      <c r="F4351" s="54"/>
      <c r="G4351" s="55"/>
      <c r="I4351" s="69"/>
      <c r="J4351" s="50"/>
    </row>
    <row r="4352" spans="1:10" ht="12.75">
      <c r="A4352" s="54"/>
      <c r="B4352" s="54"/>
      <c r="C4352" s="54"/>
      <c r="D4352" s="54"/>
      <c r="F4352" s="54"/>
      <c r="G4352" s="55"/>
      <c r="I4352" s="69"/>
      <c r="J4352" s="50"/>
    </row>
    <row r="4353" spans="1:10" ht="12.75">
      <c r="A4353" s="54"/>
      <c r="B4353" s="54"/>
      <c r="C4353" s="54"/>
      <c r="D4353" s="54"/>
      <c r="F4353" s="54"/>
      <c r="G4353" s="55"/>
      <c r="I4353" s="69"/>
      <c r="J4353" s="50"/>
    </row>
    <row r="4354" spans="1:10" ht="12.75">
      <c r="A4354" s="54"/>
      <c r="B4354" s="54"/>
      <c r="C4354" s="54"/>
      <c r="D4354" s="54"/>
      <c r="F4354" s="54"/>
      <c r="G4354" s="55"/>
      <c r="I4354" s="69"/>
      <c r="J4354" s="50"/>
    </row>
    <row r="4355" spans="1:10" ht="12.75">
      <c r="A4355" s="54"/>
      <c r="B4355" s="54"/>
      <c r="C4355" s="54"/>
      <c r="D4355" s="54"/>
      <c r="F4355" s="54"/>
      <c r="G4355" s="55"/>
      <c r="I4355" s="69"/>
      <c r="J4355" s="50"/>
    </row>
    <row r="4356" spans="1:10" ht="12.75">
      <c r="A4356" s="54"/>
      <c r="B4356" s="54"/>
      <c r="C4356" s="54"/>
      <c r="D4356" s="54"/>
      <c r="F4356" s="54"/>
      <c r="G4356" s="55"/>
      <c r="I4356" s="69"/>
      <c r="J4356" s="50"/>
    </row>
    <row r="4357" spans="1:10" ht="12.75">
      <c r="A4357" s="54"/>
      <c r="B4357" s="54"/>
      <c r="C4357" s="54"/>
      <c r="D4357" s="54"/>
      <c r="F4357" s="54"/>
      <c r="G4357" s="55"/>
      <c r="I4357" s="69"/>
      <c r="J4357" s="50"/>
    </row>
    <row r="4358" spans="1:10" ht="12.75">
      <c r="A4358" s="54"/>
      <c r="B4358" s="54"/>
      <c r="C4358" s="54"/>
      <c r="D4358" s="54"/>
      <c r="F4358" s="54"/>
      <c r="G4358" s="55"/>
      <c r="I4358" s="69"/>
      <c r="J4358" s="50"/>
    </row>
    <row r="4359" spans="1:10" ht="12.75">
      <c r="A4359" s="54"/>
      <c r="B4359" s="54"/>
      <c r="C4359" s="54"/>
      <c r="D4359" s="54"/>
      <c r="F4359" s="54"/>
      <c r="G4359" s="55"/>
      <c r="I4359" s="69"/>
      <c r="J4359" s="50"/>
    </row>
    <row r="4360" spans="1:10" ht="12.75">
      <c r="A4360" s="54"/>
      <c r="B4360" s="54"/>
      <c r="C4360" s="54"/>
      <c r="D4360" s="54"/>
      <c r="F4360" s="54"/>
      <c r="G4360" s="55"/>
      <c r="I4360" s="69"/>
      <c r="J4360" s="50"/>
    </row>
    <row r="4361" spans="1:10" ht="12.75">
      <c r="A4361" s="54"/>
      <c r="B4361" s="54"/>
      <c r="C4361" s="54"/>
      <c r="D4361" s="54"/>
      <c r="F4361" s="54"/>
      <c r="G4361" s="55"/>
      <c r="I4361" s="69"/>
      <c r="J4361" s="50"/>
    </row>
    <row r="4362" spans="1:10" ht="12.75">
      <c r="A4362" s="54"/>
      <c r="B4362" s="54"/>
      <c r="C4362" s="54"/>
      <c r="D4362" s="54"/>
      <c r="F4362" s="54"/>
      <c r="G4362" s="55"/>
      <c r="I4362" s="69"/>
      <c r="J4362" s="50"/>
    </row>
    <row r="4363" spans="1:10" ht="12.75">
      <c r="A4363" s="54"/>
      <c r="B4363" s="54"/>
      <c r="C4363" s="54"/>
      <c r="D4363" s="54"/>
      <c r="F4363" s="54"/>
      <c r="G4363" s="55"/>
      <c r="I4363" s="69"/>
      <c r="J4363" s="50"/>
    </row>
    <row r="4364" spans="1:10" ht="12.75">
      <c r="A4364" s="54"/>
      <c r="B4364" s="54"/>
      <c r="C4364" s="54"/>
      <c r="D4364" s="54"/>
      <c r="F4364" s="54"/>
      <c r="G4364" s="55"/>
      <c r="I4364" s="69"/>
      <c r="J4364" s="50"/>
    </row>
    <row r="4365" spans="1:10" ht="12.75">
      <c r="A4365" s="54"/>
      <c r="B4365" s="54"/>
      <c r="C4365" s="54"/>
      <c r="D4365" s="54"/>
      <c r="F4365" s="54"/>
      <c r="G4365" s="55"/>
      <c r="I4365" s="69"/>
      <c r="J4365" s="50"/>
    </row>
    <row r="4366" spans="1:10" ht="12.75">
      <c r="A4366" s="54"/>
      <c r="B4366" s="54"/>
      <c r="C4366" s="54"/>
      <c r="D4366" s="54"/>
      <c r="F4366" s="54"/>
      <c r="G4366" s="55"/>
      <c r="I4366" s="69"/>
      <c r="J4366" s="50"/>
    </row>
    <row r="4367" spans="1:10" ht="12.75">
      <c r="A4367" s="54"/>
      <c r="B4367" s="54"/>
      <c r="C4367" s="54"/>
      <c r="D4367" s="54"/>
      <c r="F4367" s="54"/>
      <c r="G4367" s="55"/>
      <c r="I4367" s="69"/>
      <c r="J4367" s="50"/>
    </row>
    <row r="4368" spans="1:10" ht="12.75">
      <c r="A4368" s="54"/>
      <c r="B4368" s="54"/>
      <c r="C4368" s="54"/>
      <c r="D4368" s="54"/>
      <c r="F4368" s="54"/>
      <c r="G4368" s="55"/>
      <c r="I4368" s="69"/>
      <c r="J4368" s="50"/>
    </row>
    <row r="4369" spans="1:10" ht="12.75">
      <c r="A4369" s="54"/>
      <c r="B4369" s="54"/>
      <c r="C4369" s="54"/>
      <c r="D4369" s="54"/>
      <c r="F4369" s="54"/>
      <c r="G4369" s="55"/>
      <c r="I4369" s="69"/>
      <c r="J4369" s="50"/>
    </row>
    <row r="4370" spans="1:10" ht="12.75">
      <c r="A4370" s="54"/>
      <c r="B4370" s="54"/>
      <c r="C4370" s="54"/>
      <c r="D4370" s="54"/>
      <c r="F4370" s="54"/>
      <c r="G4370" s="55"/>
      <c r="I4370" s="69"/>
      <c r="J4370" s="50"/>
    </row>
    <row r="4371" spans="1:10" ht="12.75">
      <c r="A4371" s="54"/>
      <c r="B4371" s="54"/>
      <c r="C4371" s="54"/>
      <c r="D4371" s="54"/>
      <c r="F4371" s="54"/>
      <c r="G4371" s="55"/>
      <c r="I4371" s="69"/>
      <c r="J4371" s="50"/>
    </row>
    <row r="4372" spans="1:10" ht="12.75">
      <c r="A4372" s="54"/>
      <c r="B4372" s="54"/>
      <c r="C4372" s="54"/>
      <c r="D4372" s="54"/>
      <c r="F4372" s="54"/>
      <c r="G4372" s="55"/>
      <c r="I4372" s="69"/>
      <c r="J4372" s="50"/>
    </row>
    <row r="4373" spans="1:10" ht="12.75">
      <c r="A4373" s="54"/>
      <c r="B4373" s="54"/>
      <c r="C4373" s="54"/>
      <c r="D4373" s="54"/>
      <c r="F4373" s="54"/>
      <c r="G4373" s="55"/>
      <c r="I4373" s="69"/>
      <c r="J4373" s="50"/>
    </row>
    <row r="4374" spans="1:10" ht="12.75">
      <c r="A4374" s="54"/>
      <c r="B4374" s="54"/>
      <c r="C4374" s="54"/>
      <c r="D4374" s="54"/>
      <c r="F4374" s="54"/>
      <c r="G4374" s="55"/>
      <c r="I4374" s="69"/>
      <c r="J4374" s="50"/>
    </row>
    <row r="4375" spans="1:10" ht="12.75">
      <c r="A4375" s="54"/>
      <c r="B4375" s="54"/>
      <c r="C4375" s="54"/>
      <c r="D4375" s="54"/>
      <c r="F4375" s="54"/>
      <c r="G4375" s="55"/>
      <c r="I4375" s="69"/>
      <c r="J4375" s="50"/>
    </row>
    <row r="4376" spans="1:10" ht="12.75">
      <c r="A4376" s="54"/>
      <c r="B4376" s="54"/>
      <c r="C4376" s="54"/>
      <c r="D4376" s="54"/>
      <c r="F4376" s="54"/>
      <c r="G4376" s="55"/>
      <c r="I4376" s="69"/>
      <c r="J4376" s="50"/>
    </row>
    <row r="4377" spans="1:10" ht="12.75">
      <c r="A4377" s="54"/>
      <c r="B4377" s="54"/>
      <c r="C4377" s="54"/>
      <c r="D4377" s="54"/>
      <c r="F4377" s="54"/>
      <c r="G4377" s="55"/>
      <c r="I4377" s="69"/>
      <c r="J4377" s="50"/>
    </row>
    <row r="4378" spans="1:10" ht="12.75">
      <c r="A4378" s="54"/>
      <c r="B4378" s="54"/>
      <c r="C4378" s="54"/>
      <c r="D4378" s="54"/>
      <c r="F4378" s="54"/>
      <c r="G4378" s="55"/>
      <c r="I4378" s="69"/>
      <c r="J4378" s="50"/>
    </row>
    <row r="4379" spans="1:10" ht="12.75">
      <c r="A4379" s="54"/>
      <c r="B4379" s="54"/>
      <c r="C4379" s="54"/>
      <c r="D4379" s="54"/>
      <c r="F4379" s="54"/>
      <c r="G4379" s="55"/>
      <c r="I4379" s="69"/>
      <c r="J4379" s="50"/>
    </row>
    <row r="4380" spans="1:10" ht="12.75">
      <c r="A4380" s="54"/>
      <c r="B4380" s="54"/>
      <c r="C4380" s="54"/>
      <c r="D4380" s="54"/>
      <c r="F4380" s="54"/>
      <c r="G4380" s="55"/>
      <c r="I4380" s="69"/>
      <c r="J4380" s="50"/>
    </row>
    <row r="4381" spans="1:10" ht="12.75">
      <c r="A4381" s="54"/>
      <c r="B4381" s="54"/>
      <c r="C4381" s="54"/>
      <c r="D4381" s="54"/>
      <c r="F4381" s="54"/>
      <c r="G4381" s="55"/>
      <c r="I4381" s="69"/>
      <c r="J4381" s="50"/>
    </row>
    <row r="4382" spans="1:10" ht="12.75">
      <c r="A4382" s="54"/>
      <c r="B4382" s="54"/>
      <c r="C4382" s="54"/>
      <c r="D4382" s="54"/>
      <c r="F4382" s="54"/>
      <c r="G4382" s="55"/>
      <c r="I4382" s="69"/>
      <c r="J4382" s="50"/>
    </row>
    <row r="4383" spans="1:10" ht="12.75">
      <c r="A4383" s="54"/>
      <c r="B4383" s="54"/>
      <c r="C4383" s="54"/>
      <c r="D4383" s="54"/>
      <c r="F4383" s="54"/>
      <c r="G4383" s="55"/>
      <c r="I4383" s="69"/>
      <c r="J4383" s="50"/>
    </row>
    <row r="4384" spans="1:10" ht="12.75">
      <c r="A4384" s="54"/>
      <c r="B4384" s="54"/>
      <c r="C4384" s="54"/>
      <c r="D4384" s="54"/>
      <c r="F4384" s="54"/>
      <c r="G4384" s="55"/>
      <c r="I4384" s="69"/>
      <c r="J4384" s="50"/>
    </row>
    <row r="4385" spans="1:10" ht="12.75">
      <c r="A4385" s="54"/>
      <c r="B4385" s="54"/>
      <c r="C4385" s="54"/>
      <c r="D4385" s="54"/>
      <c r="F4385" s="54"/>
      <c r="G4385" s="55"/>
      <c r="I4385" s="69"/>
      <c r="J4385" s="50"/>
    </row>
    <row r="4386" spans="1:10" ht="12.75">
      <c r="A4386" s="54"/>
      <c r="B4386" s="54"/>
      <c r="C4386" s="54"/>
      <c r="D4386" s="54"/>
      <c r="F4386" s="54"/>
      <c r="G4386" s="55"/>
      <c r="I4386" s="69"/>
      <c r="J4386" s="50"/>
    </row>
    <row r="4387" spans="1:10" ht="12.75">
      <c r="A4387" s="54"/>
      <c r="B4387" s="54"/>
      <c r="C4387" s="54"/>
      <c r="D4387" s="54"/>
      <c r="F4387" s="54"/>
      <c r="G4387" s="55"/>
      <c r="I4387" s="69"/>
      <c r="J4387" s="50"/>
    </row>
    <row r="4388" spans="1:10" ht="12.75">
      <c r="A4388" s="54"/>
      <c r="B4388" s="54"/>
      <c r="C4388" s="54"/>
      <c r="D4388" s="54"/>
      <c r="F4388" s="54"/>
      <c r="G4388" s="55"/>
      <c r="I4388" s="69"/>
      <c r="J4388" s="50"/>
    </row>
    <row r="4389" spans="1:10" ht="12.75">
      <c r="A4389" s="54"/>
      <c r="B4389" s="54"/>
      <c r="C4389" s="54"/>
      <c r="D4389" s="54"/>
      <c r="F4389" s="54"/>
      <c r="G4389" s="55"/>
      <c r="I4389" s="69"/>
      <c r="J4389" s="50"/>
    </row>
    <row r="4390" spans="1:10" ht="12.75">
      <c r="A4390" s="54"/>
      <c r="B4390" s="54"/>
      <c r="C4390" s="54"/>
      <c r="D4390" s="54"/>
      <c r="F4390" s="54"/>
      <c r="G4390" s="55"/>
      <c r="I4390" s="69"/>
      <c r="J4390" s="50"/>
    </row>
    <row r="4391" spans="1:10" ht="12.75">
      <c r="A4391" s="54"/>
      <c r="B4391" s="54"/>
      <c r="C4391" s="54"/>
      <c r="D4391" s="54"/>
      <c r="F4391" s="54"/>
      <c r="G4391" s="55"/>
      <c r="I4391" s="69"/>
      <c r="J4391" s="50"/>
    </row>
    <row r="4392" spans="1:10" ht="12.75">
      <c r="A4392" s="54"/>
      <c r="B4392" s="54"/>
      <c r="C4392" s="54"/>
      <c r="D4392" s="54"/>
      <c r="F4392" s="54"/>
      <c r="G4392" s="55"/>
      <c r="I4392" s="69"/>
      <c r="J4392" s="50"/>
    </row>
    <row r="4393" spans="1:10" ht="12.75">
      <c r="A4393" s="54"/>
      <c r="B4393" s="54"/>
      <c r="C4393" s="54"/>
      <c r="D4393" s="54"/>
      <c r="F4393" s="54"/>
      <c r="G4393" s="55"/>
      <c r="I4393" s="69"/>
      <c r="J4393" s="50"/>
    </row>
    <row r="4394" spans="1:10" ht="12.75">
      <c r="A4394" s="54"/>
      <c r="B4394" s="54"/>
      <c r="C4394" s="54"/>
      <c r="D4394" s="54"/>
      <c r="F4394" s="54"/>
      <c r="G4394" s="55"/>
      <c r="I4394" s="69"/>
      <c r="J4394" s="50"/>
    </row>
    <row r="4395" spans="1:10" ht="12.75">
      <c r="A4395" s="54"/>
      <c r="B4395" s="54"/>
      <c r="C4395" s="54"/>
      <c r="D4395" s="54"/>
      <c r="F4395" s="54"/>
      <c r="G4395" s="55"/>
      <c r="I4395" s="69"/>
      <c r="J4395" s="50"/>
    </row>
    <row r="4396" spans="1:10" ht="12.75">
      <c r="A4396" s="54"/>
      <c r="B4396" s="54"/>
      <c r="C4396" s="54"/>
      <c r="D4396" s="54"/>
      <c r="F4396" s="54"/>
      <c r="G4396" s="55"/>
      <c r="I4396" s="69"/>
      <c r="J4396" s="50"/>
    </row>
    <row r="4397" spans="1:10" ht="12.75">
      <c r="A4397" s="54"/>
      <c r="B4397" s="54"/>
      <c r="C4397" s="54"/>
      <c r="D4397" s="54"/>
      <c r="F4397" s="54"/>
      <c r="G4397" s="55"/>
      <c r="I4397" s="69"/>
      <c r="J4397" s="50"/>
    </row>
    <row r="4398" spans="1:10" ht="12.75">
      <c r="A4398" s="54"/>
      <c r="B4398" s="54"/>
      <c r="C4398" s="54"/>
      <c r="D4398" s="54"/>
      <c r="F4398" s="54"/>
      <c r="G4398" s="55"/>
      <c r="I4398" s="69"/>
      <c r="J4398" s="50"/>
    </row>
    <row r="4399" spans="1:10" ht="12.75">
      <c r="A4399" s="54"/>
      <c r="B4399" s="54"/>
      <c r="C4399" s="54"/>
      <c r="D4399" s="54"/>
      <c r="F4399" s="54"/>
      <c r="G4399" s="55"/>
      <c r="I4399" s="69"/>
      <c r="J4399" s="50"/>
    </row>
    <row r="4400" spans="1:10" ht="12.75">
      <c r="A4400" s="54"/>
      <c r="B4400" s="54"/>
      <c r="C4400" s="54"/>
      <c r="D4400" s="54"/>
      <c r="F4400" s="54"/>
      <c r="G4400" s="55"/>
      <c r="I4400" s="69"/>
      <c r="J4400" s="50"/>
    </row>
    <row r="4401" spans="1:10" ht="12.75">
      <c r="A4401" s="54"/>
      <c r="B4401" s="54"/>
      <c r="C4401" s="54"/>
      <c r="D4401" s="54"/>
      <c r="F4401" s="54"/>
      <c r="G4401" s="55"/>
      <c r="I4401" s="69"/>
      <c r="J4401" s="50"/>
    </row>
    <row r="4402" spans="1:10" ht="12.75">
      <c r="A4402" s="54"/>
      <c r="B4402" s="54"/>
      <c r="C4402" s="54"/>
      <c r="D4402" s="54"/>
      <c r="F4402" s="54"/>
      <c r="G4402" s="55"/>
      <c r="I4402" s="69"/>
      <c r="J4402" s="50"/>
    </row>
    <row r="4403" spans="1:10" ht="12.75">
      <c r="A4403" s="54"/>
      <c r="B4403" s="54"/>
      <c r="C4403" s="54"/>
      <c r="D4403" s="54"/>
      <c r="F4403" s="54"/>
      <c r="G4403" s="55"/>
      <c r="I4403" s="69"/>
      <c r="J4403" s="50"/>
    </row>
    <row r="4404" spans="1:10" ht="12.75">
      <c r="A4404" s="54"/>
      <c r="B4404" s="54"/>
      <c r="C4404" s="54"/>
      <c r="D4404" s="54"/>
      <c r="F4404" s="54"/>
      <c r="G4404" s="55"/>
      <c r="I4404" s="69"/>
      <c r="J4404" s="50"/>
    </row>
    <row r="4405" spans="1:10" ht="12.75">
      <c r="A4405" s="54"/>
      <c r="B4405" s="54"/>
      <c r="C4405" s="54"/>
      <c r="D4405" s="54"/>
      <c r="F4405" s="54"/>
      <c r="G4405" s="55"/>
      <c r="I4405" s="69"/>
      <c r="J4405" s="50"/>
    </row>
    <row r="4406" spans="1:10" ht="12.75">
      <c r="A4406" s="54"/>
      <c r="B4406" s="54"/>
      <c r="C4406" s="54"/>
      <c r="D4406" s="54"/>
      <c r="F4406" s="54"/>
      <c r="G4406" s="55"/>
      <c r="I4406" s="69"/>
      <c r="J4406" s="50"/>
    </row>
    <row r="4407" spans="1:10" ht="12.75">
      <c r="A4407" s="54"/>
      <c r="B4407" s="54"/>
      <c r="C4407" s="54"/>
      <c r="D4407" s="54"/>
      <c r="F4407" s="54"/>
      <c r="G4407" s="55"/>
      <c r="I4407" s="69"/>
      <c r="J4407" s="50"/>
    </row>
    <row r="4408" spans="1:10" ht="12.75">
      <c r="A4408" s="54"/>
      <c r="B4408" s="54"/>
      <c r="C4408" s="54"/>
      <c r="D4408" s="54"/>
      <c r="F4408" s="54"/>
      <c r="G4408" s="55"/>
      <c r="I4408" s="69"/>
      <c r="J4408" s="50"/>
    </row>
    <row r="4409" spans="1:10" ht="12.75">
      <c r="A4409" s="54"/>
      <c r="B4409" s="54"/>
      <c r="C4409" s="54"/>
      <c r="D4409" s="54"/>
      <c r="F4409" s="54"/>
      <c r="G4409" s="55"/>
      <c r="I4409" s="69"/>
      <c r="J4409" s="50"/>
    </row>
    <row r="4410" spans="1:10" ht="12.75">
      <c r="A4410" s="54"/>
      <c r="B4410" s="54"/>
      <c r="C4410" s="54"/>
      <c r="D4410" s="54"/>
      <c r="F4410" s="54"/>
      <c r="G4410" s="55"/>
      <c r="I4410" s="69"/>
      <c r="J4410" s="50"/>
    </row>
    <row r="4411" spans="1:10" ht="12.75">
      <c r="A4411" s="54"/>
      <c r="B4411" s="54"/>
      <c r="C4411" s="54"/>
      <c r="D4411" s="54"/>
      <c r="F4411" s="54"/>
      <c r="G4411" s="55"/>
      <c r="I4411" s="69"/>
      <c r="J4411" s="50"/>
    </row>
    <row r="4412" spans="1:10" ht="12.75">
      <c r="A4412" s="54"/>
      <c r="B4412" s="54"/>
      <c r="C4412" s="54"/>
      <c r="D4412" s="54"/>
      <c r="F4412" s="54"/>
      <c r="G4412" s="55"/>
      <c r="I4412" s="69"/>
      <c r="J4412" s="50"/>
    </row>
    <row r="4413" spans="1:10" ht="12.75">
      <c r="A4413" s="54"/>
      <c r="B4413" s="54"/>
      <c r="C4413" s="54"/>
      <c r="D4413" s="54"/>
      <c r="F4413" s="54"/>
      <c r="G4413" s="55"/>
      <c r="I4413" s="69"/>
      <c r="J4413" s="50"/>
    </row>
    <row r="4414" spans="1:10" ht="12.75">
      <c r="A4414" s="54"/>
      <c r="B4414" s="54"/>
      <c r="C4414" s="54"/>
      <c r="D4414" s="54"/>
      <c r="F4414" s="54"/>
      <c r="G4414" s="55"/>
      <c r="I4414" s="69"/>
      <c r="J4414" s="50"/>
    </row>
    <row r="4415" spans="1:10" ht="12.75">
      <c r="A4415" s="54"/>
      <c r="B4415" s="54"/>
      <c r="C4415" s="54"/>
      <c r="D4415" s="54"/>
      <c r="F4415" s="54"/>
      <c r="G4415" s="55"/>
      <c r="I4415" s="69"/>
      <c r="J4415" s="50"/>
    </row>
    <row r="4416" spans="1:10" ht="12.75">
      <c r="A4416" s="54"/>
      <c r="B4416" s="54"/>
      <c r="C4416" s="54"/>
      <c r="D4416" s="54"/>
      <c r="F4416" s="54"/>
      <c r="G4416" s="55"/>
      <c r="I4416" s="69"/>
      <c r="J4416" s="50"/>
    </row>
    <row r="4417" spans="1:10" ht="12.75">
      <c r="A4417" s="54"/>
      <c r="B4417" s="54"/>
      <c r="C4417" s="54"/>
      <c r="D4417" s="54"/>
      <c r="F4417" s="54"/>
      <c r="G4417" s="55"/>
      <c r="I4417" s="69"/>
      <c r="J4417" s="50"/>
    </row>
    <row r="4418" spans="1:10" ht="12.75">
      <c r="A4418" s="54"/>
      <c r="B4418" s="54"/>
      <c r="C4418" s="54"/>
      <c r="D4418" s="54"/>
      <c r="F4418" s="54"/>
      <c r="G4418" s="55"/>
      <c r="I4418" s="69"/>
      <c r="J4418" s="50"/>
    </row>
    <row r="4419" spans="1:10" ht="12.75">
      <c r="A4419" s="54"/>
      <c r="B4419" s="54"/>
      <c r="C4419" s="54"/>
      <c r="D4419" s="54"/>
      <c r="F4419" s="54"/>
      <c r="G4419" s="55"/>
      <c r="I4419" s="69"/>
      <c r="J4419" s="50"/>
    </row>
    <row r="4420" spans="1:10" ht="12.75">
      <c r="A4420" s="54"/>
      <c r="B4420" s="54"/>
      <c r="C4420" s="54"/>
      <c r="D4420" s="54"/>
      <c r="F4420" s="54"/>
      <c r="G4420" s="55"/>
      <c r="I4420" s="69"/>
      <c r="J4420" s="50"/>
    </row>
    <row r="4421" spans="1:10" ht="12.75">
      <c r="A4421" s="54"/>
      <c r="B4421" s="54"/>
      <c r="C4421" s="54"/>
      <c r="D4421" s="54"/>
      <c r="F4421" s="54"/>
      <c r="G4421" s="55"/>
      <c r="I4421" s="69"/>
      <c r="J4421" s="50"/>
    </row>
    <row r="4422" spans="1:10" ht="12.75">
      <c r="A4422" s="54"/>
      <c r="B4422" s="54"/>
      <c r="C4422" s="54"/>
      <c r="D4422" s="54"/>
      <c r="F4422" s="54"/>
      <c r="G4422" s="55"/>
      <c r="I4422" s="69"/>
      <c r="J4422" s="50"/>
    </row>
    <row r="4423" spans="1:10" ht="12.75">
      <c r="A4423" s="54"/>
      <c r="B4423" s="54"/>
      <c r="C4423" s="54"/>
      <c r="D4423" s="54"/>
      <c r="F4423" s="54"/>
      <c r="G4423" s="55"/>
      <c r="I4423" s="69"/>
      <c r="J4423" s="50"/>
    </row>
    <row r="4424" spans="1:10" ht="12.75">
      <c r="A4424" s="54"/>
      <c r="B4424" s="54"/>
      <c r="C4424" s="54"/>
      <c r="D4424" s="54"/>
      <c r="F4424" s="54"/>
      <c r="G4424" s="55"/>
      <c r="I4424" s="69"/>
      <c r="J4424" s="50"/>
    </row>
    <row r="4425" spans="1:10" ht="12.75">
      <c r="A4425" s="54"/>
      <c r="B4425" s="54"/>
      <c r="C4425" s="54"/>
      <c r="D4425" s="54"/>
      <c r="F4425" s="54"/>
      <c r="G4425" s="55"/>
      <c r="I4425" s="69"/>
      <c r="J4425" s="50"/>
    </row>
    <row r="4426" spans="1:10" ht="12.75">
      <c r="A4426" s="54"/>
      <c r="B4426" s="54"/>
      <c r="C4426" s="54"/>
      <c r="D4426" s="54"/>
      <c r="F4426" s="54"/>
      <c r="G4426" s="55"/>
      <c r="I4426" s="69"/>
      <c r="J4426" s="50"/>
    </row>
    <row r="4427" spans="1:10" ht="12.75">
      <c r="A4427" s="54"/>
      <c r="B4427" s="54"/>
      <c r="C4427" s="54"/>
      <c r="D4427" s="54"/>
      <c r="F4427" s="54"/>
      <c r="G4427" s="55"/>
      <c r="I4427" s="69"/>
      <c r="J4427" s="50"/>
    </row>
    <row r="4428" spans="1:10" ht="12.75">
      <c r="A4428" s="54"/>
      <c r="B4428" s="54"/>
      <c r="C4428" s="54"/>
      <c r="D4428" s="54"/>
      <c r="F4428" s="54"/>
      <c r="G4428" s="55"/>
      <c r="I4428" s="69"/>
      <c r="J4428" s="50"/>
    </row>
    <row r="4429" spans="1:10" ht="12.75">
      <c r="A4429" s="54"/>
      <c r="B4429" s="54"/>
      <c r="C4429" s="54"/>
      <c r="D4429" s="54"/>
      <c r="F4429" s="54"/>
      <c r="G4429" s="55"/>
      <c r="I4429" s="69"/>
      <c r="J4429" s="50"/>
    </row>
    <row r="4430" spans="1:10" ht="12.75">
      <c r="A4430" s="54"/>
      <c r="B4430" s="54"/>
      <c r="C4430" s="54"/>
      <c r="D4430" s="54"/>
      <c r="F4430" s="54"/>
      <c r="G4430" s="55"/>
      <c r="I4430" s="69"/>
      <c r="J4430" s="50"/>
    </row>
    <row r="4431" spans="1:10" ht="12.75">
      <c r="A4431" s="54"/>
      <c r="B4431" s="54"/>
      <c r="C4431" s="54"/>
      <c r="D4431" s="54"/>
      <c r="F4431" s="54"/>
      <c r="G4431" s="55"/>
      <c r="I4431" s="69"/>
      <c r="J4431" s="50"/>
    </row>
    <row r="4432" spans="1:10" ht="12.75">
      <c r="A4432" s="54"/>
      <c r="B4432" s="54"/>
      <c r="C4432" s="54"/>
      <c r="D4432" s="54"/>
      <c r="F4432" s="54"/>
      <c r="G4432" s="55"/>
      <c r="I4432" s="69"/>
      <c r="J4432" s="50"/>
    </row>
    <row r="4433" spans="1:10" ht="12.75">
      <c r="A4433" s="54"/>
      <c r="B4433" s="54"/>
      <c r="C4433" s="54"/>
      <c r="D4433" s="54"/>
      <c r="F4433" s="54"/>
      <c r="G4433" s="55"/>
      <c r="I4433" s="69"/>
      <c r="J4433" s="50"/>
    </row>
    <row r="4434" spans="1:10" ht="12.75">
      <c r="A4434" s="54"/>
      <c r="B4434" s="54"/>
      <c r="C4434" s="54"/>
      <c r="D4434" s="54"/>
      <c r="F4434" s="54"/>
      <c r="G4434" s="55"/>
      <c r="I4434" s="69"/>
      <c r="J4434" s="50"/>
    </row>
    <row r="4435" spans="1:10" ht="12.75">
      <c r="A4435" s="54"/>
      <c r="B4435" s="54"/>
      <c r="C4435" s="54"/>
      <c r="D4435" s="54"/>
      <c r="F4435" s="54"/>
      <c r="G4435" s="55"/>
      <c r="I4435" s="69"/>
      <c r="J4435" s="50"/>
    </row>
    <row r="4436" spans="1:10" ht="12.75">
      <c r="A4436" s="54"/>
      <c r="B4436" s="54"/>
      <c r="C4436" s="54"/>
      <c r="D4436" s="54"/>
      <c r="F4436" s="54"/>
      <c r="G4436" s="55"/>
      <c r="I4436" s="69"/>
      <c r="J4436" s="50"/>
    </row>
    <row r="4437" spans="1:10" ht="12.75">
      <c r="A4437" s="54"/>
      <c r="B4437" s="54"/>
      <c r="C4437" s="54"/>
      <c r="D4437" s="54"/>
      <c r="F4437" s="54"/>
      <c r="G4437" s="55"/>
      <c r="I4437" s="69"/>
      <c r="J4437" s="50"/>
    </row>
    <row r="4438" spans="1:10" ht="12.75">
      <c r="A4438" s="54"/>
      <c r="B4438" s="54"/>
      <c r="C4438" s="54"/>
      <c r="D4438" s="54"/>
      <c r="F4438" s="54"/>
      <c r="G4438" s="55"/>
      <c r="I4438" s="69"/>
      <c r="J4438" s="50"/>
    </row>
    <row r="4439" spans="1:10" ht="12.75">
      <c r="A4439" s="54"/>
      <c r="B4439" s="54"/>
      <c r="C4439" s="54"/>
      <c r="D4439" s="54"/>
      <c r="F4439" s="54"/>
      <c r="G4439" s="55"/>
      <c r="I4439" s="69"/>
      <c r="J4439" s="50"/>
    </row>
    <row r="4440" spans="1:10" ht="12.75">
      <c r="A4440" s="54"/>
      <c r="B4440" s="54"/>
      <c r="C4440" s="54"/>
      <c r="D4440" s="54"/>
      <c r="F4440" s="54"/>
      <c r="G4440" s="55"/>
      <c r="I4440" s="69"/>
      <c r="J4440" s="50"/>
    </row>
    <row r="4441" spans="1:10" ht="12.75">
      <c r="A4441" s="54"/>
      <c r="B4441" s="54"/>
      <c r="C4441" s="54"/>
      <c r="D4441" s="54"/>
      <c r="F4441" s="54"/>
      <c r="G4441" s="55"/>
      <c r="I4441" s="69"/>
      <c r="J4441" s="50"/>
    </row>
    <row r="4442" spans="1:10" ht="12.75">
      <c r="A4442" s="54"/>
      <c r="B4442" s="54"/>
      <c r="C4442" s="54"/>
      <c r="D4442" s="54"/>
      <c r="F4442" s="54"/>
      <c r="G4442" s="55"/>
      <c r="I4442" s="69"/>
      <c r="J4442" s="50"/>
    </row>
    <row r="4443" spans="1:10" ht="12.75">
      <c r="A4443" s="54"/>
      <c r="B4443" s="54"/>
      <c r="C4443" s="54"/>
      <c r="D4443" s="54"/>
      <c r="F4443" s="54"/>
      <c r="G4443" s="55"/>
      <c r="I4443" s="69"/>
      <c r="J4443" s="50"/>
    </row>
    <row r="4444" spans="1:10" ht="12.75">
      <c r="A4444" s="54"/>
      <c r="B4444" s="54"/>
      <c r="C4444" s="54"/>
      <c r="D4444" s="54"/>
      <c r="F4444" s="54"/>
      <c r="G4444" s="55"/>
      <c r="I4444" s="69"/>
      <c r="J4444" s="50"/>
    </row>
    <row r="4445" spans="1:10" ht="12.75">
      <c r="A4445" s="54"/>
      <c r="B4445" s="54"/>
      <c r="C4445" s="54"/>
      <c r="D4445" s="54"/>
      <c r="F4445" s="54"/>
      <c r="G4445" s="55"/>
      <c r="I4445" s="69"/>
      <c r="J4445" s="50"/>
    </row>
    <row r="4446" spans="1:10" ht="12.75">
      <c r="A4446" s="54"/>
      <c r="B4446" s="54"/>
      <c r="C4446" s="54"/>
      <c r="D4446" s="54"/>
      <c r="F4446" s="54"/>
      <c r="G4446" s="55"/>
      <c r="I4446" s="69"/>
      <c r="J4446" s="50"/>
    </row>
    <row r="4447" spans="1:10" ht="12.75">
      <c r="A4447" s="54"/>
      <c r="B4447" s="54"/>
      <c r="C4447" s="54"/>
      <c r="D4447" s="54"/>
      <c r="F4447" s="54"/>
      <c r="G4447" s="55"/>
      <c r="I4447" s="69"/>
      <c r="J4447" s="50"/>
    </row>
    <row r="4448" spans="1:10" ht="12.75">
      <c r="A4448" s="54"/>
      <c r="B4448" s="54"/>
      <c r="C4448" s="54"/>
      <c r="D4448" s="54"/>
      <c r="F4448" s="54"/>
      <c r="G4448" s="55"/>
      <c r="I4448" s="69"/>
      <c r="J4448" s="50"/>
    </row>
    <row r="4449" spans="1:10" ht="12.75">
      <c r="A4449" s="54"/>
      <c r="B4449" s="54"/>
      <c r="C4449" s="54"/>
      <c r="D4449" s="54"/>
      <c r="F4449" s="54"/>
      <c r="G4449" s="55"/>
      <c r="I4449" s="69"/>
      <c r="J4449" s="50"/>
    </row>
    <row r="4450" spans="1:10" ht="12.75">
      <c r="A4450" s="54"/>
      <c r="B4450" s="54"/>
      <c r="C4450" s="54"/>
      <c r="D4450" s="54"/>
      <c r="F4450" s="54"/>
      <c r="G4450" s="55"/>
      <c r="I4450" s="69"/>
      <c r="J4450" s="50"/>
    </row>
    <row r="4451" spans="1:10" ht="12.75">
      <c r="A4451" s="54"/>
      <c r="B4451" s="54"/>
      <c r="C4451" s="54"/>
      <c r="D4451" s="54"/>
      <c r="F4451" s="54"/>
      <c r="G4451" s="55"/>
      <c r="I4451" s="69"/>
      <c r="J4451" s="50"/>
    </row>
    <row r="4452" spans="1:10" ht="12.75">
      <c r="A4452" s="54"/>
      <c r="B4452" s="54"/>
      <c r="C4452" s="54"/>
      <c r="D4452" s="54"/>
      <c r="F4452" s="54"/>
      <c r="G4452" s="55"/>
      <c r="I4452" s="69"/>
      <c r="J4452" s="50"/>
    </row>
    <row r="4453" spans="1:10" ht="12.75">
      <c r="A4453" s="54"/>
      <c r="B4453" s="54"/>
      <c r="C4453" s="54"/>
      <c r="D4453" s="54"/>
      <c r="F4453" s="54"/>
      <c r="G4453" s="55"/>
      <c r="I4453" s="69"/>
      <c r="J4453" s="50"/>
    </row>
    <row r="4454" spans="1:10" ht="12.75">
      <c r="A4454" s="54"/>
      <c r="B4454" s="54"/>
      <c r="C4454" s="54"/>
      <c r="D4454" s="54"/>
      <c r="F4454" s="54"/>
      <c r="G4454" s="55"/>
      <c r="I4454" s="69"/>
      <c r="J4454" s="50"/>
    </row>
    <row r="4455" spans="1:10" ht="12.75">
      <c r="A4455" s="54"/>
      <c r="B4455" s="54"/>
      <c r="C4455" s="54"/>
      <c r="D4455" s="54"/>
      <c r="F4455" s="54"/>
      <c r="G4455" s="55"/>
      <c r="I4455" s="69"/>
      <c r="J4455" s="50"/>
    </row>
    <row r="4456" spans="1:10" ht="12.75">
      <c r="A4456" s="54"/>
      <c r="B4456" s="54"/>
      <c r="C4456" s="54"/>
      <c r="D4456" s="54"/>
      <c r="F4456" s="54"/>
      <c r="G4456" s="55"/>
      <c r="I4456" s="69"/>
      <c r="J4456" s="50"/>
    </row>
    <row r="4457" spans="1:10" ht="12.75">
      <c r="A4457" s="54"/>
      <c r="B4457" s="54"/>
      <c r="C4457" s="54"/>
      <c r="D4457" s="54"/>
      <c r="F4457" s="54"/>
      <c r="G4457" s="55"/>
      <c r="I4457" s="69"/>
      <c r="J4457" s="50"/>
    </row>
    <row r="4458" spans="1:10" ht="12.75">
      <c r="A4458" s="54"/>
      <c r="B4458" s="54"/>
      <c r="C4458" s="54"/>
      <c r="D4458" s="54"/>
      <c r="F4458" s="54"/>
      <c r="G4458" s="55"/>
      <c r="I4458" s="69"/>
      <c r="J4458" s="50"/>
    </row>
    <row r="4459" spans="1:10" ht="12.75">
      <c r="A4459" s="54"/>
      <c r="B4459" s="54"/>
      <c r="C4459" s="54"/>
      <c r="D4459" s="54"/>
      <c r="F4459" s="54"/>
      <c r="G4459" s="55"/>
      <c r="I4459" s="69"/>
      <c r="J4459" s="50"/>
    </row>
    <row r="4460" spans="1:10" ht="12.75">
      <c r="A4460" s="54"/>
      <c r="B4460" s="54"/>
      <c r="C4460" s="54"/>
      <c r="D4460" s="54"/>
      <c r="F4460" s="54"/>
      <c r="G4460" s="55"/>
      <c r="I4460" s="69"/>
      <c r="J4460" s="50"/>
    </row>
    <row r="4461" spans="1:10" ht="12.75">
      <c r="A4461" s="54"/>
      <c r="B4461" s="54"/>
      <c r="C4461" s="54"/>
      <c r="D4461" s="54"/>
      <c r="F4461" s="54"/>
      <c r="G4461" s="55"/>
      <c r="I4461" s="69"/>
      <c r="J4461" s="50"/>
    </row>
    <row r="4462" spans="1:10" ht="12.75">
      <c r="A4462" s="54"/>
      <c r="B4462" s="54"/>
      <c r="C4462" s="54"/>
      <c r="D4462" s="54"/>
      <c r="F4462" s="54"/>
      <c r="G4462" s="55"/>
      <c r="I4462" s="69"/>
      <c r="J4462" s="50"/>
    </row>
    <row r="4463" spans="1:10" ht="12.75">
      <c r="A4463" s="54"/>
      <c r="B4463" s="54"/>
      <c r="C4463" s="54"/>
      <c r="D4463" s="54"/>
      <c r="F4463" s="54"/>
      <c r="G4463" s="55"/>
      <c r="I4463" s="69"/>
      <c r="J4463" s="50"/>
    </row>
    <row r="4464" spans="1:10" ht="12.75">
      <c r="A4464" s="54"/>
      <c r="B4464" s="54"/>
      <c r="C4464" s="54"/>
      <c r="D4464" s="54"/>
      <c r="F4464" s="54"/>
      <c r="G4464" s="55"/>
      <c r="I4464" s="69"/>
      <c r="J4464" s="50"/>
    </row>
    <row r="4465" spans="1:10" ht="12.75">
      <c r="A4465" s="54"/>
      <c r="B4465" s="54"/>
      <c r="C4465" s="54"/>
      <c r="D4465" s="54"/>
      <c r="F4465" s="54"/>
      <c r="G4465" s="55"/>
      <c r="I4465" s="69"/>
      <c r="J4465" s="50"/>
    </row>
    <row r="4466" spans="1:10" ht="12.75">
      <c r="A4466" s="54"/>
      <c r="B4466" s="54"/>
      <c r="C4466" s="54"/>
      <c r="D4466" s="54"/>
      <c r="F4466" s="54"/>
      <c r="G4466" s="55"/>
      <c r="I4466" s="69"/>
      <c r="J4466" s="50"/>
    </row>
    <row r="4467" spans="1:10" ht="12.75">
      <c r="A4467" s="54"/>
      <c r="B4467" s="54"/>
      <c r="C4467" s="54"/>
      <c r="D4467" s="54"/>
      <c r="F4467" s="54"/>
      <c r="G4467" s="55"/>
      <c r="I4467" s="69"/>
      <c r="J4467" s="50"/>
    </row>
    <row r="4468" spans="1:10" ht="12.75">
      <c r="A4468" s="54"/>
      <c r="B4468" s="54"/>
      <c r="C4468" s="54"/>
      <c r="D4468" s="54"/>
      <c r="F4468" s="54"/>
      <c r="G4468" s="55"/>
      <c r="I4468" s="69"/>
      <c r="J4468" s="50"/>
    </row>
    <row r="4469" spans="1:10" ht="12.75">
      <c r="A4469" s="54"/>
      <c r="B4469" s="54"/>
      <c r="C4469" s="54"/>
      <c r="D4469" s="54"/>
      <c r="F4469" s="54"/>
      <c r="G4469" s="55"/>
      <c r="I4469" s="69"/>
      <c r="J4469" s="50"/>
    </row>
    <row r="4470" spans="1:10" ht="12.75">
      <c r="A4470" s="54"/>
      <c r="B4470" s="54"/>
      <c r="C4470" s="54"/>
      <c r="D4470" s="54"/>
      <c r="F4470" s="54"/>
      <c r="G4470" s="55"/>
      <c r="I4470" s="69"/>
      <c r="J4470" s="50"/>
    </row>
    <row r="4471" spans="1:10" ht="12.75">
      <c r="A4471" s="54"/>
      <c r="B4471" s="54"/>
      <c r="C4471" s="54"/>
      <c r="D4471" s="54"/>
      <c r="F4471" s="54"/>
      <c r="G4471" s="55"/>
      <c r="I4471" s="69"/>
      <c r="J4471" s="50"/>
    </row>
    <row r="4472" spans="1:10" ht="12.75">
      <c r="A4472" s="54"/>
      <c r="B4472" s="54"/>
      <c r="C4472" s="54"/>
      <c r="D4472" s="54"/>
      <c r="F4472" s="54"/>
      <c r="G4472" s="55"/>
      <c r="I4472" s="69"/>
      <c r="J4472" s="50"/>
    </row>
    <row r="4473" spans="1:10" ht="12.75">
      <c r="A4473" s="54"/>
      <c r="B4473" s="54"/>
      <c r="C4473" s="54"/>
      <c r="D4473" s="54"/>
      <c r="F4473" s="54"/>
      <c r="G4473" s="55"/>
      <c r="I4473" s="69"/>
      <c r="J4473" s="50"/>
    </row>
    <row r="4474" spans="1:10" ht="12.75">
      <c r="A4474" s="54"/>
      <c r="B4474" s="54"/>
      <c r="C4474" s="54"/>
      <c r="D4474" s="54"/>
      <c r="F4474" s="54"/>
      <c r="G4474" s="55"/>
      <c r="I4474" s="69"/>
      <c r="J4474" s="50"/>
    </row>
    <row r="4475" spans="1:10" ht="12.75">
      <c r="A4475" s="54"/>
      <c r="B4475" s="54"/>
      <c r="C4475" s="54"/>
      <c r="D4475" s="54"/>
      <c r="F4475" s="54"/>
      <c r="G4475" s="55"/>
      <c r="I4475" s="69"/>
      <c r="J4475" s="50"/>
    </row>
    <row r="4476" spans="1:10" ht="12.75">
      <c r="A4476" s="54"/>
      <c r="B4476" s="54"/>
      <c r="C4476" s="54"/>
      <c r="D4476" s="54"/>
      <c r="F4476" s="54"/>
      <c r="G4476" s="55"/>
      <c r="I4476" s="69"/>
      <c r="J4476" s="50"/>
    </row>
    <row r="4477" spans="1:10" ht="12.75">
      <c r="A4477" s="54"/>
      <c r="B4477" s="54"/>
      <c r="C4477" s="54"/>
      <c r="D4477" s="54"/>
      <c r="F4477" s="54"/>
      <c r="G4477" s="55"/>
      <c r="I4477" s="69"/>
      <c r="J4477" s="50"/>
    </row>
    <row r="4478" spans="1:10" ht="12.75">
      <c r="A4478" s="54"/>
      <c r="B4478" s="54"/>
      <c r="C4478" s="54"/>
      <c r="D4478" s="54"/>
      <c r="F4478" s="54"/>
      <c r="G4478" s="55"/>
      <c r="I4478" s="69"/>
      <c r="J4478" s="50"/>
    </row>
    <row r="4479" spans="1:10" ht="12.75">
      <c r="A4479" s="54"/>
      <c r="B4479" s="54"/>
      <c r="C4479" s="54"/>
      <c r="D4479" s="54"/>
      <c r="F4479" s="54"/>
      <c r="G4479" s="55"/>
      <c r="I4479" s="69"/>
      <c r="J4479" s="50"/>
    </row>
    <row r="4480" spans="1:10" ht="12.75">
      <c r="A4480" s="54"/>
      <c r="B4480" s="54"/>
      <c r="C4480" s="54"/>
      <c r="D4480" s="54"/>
      <c r="F4480" s="54"/>
      <c r="G4480" s="55"/>
      <c r="I4480" s="69"/>
      <c r="J4480" s="50"/>
    </row>
    <row r="4481" spans="1:10" ht="12.75">
      <c r="A4481" s="54"/>
      <c r="B4481" s="54"/>
      <c r="C4481" s="54"/>
      <c r="D4481" s="54"/>
      <c r="F4481" s="54"/>
      <c r="G4481" s="55"/>
      <c r="I4481" s="69"/>
      <c r="J4481" s="50"/>
    </row>
    <row r="4482" spans="1:10" ht="12.75">
      <c r="A4482" s="54"/>
      <c r="B4482" s="54"/>
      <c r="C4482" s="54"/>
      <c r="D4482" s="54"/>
      <c r="F4482" s="54"/>
      <c r="G4482" s="55"/>
      <c r="I4482" s="69"/>
      <c r="J4482" s="50"/>
    </row>
    <row r="4483" spans="1:10" ht="12.75">
      <c r="A4483" s="54"/>
      <c r="B4483" s="54"/>
      <c r="C4483" s="54"/>
      <c r="D4483" s="54"/>
      <c r="F4483" s="54"/>
      <c r="G4483" s="55"/>
      <c r="I4483" s="69"/>
      <c r="J4483" s="50"/>
    </row>
    <row r="4484" spans="1:10" ht="12.75">
      <c r="A4484" s="54"/>
      <c r="B4484" s="54"/>
      <c r="C4484" s="54"/>
      <c r="D4484" s="54"/>
      <c r="F4484" s="54"/>
      <c r="G4484" s="55"/>
      <c r="I4484" s="69"/>
      <c r="J4484" s="50"/>
    </row>
    <row r="4485" spans="1:10" ht="12.75">
      <c r="A4485" s="54"/>
      <c r="B4485" s="54"/>
      <c r="C4485" s="54"/>
      <c r="D4485" s="54"/>
      <c r="F4485" s="54"/>
      <c r="G4485" s="55"/>
      <c r="I4485" s="69"/>
      <c r="J4485" s="50"/>
    </row>
    <row r="4486" spans="1:10" ht="12.75">
      <c r="A4486" s="54"/>
      <c r="B4486" s="54"/>
      <c r="C4486" s="54"/>
      <c r="D4486" s="54"/>
      <c r="F4486" s="54"/>
      <c r="G4486" s="55"/>
      <c r="I4486" s="69"/>
      <c r="J4486" s="50"/>
    </row>
    <row r="4487" spans="1:10" ht="12.75">
      <c r="A4487" s="54"/>
      <c r="B4487" s="54"/>
      <c r="C4487" s="54"/>
      <c r="D4487" s="54"/>
      <c r="F4487" s="54"/>
      <c r="G4487" s="55"/>
      <c r="I4487" s="69"/>
      <c r="J4487" s="50"/>
    </row>
    <row r="4488" spans="1:10" ht="12.75">
      <c r="A4488" s="54"/>
      <c r="B4488" s="54"/>
      <c r="C4488" s="54"/>
      <c r="D4488" s="54"/>
      <c r="F4488" s="54"/>
      <c r="G4488" s="55"/>
      <c r="I4488" s="69"/>
      <c r="J4488" s="50"/>
    </row>
    <row r="4489" spans="1:10" ht="12.75">
      <c r="A4489" s="54"/>
      <c r="B4489" s="54"/>
      <c r="C4489" s="54"/>
      <c r="D4489" s="54"/>
      <c r="F4489" s="54"/>
      <c r="G4489" s="55"/>
      <c r="I4489" s="69"/>
      <c r="J4489" s="50"/>
    </row>
    <row r="4490" spans="1:10" ht="12.75">
      <c r="A4490" s="54"/>
      <c r="B4490" s="54"/>
      <c r="C4490" s="54"/>
      <c r="D4490" s="54"/>
      <c r="F4490" s="54"/>
      <c r="G4490" s="55"/>
      <c r="I4490" s="69"/>
      <c r="J4490" s="50"/>
    </row>
    <row r="4491" spans="1:10" ht="12.75">
      <c r="A4491" s="54"/>
      <c r="B4491" s="54"/>
      <c r="C4491" s="54"/>
      <c r="D4491" s="54"/>
      <c r="F4491" s="54"/>
      <c r="G4491" s="55"/>
      <c r="I4491" s="69"/>
      <c r="J4491" s="50"/>
    </row>
    <row r="4492" spans="1:10" ht="12.75">
      <c r="A4492" s="54"/>
      <c r="B4492" s="54"/>
      <c r="C4492" s="54"/>
      <c r="D4492" s="54"/>
      <c r="F4492" s="54"/>
      <c r="G4492" s="55"/>
      <c r="I4492" s="69"/>
      <c r="J4492" s="50"/>
    </row>
    <row r="4493" spans="1:10" ht="12.75">
      <c r="A4493" s="54"/>
      <c r="B4493" s="54"/>
      <c r="C4493" s="54"/>
      <c r="D4493" s="54"/>
      <c r="F4493" s="54"/>
      <c r="G4493" s="55"/>
      <c r="I4493" s="69"/>
      <c r="J4493" s="50"/>
    </row>
    <row r="4494" spans="1:10" ht="12.75">
      <c r="A4494" s="54"/>
      <c r="B4494" s="54"/>
      <c r="C4494" s="54"/>
      <c r="D4494" s="54"/>
      <c r="F4494" s="54"/>
      <c r="G4494" s="55"/>
      <c r="I4494" s="69"/>
      <c r="J4494" s="50"/>
    </row>
    <row r="4495" spans="1:10" ht="12.75">
      <c r="A4495" s="54"/>
      <c r="B4495" s="54"/>
      <c r="C4495" s="54"/>
      <c r="D4495" s="54"/>
      <c r="F4495" s="54"/>
      <c r="G4495" s="55"/>
      <c r="I4495" s="69"/>
      <c r="J4495" s="50"/>
    </row>
    <row r="4496" spans="1:10" ht="12.75">
      <c r="A4496" s="54"/>
      <c r="B4496" s="54"/>
      <c r="C4496" s="54"/>
      <c r="D4496" s="54"/>
      <c r="F4496" s="54"/>
      <c r="G4496" s="55"/>
      <c r="I4496" s="69"/>
      <c r="J4496" s="50"/>
    </row>
    <row r="4497" spans="1:10" ht="12.75">
      <c r="A4497" s="54"/>
      <c r="B4497" s="54"/>
      <c r="C4497" s="54"/>
      <c r="D4497" s="54"/>
      <c r="F4497" s="54"/>
      <c r="G4497" s="55"/>
      <c r="I4497" s="69"/>
      <c r="J4497" s="50"/>
    </row>
    <row r="4498" spans="1:10" ht="12.75">
      <c r="A4498" s="54"/>
      <c r="B4498" s="54"/>
      <c r="C4498" s="54"/>
      <c r="D4498" s="54"/>
      <c r="F4498" s="54"/>
      <c r="G4498" s="55"/>
      <c r="I4498" s="69"/>
      <c r="J4498" s="50"/>
    </row>
    <row r="4499" spans="1:10" ht="12.75">
      <c r="A4499" s="54"/>
      <c r="B4499" s="54"/>
      <c r="C4499" s="54"/>
      <c r="D4499" s="54"/>
      <c r="F4499" s="54"/>
      <c r="G4499" s="55"/>
      <c r="I4499" s="69"/>
      <c r="J4499" s="50"/>
    </row>
    <row r="4500" spans="1:10" ht="12.75">
      <c r="A4500" s="54"/>
      <c r="B4500" s="54"/>
      <c r="C4500" s="54"/>
      <c r="D4500" s="54"/>
      <c r="F4500" s="54"/>
      <c r="G4500" s="55"/>
      <c r="I4500" s="69"/>
      <c r="J4500" s="50"/>
    </row>
    <row r="4501" spans="1:10" ht="12.75">
      <c r="A4501" s="54"/>
      <c r="B4501" s="54"/>
      <c r="C4501" s="54"/>
      <c r="D4501" s="54"/>
      <c r="F4501" s="54"/>
      <c r="G4501" s="55"/>
      <c r="I4501" s="69"/>
      <c r="J4501" s="50"/>
    </row>
    <row r="4502" spans="1:10" ht="12.75">
      <c r="A4502" s="54"/>
      <c r="B4502" s="54"/>
      <c r="C4502" s="54"/>
      <c r="D4502" s="54"/>
      <c r="F4502" s="54"/>
      <c r="G4502" s="55"/>
      <c r="I4502" s="69"/>
      <c r="J4502" s="50"/>
    </row>
    <row r="4503" spans="1:10" ht="12.75">
      <c r="A4503" s="54"/>
      <c r="B4503" s="54"/>
      <c r="C4503" s="54"/>
      <c r="D4503" s="54"/>
      <c r="F4503" s="54"/>
      <c r="G4503" s="55"/>
      <c r="I4503" s="69"/>
      <c r="J4503" s="50"/>
    </row>
    <row r="4504" spans="1:10" ht="12.75">
      <c r="A4504" s="54"/>
      <c r="B4504" s="54"/>
      <c r="C4504" s="54"/>
      <c r="D4504" s="54"/>
      <c r="F4504" s="54"/>
      <c r="G4504" s="55"/>
      <c r="I4504" s="69"/>
      <c r="J4504" s="50"/>
    </row>
    <row r="4505" spans="1:10" ht="12.75">
      <c r="A4505" s="54"/>
      <c r="B4505" s="54"/>
      <c r="C4505" s="54"/>
      <c r="D4505" s="54"/>
      <c r="F4505" s="54"/>
      <c r="G4505" s="55"/>
      <c r="I4505" s="69"/>
      <c r="J4505" s="50"/>
    </row>
    <row r="4506" spans="1:10" ht="12.75">
      <c r="A4506" s="54"/>
      <c r="B4506" s="54"/>
      <c r="C4506" s="54"/>
      <c r="D4506" s="54"/>
      <c r="F4506" s="54"/>
      <c r="G4506" s="55"/>
      <c r="I4506" s="69"/>
      <c r="J4506" s="50"/>
    </row>
    <row r="4507" spans="1:10" ht="12.75">
      <c r="A4507" s="54"/>
      <c r="B4507" s="54"/>
      <c r="C4507" s="54"/>
      <c r="D4507" s="54"/>
      <c r="F4507" s="54"/>
      <c r="G4507" s="55"/>
      <c r="I4507" s="69"/>
      <c r="J4507" s="50"/>
    </row>
    <row r="4508" spans="1:10" ht="12.75">
      <c r="A4508" s="54"/>
      <c r="B4508" s="54"/>
      <c r="C4508" s="54"/>
      <c r="D4508" s="54"/>
      <c r="F4508" s="54"/>
      <c r="G4508" s="55"/>
      <c r="I4508" s="69"/>
      <c r="J4508" s="50"/>
    </row>
    <row r="4509" spans="1:10" ht="12.75">
      <c r="A4509" s="54"/>
      <c r="B4509" s="54"/>
      <c r="C4509" s="54"/>
      <c r="D4509" s="54"/>
      <c r="F4509" s="54"/>
      <c r="G4509" s="55"/>
      <c r="I4509" s="69"/>
      <c r="J4509" s="50"/>
    </row>
    <row r="4510" spans="1:10" ht="12.75">
      <c r="A4510" s="54"/>
      <c r="B4510" s="54"/>
      <c r="C4510" s="54"/>
      <c r="D4510" s="54"/>
      <c r="F4510" s="54"/>
      <c r="G4510" s="55"/>
      <c r="I4510" s="69"/>
      <c r="J4510" s="50"/>
    </row>
    <row r="4511" spans="1:10" ht="12.75">
      <c r="A4511" s="54"/>
      <c r="B4511" s="54"/>
      <c r="C4511" s="54"/>
      <c r="D4511" s="54"/>
      <c r="F4511" s="54"/>
      <c r="G4511" s="55"/>
      <c r="I4511" s="69"/>
      <c r="J4511" s="50"/>
    </row>
    <row r="4512" spans="1:10" ht="12.75">
      <c r="A4512" s="54"/>
      <c r="B4512" s="54"/>
      <c r="C4512" s="54"/>
      <c r="D4512" s="54"/>
      <c r="F4512" s="54"/>
      <c r="G4512" s="55"/>
      <c r="I4512" s="69"/>
      <c r="J4512" s="50"/>
    </row>
    <row r="4513" spans="1:10" ht="12.75">
      <c r="A4513" s="54"/>
      <c r="B4513" s="54"/>
      <c r="C4513" s="54"/>
      <c r="D4513" s="54"/>
      <c r="F4513" s="54"/>
      <c r="G4513" s="55"/>
      <c r="I4513" s="69"/>
      <c r="J4513" s="50"/>
    </row>
    <row r="4514" spans="1:10" ht="12.75">
      <c r="A4514" s="54"/>
      <c r="B4514" s="54"/>
      <c r="C4514" s="54"/>
      <c r="D4514" s="54"/>
      <c r="F4514" s="54"/>
      <c r="G4514" s="55"/>
      <c r="I4514" s="69"/>
      <c r="J4514" s="50"/>
    </row>
    <row r="4515" spans="1:10" ht="12.75">
      <c r="A4515" s="54"/>
      <c r="B4515" s="54"/>
      <c r="C4515" s="54"/>
      <c r="D4515" s="54"/>
      <c r="F4515" s="54"/>
      <c r="G4515" s="55"/>
      <c r="I4515" s="69"/>
      <c r="J4515" s="50"/>
    </row>
    <row r="4516" spans="1:10" ht="12.75">
      <c r="A4516" s="54"/>
      <c r="B4516" s="54"/>
      <c r="C4516" s="54"/>
      <c r="D4516" s="54"/>
      <c r="F4516" s="54"/>
      <c r="G4516" s="55"/>
      <c r="I4516" s="69"/>
      <c r="J4516" s="50"/>
    </row>
    <row r="4517" spans="1:10" ht="12.75">
      <c r="A4517" s="54"/>
      <c r="B4517" s="54"/>
      <c r="C4517" s="54"/>
      <c r="D4517" s="54"/>
      <c r="F4517" s="54"/>
      <c r="G4517" s="55"/>
      <c r="I4517" s="69"/>
      <c r="J4517" s="50"/>
    </row>
    <row r="4518" spans="1:10" ht="12.75">
      <c r="A4518" s="54"/>
      <c r="B4518" s="54"/>
      <c r="C4518" s="54"/>
      <c r="D4518" s="54"/>
      <c r="F4518" s="54"/>
      <c r="G4518" s="55"/>
      <c r="I4518" s="69"/>
      <c r="J4518" s="50"/>
    </row>
    <row r="4519" spans="1:10" ht="12.75">
      <c r="A4519" s="54"/>
      <c r="B4519" s="54"/>
      <c r="C4519" s="54"/>
      <c r="D4519" s="54"/>
      <c r="F4519" s="54"/>
      <c r="G4519" s="55"/>
      <c r="I4519" s="69"/>
      <c r="J4519" s="50"/>
    </row>
    <row r="4520" spans="1:10" ht="12.75">
      <c r="A4520" s="54"/>
      <c r="B4520" s="54"/>
      <c r="C4520" s="54"/>
      <c r="D4520" s="54"/>
      <c r="F4520" s="54"/>
      <c r="G4520" s="55"/>
      <c r="I4520" s="69"/>
      <c r="J4520" s="50"/>
    </row>
    <row r="4521" spans="1:10" ht="12.75">
      <c r="A4521" s="54"/>
      <c r="B4521" s="54"/>
      <c r="C4521" s="54"/>
      <c r="D4521" s="54"/>
      <c r="F4521" s="54"/>
      <c r="G4521" s="55"/>
      <c r="I4521" s="69"/>
      <c r="J4521" s="50"/>
    </row>
    <row r="4522" spans="1:10" ht="12.75">
      <c r="A4522" s="54"/>
      <c r="B4522" s="54"/>
      <c r="C4522" s="54"/>
      <c r="D4522" s="54"/>
      <c r="F4522" s="54"/>
      <c r="G4522" s="55"/>
      <c r="I4522" s="69"/>
      <c r="J4522" s="50"/>
    </row>
    <row r="4523" spans="1:10" ht="12.75">
      <c r="A4523" s="54"/>
      <c r="B4523" s="54"/>
      <c r="C4523" s="54"/>
      <c r="D4523" s="54"/>
      <c r="F4523" s="54"/>
      <c r="G4523" s="55"/>
      <c r="I4523" s="69"/>
      <c r="J4523" s="50"/>
    </row>
    <row r="4524" spans="1:10" ht="12.75">
      <c r="A4524" s="54"/>
      <c r="B4524" s="54"/>
      <c r="C4524" s="54"/>
      <c r="D4524" s="54"/>
      <c r="F4524" s="54"/>
      <c r="G4524" s="55"/>
      <c r="I4524" s="69"/>
      <c r="J4524" s="50"/>
    </row>
    <row r="4525" spans="1:10" ht="12.75">
      <c r="A4525" s="54"/>
      <c r="B4525" s="54"/>
      <c r="C4525" s="54"/>
      <c r="D4525" s="54"/>
      <c r="F4525" s="54"/>
      <c r="G4525" s="55"/>
      <c r="I4525" s="69"/>
      <c r="J4525" s="50"/>
    </row>
    <row r="4526" spans="1:10" ht="12.75">
      <c r="A4526" s="54"/>
      <c r="B4526" s="54"/>
      <c r="C4526" s="54"/>
      <c r="D4526" s="54"/>
      <c r="F4526" s="54"/>
      <c r="G4526" s="55"/>
      <c r="I4526" s="69"/>
      <c r="J4526" s="50"/>
    </row>
    <row r="4527" spans="1:10" ht="12.75">
      <c r="A4527" s="54"/>
      <c r="B4527" s="54"/>
      <c r="C4527" s="54"/>
      <c r="D4527" s="54"/>
      <c r="F4527" s="54"/>
      <c r="G4527" s="55"/>
      <c r="I4527" s="69"/>
      <c r="J4527" s="50"/>
    </row>
    <row r="4528" spans="1:10" ht="12.75">
      <c r="A4528" s="54"/>
      <c r="B4528" s="54"/>
      <c r="C4528" s="54"/>
      <c r="D4528" s="54"/>
      <c r="F4528" s="54"/>
      <c r="G4528" s="55"/>
      <c r="I4528" s="69"/>
      <c r="J4528" s="50"/>
    </row>
    <row r="4529" spans="1:10" ht="12.75">
      <c r="A4529" s="54"/>
      <c r="B4529" s="54"/>
      <c r="C4529" s="54"/>
      <c r="D4529" s="54"/>
      <c r="F4529" s="54"/>
      <c r="G4529" s="55"/>
      <c r="I4529" s="69"/>
      <c r="J4529" s="50"/>
    </row>
    <row r="4530" spans="1:10" ht="12.75">
      <c r="A4530" s="54"/>
      <c r="B4530" s="54"/>
      <c r="C4530" s="54"/>
      <c r="D4530" s="54"/>
      <c r="F4530" s="54"/>
      <c r="G4530" s="55"/>
      <c r="I4530" s="69"/>
      <c r="J4530" s="50"/>
    </row>
    <row r="4531" spans="1:10" ht="12.75">
      <c r="A4531" s="54"/>
      <c r="B4531" s="54"/>
      <c r="C4531" s="54"/>
      <c r="D4531" s="54"/>
      <c r="F4531" s="54"/>
      <c r="G4531" s="55"/>
      <c r="I4531" s="69"/>
      <c r="J4531" s="50"/>
    </row>
    <row r="4532" spans="1:10" ht="12.75">
      <c r="A4532" s="54"/>
      <c r="B4532" s="54"/>
      <c r="C4532" s="54"/>
      <c r="D4532" s="54"/>
      <c r="F4532" s="54"/>
      <c r="G4532" s="55"/>
      <c r="I4532" s="69"/>
      <c r="J4532" s="50"/>
    </row>
    <row r="4533" spans="1:10" ht="12.75">
      <c r="A4533" s="54"/>
      <c r="B4533" s="54"/>
      <c r="C4533" s="54"/>
      <c r="D4533" s="54"/>
      <c r="F4533" s="54"/>
      <c r="G4533" s="55"/>
      <c r="I4533" s="69"/>
      <c r="J4533" s="50"/>
    </row>
    <row r="4534" spans="1:10" ht="12.75">
      <c r="A4534" s="54"/>
      <c r="B4534" s="54"/>
      <c r="C4534" s="54"/>
      <c r="D4534" s="54"/>
      <c r="F4534" s="54"/>
      <c r="G4534" s="55"/>
      <c r="I4534" s="69"/>
      <c r="J4534" s="50"/>
    </row>
    <row r="4535" spans="1:10" ht="12.75">
      <c r="A4535" s="54"/>
      <c r="B4535" s="54"/>
      <c r="C4535" s="54"/>
      <c r="D4535" s="54"/>
      <c r="F4535" s="54"/>
      <c r="G4535" s="55"/>
      <c r="I4535" s="69"/>
      <c r="J4535" s="50"/>
    </row>
    <row r="4536" spans="1:10" ht="12.75">
      <c r="A4536" s="54"/>
      <c r="B4536" s="54"/>
      <c r="C4536" s="54"/>
      <c r="D4536" s="54"/>
      <c r="F4536" s="54"/>
      <c r="G4536" s="55"/>
      <c r="I4536" s="69"/>
      <c r="J4536" s="50"/>
    </row>
    <row r="4537" spans="1:10" ht="12.75">
      <c r="A4537" s="54"/>
      <c r="B4537" s="54"/>
      <c r="C4537" s="54"/>
      <c r="D4537" s="54"/>
      <c r="F4537" s="54"/>
      <c r="G4537" s="55"/>
      <c r="I4537" s="69"/>
      <c r="J4537" s="50"/>
    </row>
    <row r="4538" spans="1:10" ht="12.75">
      <c r="A4538" s="54"/>
      <c r="B4538" s="54"/>
      <c r="C4538" s="54"/>
      <c r="D4538" s="54"/>
      <c r="F4538" s="54"/>
      <c r="G4538" s="55"/>
      <c r="I4538" s="69"/>
      <c r="J4538" s="50"/>
    </row>
    <row r="4539" spans="1:10" ht="12.75">
      <c r="A4539" s="54"/>
      <c r="B4539" s="54"/>
      <c r="C4539" s="54"/>
      <c r="D4539" s="54"/>
      <c r="F4539" s="54"/>
      <c r="G4539" s="55"/>
      <c r="I4539" s="69"/>
      <c r="J4539" s="50"/>
    </row>
    <row r="4540" spans="1:10" ht="12.75">
      <c r="A4540" s="54"/>
      <c r="B4540" s="54"/>
      <c r="C4540" s="54"/>
      <c r="D4540" s="54"/>
      <c r="F4540" s="54"/>
      <c r="G4540" s="55"/>
      <c r="I4540" s="69"/>
      <c r="J4540" s="50"/>
    </row>
    <row r="4541" spans="1:10" ht="12.75">
      <c r="A4541" s="54"/>
      <c r="B4541" s="54"/>
      <c r="C4541" s="54"/>
      <c r="D4541" s="54"/>
      <c r="F4541" s="54"/>
      <c r="G4541" s="55"/>
      <c r="I4541" s="69"/>
      <c r="J4541" s="50"/>
    </row>
    <row r="4542" spans="1:10" ht="12.75">
      <c r="A4542" s="54"/>
      <c r="B4542" s="54"/>
      <c r="C4542" s="54"/>
      <c r="D4542" s="54"/>
      <c r="F4542" s="54"/>
      <c r="G4542" s="55"/>
      <c r="I4542" s="69"/>
      <c r="J4542" s="50"/>
    </row>
    <row r="4543" spans="1:10" ht="12.75">
      <c r="A4543" s="54"/>
      <c r="B4543" s="54"/>
      <c r="C4543" s="54"/>
      <c r="D4543" s="54"/>
      <c r="F4543" s="54"/>
      <c r="G4543" s="55"/>
      <c r="I4543" s="69"/>
      <c r="J4543" s="50"/>
    </row>
    <row r="4544" spans="1:10" ht="12.75">
      <c r="A4544" s="54"/>
      <c r="B4544" s="54"/>
      <c r="C4544" s="54"/>
      <c r="D4544" s="54"/>
      <c r="F4544" s="54"/>
      <c r="G4544" s="55"/>
      <c r="I4544" s="69"/>
      <c r="J4544" s="50"/>
    </row>
    <row r="4545" spans="1:10" ht="12.75">
      <c r="A4545" s="54"/>
      <c r="B4545" s="54"/>
      <c r="C4545" s="54"/>
      <c r="D4545" s="54"/>
      <c r="F4545" s="54"/>
      <c r="G4545" s="55"/>
      <c r="I4545" s="69"/>
      <c r="J4545" s="50"/>
    </row>
    <row r="4546" spans="1:10" ht="12.75">
      <c r="A4546" s="54"/>
      <c r="B4546" s="54"/>
      <c r="C4546" s="54"/>
      <c r="D4546" s="54"/>
      <c r="F4546" s="54"/>
      <c r="G4546" s="55"/>
      <c r="I4546" s="69"/>
      <c r="J4546" s="50"/>
    </row>
    <row r="4547" spans="1:10" ht="12.75">
      <c r="A4547" s="54"/>
      <c r="B4547" s="54"/>
      <c r="C4547" s="54"/>
      <c r="D4547" s="54"/>
      <c r="F4547" s="54"/>
      <c r="G4547" s="55"/>
      <c r="I4547" s="69"/>
      <c r="J4547" s="50"/>
    </row>
    <row r="4548" spans="1:10" ht="12.75">
      <c r="A4548" s="54"/>
      <c r="B4548" s="54"/>
      <c r="C4548" s="54"/>
      <c r="D4548" s="54"/>
      <c r="F4548" s="54"/>
      <c r="G4548" s="55"/>
      <c r="I4548" s="69"/>
      <c r="J4548" s="50"/>
    </row>
    <row r="4549" spans="1:10" ht="12.75">
      <c r="A4549" s="54"/>
      <c r="B4549" s="54"/>
      <c r="C4549" s="54"/>
      <c r="D4549" s="54"/>
      <c r="F4549" s="54"/>
      <c r="G4549" s="55"/>
      <c r="I4549" s="69"/>
      <c r="J4549" s="50"/>
    </row>
    <row r="4550" spans="1:10" ht="12.75">
      <c r="A4550" s="54"/>
      <c r="B4550" s="54"/>
      <c r="C4550" s="54"/>
      <c r="D4550" s="54"/>
      <c r="F4550" s="54"/>
      <c r="G4550" s="55"/>
      <c r="I4550" s="69"/>
      <c r="J4550" s="50"/>
    </row>
    <row r="4551" spans="1:10" ht="12.75">
      <c r="A4551" s="54"/>
      <c r="B4551" s="54"/>
      <c r="C4551" s="54"/>
      <c r="D4551" s="54"/>
      <c r="F4551" s="54"/>
      <c r="G4551" s="55"/>
      <c r="I4551" s="69"/>
      <c r="J4551" s="50"/>
    </row>
    <row r="4552" spans="1:10" ht="12.75">
      <c r="A4552" s="54"/>
      <c r="B4552" s="54"/>
      <c r="C4552" s="54"/>
      <c r="D4552" s="54"/>
      <c r="F4552" s="54"/>
      <c r="G4552" s="55"/>
      <c r="I4552" s="69"/>
      <c r="J4552" s="50"/>
    </row>
    <row r="4553" spans="1:10" ht="12.75">
      <c r="A4553" s="54"/>
      <c r="B4553" s="54"/>
      <c r="C4553" s="54"/>
      <c r="D4553" s="54"/>
      <c r="F4553" s="54"/>
      <c r="G4553" s="55"/>
      <c r="I4553" s="69"/>
      <c r="J4553" s="50"/>
    </row>
    <row r="4554" spans="1:10" ht="12.75">
      <c r="A4554" s="54"/>
      <c r="B4554" s="54"/>
      <c r="C4554" s="54"/>
      <c r="D4554" s="54"/>
      <c r="F4554" s="54"/>
      <c r="G4554" s="55"/>
      <c r="I4554" s="69"/>
      <c r="J4554" s="50"/>
    </row>
    <row r="4555" spans="1:10" ht="12.75">
      <c r="A4555" s="54"/>
      <c r="B4555" s="54"/>
      <c r="C4555" s="54"/>
      <c r="D4555" s="54"/>
      <c r="F4555" s="54"/>
      <c r="G4555" s="55"/>
      <c r="I4555" s="69"/>
      <c r="J4555" s="50"/>
    </row>
    <row r="4556" spans="1:10" ht="12.75">
      <c r="A4556" s="54"/>
      <c r="B4556" s="54"/>
      <c r="C4556" s="54"/>
      <c r="D4556" s="54"/>
      <c r="F4556" s="54"/>
      <c r="G4556" s="55"/>
      <c r="I4556" s="69"/>
      <c r="J4556" s="50"/>
    </row>
    <row r="4557" spans="1:10" ht="12.75">
      <c r="A4557" s="54"/>
      <c r="B4557" s="54"/>
      <c r="C4557" s="54"/>
      <c r="D4557" s="54"/>
      <c r="F4557" s="54"/>
      <c r="G4557" s="55"/>
      <c r="I4557" s="69"/>
      <c r="J4557" s="50"/>
    </row>
    <row r="4558" spans="1:10" ht="12.75">
      <c r="A4558" s="54"/>
      <c r="B4558" s="54"/>
      <c r="C4558" s="54"/>
      <c r="D4558" s="54"/>
      <c r="F4558" s="54"/>
      <c r="G4558" s="55"/>
      <c r="I4558" s="69"/>
      <c r="J4558" s="50"/>
    </row>
    <row r="4559" spans="1:10" ht="12.75">
      <c r="A4559" s="54"/>
      <c r="B4559" s="54"/>
      <c r="C4559" s="54"/>
      <c r="D4559" s="54"/>
      <c r="F4559" s="54"/>
      <c r="G4559" s="55"/>
      <c r="I4559" s="69"/>
      <c r="J4559" s="50"/>
    </row>
    <row r="4560" spans="1:10" ht="12.75">
      <c r="A4560" s="54"/>
      <c r="B4560" s="54"/>
      <c r="C4560" s="54"/>
      <c r="D4560" s="54"/>
      <c r="F4560" s="54"/>
      <c r="G4560" s="55"/>
      <c r="I4560" s="69"/>
      <c r="J4560" s="50"/>
    </row>
    <row r="4561" spans="1:10" ht="12.75">
      <c r="A4561" s="54"/>
      <c r="B4561" s="54"/>
      <c r="C4561" s="54"/>
      <c r="D4561" s="54"/>
      <c r="F4561" s="54"/>
      <c r="G4561" s="55"/>
      <c r="I4561" s="69"/>
      <c r="J4561" s="50"/>
    </row>
    <row r="4562" spans="1:10" ht="12.75">
      <c r="A4562" s="54"/>
      <c r="B4562" s="54"/>
      <c r="C4562" s="54"/>
      <c r="D4562" s="54"/>
      <c r="F4562" s="54"/>
      <c r="G4562" s="55"/>
      <c r="I4562" s="69"/>
      <c r="J4562" s="50"/>
    </row>
    <row r="4563" spans="1:10" ht="12.75">
      <c r="A4563" s="54"/>
      <c r="B4563" s="54"/>
      <c r="C4563" s="54"/>
      <c r="D4563" s="54"/>
      <c r="F4563" s="54"/>
      <c r="G4563" s="55"/>
      <c r="I4563" s="69"/>
      <c r="J4563" s="50"/>
    </row>
    <row r="4564" spans="1:10" ht="12.75">
      <c r="A4564" s="54"/>
      <c r="B4564" s="54"/>
      <c r="C4564" s="54"/>
      <c r="D4564" s="54"/>
      <c r="F4564" s="54"/>
      <c r="G4564" s="55"/>
      <c r="I4564" s="69"/>
      <c r="J4564" s="50"/>
    </row>
    <row r="4565" spans="1:10" ht="12.75">
      <c r="A4565" s="54"/>
      <c r="B4565" s="54"/>
      <c r="C4565" s="54"/>
      <c r="D4565" s="54"/>
      <c r="F4565" s="54"/>
      <c r="G4565" s="55"/>
      <c r="I4565" s="69"/>
      <c r="J4565" s="50"/>
    </row>
    <row r="4566" spans="1:10" ht="12.75">
      <c r="A4566" s="54"/>
      <c r="B4566" s="54"/>
      <c r="C4566" s="54"/>
      <c r="D4566" s="54"/>
      <c r="F4566" s="54"/>
      <c r="G4566" s="55"/>
      <c r="I4566" s="69"/>
      <c r="J4566" s="50"/>
    </row>
    <row r="4567" spans="1:10" ht="12.75">
      <c r="A4567" s="54"/>
      <c r="B4567" s="54"/>
      <c r="C4567" s="54"/>
      <c r="D4567" s="54"/>
      <c r="F4567" s="54"/>
      <c r="G4567" s="55"/>
      <c r="I4567" s="69"/>
      <c r="J4567" s="50"/>
    </row>
    <row r="4568" spans="1:10" ht="12.75">
      <c r="A4568" s="54"/>
      <c r="B4568" s="54"/>
      <c r="C4568" s="54"/>
      <c r="D4568" s="54"/>
      <c r="F4568" s="54"/>
      <c r="G4568" s="55"/>
      <c r="I4568" s="69"/>
      <c r="J4568" s="50"/>
    </row>
    <row r="4569" spans="1:10" ht="12.75">
      <c r="A4569" s="54"/>
      <c r="B4569" s="54"/>
      <c r="C4569" s="54"/>
      <c r="D4569" s="54"/>
      <c r="F4569" s="54"/>
      <c r="G4569" s="55"/>
      <c r="I4569" s="69"/>
      <c r="J4569" s="50"/>
    </row>
    <row r="4570" spans="1:10" ht="12.75">
      <c r="A4570" s="54"/>
      <c r="B4570" s="54"/>
      <c r="C4570" s="54"/>
      <c r="D4570" s="54"/>
      <c r="F4570" s="54"/>
      <c r="G4570" s="55"/>
      <c r="I4570" s="69"/>
      <c r="J4570" s="50"/>
    </row>
    <row r="4571" spans="1:10" ht="12.75">
      <c r="A4571" s="54"/>
      <c r="B4571" s="54"/>
      <c r="C4571" s="54"/>
      <c r="D4571" s="54"/>
      <c r="F4571" s="54"/>
      <c r="G4571" s="55"/>
      <c r="I4571" s="69"/>
      <c r="J4571" s="50"/>
    </row>
    <row r="4572" spans="1:10" ht="12.75">
      <c r="A4572" s="54"/>
      <c r="B4572" s="54"/>
      <c r="C4572" s="54"/>
      <c r="D4572" s="54"/>
      <c r="F4572" s="54"/>
      <c r="G4572" s="55"/>
      <c r="I4572" s="69"/>
      <c r="J4572" s="50"/>
    </row>
    <row r="4573" spans="1:10" ht="12.75">
      <c r="A4573" s="54"/>
      <c r="B4573" s="54"/>
      <c r="C4573" s="54"/>
      <c r="D4573" s="54"/>
      <c r="F4573" s="54"/>
      <c r="G4573" s="55"/>
      <c r="I4573" s="69"/>
      <c r="J4573" s="50"/>
    </row>
    <row r="4574" spans="1:10" ht="12.75">
      <c r="A4574" s="54"/>
      <c r="B4574" s="54"/>
      <c r="C4574" s="54"/>
      <c r="D4574" s="54"/>
      <c r="F4574" s="54"/>
      <c r="G4574" s="55"/>
      <c r="I4574" s="69"/>
      <c r="J4574" s="50"/>
    </row>
    <row r="4575" spans="1:10" ht="12.75">
      <c r="A4575" s="54"/>
      <c r="B4575" s="54"/>
      <c r="C4575" s="54"/>
      <c r="D4575" s="54"/>
      <c r="F4575" s="54"/>
      <c r="G4575" s="55"/>
      <c r="I4575" s="69"/>
      <c r="J4575" s="50"/>
    </row>
    <row r="4576" spans="1:10" ht="12.75">
      <c r="A4576" s="54"/>
      <c r="B4576" s="54"/>
      <c r="C4576" s="54"/>
      <c r="D4576" s="54"/>
      <c r="F4576" s="54"/>
      <c r="G4576" s="55"/>
      <c r="I4576" s="69"/>
      <c r="J4576" s="50"/>
    </row>
    <row r="4577" spans="1:10" ht="12.75">
      <c r="A4577" s="54"/>
      <c r="B4577" s="54"/>
      <c r="C4577" s="54"/>
      <c r="D4577" s="54"/>
      <c r="F4577" s="54"/>
      <c r="G4577" s="55"/>
      <c r="I4577" s="69"/>
      <c r="J4577" s="50"/>
    </row>
    <row r="4578" spans="1:10" ht="12.75">
      <c r="A4578" s="54"/>
      <c r="B4578" s="54"/>
      <c r="C4578" s="54"/>
      <c r="D4578" s="54"/>
      <c r="F4578" s="54"/>
      <c r="G4578" s="55"/>
      <c r="I4578" s="69"/>
      <c r="J4578" s="50"/>
    </row>
    <row r="4579" spans="1:10" ht="12.75">
      <c r="A4579" s="54"/>
      <c r="B4579" s="54"/>
      <c r="C4579" s="54"/>
      <c r="D4579" s="54"/>
      <c r="F4579" s="54"/>
      <c r="G4579" s="55"/>
      <c r="I4579" s="69"/>
      <c r="J4579" s="50"/>
    </row>
    <row r="4580" spans="1:10" ht="12.75">
      <c r="A4580" s="54"/>
      <c r="B4580" s="54"/>
      <c r="C4580" s="54"/>
      <c r="D4580" s="54"/>
      <c r="F4580" s="54"/>
      <c r="G4580" s="55"/>
      <c r="I4580" s="69"/>
      <c r="J4580" s="50"/>
    </row>
    <row r="4581" spans="1:10" ht="12.75">
      <c r="A4581" s="54"/>
      <c r="B4581" s="54"/>
      <c r="C4581" s="54"/>
      <c r="D4581" s="54"/>
      <c r="F4581" s="54"/>
      <c r="G4581" s="55"/>
      <c r="I4581" s="69"/>
      <c r="J4581" s="50"/>
    </row>
    <row r="4582" spans="1:10" ht="12.75">
      <c r="A4582" s="54"/>
      <c r="B4582" s="54"/>
      <c r="C4582" s="54"/>
      <c r="D4582" s="54"/>
      <c r="F4582" s="54"/>
      <c r="G4582" s="55"/>
      <c r="I4582" s="69"/>
      <c r="J4582" s="50"/>
    </row>
    <row r="4583" spans="1:10" ht="12.75">
      <c r="A4583" s="54"/>
      <c r="B4583" s="54"/>
      <c r="C4583" s="54"/>
      <c r="D4583" s="54"/>
      <c r="F4583" s="54"/>
      <c r="G4583" s="55"/>
      <c r="I4583" s="69"/>
      <c r="J4583" s="50"/>
    </row>
    <row r="4584" spans="1:10" ht="12.75">
      <c r="A4584" s="54"/>
      <c r="B4584" s="54"/>
      <c r="C4584" s="54"/>
      <c r="D4584" s="54"/>
      <c r="F4584" s="54"/>
      <c r="G4584" s="55"/>
      <c r="I4584" s="69"/>
      <c r="J4584" s="50"/>
    </row>
    <row r="4585" spans="1:10" ht="12.75">
      <c r="A4585" s="54"/>
      <c r="B4585" s="54"/>
      <c r="C4585" s="54"/>
      <c r="D4585" s="54"/>
      <c r="F4585" s="54"/>
      <c r="G4585" s="55"/>
      <c r="I4585" s="69"/>
      <c r="J4585" s="50"/>
    </row>
    <row r="4586" spans="1:10" ht="12.75">
      <c r="A4586" s="54"/>
      <c r="B4586" s="54"/>
      <c r="C4586" s="54"/>
      <c r="D4586" s="54"/>
      <c r="F4586" s="54"/>
      <c r="G4586" s="55"/>
      <c r="I4586" s="69"/>
      <c r="J4586" s="50"/>
    </row>
    <row r="4587" spans="1:10" ht="12.75">
      <c r="A4587" s="54"/>
      <c r="B4587" s="54"/>
      <c r="C4587" s="54"/>
      <c r="D4587" s="54"/>
      <c r="F4587" s="54"/>
      <c r="G4587" s="55"/>
      <c r="I4587" s="69"/>
      <c r="J4587" s="50"/>
    </row>
    <row r="4588" spans="1:10" ht="12.75">
      <c r="A4588" s="54"/>
      <c r="B4588" s="54"/>
      <c r="C4588" s="54"/>
      <c r="D4588" s="54"/>
      <c r="F4588" s="54"/>
      <c r="G4588" s="55"/>
      <c r="I4588" s="69"/>
      <c r="J4588" s="50"/>
    </row>
    <row r="4589" spans="1:10" ht="12.75">
      <c r="A4589" s="54"/>
      <c r="B4589" s="54"/>
      <c r="C4589" s="54"/>
      <c r="D4589" s="54"/>
      <c r="F4589" s="54"/>
      <c r="G4589" s="55"/>
      <c r="I4589" s="69"/>
      <c r="J4589" s="50"/>
    </row>
    <row r="4590" spans="1:10" ht="12.75">
      <c r="A4590" s="54"/>
      <c r="B4590" s="54"/>
      <c r="C4590" s="54"/>
      <c r="D4590" s="54"/>
      <c r="F4590" s="54"/>
      <c r="G4590" s="55"/>
      <c r="I4590" s="69"/>
      <c r="J4590" s="50"/>
    </row>
    <row r="4591" spans="1:10" ht="12.75">
      <c r="A4591" s="54"/>
      <c r="B4591" s="54"/>
      <c r="C4591" s="54"/>
      <c r="D4591" s="54"/>
      <c r="F4591" s="54"/>
      <c r="G4591" s="55"/>
      <c r="I4591" s="69"/>
      <c r="J4591" s="50"/>
    </row>
    <row r="4592" spans="1:10" ht="12.75">
      <c r="A4592" s="54"/>
      <c r="B4592" s="54"/>
      <c r="C4592" s="54"/>
      <c r="D4592" s="54"/>
      <c r="F4592" s="54"/>
      <c r="G4592" s="55"/>
      <c r="I4592" s="69"/>
      <c r="J4592" s="50"/>
    </row>
    <row r="4593" spans="1:10" ht="12.75">
      <c r="A4593" s="54"/>
      <c r="B4593" s="54"/>
      <c r="C4593" s="54"/>
      <c r="D4593" s="54"/>
      <c r="F4593" s="54"/>
      <c r="G4593" s="55"/>
      <c r="I4593" s="69"/>
      <c r="J4593" s="50"/>
    </row>
    <row r="4594" spans="1:10" ht="12.75">
      <c r="A4594" s="54"/>
      <c r="B4594" s="54"/>
      <c r="C4594" s="54"/>
      <c r="D4594" s="54"/>
      <c r="F4594" s="54"/>
      <c r="G4594" s="55"/>
      <c r="I4594" s="69"/>
      <c r="J4594" s="50"/>
    </row>
    <row r="4595" spans="1:10" ht="12.75">
      <c r="A4595" s="54"/>
      <c r="B4595" s="54"/>
      <c r="C4595" s="54"/>
      <c r="D4595" s="54"/>
      <c r="F4595" s="54"/>
      <c r="G4595" s="55"/>
      <c r="I4595" s="69"/>
      <c r="J4595" s="50"/>
    </row>
    <row r="4596" spans="1:10" ht="12.75">
      <c r="A4596" s="54"/>
      <c r="B4596" s="54"/>
      <c r="C4596" s="54"/>
      <c r="D4596" s="54"/>
      <c r="F4596" s="54"/>
      <c r="G4596" s="55"/>
      <c r="I4596" s="69"/>
      <c r="J4596" s="50"/>
    </row>
    <row r="4597" spans="1:10" ht="12.75">
      <c r="A4597" s="54"/>
      <c r="B4597" s="54"/>
      <c r="C4597" s="54"/>
      <c r="D4597" s="54"/>
      <c r="F4597" s="54"/>
      <c r="G4597" s="55"/>
      <c r="I4597" s="69"/>
      <c r="J4597" s="50"/>
    </row>
    <row r="4598" spans="1:10" ht="12.75">
      <c r="A4598" s="54"/>
      <c r="B4598" s="54"/>
      <c r="C4598" s="54"/>
      <c r="D4598" s="54"/>
      <c r="F4598" s="54"/>
      <c r="G4598" s="55"/>
      <c r="I4598" s="69"/>
      <c r="J4598" s="50"/>
    </row>
    <row r="4599" spans="1:10" ht="12.75">
      <c r="A4599" s="54"/>
      <c r="B4599" s="54"/>
      <c r="C4599" s="54"/>
      <c r="D4599" s="54"/>
      <c r="F4599" s="54"/>
      <c r="G4599" s="55"/>
      <c r="I4599" s="69"/>
      <c r="J4599" s="50"/>
    </row>
    <row r="4600" spans="1:10" ht="12.75">
      <c r="A4600" s="54"/>
      <c r="B4600" s="54"/>
      <c r="C4600" s="54"/>
      <c r="D4600" s="54"/>
      <c r="F4600" s="54"/>
      <c r="G4600" s="55"/>
      <c r="I4600" s="69"/>
      <c r="J4600" s="50"/>
    </row>
    <row r="4601" spans="1:10" ht="12.75">
      <c r="A4601" s="54"/>
      <c r="B4601" s="54"/>
      <c r="C4601" s="54"/>
      <c r="D4601" s="54"/>
      <c r="F4601" s="54"/>
      <c r="G4601" s="55"/>
      <c r="I4601" s="69"/>
      <c r="J4601" s="50"/>
    </row>
    <row r="4602" spans="1:10" ht="12.75">
      <c r="A4602" s="54"/>
      <c r="B4602" s="54"/>
      <c r="C4602" s="54"/>
      <c r="D4602" s="54"/>
      <c r="F4602" s="54"/>
      <c r="G4602" s="55"/>
      <c r="I4602" s="69"/>
      <c r="J4602" s="50"/>
    </row>
    <row r="4603" spans="1:10" ht="12.75">
      <c r="A4603" s="54"/>
      <c r="B4603" s="54"/>
      <c r="C4603" s="54"/>
      <c r="D4603" s="54"/>
      <c r="F4603" s="54"/>
      <c r="G4603" s="55"/>
      <c r="I4603" s="69"/>
      <c r="J4603" s="50"/>
    </row>
    <row r="4604" spans="1:10" ht="12.75">
      <c r="A4604" s="54"/>
      <c r="B4604" s="54"/>
      <c r="C4604" s="54"/>
      <c r="D4604" s="54"/>
      <c r="F4604" s="54"/>
      <c r="G4604" s="55"/>
      <c r="I4604" s="69"/>
      <c r="J4604" s="50"/>
    </row>
    <row r="4605" spans="1:10" ht="12.75">
      <c r="A4605" s="54"/>
      <c r="B4605" s="54"/>
      <c r="C4605" s="54"/>
      <c r="D4605" s="54"/>
      <c r="F4605" s="54"/>
      <c r="G4605" s="55"/>
      <c r="I4605" s="69"/>
      <c r="J4605" s="50"/>
    </row>
    <row r="4606" spans="1:10" ht="12.75">
      <c r="A4606" s="54"/>
      <c r="B4606" s="54"/>
      <c r="C4606" s="54"/>
      <c r="D4606" s="54"/>
      <c r="F4606" s="54"/>
      <c r="G4606" s="55"/>
      <c r="I4606" s="69"/>
      <c r="J4606" s="50"/>
    </row>
    <row r="4607" spans="1:10" ht="12.75">
      <c r="A4607" s="54"/>
      <c r="B4607" s="54"/>
      <c r="C4607" s="54"/>
      <c r="D4607" s="54"/>
      <c r="F4607" s="54"/>
      <c r="G4607" s="55"/>
      <c r="I4607" s="69"/>
      <c r="J4607" s="50"/>
    </row>
    <row r="4608" spans="1:10" ht="12.75">
      <c r="A4608" s="54"/>
      <c r="B4608" s="54"/>
      <c r="C4608" s="54"/>
      <c r="D4608" s="54"/>
      <c r="F4608" s="54"/>
      <c r="G4608" s="55"/>
      <c r="I4608" s="69"/>
      <c r="J4608" s="50"/>
    </row>
    <row r="4609" spans="1:10" ht="12.75">
      <c r="A4609" s="54"/>
      <c r="B4609" s="54"/>
      <c r="C4609" s="54"/>
      <c r="D4609" s="54"/>
      <c r="F4609" s="54"/>
      <c r="G4609" s="55"/>
      <c r="I4609" s="69"/>
      <c r="J4609" s="50"/>
    </row>
    <row r="4610" spans="1:10" ht="12.75">
      <c r="A4610" s="54"/>
      <c r="B4610" s="54"/>
      <c r="C4610" s="54"/>
      <c r="D4610" s="54"/>
      <c r="F4610" s="54"/>
      <c r="G4610" s="55"/>
      <c r="I4610" s="69"/>
      <c r="J4610" s="50"/>
    </row>
    <row r="4611" spans="1:10" ht="12.75">
      <c r="A4611" s="54"/>
      <c r="B4611" s="54"/>
      <c r="C4611" s="54"/>
      <c r="D4611" s="54"/>
      <c r="F4611" s="54"/>
      <c r="G4611" s="55"/>
      <c r="I4611" s="69"/>
      <c r="J4611" s="50"/>
    </row>
    <row r="4612" spans="1:10" ht="12.75">
      <c r="A4612" s="54"/>
      <c r="B4612" s="54"/>
      <c r="C4612" s="54"/>
      <c r="D4612" s="54"/>
      <c r="F4612" s="54"/>
      <c r="G4612" s="55"/>
      <c r="I4612" s="69"/>
      <c r="J4612" s="50"/>
    </row>
    <row r="4613" spans="1:10" ht="12.75">
      <c r="A4613" s="54"/>
      <c r="B4613" s="54"/>
      <c r="C4613" s="54"/>
      <c r="D4613" s="54"/>
      <c r="F4613" s="54"/>
      <c r="G4613" s="55"/>
      <c r="I4613" s="69"/>
      <c r="J4613" s="50"/>
    </row>
    <row r="4614" spans="1:10" ht="12.75">
      <c r="A4614" s="54"/>
      <c r="B4614" s="54"/>
      <c r="C4614" s="54"/>
      <c r="D4614" s="54"/>
      <c r="F4614" s="54"/>
      <c r="G4614" s="55"/>
      <c r="I4614" s="69"/>
      <c r="J4614" s="50"/>
    </row>
    <row r="4615" spans="1:10" ht="12.75">
      <c r="A4615" s="54"/>
      <c r="B4615" s="54"/>
      <c r="C4615" s="54"/>
      <c r="D4615" s="54"/>
      <c r="F4615" s="54"/>
      <c r="G4615" s="55"/>
      <c r="I4615" s="69"/>
      <c r="J4615" s="50"/>
    </row>
    <row r="4616" spans="1:10" ht="12.75">
      <c r="A4616" s="54"/>
      <c r="B4616" s="54"/>
      <c r="C4616" s="54"/>
      <c r="D4616" s="54"/>
      <c r="F4616" s="54"/>
      <c r="G4616" s="55"/>
      <c r="I4616" s="69"/>
      <c r="J4616" s="50"/>
    </row>
    <row r="4617" spans="1:10" ht="12.75">
      <c r="A4617" s="54"/>
      <c r="B4617" s="54"/>
      <c r="C4617" s="54"/>
      <c r="D4617" s="54"/>
      <c r="F4617" s="54"/>
      <c r="G4617" s="55"/>
      <c r="I4617" s="69"/>
      <c r="J4617" s="50"/>
    </row>
    <row r="4618" spans="1:10" ht="12.75">
      <c r="A4618" s="54"/>
      <c r="B4618" s="54"/>
      <c r="C4618" s="54"/>
      <c r="D4618" s="54"/>
      <c r="F4618" s="54"/>
      <c r="G4618" s="55"/>
      <c r="I4618" s="69"/>
      <c r="J4618" s="50"/>
    </row>
    <row r="4619" spans="1:10" ht="12.75">
      <c r="A4619" s="54"/>
      <c r="B4619" s="54"/>
      <c r="C4619" s="54"/>
      <c r="D4619" s="54"/>
      <c r="F4619" s="54"/>
      <c r="G4619" s="55"/>
      <c r="I4619" s="69"/>
      <c r="J4619" s="50"/>
    </row>
    <row r="4620" spans="1:10" ht="12.75">
      <c r="A4620" s="54"/>
      <c r="B4620" s="54"/>
      <c r="C4620" s="54"/>
      <c r="D4620" s="54"/>
      <c r="F4620" s="54"/>
      <c r="G4620" s="55"/>
      <c r="I4620" s="69"/>
      <c r="J4620" s="50"/>
    </row>
    <row r="4621" spans="1:10" ht="12.75">
      <c r="A4621" s="54"/>
      <c r="B4621" s="54"/>
      <c r="C4621" s="54"/>
      <c r="D4621" s="54"/>
      <c r="F4621" s="54"/>
      <c r="G4621" s="55"/>
      <c r="I4621" s="69"/>
      <c r="J4621" s="50"/>
    </row>
    <row r="4622" spans="1:10" ht="12.75">
      <c r="A4622" s="54"/>
      <c r="B4622" s="54"/>
      <c r="C4622" s="54"/>
      <c r="D4622" s="54"/>
      <c r="F4622" s="54"/>
      <c r="G4622" s="55"/>
      <c r="I4622" s="69"/>
      <c r="J4622" s="50"/>
    </row>
    <row r="4623" spans="1:10" ht="12.75">
      <c r="A4623" s="54"/>
      <c r="B4623" s="54"/>
      <c r="C4623" s="54"/>
      <c r="D4623" s="54"/>
      <c r="F4623" s="54"/>
      <c r="G4623" s="55"/>
      <c r="I4623" s="69"/>
      <c r="J4623" s="50"/>
    </row>
    <row r="4624" spans="1:10" ht="12.75">
      <c r="A4624" s="54"/>
      <c r="B4624" s="54"/>
      <c r="C4624" s="54"/>
      <c r="D4624" s="54"/>
      <c r="F4624" s="54"/>
      <c r="G4624" s="55"/>
      <c r="I4624" s="69"/>
      <c r="J4624" s="50"/>
    </row>
    <row r="4625" spans="1:10" ht="12.75">
      <c r="A4625" s="54"/>
      <c r="B4625" s="54"/>
      <c r="C4625" s="54"/>
      <c r="D4625" s="54"/>
      <c r="F4625" s="54"/>
      <c r="G4625" s="55"/>
      <c r="I4625" s="69"/>
      <c r="J4625" s="50"/>
    </row>
    <row r="4626" spans="1:10" ht="12.75">
      <c r="A4626" s="54"/>
      <c r="B4626" s="54"/>
      <c r="C4626" s="54"/>
      <c r="D4626" s="54"/>
      <c r="F4626" s="54"/>
      <c r="G4626" s="55"/>
      <c r="I4626" s="69"/>
      <c r="J4626" s="50"/>
    </row>
    <row r="4627" spans="1:10" ht="12.75">
      <c r="A4627" s="54"/>
      <c r="B4627" s="54"/>
      <c r="C4627" s="54"/>
      <c r="D4627" s="54"/>
      <c r="F4627" s="54"/>
      <c r="G4627" s="55"/>
      <c r="I4627" s="69"/>
      <c r="J4627" s="50"/>
    </row>
    <row r="4628" spans="1:10" ht="12.75">
      <c r="A4628" s="54"/>
      <c r="B4628" s="54"/>
      <c r="C4628" s="54"/>
      <c r="D4628" s="54"/>
      <c r="F4628" s="54"/>
      <c r="G4628" s="55"/>
      <c r="I4628" s="69"/>
      <c r="J4628" s="50"/>
    </row>
    <row r="4629" spans="1:10" ht="12.75">
      <c r="A4629" s="54"/>
      <c r="B4629" s="54"/>
      <c r="C4629" s="54"/>
      <c r="D4629" s="54"/>
      <c r="F4629" s="54"/>
      <c r="G4629" s="55"/>
      <c r="I4629" s="69"/>
      <c r="J4629" s="50"/>
    </row>
    <row r="4630" spans="1:10" ht="12.75">
      <c r="A4630" s="54"/>
      <c r="B4630" s="54"/>
      <c r="C4630" s="54"/>
      <c r="D4630" s="54"/>
      <c r="F4630" s="54"/>
      <c r="G4630" s="55"/>
      <c r="I4630" s="69"/>
      <c r="J4630" s="50"/>
    </row>
    <row r="4631" spans="1:10" ht="12.75">
      <c r="A4631" s="54"/>
      <c r="B4631" s="54"/>
      <c r="C4631" s="54"/>
      <c r="D4631" s="54"/>
      <c r="F4631" s="54"/>
      <c r="G4631" s="55"/>
      <c r="I4631" s="69"/>
      <c r="J4631" s="50"/>
    </row>
    <row r="4632" spans="1:10" ht="12.75">
      <c r="A4632" s="54"/>
      <c r="B4632" s="54"/>
      <c r="C4632" s="54"/>
      <c r="D4632" s="54"/>
      <c r="F4632" s="54"/>
      <c r="G4632" s="55"/>
      <c r="I4632" s="69"/>
      <c r="J4632" s="50"/>
    </row>
    <row r="4633" spans="1:10" ht="12.75">
      <c r="A4633" s="54"/>
      <c r="B4633" s="54"/>
      <c r="C4633" s="54"/>
      <c r="D4633" s="54"/>
      <c r="F4633" s="54"/>
      <c r="G4633" s="55"/>
      <c r="I4633" s="69"/>
      <c r="J4633" s="50"/>
    </row>
    <row r="4634" spans="1:10" ht="12.75">
      <c r="A4634" s="54"/>
      <c r="B4634" s="54"/>
      <c r="C4634" s="54"/>
      <c r="D4634" s="54"/>
      <c r="F4634" s="54"/>
      <c r="G4634" s="55"/>
      <c r="I4634" s="69"/>
      <c r="J4634" s="50"/>
    </row>
    <row r="4635" spans="1:10" ht="12.75">
      <c r="A4635" s="54"/>
      <c r="B4635" s="54"/>
      <c r="C4635" s="54"/>
      <c r="D4635" s="54"/>
      <c r="F4635" s="54"/>
      <c r="G4635" s="55"/>
      <c r="I4635" s="69"/>
      <c r="J4635" s="50"/>
    </row>
    <row r="4636" spans="1:10" ht="12.75">
      <c r="A4636" s="54"/>
      <c r="B4636" s="54"/>
      <c r="C4636" s="54"/>
      <c r="D4636" s="54"/>
      <c r="F4636" s="54"/>
      <c r="G4636" s="55"/>
      <c r="I4636" s="69"/>
      <c r="J4636" s="50"/>
    </row>
    <row r="4637" spans="1:10" ht="12.75">
      <c r="A4637" s="54"/>
      <c r="B4637" s="54"/>
      <c r="C4637" s="54"/>
      <c r="D4637" s="54"/>
      <c r="F4637" s="54"/>
      <c r="G4637" s="55"/>
      <c r="I4637" s="69"/>
      <c r="J4637" s="50"/>
    </row>
    <row r="4638" spans="1:10" ht="12.75">
      <c r="A4638" s="54"/>
      <c r="B4638" s="54"/>
      <c r="C4638" s="54"/>
      <c r="D4638" s="54"/>
      <c r="F4638" s="54"/>
      <c r="G4638" s="55"/>
      <c r="I4638" s="69"/>
      <c r="J4638" s="50"/>
    </row>
    <row r="4639" spans="1:10" ht="12.75">
      <c r="A4639" s="54"/>
      <c r="B4639" s="54"/>
      <c r="C4639" s="54"/>
      <c r="D4639" s="54"/>
      <c r="F4639" s="54"/>
      <c r="G4639" s="55"/>
      <c r="I4639" s="69"/>
      <c r="J4639" s="50"/>
    </row>
    <row r="4640" spans="1:10" ht="12.75">
      <c r="A4640" s="54"/>
      <c r="B4640" s="54"/>
      <c r="C4640" s="54"/>
      <c r="D4640" s="54"/>
      <c r="F4640" s="54"/>
      <c r="G4640" s="55"/>
      <c r="I4640" s="69"/>
      <c r="J4640" s="50"/>
    </row>
    <row r="4641" spans="1:10" ht="12.75">
      <c r="A4641" s="54"/>
      <c r="B4641" s="54"/>
      <c r="C4641" s="54"/>
      <c r="D4641" s="54"/>
      <c r="F4641" s="54"/>
      <c r="G4641" s="55"/>
      <c r="I4641" s="69"/>
      <c r="J4641" s="50"/>
    </row>
    <row r="4642" spans="1:10" ht="12.75">
      <c r="A4642" s="54"/>
      <c r="B4642" s="54"/>
      <c r="C4642" s="54"/>
      <c r="D4642" s="54"/>
      <c r="F4642" s="54"/>
      <c r="G4642" s="55"/>
      <c r="I4642" s="69"/>
      <c r="J4642" s="50"/>
    </row>
    <row r="4643" spans="1:10" ht="12.75">
      <c r="A4643" s="54"/>
      <c r="B4643" s="54"/>
      <c r="C4643" s="54"/>
      <c r="D4643" s="54"/>
      <c r="F4643" s="54"/>
      <c r="G4643" s="55"/>
      <c r="I4643" s="69"/>
      <c r="J4643" s="50"/>
    </row>
    <row r="4644" spans="1:10" ht="12.75">
      <c r="A4644" s="54"/>
      <c r="B4644" s="54"/>
      <c r="C4644" s="54"/>
      <c r="D4644" s="54"/>
      <c r="F4644" s="54"/>
      <c r="G4644" s="55"/>
      <c r="I4644" s="69"/>
      <c r="J4644" s="50"/>
    </row>
    <row r="4645" spans="1:10" ht="12.75">
      <c r="A4645" s="54"/>
      <c r="B4645" s="54"/>
      <c r="C4645" s="54"/>
      <c r="D4645" s="54"/>
      <c r="F4645" s="54"/>
      <c r="G4645" s="55"/>
      <c r="I4645" s="69"/>
      <c r="J4645" s="50"/>
    </row>
    <row r="4646" spans="1:10" ht="12.75">
      <c r="A4646" s="54"/>
      <c r="B4646" s="54"/>
      <c r="C4646" s="54"/>
      <c r="D4646" s="54"/>
      <c r="F4646" s="54"/>
      <c r="G4646" s="55"/>
      <c r="I4646" s="69"/>
      <c r="J4646" s="50"/>
    </row>
    <row r="4647" spans="1:10" ht="12.75">
      <c r="A4647" s="54"/>
      <c r="B4647" s="54"/>
      <c r="C4647" s="54"/>
      <c r="D4647" s="54"/>
      <c r="F4647" s="54"/>
      <c r="G4647" s="55"/>
      <c r="I4647" s="69"/>
      <c r="J4647" s="50"/>
    </row>
    <row r="4648" spans="1:10" ht="12.75">
      <c r="A4648" s="54"/>
      <c r="B4648" s="54"/>
      <c r="C4648" s="54"/>
      <c r="D4648" s="54"/>
      <c r="F4648" s="54"/>
      <c r="G4648" s="55"/>
      <c r="I4648" s="69"/>
      <c r="J4648" s="50"/>
    </row>
    <row r="4649" spans="1:10" ht="12.75">
      <c r="A4649" s="54"/>
      <c r="B4649" s="54"/>
      <c r="C4649" s="54"/>
      <c r="D4649" s="54"/>
      <c r="F4649" s="54"/>
      <c r="G4649" s="55"/>
      <c r="I4649" s="69"/>
      <c r="J4649" s="50"/>
    </row>
    <row r="4650" spans="1:10" ht="12.75">
      <c r="A4650" s="54"/>
      <c r="B4650" s="54"/>
      <c r="C4650" s="54"/>
      <c r="D4650" s="54"/>
      <c r="F4650" s="54"/>
      <c r="G4650" s="55"/>
      <c r="I4650" s="69"/>
      <c r="J4650" s="50"/>
    </row>
    <row r="4651" spans="1:10" ht="12.75">
      <c r="A4651" s="54"/>
      <c r="B4651" s="54"/>
      <c r="C4651" s="54"/>
      <c r="D4651" s="54"/>
      <c r="F4651" s="54"/>
      <c r="G4651" s="55"/>
      <c r="I4651" s="69"/>
      <c r="J4651" s="50"/>
    </row>
    <row r="4652" spans="1:10" ht="12.75">
      <c r="A4652" s="54"/>
      <c r="B4652" s="54"/>
      <c r="C4652" s="54"/>
      <c r="D4652" s="54"/>
      <c r="F4652" s="54"/>
      <c r="G4652" s="55"/>
      <c r="I4652" s="69"/>
      <c r="J4652" s="50"/>
    </row>
    <row r="4653" spans="1:10" ht="12.75">
      <c r="A4653" s="54"/>
      <c r="B4653" s="54"/>
      <c r="C4653" s="54"/>
      <c r="D4653" s="54"/>
      <c r="F4653" s="54"/>
      <c r="G4653" s="55"/>
      <c r="I4653" s="69"/>
      <c r="J4653" s="50"/>
    </row>
    <row r="4654" spans="1:10" ht="12.75">
      <c r="A4654" s="54"/>
      <c r="B4654" s="54"/>
      <c r="C4654" s="54"/>
      <c r="D4654" s="54"/>
      <c r="F4654" s="54"/>
      <c r="G4654" s="55"/>
      <c r="I4654" s="69"/>
      <c r="J4654" s="50"/>
    </row>
    <row r="4655" spans="1:10" ht="12.75">
      <c r="A4655" s="54"/>
      <c r="B4655" s="54"/>
      <c r="C4655" s="54"/>
      <c r="D4655" s="54"/>
      <c r="F4655" s="54"/>
      <c r="G4655" s="55"/>
      <c r="I4655" s="69"/>
      <c r="J4655" s="50"/>
    </row>
    <row r="4656" spans="1:10" ht="12.75">
      <c r="A4656" s="54"/>
      <c r="B4656" s="54"/>
      <c r="C4656" s="54"/>
      <c r="D4656" s="54"/>
      <c r="F4656" s="54"/>
      <c r="G4656" s="55"/>
      <c r="I4656" s="69"/>
      <c r="J4656" s="50"/>
    </row>
    <row r="4657" spans="1:10" ht="12.75">
      <c r="A4657" s="54"/>
      <c r="B4657" s="54"/>
      <c r="C4657" s="54"/>
      <c r="D4657" s="54"/>
      <c r="F4657" s="54"/>
      <c r="G4657" s="55"/>
      <c r="I4657" s="69"/>
      <c r="J4657" s="50"/>
    </row>
    <row r="4658" spans="1:10" ht="12.75">
      <c r="A4658" s="54"/>
      <c r="B4658" s="54"/>
      <c r="C4658" s="54"/>
      <c r="D4658" s="54"/>
      <c r="F4658" s="54"/>
      <c r="G4658" s="55"/>
      <c r="I4658" s="69"/>
      <c r="J4658" s="50"/>
    </row>
    <row r="4659" spans="1:10" ht="12.75">
      <c r="A4659" s="54"/>
      <c r="B4659" s="54"/>
      <c r="C4659" s="54"/>
      <c r="D4659" s="54"/>
      <c r="F4659" s="54"/>
      <c r="G4659" s="55"/>
      <c r="I4659" s="69"/>
      <c r="J4659" s="50"/>
    </row>
    <row r="4660" spans="1:10" ht="12.75">
      <c r="A4660" s="54"/>
      <c r="B4660" s="54"/>
      <c r="C4660" s="54"/>
      <c r="D4660" s="54"/>
      <c r="F4660" s="54"/>
      <c r="G4660" s="55"/>
      <c r="I4660" s="69"/>
      <c r="J4660" s="50"/>
    </row>
    <row r="4661" spans="1:10" ht="12.75">
      <c r="A4661" s="54"/>
      <c r="B4661" s="54"/>
      <c r="C4661" s="54"/>
      <c r="D4661" s="54"/>
      <c r="F4661" s="54"/>
      <c r="G4661" s="55"/>
      <c r="I4661" s="69"/>
      <c r="J4661" s="50"/>
    </row>
    <row r="4662" spans="1:10" ht="12.75">
      <c r="A4662" s="54"/>
      <c r="B4662" s="54"/>
      <c r="C4662" s="54"/>
      <c r="D4662" s="54"/>
      <c r="F4662" s="54"/>
      <c r="G4662" s="55"/>
      <c r="I4662" s="69"/>
      <c r="J4662" s="50"/>
    </row>
    <row r="4663" spans="1:10" ht="12.75">
      <c r="A4663" s="54"/>
      <c r="B4663" s="54"/>
      <c r="C4663" s="54"/>
      <c r="D4663" s="54"/>
      <c r="F4663" s="54"/>
      <c r="G4663" s="55"/>
      <c r="I4663" s="69"/>
      <c r="J4663" s="50"/>
    </row>
    <row r="4664" spans="1:10" ht="12.75">
      <c r="A4664" s="54"/>
      <c r="B4664" s="54"/>
      <c r="C4664" s="54"/>
      <c r="D4664" s="54"/>
      <c r="F4664" s="54"/>
      <c r="G4664" s="55"/>
      <c r="I4664" s="69"/>
      <c r="J4664" s="50"/>
    </row>
    <row r="4665" spans="1:10" ht="12.75">
      <c r="A4665" s="54"/>
      <c r="B4665" s="54"/>
      <c r="C4665" s="54"/>
      <c r="D4665" s="54"/>
      <c r="F4665" s="54"/>
      <c r="G4665" s="55"/>
      <c r="I4665" s="69"/>
      <c r="J4665" s="50"/>
    </row>
    <row r="4666" spans="1:10" ht="12.75">
      <c r="A4666" s="54"/>
      <c r="B4666" s="54"/>
      <c r="C4666" s="54"/>
      <c r="D4666" s="54"/>
      <c r="F4666" s="54"/>
      <c r="G4666" s="55"/>
      <c r="I4666" s="69"/>
      <c r="J4666" s="50"/>
    </row>
    <row r="4667" spans="1:10" ht="12.75">
      <c r="A4667" s="54"/>
      <c r="B4667" s="54"/>
      <c r="C4667" s="54"/>
      <c r="D4667" s="54"/>
      <c r="F4667" s="54"/>
      <c r="G4667" s="55"/>
      <c r="I4667" s="69"/>
      <c r="J4667" s="50"/>
    </row>
    <row r="4668" spans="1:10" ht="12.75">
      <c r="A4668" s="54"/>
      <c r="B4668" s="54"/>
      <c r="C4668" s="54"/>
      <c r="D4668" s="54"/>
      <c r="F4668" s="54"/>
      <c r="G4668" s="55"/>
      <c r="I4668" s="69"/>
      <c r="J4668" s="50"/>
    </row>
    <row r="4669" spans="1:10" ht="12.75">
      <c r="A4669" s="54"/>
      <c r="B4669" s="54"/>
      <c r="C4669" s="54"/>
      <c r="D4669" s="54"/>
      <c r="F4669" s="54"/>
      <c r="G4669" s="55"/>
      <c r="I4669" s="69"/>
      <c r="J4669" s="50"/>
    </row>
    <row r="4670" spans="1:10" ht="12.75">
      <c r="A4670" s="54"/>
      <c r="B4670" s="54"/>
      <c r="C4670" s="54"/>
      <c r="D4670" s="54"/>
      <c r="F4670" s="54"/>
      <c r="G4670" s="55"/>
      <c r="I4670" s="69"/>
      <c r="J4670" s="50"/>
    </row>
    <row r="4671" spans="1:10" ht="12.75">
      <c r="A4671" s="54"/>
      <c r="B4671" s="54"/>
      <c r="C4671" s="54"/>
      <c r="D4671" s="54"/>
      <c r="F4671" s="54"/>
      <c r="G4671" s="55"/>
      <c r="I4671" s="69"/>
      <c r="J4671" s="50"/>
    </row>
    <row r="4672" spans="1:10" ht="12.75">
      <c r="A4672" s="54"/>
      <c r="B4672" s="54"/>
      <c r="C4672" s="54"/>
      <c r="D4672" s="54"/>
      <c r="F4672" s="54"/>
      <c r="G4672" s="55"/>
      <c r="I4672" s="69"/>
      <c r="J4672" s="50"/>
    </row>
    <row r="4673" spans="1:10" ht="12.75">
      <c r="A4673" s="54"/>
      <c r="B4673" s="54"/>
      <c r="C4673" s="54"/>
      <c r="D4673" s="54"/>
      <c r="F4673" s="54"/>
      <c r="G4673" s="55"/>
      <c r="I4673" s="69"/>
      <c r="J4673" s="50"/>
    </row>
    <row r="4674" spans="1:10" ht="12.75">
      <c r="A4674" s="54"/>
      <c r="B4674" s="54"/>
      <c r="C4674" s="54"/>
      <c r="D4674" s="54"/>
      <c r="F4674" s="54"/>
      <c r="G4674" s="55"/>
      <c r="I4674" s="69"/>
      <c r="J4674" s="50"/>
    </row>
    <row r="4675" spans="1:10" ht="12.75">
      <c r="A4675" s="54"/>
      <c r="B4675" s="54"/>
      <c r="C4675" s="54"/>
      <c r="D4675" s="54"/>
      <c r="F4675" s="54"/>
      <c r="G4675" s="55"/>
      <c r="I4675" s="69"/>
      <c r="J4675" s="50"/>
    </row>
    <row r="4676" spans="1:10" ht="12.75">
      <c r="A4676" s="54"/>
      <c r="B4676" s="54"/>
      <c r="C4676" s="54"/>
      <c r="D4676" s="54"/>
      <c r="F4676" s="54"/>
      <c r="G4676" s="55"/>
      <c r="I4676" s="69"/>
      <c r="J4676" s="50"/>
    </row>
    <row r="4677" spans="1:10" ht="12.75">
      <c r="A4677" s="54"/>
      <c r="B4677" s="54"/>
      <c r="C4677" s="54"/>
      <c r="D4677" s="54"/>
      <c r="F4677" s="54"/>
      <c r="G4677" s="55"/>
      <c r="I4677" s="69"/>
      <c r="J4677" s="50"/>
    </row>
    <row r="4678" spans="1:10" ht="12.75">
      <c r="A4678" s="54"/>
      <c r="B4678" s="54"/>
      <c r="C4678" s="54"/>
      <c r="D4678" s="54"/>
      <c r="F4678" s="54"/>
      <c r="G4678" s="55"/>
      <c r="I4678" s="69"/>
      <c r="J4678" s="50"/>
    </row>
    <row r="4679" spans="1:10" ht="12.75">
      <c r="A4679" s="54"/>
      <c r="B4679" s="54"/>
      <c r="C4679" s="54"/>
      <c r="D4679" s="54"/>
      <c r="F4679" s="54"/>
      <c r="G4679" s="55"/>
      <c r="I4679" s="69"/>
      <c r="J4679" s="50"/>
    </row>
    <row r="4680" spans="1:10" ht="12.75">
      <c r="A4680" s="54"/>
      <c r="B4680" s="54"/>
      <c r="C4680" s="54"/>
      <c r="D4680" s="54"/>
      <c r="F4680" s="54"/>
      <c r="G4680" s="55"/>
      <c r="I4680" s="69"/>
      <c r="J4680" s="50"/>
    </row>
    <row r="4681" spans="1:10" ht="12.75">
      <c r="A4681" s="54"/>
      <c r="B4681" s="54"/>
      <c r="C4681" s="54"/>
      <c r="D4681" s="54"/>
      <c r="F4681" s="54"/>
      <c r="G4681" s="55"/>
      <c r="I4681" s="69"/>
      <c r="J4681" s="50"/>
    </row>
    <row r="4682" spans="1:10" ht="12.75">
      <c r="A4682" s="54"/>
      <c r="B4682" s="54"/>
      <c r="C4682" s="54"/>
      <c r="D4682" s="54"/>
      <c r="F4682" s="54"/>
      <c r="G4682" s="55"/>
      <c r="I4682" s="69"/>
      <c r="J4682" s="50"/>
    </row>
    <row r="4683" spans="1:10" ht="12.75">
      <c r="A4683" s="54"/>
      <c r="B4683" s="54"/>
      <c r="C4683" s="54"/>
      <c r="D4683" s="54"/>
      <c r="F4683" s="54"/>
      <c r="G4683" s="55"/>
      <c r="I4683" s="69"/>
      <c r="J4683" s="50"/>
    </row>
    <row r="4684" spans="1:10" ht="12.75">
      <c r="A4684" s="54"/>
      <c r="B4684" s="54"/>
      <c r="C4684" s="54"/>
      <c r="D4684" s="54"/>
      <c r="F4684" s="54"/>
      <c r="G4684" s="55"/>
      <c r="I4684" s="69"/>
      <c r="J4684" s="50"/>
    </row>
    <row r="4685" spans="1:10" ht="12.75">
      <c r="A4685" s="54"/>
      <c r="B4685" s="54"/>
      <c r="C4685" s="54"/>
      <c r="D4685" s="54"/>
      <c r="F4685" s="54"/>
      <c r="G4685" s="55"/>
      <c r="I4685" s="69"/>
      <c r="J4685" s="50"/>
    </row>
    <row r="4686" spans="1:10" ht="12.75">
      <c r="A4686" s="54"/>
      <c r="B4686" s="54"/>
      <c r="C4686" s="54"/>
      <c r="D4686" s="54"/>
      <c r="F4686" s="54"/>
      <c r="G4686" s="55"/>
      <c r="I4686" s="69"/>
      <c r="J4686" s="50"/>
    </row>
    <row r="4687" spans="1:10" ht="12.75">
      <c r="A4687" s="54"/>
      <c r="B4687" s="54"/>
      <c r="C4687" s="54"/>
      <c r="D4687" s="54"/>
      <c r="F4687" s="54"/>
      <c r="G4687" s="55"/>
      <c r="I4687" s="69"/>
      <c r="J4687" s="50"/>
    </row>
    <row r="4688" spans="1:10" ht="12.75">
      <c r="A4688" s="54"/>
      <c r="B4688" s="54"/>
      <c r="C4688" s="54"/>
      <c r="D4688" s="54"/>
      <c r="F4688" s="54"/>
      <c r="G4688" s="55"/>
      <c r="I4688" s="69"/>
      <c r="J4688" s="50"/>
    </row>
    <row r="4689" spans="1:10" ht="12.75">
      <c r="A4689" s="54"/>
      <c r="B4689" s="54"/>
      <c r="C4689" s="54"/>
      <c r="D4689" s="54"/>
      <c r="F4689" s="54"/>
      <c r="G4689" s="55"/>
      <c r="I4689" s="69"/>
      <c r="J4689" s="50"/>
    </row>
    <row r="4690" spans="1:10" ht="12.75">
      <c r="A4690" s="54"/>
      <c r="B4690" s="54"/>
      <c r="C4690" s="54"/>
      <c r="D4690" s="54"/>
      <c r="F4690" s="54"/>
      <c r="G4690" s="55"/>
      <c r="I4690" s="69"/>
      <c r="J4690" s="50"/>
    </row>
    <row r="4691" spans="1:10" ht="12.75">
      <c r="A4691" s="54"/>
      <c r="B4691" s="54"/>
      <c r="C4691" s="54"/>
      <c r="D4691" s="54"/>
      <c r="F4691" s="54"/>
      <c r="G4691" s="55"/>
      <c r="I4691" s="69"/>
      <c r="J4691" s="50"/>
    </row>
    <row r="4692" spans="1:10" ht="12.75">
      <c r="A4692" s="54"/>
      <c r="B4692" s="54"/>
      <c r="C4692" s="54"/>
      <c r="D4692" s="54"/>
      <c r="F4692" s="54"/>
      <c r="G4692" s="55"/>
      <c r="I4692" s="69"/>
      <c r="J4692" s="50"/>
    </row>
    <row r="4693" spans="1:10" ht="12.75">
      <c r="A4693" s="54"/>
      <c r="B4693" s="54"/>
      <c r="C4693" s="54"/>
      <c r="D4693" s="54"/>
      <c r="F4693" s="54"/>
      <c r="G4693" s="55"/>
      <c r="I4693" s="69"/>
      <c r="J4693" s="50"/>
    </row>
    <row r="4694" spans="1:10" ht="12.75">
      <c r="A4694" s="54"/>
      <c r="B4694" s="54"/>
      <c r="C4694" s="54"/>
      <c r="D4694" s="54"/>
      <c r="F4694" s="54"/>
      <c r="G4694" s="55"/>
      <c r="I4694" s="69"/>
      <c r="J4694" s="50"/>
    </row>
    <row r="4695" spans="1:10" ht="12.75">
      <c r="A4695" s="54"/>
      <c r="B4695" s="54"/>
      <c r="C4695" s="54"/>
      <c r="D4695" s="54"/>
      <c r="F4695" s="54"/>
      <c r="G4695" s="55"/>
      <c r="I4695" s="69"/>
      <c r="J4695" s="50"/>
    </row>
    <row r="4696" spans="1:10" ht="12.75">
      <c r="A4696" s="54"/>
      <c r="B4696" s="54"/>
      <c r="C4696" s="54"/>
      <c r="D4696" s="54"/>
      <c r="F4696" s="54"/>
      <c r="G4696" s="55"/>
      <c r="I4696" s="69"/>
      <c r="J4696" s="50"/>
    </row>
    <row r="4697" spans="1:10" ht="12.75">
      <c r="A4697" s="54"/>
      <c r="B4697" s="54"/>
      <c r="C4697" s="54"/>
      <c r="D4697" s="54"/>
      <c r="F4697" s="54"/>
      <c r="G4697" s="55"/>
      <c r="I4697" s="69"/>
      <c r="J4697" s="50"/>
    </row>
    <row r="4698" spans="1:10" ht="12.75">
      <c r="A4698" s="54"/>
      <c r="B4698" s="54"/>
      <c r="C4698" s="54"/>
      <c r="D4698" s="54"/>
      <c r="F4698" s="54"/>
      <c r="G4698" s="55"/>
      <c r="I4698" s="69"/>
      <c r="J4698" s="50"/>
    </row>
    <row r="4699" spans="1:10" ht="12.75">
      <c r="A4699" s="54"/>
      <c r="B4699" s="54"/>
      <c r="C4699" s="54"/>
      <c r="D4699" s="54"/>
      <c r="F4699" s="54"/>
      <c r="G4699" s="55"/>
      <c r="I4699" s="69"/>
      <c r="J4699" s="50"/>
    </row>
    <row r="4700" spans="1:10" ht="12.75">
      <c r="A4700" s="54"/>
      <c r="B4700" s="54"/>
      <c r="C4700" s="54"/>
      <c r="D4700" s="54"/>
      <c r="F4700" s="54"/>
      <c r="G4700" s="55"/>
      <c r="I4700" s="69"/>
      <c r="J4700" s="50"/>
    </row>
    <row r="4701" spans="1:10" ht="12.75">
      <c r="A4701" s="54"/>
      <c r="B4701" s="54"/>
      <c r="C4701" s="54"/>
      <c r="D4701" s="54"/>
      <c r="F4701" s="54"/>
      <c r="G4701" s="55"/>
      <c r="I4701" s="69"/>
      <c r="J4701" s="50"/>
    </row>
    <row r="4702" spans="1:10" ht="12.75">
      <c r="A4702" s="54"/>
      <c r="B4702" s="54"/>
      <c r="C4702" s="54"/>
      <c r="D4702" s="54"/>
      <c r="F4702" s="54"/>
      <c r="G4702" s="55"/>
      <c r="I4702" s="69"/>
      <c r="J4702" s="50"/>
    </row>
    <row r="4703" spans="1:10" ht="12.75">
      <c r="A4703" s="54"/>
      <c r="B4703" s="54"/>
      <c r="C4703" s="54"/>
      <c r="D4703" s="54"/>
      <c r="F4703" s="54"/>
      <c r="G4703" s="55"/>
      <c r="I4703" s="69"/>
      <c r="J4703" s="50"/>
    </row>
    <row r="4704" spans="1:10" ht="12.75">
      <c r="A4704" s="54"/>
      <c r="B4704" s="54"/>
      <c r="C4704" s="54"/>
      <c r="D4704" s="54"/>
      <c r="F4704" s="54"/>
      <c r="G4704" s="55"/>
      <c r="I4704" s="69"/>
      <c r="J4704" s="50"/>
    </row>
    <row r="4705" spans="1:10" ht="12.75">
      <c r="A4705" s="54"/>
      <c r="B4705" s="54"/>
      <c r="C4705" s="54"/>
      <c r="D4705" s="54"/>
      <c r="F4705" s="54"/>
      <c r="G4705" s="55"/>
      <c r="I4705" s="69"/>
      <c r="J4705" s="50"/>
    </row>
    <row r="4706" spans="1:10" ht="12.75">
      <c r="A4706" s="54"/>
      <c r="B4706" s="54"/>
      <c r="C4706" s="54"/>
      <c r="D4706" s="54"/>
      <c r="F4706" s="54"/>
      <c r="G4706" s="55"/>
      <c r="I4706" s="69"/>
      <c r="J4706" s="50"/>
    </row>
    <row r="4707" spans="1:10" ht="12.75">
      <c r="A4707" s="54"/>
      <c r="B4707" s="54"/>
      <c r="C4707" s="54"/>
      <c r="D4707" s="54"/>
      <c r="F4707" s="54"/>
      <c r="G4707" s="55"/>
      <c r="I4707" s="69"/>
      <c r="J4707" s="50"/>
    </row>
    <row r="4708" spans="1:10" ht="12.75">
      <c r="A4708" s="54"/>
      <c r="B4708" s="54"/>
      <c r="C4708" s="54"/>
      <c r="D4708" s="54"/>
      <c r="F4708" s="54"/>
      <c r="G4708" s="55"/>
      <c r="I4708" s="69"/>
      <c r="J4708" s="50"/>
    </row>
    <row r="4709" spans="1:10" ht="12.75">
      <c r="A4709" s="54"/>
      <c r="B4709" s="54"/>
      <c r="C4709" s="54"/>
      <c r="D4709" s="54"/>
      <c r="F4709" s="54"/>
      <c r="G4709" s="55"/>
      <c r="I4709" s="69"/>
      <c r="J4709" s="50"/>
    </row>
    <row r="4710" spans="1:10" ht="12.75">
      <c r="A4710" s="54"/>
      <c r="B4710" s="54"/>
      <c r="C4710" s="54"/>
      <c r="D4710" s="54"/>
      <c r="F4710" s="54"/>
      <c r="G4710" s="55"/>
      <c r="I4710" s="69"/>
      <c r="J4710" s="50"/>
    </row>
    <row r="4711" spans="1:10" ht="12.75">
      <c r="A4711" s="54"/>
      <c r="B4711" s="54"/>
      <c r="C4711" s="54"/>
      <c r="D4711" s="54"/>
      <c r="F4711" s="54"/>
      <c r="G4711" s="55"/>
      <c r="I4711" s="69"/>
      <c r="J4711" s="50"/>
    </row>
    <row r="4712" spans="1:10" ht="12.75">
      <c r="A4712" s="54"/>
      <c r="B4712" s="54"/>
      <c r="C4712" s="54"/>
      <c r="D4712" s="54"/>
      <c r="F4712" s="54"/>
      <c r="G4712" s="55"/>
      <c r="I4712" s="69"/>
      <c r="J4712" s="50"/>
    </row>
    <row r="4713" spans="1:10" ht="12.75">
      <c r="A4713" s="54"/>
      <c r="B4713" s="54"/>
      <c r="C4713" s="54"/>
      <c r="D4713" s="54"/>
      <c r="F4713" s="54"/>
      <c r="G4713" s="55"/>
      <c r="I4713" s="69"/>
      <c r="J4713" s="50"/>
    </row>
    <row r="4714" spans="1:10" ht="12.75">
      <c r="A4714" s="54"/>
      <c r="B4714" s="54"/>
      <c r="C4714" s="54"/>
      <c r="D4714" s="54"/>
      <c r="F4714" s="54"/>
      <c r="G4714" s="55"/>
      <c r="I4714" s="69"/>
      <c r="J4714" s="50"/>
    </row>
    <row r="4715" spans="1:10" ht="12.75">
      <c r="A4715" s="54"/>
      <c r="B4715" s="54"/>
      <c r="C4715" s="54"/>
      <c r="D4715" s="54"/>
      <c r="F4715" s="54"/>
      <c r="G4715" s="55"/>
      <c r="I4715" s="69"/>
      <c r="J4715" s="50"/>
    </row>
    <row r="4716" spans="1:10" ht="12.75">
      <c r="A4716" s="54"/>
      <c r="B4716" s="54"/>
      <c r="C4716" s="54"/>
      <c r="D4716" s="54"/>
      <c r="F4716" s="54"/>
      <c r="G4716" s="55"/>
      <c r="I4716" s="69"/>
      <c r="J4716" s="50"/>
    </row>
    <row r="4717" spans="1:10" ht="12.75">
      <c r="A4717" s="54"/>
      <c r="B4717" s="54"/>
      <c r="C4717" s="54"/>
      <c r="D4717" s="54"/>
      <c r="F4717" s="54"/>
      <c r="G4717" s="55"/>
      <c r="I4717" s="69"/>
      <c r="J4717" s="50"/>
    </row>
    <row r="4718" spans="1:10" ht="12.75">
      <c r="A4718" s="54"/>
      <c r="B4718" s="54"/>
      <c r="C4718" s="54"/>
      <c r="D4718" s="54"/>
      <c r="F4718" s="54"/>
      <c r="G4718" s="55"/>
      <c r="I4718" s="69"/>
      <c r="J4718" s="50"/>
    </row>
    <row r="4719" spans="1:10" ht="12.75">
      <c r="A4719" s="54"/>
      <c r="B4719" s="54"/>
      <c r="C4719" s="54"/>
      <c r="D4719" s="54"/>
      <c r="F4719" s="54"/>
      <c r="G4719" s="55"/>
      <c r="I4719" s="69"/>
      <c r="J4719" s="50"/>
    </row>
    <row r="4720" spans="1:10" ht="12.75">
      <c r="A4720" s="54"/>
      <c r="B4720" s="54"/>
      <c r="C4720" s="54"/>
      <c r="D4720" s="54"/>
      <c r="F4720" s="54"/>
      <c r="G4720" s="55"/>
      <c r="I4720" s="69"/>
      <c r="J4720" s="50"/>
    </row>
    <row r="4721" spans="1:10" ht="12.75">
      <c r="A4721" s="54"/>
      <c r="B4721" s="54"/>
      <c r="C4721" s="54"/>
      <c r="D4721" s="54"/>
      <c r="F4721" s="54"/>
      <c r="G4721" s="55"/>
      <c r="I4721" s="69"/>
      <c r="J4721" s="50"/>
    </row>
    <row r="4722" spans="1:10" ht="12.75">
      <c r="A4722" s="54"/>
      <c r="B4722" s="54"/>
      <c r="C4722" s="54"/>
      <c r="D4722" s="54"/>
      <c r="F4722" s="54"/>
      <c r="G4722" s="55"/>
      <c r="I4722" s="69"/>
      <c r="J4722" s="50"/>
    </row>
    <row r="4723" spans="1:10" ht="12.75">
      <c r="A4723" s="54"/>
      <c r="B4723" s="54"/>
      <c r="C4723" s="54"/>
      <c r="D4723" s="54"/>
      <c r="F4723" s="54"/>
      <c r="G4723" s="55"/>
      <c r="I4723" s="69"/>
      <c r="J4723" s="50"/>
    </row>
    <row r="4724" spans="1:10" ht="12.75">
      <c r="A4724" s="54"/>
      <c r="B4724" s="54"/>
      <c r="C4724" s="54"/>
      <c r="D4724" s="54"/>
      <c r="F4724" s="54"/>
      <c r="G4724" s="55"/>
      <c r="I4724" s="69"/>
      <c r="J4724" s="50"/>
    </row>
    <row r="4725" spans="1:10" ht="12.75">
      <c r="A4725" s="54"/>
      <c r="B4725" s="54"/>
      <c r="C4725" s="54"/>
      <c r="D4725" s="54"/>
      <c r="F4725" s="54"/>
      <c r="G4725" s="55"/>
      <c r="I4725" s="69"/>
      <c r="J4725" s="50"/>
    </row>
    <row r="4726" spans="1:10" ht="12.75">
      <c r="A4726" s="54"/>
      <c r="B4726" s="54"/>
      <c r="C4726" s="54"/>
      <c r="D4726" s="54"/>
      <c r="F4726" s="54"/>
      <c r="G4726" s="55"/>
      <c r="I4726" s="69"/>
      <c r="J4726" s="50"/>
    </row>
    <row r="4727" spans="1:10" ht="12.75">
      <c r="A4727" s="54"/>
      <c r="B4727" s="54"/>
      <c r="C4727" s="54"/>
      <c r="D4727" s="54"/>
      <c r="F4727" s="54"/>
      <c r="G4727" s="55"/>
      <c r="I4727" s="69"/>
      <c r="J4727" s="50"/>
    </row>
    <row r="4728" spans="1:10" ht="12.75">
      <c r="A4728" s="54"/>
      <c r="B4728" s="54"/>
      <c r="C4728" s="54"/>
      <c r="D4728" s="54"/>
      <c r="F4728" s="54"/>
      <c r="G4728" s="55"/>
      <c r="I4728" s="69"/>
      <c r="J4728" s="50"/>
    </row>
    <row r="4729" spans="1:10" ht="12.75">
      <c r="A4729" s="54"/>
      <c r="B4729" s="54"/>
      <c r="C4729" s="54"/>
      <c r="D4729" s="54"/>
      <c r="F4729" s="54"/>
      <c r="G4729" s="55"/>
      <c r="I4729" s="69"/>
      <c r="J4729" s="50"/>
    </row>
    <row r="4730" spans="1:10" ht="12.75">
      <c r="A4730" s="54"/>
      <c r="B4730" s="54"/>
      <c r="C4730" s="54"/>
      <c r="D4730" s="54"/>
      <c r="F4730" s="54"/>
      <c r="G4730" s="55"/>
      <c r="I4730" s="69"/>
      <c r="J4730" s="50"/>
    </row>
    <row r="4731" spans="1:10" ht="12.75">
      <c r="A4731" s="54"/>
      <c r="B4731" s="54"/>
      <c r="C4731" s="54"/>
      <c r="D4731" s="54"/>
      <c r="F4731" s="54"/>
      <c r="G4731" s="55"/>
      <c r="I4731" s="69"/>
      <c r="J4731" s="50"/>
    </row>
    <row r="4732" spans="1:10" ht="12.75">
      <c r="A4732" s="54"/>
      <c r="B4732" s="54"/>
      <c r="C4732" s="54"/>
      <c r="D4732" s="54"/>
      <c r="F4732" s="54"/>
      <c r="G4732" s="55"/>
      <c r="I4732" s="69"/>
      <c r="J4732" s="50"/>
    </row>
    <row r="4733" spans="1:10" ht="12.75">
      <c r="A4733" s="54"/>
      <c r="B4733" s="54"/>
      <c r="C4733" s="54"/>
      <c r="D4733" s="54"/>
      <c r="F4733" s="54"/>
      <c r="G4733" s="55"/>
      <c r="I4733" s="69"/>
      <c r="J4733" s="50"/>
    </row>
    <row r="4734" spans="1:10" ht="12.75">
      <c r="A4734" s="54"/>
      <c r="B4734" s="54"/>
      <c r="C4734" s="54"/>
      <c r="D4734" s="54"/>
      <c r="F4734" s="54"/>
      <c r="G4734" s="55"/>
      <c r="I4734" s="69"/>
      <c r="J4734" s="50"/>
    </row>
    <row r="4735" spans="1:10" ht="12.75">
      <c r="A4735" s="54"/>
      <c r="B4735" s="54"/>
      <c r="C4735" s="54"/>
      <c r="D4735" s="54"/>
      <c r="F4735" s="54"/>
      <c r="G4735" s="55"/>
      <c r="I4735" s="69"/>
      <c r="J4735" s="50"/>
    </row>
    <row r="4736" spans="1:10" ht="12.75">
      <c r="A4736" s="54"/>
      <c r="B4736" s="54"/>
      <c r="C4736" s="54"/>
      <c r="D4736" s="54"/>
      <c r="F4736" s="54"/>
      <c r="G4736" s="55"/>
      <c r="I4736" s="69"/>
      <c r="J4736" s="50"/>
    </row>
    <row r="4737" spans="1:10" ht="12.75">
      <c r="A4737" s="54"/>
      <c r="B4737" s="54"/>
      <c r="C4737" s="54"/>
      <c r="D4737" s="54"/>
      <c r="F4737" s="54"/>
      <c r="G4737" s="55"/>
      <c r="I4737" s="69"/>
      <c r="J4737" s="50"/>
    </row>
    <row r="4738" spans="1:10" ht="12.75">
      <c r="A4738" s="54"/>
      <c r="B4738" s="54"/>
      <c r="C4738" s="54"/>
      <c r="D4738" s="54"/>
      <c r="F4738" s="54"/>
      <c r="G4738" s="55"/>
      <c r="I4738" s="69"/>
      <c r="J4738" s="50"/>
    </row>
    <row r="4739" spans="1:10" ht="12.75">
      <c r="A4739" s="54"/>
      <c r="B4739" s="54"/>
      <c r="C4739" s="54"/>
      <c r="D4739" s="54"/>
      <c r="F4739" s="54"/>
      <c r="G4739" s="55"/>
      <c r="I4739" s="69"/>
      <c r="J4739" s="50"/>
    </row>
    <row r="4740" spans="1:10" ht="12.75">
      <c r="A4740" s="54"/>
      <c r="B4740" s="54"/>
      <c r="C4740" s="54"/>
      <c r="D4740" s="54"/>
      <c r="F4740" s="54"/>
      <c r="G4740" s="55"/>
      <c r="I4740" s="69"/>
      <c r="J4740" s="50"/>
    </row>
    <row r="4741" spans="1:10" ht="12.75">
      <c r="A4741" s="54"/>
      <c r="B4741" s="54"/>
      <c r="C4741" s="54"/>
      <c r="D4741" s="54"/>
      <c r="F4741" s="54"/>
      <c r="G4741" s="55"/>
      <c r="I4741" s="69"/>
      <c r="J4741" s="50"/>
    </row>
    <row r="4742" spans="1:10" ht="12.75">
      <c r="A4742" s="54"/>
      <c r="B4742" s="54"/>
      <c r="C4742" s="54"/>
      <c r="D4742" s="54"/>
      <c r="F4742" s="54"/>
      <c r="G4742" s="55"/>
      <c r="I4742" s="69"/>
      <c r="J4742" s="50"/>
    </row>
    <row r="4743" spans="1:10" ht="12.75">
      <c r="A4743" s="54"/>
      <c r="B4743" s="54"/>
      <c r="C4743" s="54"/>
      <c r="D4743" s="54"/>
      <c r="F4743" s="54"/>
      <c r="G4743" s="55"/>
      <c r="I4743" s="69"/>
      <c r="J4743" s="50"/>
    </row>
    <row r="4744" spans="1:10" ht="12.75">
      <c r="A4744" s="54"/>
      <c r="B4744" s="54"/>
      <c r="C4744" s="54"/>
      <c r="D4744" s="54"/>
      <c r="F4744" s="54"/>
      <c r="G4744" s="55"/>
      <c r="I4744" s="69"/>
      <c r="J4744" s="50"/>
    </row>
    <row r="4745" spans="1:10" ht="12.75">
      <c r="A4745" s="54"/>
      <c r="B4745" s="54"/>
      <c r="C4745" s="54"/>
      <c r="D4745" s="54"/>
      <c r="F4745" s="54"/>
      <c r="G4745" s="55"/>
      <c r="I4745" s="69"/>
      <c r="J4745" s="50"/>
    </row>
    <row r="4746" spans="1:10" ht="12.75">
      <c r="A4746" s="54"/>
      <c r="B4746" s="54"/>
      <c r="C4746" s="54"/>
      <c r="D4746" s="54"/>
      <c r="F4746" s="54"/>
      <c r="G4746" s="55"/>
      <c r="I4746" s="69"/>
      <c r="J4746" s="50"/>
    </row>
    <row r="4747" spans="1:10" ht="12.75">
      <c r="A4747" s="54"/>
      <c r="B4747" s="54"/>
      <c r="C4747" s="54"/>
      <c r="D4747" s="54"/>
      <c r="F4747" s="54"/>
      <c r="G4747" s="55"/>
      <c r="I4747" s="69"/>
      <c r="J4747" s="50"/>
    </row>
    <row r="4748" spans="1:10" ht="12.75">
      <c r="A4748" s="54"/>
      <c r="B4748" s="54"/>
      <c r="C4748" s="54"/>
      <c r="D4748" s="54"/>
      <c r="F4748" s="54"/>
      <c r="G4748" s="55"/>
      <c r="I4748" s="69"/>
      <c r="J4748" s="50"/>
    </row>
    <row r="4749" spans="1:10" ht="12.75">
      <c r="A4749" s="54"/>
      <c r="B4749" s="54"/>
      <c r="C4749" s="54"/>
      <c r="D4749" s="54"/>
      <c r="F4749" s="54"/>
      <c r="G4749" s="55"/>
      <c r="I4749" s="69"/>
      <c r="J4749" s="50"/>
    </row>
    <row r="4750" spans="1:10" ht="12.75">
      <c r="A4750" s="54"/>
      <c r="B4750" s="54"/>
      <c r="C4750" s="54"/>
      <c r="D4750" s="54"/>
      <c r="F4750" s="54"/>
      <c r="G4750" s="55"/>
      <c r="I4750" s="69"/>
      <c r="J4750" s="50"/>
    </row>
    <row r="4751" spans="1:10" ht="12.75">
      <c r="A4751" s="54"/>
      <c r="B4751" s="54"/>
      <c r="C4751" s="54"/>
      <c r="D4751" s="54"/>
      <c r="F4751" s="54"/>
      <c r="G4751" s="55"/>
      <c r="I4751" s="69"/>
      <c r="J4751" s="50"/>
    </row>
    <row r="4752" spans="1:10" ht="12.75">
      <c r="A4752" s="54"/>
      <c r="B4752" s="54"/>
      <c r="C4752" s="54"/>
      <c r="D4752" s="54"/>
      <c r="F4752" s="54"/>
      <c r="G4752" s="55"/>
      <c r="I4752" s="69"/>
      <c r="J4752" s="50"/>
    </row>
    <row r="4753" spans="1:10" ht="12.75">
      <c r="A4753" s="54"/>
      <c r="B4753" s="54"/>
      <c r="C4753" s="54"/>
      <c r="D4753" s="54"/>
      <c r="F4753" s="54"/>
      <c r="G4753" s="55"/>
      <c r="I4753" s="69"/>
      <c r="J4753" s="50"/>
    </row>
    <row r="4754" spans="1:10" ht="12.75">
      <c r="A4754" s="54"/>
      <c r="B4754" s="54"/>
      <c r="C4754" s="54"/>
      <c r="D4754" s="54"/>
      <c r="F4754" s="54"/>
      <c r="G4754" s="55"/>
      <c r="I4754" s="69"/>
      <c r="J4754" s="50"/>
    </row>
    <row r="4755" spans="1:10" ht="12.75">
      <c r="A4755" s="54"/>
      <c r="B4755" s="54"/>
      <c r="C4755" s="54"/>
      <c r="D4755" s="54"/>
      <c r="F4755" s="54"/>
      <c r="G4755" s="55"/>
      <c r="I4755" s="69"/>
      <c r="J4755" s="50"/>
    </row>
    <row r="4756" spans="1:10" ht="12.75">
      <c r="A4756" s="54"/>
      <c r="B4756" s="54"/>
      <c r="C4756" s="54"/>
      <c r="D4756" s="54"/>
      <c r="F4756" s="54"/>
      <c r="G4756" s="55"/>
      <c r="I4756" s="69"/>
      <c r="J4756" s="50"/>
    </row>
    <row r="4757" spans="1:10" ht="12.75">
      <c r="A4757" s="54"/>
      <c r="B4757" s="54"/>
      <c r="C4757" s="54"/>
      <c r="D4757" s="54"/>
      <c r="F4757" s="54"/>
      <c r="G4757" s="55"/>
      <c r="I4757" s="69"/>
      <c r="J4757" s="50"/>
    </row>
    <row r="4758" spans="1:10" ht="12.75">
      <c r="A4758" s="54"/>
      <c r="B4758" s="54"/>
      <c r="C4758" s="54"/>
      <c r="D4758" s="54"/>
      <c r="F4758" s="54"/>
      <c r="G4758" s="55"/>
      <c r="I4758" s="69"/>
      <c r="J4758" s="50"/>
    </row>
    <row r="4759" spans="1:10" ht="12.75">
      <c r="A4759" s="54"/>
      <c r="B4759" s="54"/>
      <c r="C4759" s="54"/>
      <c r="D4759" s="54"/>
      <c r="F4759" s="54"/>
      <c r="G4759" s="55"/>
      <c r="I4759" s="69"/>
      <c r="J4759" s="50"/>
    </row>
    <row r="4760" spans="1:10" ht="12.75">
      <c r="A4760" s="54"/>
      <c r="B4760" s="54"/>
      <c r="C4760" s="54"/>
      <c r="D4760" s="54"/>
      <c r="F4760" s="54"/>
      <c r="G4760" s="55"/>
      <c r="I4760" s="69"/>
      <c r="J4760" s="50"/>
    </row>
    <row r="4761" spans="1:10" ht="12.75">
      <c r="A4761" s="54"/>
      <c r="B4761" s="54"/>
      <c r="C4761" s="54"/>
      <c r="D4761" s="54"/>
      <c r="F4761" s="54"/>
      <c r="G4761" s="55"/>
      <c r="I4761" s="69"/>
      <c r="J4761" s="50"/>
    </row>
    <row r="4762" spans="1:10" ht="12.75">
      <c r="A4762" s="54"/>
      <c r="B4762" s="54"/>
      <c r="C4762" s="54"/>
      <c r="D4762" s="54"/>
      <c r="F4762" s="54"/>
      <c r="G4762" s="55"/>
      <c r="I4762" s="69"/>
      <c r="J4762" s="50"/>
    </row>
    <row r="4763" spans="1:10" ht="12.75">
      <c r="A4763" s="54"/>
      <c r="B4763" s="54"/>
      <c r="C4763" s="54"/>
      <c r="D4763" s="54"/>
      <c r="F4763" s="54"/>
      <c r="G4763" s="55"/>
      <c r="I4763" s="69"/>
      <c r="J4763" s="50"/>
    </row>
    <row r="4764" spans="1:10" ht="12.75">
      <c r="A4764" s="54"/>
      <c r="B4764" s="54"/>
      <c r="C4764" s="54"/>
      <c r="D4764" s="54"/>
      <c r="F4764" s="54"/>
      <c r="G4764" s="55"/>
      <c r="I4764" s="69"/>
      <c r="J4764" s="50"/>
    </row>
    <row r="4765" spans="1:10" ht="12.75">
      <c r="A4765" s="54"/>
      <c r="B4765" s="54"/>
      <c r="C4765" s="54"/>
      <c r="D4765" s="54"/>
      <c r="F4765" s="54"/>
      <c r="G4765" s="55"/>
      <c r="I4765" s="69"/>
      <c r="J4765" s="50"/>
    </row>
    <row r="4766" spans="1:10" ht="12.75">
      <c r="A4766" s="54"/>
      <c r="B4766" s="54"/>
      <c r="C4766" s="54"/>
      <c r="D4766" s="54"/>
      <c r="F4766" s="54"/>
      <c r="G4766" s="55"/>
      <c r="I4766" s="69"/>
      <c r="J4766" s="50"/>
    </row>
    <row r="4767" spans="1:10" ht="12.75">
      <c r="A4767" s="54"/>
      <c r="B4767" s="54"/>
      <c r="C4767" s="54"/>
      <c r="D4767" s="54"/>
      <c r="F4767" s="54"/>
      <c r="G4767" s="55"/>
      <c r="I4767" s="69"/>
      <c r="J4767" s="50"/>
    </row>
    <row r="4768" spans="1:10" ht="12.75">
      <c r="A4768" s="54"/>
      <c r="B4768" s="54"/>
      <c r="C4768" s="54"/>
      <c r="D4768" s="54"/>
      <c r="F4768" s="54"/>
      <c r="G4768" s="55"/>
      <c r="I4768" s="69"/>
      <c r="J4768" s="50"/>
    </row>
    <row r="4769" spans="1:10" ht="12.75">
      <c r="A4769" s="54"/>
      <c r="B4769" s="54"/>
      <c r="C4769" s="54"/>
      <c r="D4769" s="54"/>
      <c r="F4769" s="54"/>
      <c r="G4769" s="55"/>
      <c r="I4769" s="69"/>
      <c r="J4769" s="50"/>
    </row>
    <row r="4770" spans="1:10" ht="12.75">
      <c r="A4770" s="54"/>
      <c r="B4770" s="54"/>
      <c r="C4770" s="54"/>
      <c r="D4770" s="54"/>
      <c r="F4770" s="54"/>
      <c r="G4770" s="55"/>
      <c r="I4770" s="69"/>
      <c r="J4770" s="50"/>
    </row>
    <row r="4771" spans="1:10" ht="12.75">
      <c r="A4771" s="54"/>
      <c r="B4771" s="54"/>
      <c r="C4771" s="54"/>
      <c r="D4771" s="54"/>
      <c r="F4771" s="54"/>
      <c r="G4771" s="55"/>
      <c r="I4771" s="69"/>
      <c r="J4771" s="50"/>
    </row>
    <row r="4772" spans="1:10" ht="12.75">
      <c r="A4772" s="54"/>
      <c r="B4772" s="54"/>
      <c r="C4772" s="54"/>
      <c r="D4772" s="54"/>
      <c r="F4772" s="54"/>
      <c r="G4772" s="55"/>
      <c r="I4772" s="69"/>
      <c r="J4772" s="50"/>
    </row>
    <row r="4773" spans="1:10" ht="12.75">
      <c r="A4773" s="54"/>
      <c r="B4773" s="54"/>
      <c r="C4773" s="54"/>
      <c r="D4773" s="54"/>
      <c r="F4773" s="54"/>
      <c r="G4773" s="55"/>
      <c r="I4773" s="69"/>
      <c r="J4773" s="50"/>
    </row>
    <row r="4774" spans="1:10" ht="12.75">
      <c r="A4774" s="54"/>
      <c r="B4774" s="54"/>
      <c r="C4774" s="54"/>
      <c r="D4774" s="54"/>
      <c r="F4774" s="54"/>
      <c r="G4774" s="55"/>
      <c r="I4774" s="69"/>
      <c r="J4774" s="50"/>
    </row>
    <row r="4775" spans="1:10" ht="12.75">
      <c r="A4775" s="54"/>
      <c r="B4775" s="54"/>
      <c r="C4775" s="54"/>
      <c r="D4775" s="54"/>
      <c r="F4775" s="54"/>
      <c r="G4775" s="55"/>
      <c r="I4775" s="69"/>
      <c r="J4775" s="50"/>
    </row>
    <row r="4776" spans="1:10" ht="12.75">
      <c r="A4776" s="54"/>
      <c r="B4776" s="54"/>
      <c r="C4776" s="54"/>
      <c r="D4776" s="54"/>
      <c r="F4776" s="54"/>
      <c r="G4776" s="55"/>
      <c r="I4776" s="69"/>
      <c r="J4776" s="50"/>
    </row>
    <row r="4777" spans="1:10" ht="12.75">
      <c r="A4777" s="54"/>
      <c r="B4777" s="54"/>
      <c r="C4777" s="54"/>
      <c r="D4777" s="54"/>
      <c r="F4777" s="54"/>
      <c r="G4777" s="55"/>
      <c r="I4777" s="69"/>
      <c r="J4777" s="50"/>
    </row>
    <row r="4778" spans="1:10" ht="12.75">
      <c r="A4778" s="54"/>
      <c r="B4778" s="54"/>
      <c r="C4778" s="54"/>
      <c r="D4778" s="54"/>
      <c r="F4778" s="54"/>
      <c r="G4778" s="55"/>
      <c r="I4778" s="69"/>
      <c r="J4778" s="50"/>
    </row>
    <row r="4779" spans="1:10" ht="12.75">
      <c r="A4779" s="54"/>
      <c r="B4779" s="54"/>
      <c r="C4779" s="54"/>
      <c r="D4779" s="54"/>
      <c r="F4779" s="54"/>
      <c r="G4779" s="55"/>
      <c r="I4779" s="69"/>
      <c r="J4779" s="50"/>
    </row>
    <row r="4780" spans="1:10" ht="12.75">
      <c r="A4780" s="54"/>
      <c r="B4780" s="54"/>
      <c r="C4780" s="54"/>
      <c r="D4780" s="54"/>
      <c r="F4780" s="54"/>
      <c r="G4780" s="55"/>
      <c r="I4780" s="69"/>
      <c r="J4780" s="50"/>
    </row>
    <row r="4781" spans="1:10" ht="12.75">
      <c r="A4781" s="54"/>
      <c r="B4781" s="54"/>
      <c r="C4781" s="54"/>
      <c r="D4781" s="54"/>
      <c r="F4781" s="54"/>
      <c r="G4781" s="55"/>
      <c r="I4781" s="69"/>
      <c r="J4781" s="50"/>
    </row>
    <row r="4782" spans="1:10" ht="12.75">
      <c r="A4782" s="54"/>
      <c r="B4782" s="54"/>
      <c r="C4782" s="54"/>
      <c r="D4782" s="54"/>
      <c r="F4782" s="54"/>
      <c r="G4782" s="55"/>
      <c r="I4782" s="69"/>
      <c r="J4782" s="50"/>
    </row>
    <row r="4783" spans="1:10" ht="12.75">
      <c r="A4783" s="54"/>
      <c r="B4783" s="54"/>
      <c r="C4783" s="54"/>
      <c r="D4783" s="54"/>
      <c r="F4783" s="54"/>
      <c r="G4783" s="55"/>
      <c r="I4783" s="69"/>
      <c r="J4783" s="50"/>
    </row>
    <row r="4784" spans="1:10" ht="12.75">
      <c r="A4784" s="54"/>
      <c r="B4784" s="54"/>
      <c r="C4784" s="54"/>
      <c r="D4784" s="54"/>
      <c r="F4784" s="54"/>
      <c r="G4784" s="55"/>
      <c r="I4784" s="69"/>
      <c r="J4784" s="50"/>
    </row>
    <row r="4785" spans="1:10" ht="12.75">
      <c r="A4785" s="54"/>
      <c r="B4785" s="54"/>
      <c r="C4785" s="54"/>
      <c r="D4785" s="54"/>
      <c r="F4785" s="54"/>
      <c r="G4785" s="55"/>
      <c r="I4785" s="69"/>
      <c r="J4785" s="50"/>
    </row>
    <row r="4786" spans="1:10" ht="12.75">
      <c r="A4786" s="54"/>
      <c r="B4786" s="54"/>
      <c r="C4786" s="54"/>
      <c r="D4786" s="54"/>
      <c r="F4786" s="54"/>
      <c r="G4786" s="55"/>
      <c r="I4786" s="69"/>
      <c r="J4786" s="50"/>
    </row>
    <row r="4787" spans="1:10" ht="12.75">
      <c r="A4787" s="54"/>
      <c r="B4787" s="54"/>
      <c r="C4787" s="54"/>
      <c r="D4787" s="54"/>
      <c r="F4787" s="54"/>
      <c r="G4787" s="55"/>
      <c r="I4787" s="69"/>
      <c r="J4787" s="50"/>
    </row>
    <row r="4788" spans="1:10" ht="12.75">
      <c r="A4788" s="54"/>
      <c r="B4788" s="54"/>
      <c r="C4788" s="54"/>
      <c r="D4788" s="54"/>
      <c r="F4788" s="54"/>
      <c r="G4788" s="55"/>
      <c r="I4788" s="69"/>
      <c r="J4788" s="50"/>
    </row>
    <row r="4789" spans="1:10" ht="12.75">
      <c r="A4789" s="54"/>
      <c r="B4789" s="54"/>
      <c r="C4789" s="54"/>
      <c r="D4789" s="54"/>
      <c r="F4789" s="54"/>
      <c r="G4789" s="55"/>
      <c r="I4789" s="69"/>
      <c r="J4789" s="50"/>
    </row>
    <row r="4790" spans="1:10" ht="12.75">
      <c r="A4790" s="54"/>
      <c r="B4790" s="54"/>
      <c r="C4790" s="54"/>
      <c r="D4790" s="54"/>
      <c r="F4790" s="54"/>
      <c r="G4790" s="55"/>
      <c r="I4790" s="69"/>
      <c r="J4790" s="50"/>
    </row>
    <row r="4791" spans="1:10" ht="12.75">
      <c r="A4791" s="54"/>
      <c r="B4791" s="54"/>
      <c r="C4791" s="54"/>
      <c r="D4791" s="54"/>
      <c r="F4791" s="54"/>
      <c r="G4791" s="55"/>
      <c r="I4791" s="69"/>
      <c r="J4791" s="50"/>
    </row>
    <row r="4792" spans="1:10" ht="12.75">
      <c r="A4792" s="54"/>
      <c r="B4792" s="54"/>
      <c r="C4792" s="54"/>
      <c r="D4792" s="54"/>
      <c r="F4792" s="54"/>
      <c r="G4792" s="55"/>
      <c r="I4792" s="69"/>
      <c r="J4792" s="50"/>
    </row>
    <row r="4793" spans="1:10" ht="12.75">
      <c r="A4793" s="54"/>
      <c r="B4793" s="54"/>
      <c r="C4793" s="54"/>
      <c r="D4793" s="54"/>
      <c r="F4793" s="54"/>
      <c r="G4793" s="55"/>
      <c r="I4793" s="69"/>
      <c r="J4793" s="50"/>
    </row>
    <row r="4794" spans="1:10" ht="12.75">
      <c r="A4794" s="54"/>
      <c r="B4794" s="54"/>
      <c r="C4794" s="54"/>
      <c r="D4794" s="54"/>
      <c r="F4794" s="54"/>
      <c r="G4794" s="55"/>
      <c r="I4794" s="69"/>
      <c r="J4794" s="50"/>
    </row>
    <row r="4795" spans="1:10" ht="12.75">
      <c r="A4795" s="54"/>
      <c r="B4795" s="54"/>
      <c r="C4795" s="54"/>
      <c r="D4795" s="54"/>
      <c r="F4795" s="54"/>
      <c r="G4795" s="55"/>
      <c r="I4795" s="69"/>
      <c r="J4795" s="50"/>
    </row>
    <row r="4796" spans="1:10" ht="12.75">
      <c r="A4796" s="54"/>
      <c r="B4796" s="54"/>
      <c r="C4796" s="54"/>
      <c r="D4796" s="54"/>
      <c r="F4796" s="54"/>
      <c r="G4796" s="55"/>
      <c r="I4796" s="69"/>
      <c r="J4796" s="50"/>
    </row>
    <row r="4797" spans="1:10" ht="12.75">
      <c r="A4797" s="54"/>
      <c r="B4797" s="54"/>
      <c r="C4797" s="54"/>
      <c r="D4797" s="54"/>
      <c r="F4797" s="54"/>
      <c r="G4797" s="55"/>
      <c r="I4797" s="69"/>
      <c r="J4797" s="50"/>
    </row>
    <row r="4798" spans="1:10" ht="12.75">
      <c r="A4798" s="54"/>
      <c r="B4798" s="54"/>
      <c r="C4798" s="54"/>
      <c r="D4798" s="54"/>
      <c r="F4798" s="54"/>
      <c r="G4798" s="55"/>
      <c r="I4798" s="69"/>
      <c r="J4798" s="50"/>
    </row>
    <row r="4799" spans="1:10" ht="12.75">
      <c r="A4799" s="54"/>
      <c r="B4799" s="54"/>
      <c r="C4799" s="54"/>
      <c r="D4799" s="54"/>
      <c r="F4799" s="54"/>
      <c r="G4799" s="55"/>
      <c r="I4799" s="69"/>
      <c r="J4799" s="50"/>
    </row>
    <row r="4800" spans="1:10" ht="12.75">
      <c r="A4800" s="54"/>
      <c r="B4800" s="54"/>
      <c r="C4800" s="54"/>
      <c r="D4800" s="54"/>
      <c r="F4800" s="54"/>
      <c r="G4800" s="55"/>
      <c r="I4800" s="69"/>
      <c r="J4800" s="50"/>
    </row>
    <row r="4801" spans="1:10" ht="12.75">
      <c r="A4801" s="54"/>
      <c r="B4801" s="54"/>
      <c r="C4801" s="54"/>
      <c r="D4801" s="54"/>
      <c r="F4801" s="54"/>
      <c r="G4801" s="55"/>
      <c r="I4801" s="69"/>
      <c r="J4801" s="50"/>
    </row>
    <row r="4802" spans="1:10" ht="12.75">
      <c r="A4802" s="54"/>
      <c r="B4802" s="54"/>
      <c r="C4802" s="54"/>
      <c r="D4802" s="54"/>
      <c r="F4802" s="54"/>
      <c r="G4802" s="55"/>
      <c r="I4802" s="69"/>
      <c r="J4802" s="50"/>
    </row>
    <row r="4803" spans="1:10" ht="12.75">
      <c r="A4803" s="54"/>
      <c r="B4803" s="54"/>
      <c r="C4803" s="54"/>
      <c r="D4803" s="54"/>
      <c r="F4803" s="54"/>
      <c r="G4803" s="55"/>
      <c r="I4803" s="69"/>
      <c r="J4803" s="50"/>
    </row>
    <row r="4804" spans="1:10" ht="12.75">
      <c r="A4804" s="54"/>
      <c r="B4804" s="54"/>
      <c r="C4804" s="54"/>
      <c r="D4804" s="54"/>
      <c r="F4804" s="54"/>
      <c r="G4804" s="55"/>
      <c r="I4804" s="69"/>
      <c r="J4804" s="50"/>
    </row>
    <row r="4805" spans="1:10" ht="12.75">
      <c r="A4805" s="54"/>
      <c r="B4805" s="54"/>
      <c r="C4805" s="54"/>
      <c r="D4805" s="54"/>
      <c r="F4805" s="54"/>
      <c r="G4805" s="55"/>
      <c r="I4805" s="69"/>
      <c r="J4805" s="50"/>
    </row>
    <row r="4806" spans="1:10" ht="12.75">
      <c r="A4806" s="54"/>
      <c r="B4806" s="54"/>
      <c r="C4806" s="54"/>
      <c r="D4806" s="54"/>
      <c r="F4806" s="54"/>
      <c r="G4806" s="55"/>
      <c r="I4806" s="69"/>
      <c r="J4806" s="50"/>
    </row>
    <row r="4807" spans="1:10" ht="12.75">
      <c r="A4807" s="54"/>
      <c r="B4807" s="54"/>
      <c r="C4807" s="54"/>
      <c r="D4807" s="54"/>
      <c r="F4807" s="54"/>
      <c r="G4807" s="55"/>
      <c r="I4807" s="69"/>
      <c r="J4807" s="50"/>
    </row>
    <row r="4808" spans="1:10" ht="12.75">
      <c r="A4808" s="54"/>
      <c r="B4808" s="54"/>
      <c r="C4808" s="54"/>
      <c r="D4808" s="54"/>
      <c r="F4808" s="54"/>
      <c r="G4808" s="55"/>
      <c r="I4808" s="69"/>
      <c r="J4808" s="50"/>
    </row>
    <row r="4809" spans="1:10" ht="12.75">
      <c r="A4809" s="54"/>
      <c r="B4809" s="54"/>
      <c r="C4809" s="54"/>
      <c r="D4809" s="54"/>
      <c r="F4809" s="54"/>
      <c r="G4809" s="55"/>
      <c r="I4809" s="69"/>
      <c r="J4809" s="50"/>
    </row>
    <row r="4810" spans="1:10" ht="12.75">
      <c r="A4810" s="54"/>
      <c r="B4810" s="54"/>
      <c r="C4810" s="54"/>
      <c r="D4810" s="54"/>
      <c r="F4810" s="54"/>
      <c r="G4810" s="55"/>
      <c r="I4810" s="69"/>
      <c r="J4810" s="50"/>
    </row>
    <row r="4811" spans="1:10" ht="12.75">
      <c r="A4811" s="54"/>
      <c r="B4811" s="54"/>
      <c r="C4811" s="54"/>
      <c r="D4811" s="54"/>
      <c r="F4811" s="54"/>
      <c r="G4811" s="55"/>
      <c r="I4811" s="69"/>
      <c r="J4811" s="50"/>
    </row>
    <row r="4812" spans="1:10" ht="12.75">
      <c r="A4812" s="54"/>
      <c r="B4812" s="54"/>
      <c r="C4812" s="54"/>
      <c r="D4812" s="54"/>
      <c r="F4812" s="54"/>
      <c r="G4812" s="55"/>
      <c r="I4812" s="69"/>
      <c r="J4812" s="50"/>
    </row>
    <row r="4813" spans="1:10" ht="12.75">
      <c r="A4813" s="54"/>
      <c r="B4813" s="54"/>
      <c r="C4813" s="54"/>
      <c r="D4813" s="54"/>
      <c r="F4813" s="54"/>
      <c r="G4813" s="55"/>
      <c r="I4813" s="69"/>
      <c r="J4813" s="50"/>
    </row>
    <row r="4814" spans="1:10" ht="12.75">
      <c r="A4814" s="54"/>
      <c r="B4814" s="54"/>
      <c r="C4814" s="54"/>
      <c r="D4814" s="54"/>
      <c r="F4814" s="54"/>
      <c r="G4814" s="55"/>
      <c r="I4814" s="69"/>
      <c r="J4814" s="50"/>
    </row>
    <row r="4815" spans="1:10" ht="12.75">
      <c r="A4815" s="54"/>
      <c r="B4815" s="54"/>
      <c r="C4815" s="54"/>
      <c r="D4815" s="54"/>
      <c r="F4815" s="54"/>
      <c r="G4815" s="55"/>
      <c r="I4815" s="69"/>
      <c r="J4815" s="50"/>
    </row>
    <row r="4816" spans="1:10" ht="12.75">
      <c r="A4816" s="54"/>
      <c r="B4816" s="54"/>
      <c r="C4816" s="54"/>
      <c r="D4816" s="54"/>
      <c r="F4816" s="54"/>
      <c r="G4816" s="55"/>
      <c r="I4816" s="69"/>
      <c r="J4816" s="50"/>
    </row>
    <row r="4817" spans="1:10" ht="12.75">
      <c r="A4817" s="54"/>
      <c r="B4817" s="54"/>
      <c r="C4817" s="54"/>
      <c r="D4817" s="54"/>
      <c r="F4817" s="54"/>
      <c r="G4817" s="55"/>
      <c r="I4817" s="69"/>
      <c r="J4817" s="50"/>
    </row>
    <row r="4818" spans="1:10" ht="12.75">
      <c r="A4818" s="54"/>
      <c r="B4818" s="54"/>
      <c r="C4818" s="54"/>
      <c r="D4818" s="54"/>
      <c r="F4818" s="54"/>
      <c r="G4818" s="55"/>
      <c r="I4818" s="69"/>
      <c r="J4818" s="50"/>
    </row>
    <row r="4819" spans="1:10" ht="12.75">
      <c r="A4819" s="54"/>
      <c r="B4819" s="54"/>
      <c r="C4819" s="54"/>
      <c r="D4819" s="54"/>
      <c r="F4819" s="54"/>
      <c r="G4819" s="55"/>
      <c r="I4819" s="69"/>
      <c r="J4819" s="50"/>
    </row>
    <row r="4820" spans="1:10" ht="12.75">
      <c r="A4820" s="54"/>
      <c r="B4820" s="54"/>
      <c r="C4820" s="54"/>
      <c r="D4820" s="54"/>
      <c r="F4820" s="54"/>
      <c r="G4820" s="55"/>
      <c r="I4820" s="69"/>
      <c r="J4820" s="50"/>
    </row>
    <row r="4821" spans="1:10" ht="12.75">
      <c r="A4821" s="54"/>
      <c r="B4821" s="54"/>
      <c r="C4821" s="54"/>
      <c r="D4821" s="54"/>
      <c r="F4821" s="54"/>
      <c r="G4821" s="55"/>
      <c r="I4821" s="69"/>
      <c r="J4821" s="50"/>
    </row>
    <row r="4822" spans="1:10" ht="12.75">
      <c r="A4822" s="54"/>
      <c r="B4822" s="54"/>
      <c r="C4822" s="54"/>
      <c r="D4822" s="54"/>
      <c r="F4822" s="54"/>
      <c r="G4822" s="55"/>
      <c r="I4822" s="69"/>
      <c r="J4822" s="50"/>
    </row>
    <row r="4823" spans="1:10" ht="12.75">
      <c r="A4823" s="54"/>
      <c r="B4823" s="54"/>
      <c r="C4823" s="54"/>
      <c r="D4823" s="54"/>
      <c r="F4823" s="54"/>
      <c r="G4823" s="55"/>
      <c r="I4823" s="69"/>
      <c r="J4823" s="50"/>
    </row>
    <row r="4824" spans="1:10" ht="12.75">
      <c r="A4824" s="54"/>
      <c r="B4824" s="54"/>
      <c r="C4824" s="54"/>
      <c r="D4824" s="54"/>
      <c r="F4824" s="54"/>
      <c r="G4824" s="55"/>
      <c r="I4824" s="69"/>
      <c r="J4824" s="50"/>
    </row>
    <row r="4825" spans="1:10" ht="12.75">
      <c r="A4825" s="54"/>
      <c r="B4825" s="54"/>
      <c r="C4825" s="54"/>
      <c r="D4825" s="54"/>
      <c r="F4825" s="54"/>
      <c r="G4825" s="55"/>
      <c r="I4825" s="69"/>
      <c r="J4825" s="50"/>
    </row>
    <row r="4826" spans="1:10" ht="12.75">
      <c r="A4826" s="54"/>
      <c r="B4826" s="54"/>
      <c r="C4826" s="54"/>
      <c r="D4826" s="54"/>
      <c r="F4826" s="54"/>
      <c r="G4826" s="55"/>
      <c r="I4826" s="69"/>
      <c r="J4826" s="50"/>
    </row>
    <row r="4827" spans="1:10" ht="12.75">
      <c r="A4827" s="54"/>
      <c r="B4827" s="54"/>
      <c r="C4827" s="54"/>
      <c r="D4827" s="54"/>
      <c r="F4827" s="54"/>
      <c r="G4827" s="55"/>
      <c r="I4827" s="69"/>
      <c r="J4827" s="50"/>
    </row>
    <row r="4828" spans="1:10" ht="12.75">
      <c r="A4828" s="54"/>
      <c r="B4828" s="54"/>
      <c r="C4828" s="54"/>
      <c r="D4828" s="54"/>
      <c r="F4828" s="54"/>
      <c r="G4828" s="55"/>
      <c r="I4828" s="69"/>
      <c r="J4828" s="50"/>
    </row>
    <row r="4829" spans="1:10" ht="12.75">
      <c r="A4829" s="54"/>
      <c r="B4829" s="54"/>
      <c r="C4829" s="54"/>
      <c r="D4829" s="54"/>
      <c r="F4829" s="54"/>
      <c r="G4829" s="55"/>
      <c r="I4829" s="69"/>
      <c r="J4829" s="50"/>
    </row>
    <row r="4830" spans="1:10" ht="12.75">
      <c r="A4830" s="54"/>
      <c r="B4830" s="54"/>
      <c r="C4830" s="54"/>
      <c r="D4830" s="54"/>
      <c r="F4830" s="54"/>
      <c r="G4830" s="55"/>
      <c r="I4830" s="69"/>
      <c r="J4830" s="50"/>
    </row>
    <row r="4831" spans="1:10" ht="12.75">
      <c r="A4831" s="54"/>
      <c r="B4831" s="54"/>
      <c r="C4831" s="54"/>
      <c r="D4831" s="54"/>
      <c r="F4831" s="54"/>
      <c r="G4831" s="55"/>
      <c r="I4831" s="69"/>
      <c r="J4831" s="50"/>
    </row>
    <row r="4832" spans="1:10" ht="12.75">
      <c r="A4832" s="54"/>
      <c r="B4832" s="54"/>
      <c r="C4832" s="54"/>
      <c r="D4832" s="54"/>
      <c r="F4832" s="54"/>
      <c r="G4832" s="55"/>
      <c r="I4832" s="69"/>
      <c r="J4832" s="50"/>
    </row>
    <row r="4833" spans="1:10" ht="12.75">
      <c r="A4833" s="54"/>
      <c r="B4833" s="54"/>
      <c r="C4833" s="54"/>
      <c r="D4833" s="54"/>
      <c r="F4833" s="54"/>
      <c r="G4833" s="55"/>
      <c r="I4833" s="69"/>
      <c r="J4833" s="50"/>
    </row>
    <row r="4834" spans="1:10" ht="12.75">
      <c r="A4834" s="54"/>
      <c r="B4834" s="54"/>
      <c r="C4834" s="54"/>
      <c r="D4834" s="54"/>
      <c r="F4834" s="54"/>
      <c r="G4834" s="55"/>
      <c r="I4834" s="69"/>
      <c r="J4834" s="50"/>
    </row>
    <row r="4835" spans="1:10" ht="12.75">
      <c r="A4835" s="54"/>
      <c r="B4835" s="54"/>
      <c r="C4835" s="54"/>
      <c r="D4835" s="54"/>
      <c r="F4835" s="54"/>
      <c r="G4835" s="55"/>
      <c r="I4835" s="69"/>
      <c r="J4835" s="50"/>
    </row>
    <row r="4836" spans="1:10" ht="12.75">
      <c r="A4836" s="54"/>
      <c r="B4836" s="54"/>
      <c r="C4836" s="54"/>
      <c r="D4836" s="54"/>
      <c r="F4836" s="54"/>
      <c r="G4836" s="55"/>
      <c r="I4836" s="69"/>
      <c r="J4836" s="50"/>
    </row>
    <row r="4837" spans="1:10" ht="12.75">
      <c r="A4837" s="54"/>
      <c r="B4837" s="54"/>
      <c r="C4837" s="54"/>
      <c r="D4837" s="54"/>
      <c r="F4837" s="54"/>
      <c r="G4837" s="55"/>
      <c r="I4837" s="69"/>
      <c r="J4837" s="50"/>
    </row>
    <row r="4838" spans="1:10" ht="12.75">
      <c r="A4838" s="54"/>
      <c r="B4838" s="54"/>
      <c r="C4838" s="54"/>
      <c r="D4838" s="54"/>
      <c r="F4838" s="54"/>
      <c r="G4838" s="55"/>
      <c r="I4838" s="69"/>
      <c r="J4838" s="50"/>
    </row>
    <row r="4839" spans="1:10" ht="12.75">
      <c r="A4839" s="54"/>
      <c r="B4839" s="54"/>
      <c r="C4839" s="54"/>
      <c r="D4839" s="54"/>
      <c r="F4839" s="54"/>
      <c r="G4839" s="55"/>
      <c r="I4839" s="69"/>
      <c r="J4839" s="50"/>
    </row>
    <row r="4840" spans="1:10" ht="12.75">
      <c r="A4840" s="54"/>
      <c r="B4840" s="54"/>
      <c r="C4840" s="54"/>
      <c r="D4840" s="54"/>
      <c r="F4840" s="54"/>
      <c r="G4840" s="55"/>
      <c r="I4840" s="69"/>
      <c r="J4840" s="50"/>
    </row>
    <row r="4841" spans="1:10" ht="12.75">
      <c r="A4841" s="54"/>
      <c r="B4841" s="54"/>
      <c r="C4841" s="54"/>
      <c r="D4841" s="54"/>
      <c r="F4841" s="54"/>
      <c r="G4841" s="55"/>
      <c r="I4841" s="69"/>
      <c r="J4841" s="50"/>
    </row>
    <row r="4842" spans="1:10" ht="12.75">
      <c r="A4842" s="54"/>
      <c r="B4842" s="54"/>
      <c r="C4842" s="54"/>
      <c r="D4842" s="54"/>
      <c r="F4842" s="54"/>
      <c r="G4842" s="55"/>
      <c r="I4842" s="69"/>
      <c r="J4842" s="50"/>
    </row>
    <row r="4843" spans="1:10" ht="12.75">
      <c r="A4843" s="54"/>
      <c r="B4843" s="54"/>
      <c r="C4843" s="54"/>
      <c r="D4843" s="54"/>
      <c r="F4843" s="54"/>
      <c r="G4843" s="55"/>
      <c r="I4843" s="69"/>
      <c r="J4843" s="50"/>
    </row>
    <row r="4844" spans="1:10" ht="12.75">
      <c r="A4844" s="54"/>
      <c r="B4844" s="54"/>
      <c r="C4844" s="54"/>
      <c r="D4844" s="54"/>
      <c r="F4844" s="54"/>
      <c r="G4844" s="55"/>
      <c r="I4844" s="69"/>
      <c r="J4844" s="50"/>
    </row>
    <row r="4845" spans="1:10" ht="12.75">
      <c r="A4845" s="54"/>
      <c r="B4845" s="54"/>
      <c r="C4845" s="54"/>
      <c r="D4845" s="54"/>
      <c r="F4845" s="54"/>
      <c r="G4845" s="55"/>
      <c r="I4845" s="69"/>
      <c r="J4845" s="50"/>
    </row>
    <row r="4846" spans="1:10" ht="12.75">
      <c r="A4846" s="54"/>
      <c r="B4846" s="54"/>
      <c r="C4846" s="54"/>
      <c r="D4846" s="54"/>
      <c r="F4846" s="54"/>
      <c r="G4846" s="55"/>
      <c r="I4846" s="69"/>
      <c r="J4846" s="50"/>
    </row>
    <row r="4847" spans="1:10" ht="12.75">
      <c r="A4847" s="54"/>
      <c r="B4847" s="54"/>
      <c r="C4847" s="54"/>
      <c r="D4847" s="54"/>
      <c r="F4847" s="54"/>
      <c r="G4847" s="55"/>
      <c r="I4847" s="69"/>
      <c r="J4847" s="50"/>
    </row>
    <row r="4848" spans="1:10" ht="12.75">
      <c r="A4848" s="54"/>
      <c r="B4848" s="54"/>
      <c r="C4848" s="54"/>
      <c r="D4848" s="54"/>
      <c r="F4848" s="54"/>
      <c r="G4848" s="55"/>
      <c r="I4848" s="69"/>
      <c r="J4848" s="50"/>
    </row>
    <row r="4849" spans="1:10" ht="12.75">
      <c r="A4849" s="54"/>
      <c r="B4849" s="54"/>
      <c r="C4849" s="54"/>
      <c r="D4849" s="54"/>
      <c r="F4849" s="54"/>
      <c r="G4849" s="55"/>
      <c r="I4849" s="69"/>
      <c r="J4849" s="50"/>
    </row>
    <row r="4850" spans="1:10" ht="12.75">
      <c r="A4850" s="54"/>
      <c r="B4850" s="54"/>
      <c r="C4850" s="54"/>
      <c r="D4850" s="54"/>
      <c r="F4850" s="54"/>
      <c r="G4850" s="55"/>
      <c r="I4850" s="69"/>
      <c r="J4850" s="50"/>
    </row>
    <row r="4851" spans="1:10" ht="12.75">
      <c r="A4851" s="54"/>
      <c r="B4851" s="54"/>
      <c r="C4851" s="54"/>
      <c r="D4851" s="54"/>
      <c r="F4851" s="54"/>
      <c r="G4851" s="55"/>
      <c r="I4851" s="69"/>
      <c r="J4851" s="50"/>
    </row>
    <row r="4852" spans="1:10" ht="12.75">
      <c r="A4852" s="54"/>
      <c r="B4852" s="54"/>
      <c r="C4852" s="54"/>
      <c r="D4852" s="54"/>
      <c r="F4852" s="54"/>
      <c r="G4852" s="55"/>
      <c r="I4852" s="69"/>
      <c r="J4852" s="50"/>
    </row>
    <row r="4853" spans="1:10" ht="12.75">
      <c r="A4853" s="54"/>
      <c r="B4853" s="54"/>
      <c r="C4853" s="54"/>
      <c r="D4853" s="54"/>
      <c r="F4853" s="54"/>
      <c r="G4853" s="55"/>
      <c r="I4853" s="69"/>
      <c r="J4853" s="50"/>
    </row>
    <row r="4854" spans="1:10" ht="12.75">
      <c r="A4854" s="54"/>
      <c r="B4854" s="54"/>
      <c r="C4854" s="54"/>
      <c r="D4854" s="54"/>
      <c r="F4854" s="54"/>
      <c r="G4854" s="55"/>
      <c r="I4854" s="69"/>
      <c r="J4854" s="50"/>
    </row>
    <row r="4855" spans="1:10" ht="12.75">
      <c r="A4855" s="54"/>
      <c r="B4855" s="54"/>
      <c r="C4855" s="54"/>
      <c r="D4855" s="54"/>
      <c r="F4855" s="54"/>
      <c r="G4855" s="55"/>
      <c r="I4855" s="69"/>
      <c r="J4855" s="50"/>
    </row>
    <row r="4856" spans="1:10" ht="12.75">
      <c r="A4856" s="54"/>
      <c r="B4856" s="54"/>
      <c r="C4856" s="54"/>
      <c r="D4856" s="54"/>
      <c r="F4856" s="54"/>
      <c r="G4856" s="55"/>
      <c r="I4856" s="69"/>
      <c r="J4856" s="50"/>
    </row>
    <row r="4857" spans="1:10" ht="12.75">
      <c r="A4857" s="54"/>
      <c r="B4857" s="54"/>
      <c r="C4857" s="54"/>
      <c r="D4857" s="54"/>
      <c r="F4857" s="54"/>
      <c r="G4857" s="55"/>
      <c r="I4857" s="69"/>
      <c r="J4857" s="50"/>
    </row>
    <row r="4858" spans="1:10" ht="12.75">
      <c r="A4858" s="54"/>
      <c r="B4858" s="54"/>
      <c r="C4858" s="54"/>
      <c r="D4858" s="54"/>
      <c r="F4858" s="54"/>
      <c r="G4858" s="55"/>
      <c r="I4858" s="69"/>
      <c r="J4858" s="50"/>
    </row>
    <row r="4859" spans="1:10" ht="12.75">
      <c r="A4859" s="54"/>
      <c r="B4859" s="54"/>
      <c r="C4859" s="54"/>
      <c r="D4859" s="54"/>
      <c r="F4859" s="54"/>
      <c r="G4859" s="55"/>
      <c r="I4859" s="69"/>
      <c r="J4859" s="50"/>
    </row>
    <row r="4860" spans="1:10" ht="12.75">
      <c r="A4860" s="54"/>
      <c r="B4860" s="54"/>
      <c r="C4860" s="54"/>
      <c r="D4860" s="54"/>
      <c r="F4860" s="54"/>
      <c r="G4860" s="55"/>
      <c r="I4860" s="69"/>
      <c r="J4860" s="50"/>
    </row>
    <row r="4861" spans="1:10" ht="12.75">
      <c r="A4861" s="54"/>
      <c r="B4861" s="54"/>
      <c r="C4861" s="54"/>
      <c r="D4861" s="54"/>
      <c r="F4861" s="54"/>
      <c r="G4861" s="55"/>
      <c r="I4861" s="69"/>
      <c r="J4861" s="50"/>
    </row>
    <row r="4862" spans="1:10" ht="12.75">
      <c r="A4862" s="54"/>
      <c r="B4862" s="54"/>
      <c r="C4862" s="54"/>
      <c r="D4862" s="54"/>
      <c r="F4862" s="54"/>
      <c r="G4862" s="55"/>
      <c r="I4862" s="69"/>
      <c r="J4862" s="50"/>
    </row>
    <row r="4863" spans="1:10" ht="12.75">
      <c r="A4863" s="54"/>
      <c r="B4863" s="54"/>
      <c r="C4863" s="54"/>
      <c r="D4863" s="54"/>
      <c r="F4863" s="54"/>
      <c r="G4863" s="55"/>
      <c r="I4863" s="69"/>
      <c r="J4863" s="50"/>
    </row>
    <row r="4864" spans="1:10" ht="12.75">
      <c r="A4864" s="54"/>
      <c r="B4864" s="54"/>
      <c r="C4864" s="54"/>
      <c r="D4864" s="54"/>
      <c r="F4864" s="54"/>
      <c r="G4864" s="55"/>
      <c r="I4864" s="69"/>
      <c r="J4864" s="50"/>
    </row>
    <row r="4865" spans="1:10" ht="12.75">
      <c r="A4865" s="54"/>
      <c r="B4865" s="54"/>
      <c r="C4865" s="54"/>
      <c r="D4865" s="54"/>
      <c r="F4865" s="54"/>
      <c r="G4865" s="55"/>
      <c r="I4865" s="69"/>
      <c r="J4865" s="50"/>
    </row>
    <row r="4866" spans="1:10" ht="12.75">
      <c r="A4866" s="54"/>
      <c r="B4866" s="54"/>
      <c r="C4866" s="54"/>
      <c r="D4866" s="54"/>
      <c r="F4866" s="54"/>
      <c r="G4866" s="55"/>
      <c r="I4866" s="69"/>
      <c r="J4866" s="50"/>
    </row>
    <row r="4867" spans="1:10" ht="12.75">
      <c r="A4867" s="54"/>
      <c r="B4867" s="54"/>
      <c r="C4867" s="54"/>
      <c r="D4867" s="54"/>
      <c r="F4867" s="54"/>
      <c r="G4867" s="55"/>
      <c r="I4867" s="69"/>
      <c r="J4867" s="50"/>
    </row>
    <row r="4868" spans="1:10" ht="12.75">
      <c r="A4868" s="54"/>
      <c r="B4868" s="54"/>
      <c r="C4868" s="54"/>
      <c r="D4868" s="54"/>
      <c r="F4868" s="54"/>
      <c r="G4868" s="55"/>
      <c r="I4868" s="69"/>
      <c r="J4868" s="50"/>
    </row>
    <row r="4869" spans="1:10" ht="12.75">
      <c r="A4869" s="54"/>
      <c r="B4869" s="54"/>
      <c r="C4869" s="54"/>
      <c r="D4869" s="54"/>
      <c r="F4869" s="54"/>
      <c r="G4869" s="55"/>
      <c r="I4869" s="69"/>
      <c r="J4869" s="50"/>
    </row>
    <row r="4870" spans="1:10" ht="12.75">
      <c r="A4870" s="54"/>
      <c r="B4870" s="54"/>
      <c r="C4870" s="54"/>
      <c r="D4870" s="54"/>
      <c r="F4870" s="54"/>
      <c r="G4870" s="55"/>
      <c r="I4870" s="69"/>
      <c r="J4870" s="50"/>
    </row>
    <row r="4871" spans="1:10" ht="12.75">
      <c r="A4871" s="54"/>
      <c r="B4871" s="54"/>
      <c r="C4871" s="54"/>
      <c r="D4871" s="54"/>
      <c r="F4871" s="54"/>
      <c r="G4871" s="55"/>
      <c r="I4871" s="69"/>
      <c r="J4871" s="50"/>
    </row>
    <row r="4872" spans="1:10" ht="12.75">
      <c r="A4872" s="54"/>
      <c r="B4872" s="54"/>
      <c r="C4872" s="54"/>
      <c r="D4872" s="54"/>
      <c r="F4872" s="54"/>
      <c r="G4872" s="55"/>
      <c r="I4872" s="69"/>
      <c r="J4872" s="50"/>
    </row>
    <row r="4873" spans="1:10" ht="12.75">
      <c r="A4873" s="54"/>
      <c r="B4873" s="54"/>
      <c r="C4873" s="54"/>
      <c r="D4873" s="54"/>
      <c r="F4873" s="54"/>
      <c r="G4873" s="55"/>
      <c r="I4873" s="69"/>
      <c r="J4873" s="50"/>
    </row>
    <row r="4874" spans="1:10" ht="12.75">
      <c r="A4874" s="54"/>
      <c r="B4874" s="54"/>
      <c r="C4874" s="54"/>
      <c r="D4874" s="54"/>
      <c r="F4874" s="54"/>
      <c r="G4874" s="55"/>
      <c r="I4874" s="69"/>
      <c r="J4874" s="50"/>
    </row>
    <row r="4875" spans="1:10" ht="12.75">
      <c r="A4875" s="54"/>
      <c r="B4875" s="54"/>
      <c r="C4875" s="54"/>
      <c r="D4875" s="54"/>
      <c r="F4875" s="54"/>
      <c r="G4875" s="55"/>
      <c r="I4875" s="69"/>
      <c r="J4875" s="50"/>
    </row>
    <row r="4876" spans="1:10" ht="12.75">
      <c r="A4876" s="54"/>
      <c r="B4876" s="54"/>
      <c r="C4876" s="54"/>
      <c r="D4876" s="54"/>
      <c r="F4876" s="54"/>
      <c r="G4876" s="55"/>
      <c r="I4876" s="69"/>
      <c r="J4876" s="50"/>
    </row>
    <row r="4877" spans="1:10" ht="12.75">
      <c r="A4877" s="54"/>
      <c r="B4877" s="54"/>
      <c r="C4877" s="54"/>
      <c r="D4877" s="54"/>
      <c r="F4877" s="54"/>
      <c r="G4877" s="55"/>
      <c r="I4877" s="69"/>
      <c r="J4877" s="50"/>
    </row>
    <row r="4878" spans="1:10" ht="12.75">
      <c r="A4878" s="54"/>
      <c r="B4878" s="54"/>
      <c r="C4878" s="54"/>
      <c r="D4878" s="54"/>
      <c r="F4878" s="54"/>
      <c r="G4878" s="55"/>
      <c r="I4878" s="69"/>
      <c r="J4878" s="50"/>
    </row>
    <row r="4879" spans="1:10" ht="12.75">
      <c r="A4879" s="54"/>
      <c r="B4879" s="54"/>
      <c r="C4879" s="54"/>
      <c r="D4879" s="54"/>
      <c r="F4879" s="54"/>
      <c r="G4879" s="55"/>
      <c r="I4879" s="69"/>
      <c r="J4879" s="50"/>
    </row>
    <row r="4880" spans="1:10" ht="12.75">
      <c r="A4880" s="54"/>
      <c r="B4880" s="54"/>
      <c r="C4880" s="54"/>
      <c r="D4880" s="54"/>
      <c r="F4880" s="54"/>
      <c r="G4880" s="55"/>
      <c r="I4880" s="69"/>
      <c r="J4880" s="50"/>
    </row>
    <row r="4881" spans="1:10" ht="12.75">
      <c r="A4881" s="54"/>
      <c r="B4881" s="54"/>
      <c r="C4881" s="54"/>
      <c r="D4881" s="54"/>
      <c r="F4881" s="54"/>
      <c r="G4881" s="55"/>
      <c r="I4881" s="69"/>
      <c r="J4881" s="50"/>
    </row>
    <row r="4882" spans="1:10" ht="12.75">
      <c r="A4882" s="54"/>
      <c r="B4882" s="54"/>
      <c r="C4882" s="54"/>
      <c r="D4882" s="54"/>
      <c r="F4882" s="54"/>
      <c r="G4882" s="55"/>
      <c r="I4882" s="69"/>
      <c r="J4882" s="50"/>
    </row>
    <row r="4883" spans="1:10" ht="12.75">
      <c r="A4883" s="54"/>
      <c r="B4883" s="54"/>
      <c r="C4883" s="54"/>
      <c r="D4883" s="54"/>
      <c r="F4883" s="54"/>
      <c r="G4883" s="55"/>
      <c r="I4883" s="69"/>
      <c r="J4883" s="50"/>
    </row>
    <row r="4884" spans="1:10" ht="12.75">
      <c r="A4884" s="54"/>
      <c r="B4884" s="54"/>
      <c r="C4884" s="54"/>
      <c r="D4884" s="54"/>
      <c r="F4884" s="54"/>
      <c r="G4884" s="55"/>
      <c r="I4884" s="69"/>
      <c r="J4884" s="50"/>
    </row>
    <row r="4885" spans="1:10" ht="12.75">
      <c r="A4885" s="54"/>
      <c r="B4885" s="54"/>
      <c r="C4885" s="54"/>
      <c r="D4885" s="54"/>
      <c r="F4885" s="54"/>
      <c r="G4885" s="55"/>
      <c r="I4885" s="69"/>
      <c r="J4885" s="50"/>
    </row>
    <row r="4886" spans="1:10" ht="12.75">
      <c r="A4886" s="54"/>
      <c r="B4886" s="54"/>
      <c r="C4886" s="54"/>
      <c r="D4886" s="54"/>
      <c r="F4886" s="54"/>
      <c r="G4886" s="55"/>
      <c r="I4886" s="69"/>
      <c r="J4886" s="50"/>
    </row>
    <row r="4887" spans="1:10" ht="12.75">
      <c r="A4887" s="54"/>
      <c r="B4887" s="54"/>
      <c r="C4887" s="54"/>
      <c r="D4887" s="54"/>
      <c r="F4887" s="54"/>
      <c r="G4887" s="55"/>
      <c r="I4887" s="69"/>
      <c r="J4887" s="50"/>
    </row>
    <row r="4888" spans="1:10" ht="12.75">
      <c r="A4888" s="54"/>
      <c r="B4888" s="54"/>
      <c r="C4888" s="54"/>
      <c r="D4888" s="54"/>
      <c r="F4888" s="54"/>
      <c r="G4888" s="55"/>
      <c r="I4888" s="69"/>
      <c r="J4888" s="50"/>
    </row>
    <row r="4889" spans="1:10" ht="12.75">
      <c r="A4889" s="54"/>
      <c r="B4889" s="54"/>
      <c r="C4889" s="54"/>
      <c r="D4889" s="54"/>
      <c r="F4889" s="54"/>
      <c r="G4889" s="55"/>
      <c r="I4889" s="69"/>
      <c r="J4889" s="50"/>
    </row>
    <row r="4890" spans="1:10" ht="12.75">
      <c r="A4890" s="54"/>
      <c r="B4890" s="54"/>
      <c r="C4890" s="54"/>
      <c r="D4890" s="54"/>
      <c r="F4890" s="54"/>
      <c r="G4890" s="55"/>
      <c r="I4890" s="69"/>
      <c r="J4890" s="50"/>
    </row>
    <row r="4891" spans="1:10" ht="12.75">
      <c r="A4891" s="54"/>
      <c r="B4891" s="54"/>
      <c r="C4891" s="54"/>
      <c r="D4891" s="54"/>
      <c r="F4891" s="54"/>
      <c r="G4891" s="55"/>
      <c r="I4891" s="69"/>
      <c r="J4891" s="50"/>
    </row>
    <row r="4892" spans="1:10" ht="12.75">
      <c r="A4892" s="54"/>
      <c r="B4892" s="54"/>
      <c r="C4892" s="54"/>
      <c r="D4892" s="54"/>
      <c r="F4892" s="54"/>
      <c r="G4892" s="55"/>
      <c r="I4892" s="69"/>
      <c r="J4892" s="50"/>
    </row>
    <row r="4893" spans="1:10" ht="12.75">
      <c r="A4893" s="54"/>
      <c r="B4893" s="54"/>
      <c r="C4893" s="54"/>
      <c r="D4893" s="54"/>
      <c r="F4893" s="54"/>
      <c r="G4893" s="55"/>
      <c r="I4893" s="69"/>
      <c r="J4893" s="50"/>
    </row>
    <row r="4894" spans="1:10" ht="12.75">
      <c r="A4894" s="54"/>
      <c r="B4894" s="54"/>
      <c r="C4894" s="54"/>
      <c r="D4894" s="54"/>
      <c r="F4894" s="54"/>
      <c r="G4894" s="55"/>
      <c r="I4894" s="69"/>
      <c r="J4894" s="50"/>
    </row>
    <row r="4895" spans="1:10" ht="12.75">
      <c r="A4895" s="54"/>
      <c r="B4895" s="54"/>
      <c r="C4895" s="54"/>
      <c r="D4895" s="54"/>
      <c r="F4895" s="54"/>
      <c r="G4895" s="55"/>
      <c r="I4895" s="69"/>
      <c r="J4895" s="50"/>
    </row>
    <row r="4896" spans="1:10" ht="12.75">
      <c r="A4896" s="54"/>
      <c r="B4896" s="54"/>
      <c r="C4896" s="54"/>
      <c r="D4896" s="54"/>
      <c r="F4896" s="54"/>
      <c r="G4896" s="55"/>
      <c r="I4896" s="69"/>
      <c r="J4896" s="50"/>
    </row>
    <row r="4897" spans="1:10" ht="12.75">
      <c r="A4897" s="54"/>
      <c r="B4897" s="54"/>
      <c r="C4897" s="54"/>
      <c r="D4897" s="54"/>
      <c r="F4897" s="54"/>
      <c r="G4897" s="55"/>
      <c r="I4897" s="69"/>
      <c r="J4897" s="50"/>
    </row>
    <row r="4898" spans="1:10" ht="12.75">
      <c r="A4898" s="54"/>
      <c r="B4898" s="54"/>
      <c r="C4898" s="54"/>
      <c r="D4898" s="54"/>
      <c r="F4898" s="54"/>
      <c r="G4898" s="55"/>
      <c r="I4898" s="69"/>
      <c r="J4898" s="50"/>
    </row>
    <row r="4899" spans="1:10" ht="12.75">
      <c r="A4899" s="54"/>
      <c r="B4899" s="54"/>
      <c r="C4899" s="54"/>
      <c r="D4899" s="54"/>
      <c r="F4899" s="54"/>
      <c r="G4899" s="55"/>
      <c r="I4899" s="69"/>
      <c r="J4899" s="50"/>
    </row>
    <row r="4900" spans="1:10" ht="12.75">
      <c r="A4900" s="54"/>
      <c r="B4900" s="54"/>
      <c r="C4900" s="54"/>
      <c r="D4900" s="54"/>
      <c r="F4900" s="54"/>
      <c r="G4900" s="55"/>
      <c r="I4900" s="69"/>
      <c r="J4900" s="50"/>
    </row>
    <row r="4901" spans="1:10" ht="12.75">
      <c r="A4901" s="54"/>
      <c r="B4901" s="54"/>
      <c r="C4901" s="54"/>
      <c r="D4901" s="54"/>
      <c r="F4901" s="54"/>
      <c r="G4901" s="55"/>
      <c r="I4901" s="69"/>
      <c r="J4901" s="50"/>
    </row>
    <row r="4902" spans="1:10" ht="12.75">
      <c r="A4902" s="54"/>
      <c r="B4902" s="54"/>
      <c r="C4902" s="54"/>
      <c r="D4902" s="54"/>
      <c r="F4902" s="54"/>
      <c r="G4902" s="55"/>
      <c r="I4902" s="69"/>
      <c r="J4902" s="50"/>
    </row>
    <row r="4903" spans="1:10" ht="12.75">
      <c r="A4903" s="54"/>
      <c r="B4903" s="54"/>
      <c r="C4903" s="54"/>
      <c r="D4903" s="54"/>
      <c r="F4903" s="54"/>
      <c r="G4903" s="55"/>
      <c r="I4903" s="69"/>
      <c r="J4903" s="50"/>
    </row>
    <row r="4904" spans="1:10" ht="12.75">
      <c r="A4904" s="54"/>
      <c r="B4904" s="54"/>
      <c r="C4904" s="54"/>
      <c r="D4904" s="54"/>
      <c r="F4904" s="54"/>
      <c r="G4904" s="55"/>
      <c r="I4904" s="69"/>
      <c r="J4904" s="50"/>
    </row>
    <row r="4905" spans="1:10" ht="12.75">
      <c r="A4905" s="54"/>
      <c r="B4905" s="54"/>
      <c r="C4905" s="54"/>
      <c r="D4905" s="54"/>
      <c r="F4905" s="54"/>
      <c r="G4905" s="55"/>
      <c r="I4905" s="69"/>
      <c r="J4905" s="50"/>
    </row>
    <row r="4906" spans="1:10" ht="12.75">
      <c r="A4906" s="54"/>
      <c r="B4906" s="54"/>
      <c r="C4906" s="54"/>
      <c r="D4906" s="54"/>
      <c r="F4906" s="54"/>
      <c r="G4906" s="55"/>
      <c r="I4906" s="69"/>
      <c r="J4906" s="50"/>
    </row>
    <row r="4907" spans="1:10" ht="12.75">
      <c r="A4907" s="54"/>
      <c r="B4907" s="54"/>
      <c r="C4907" s="54"/>
      <c r="D4907" s="54"/>
      <c r="F4907" s="54"/>
      <c r="G4907" s="55"/>
      <c r="I4907" s="69"/>
      <c r="J4907" s="50"/>
    </row>
    <row r="4908" spans="1:10" ht="12.75">
      <c r="A4908" s="54"/>
      <c r="B4908" s="54"/>
      <c r="C4908" s="54"/>
      <c r="D4908" s="54"/>
      <c r="F4908" s="54"/>
      <c r="G4908" s="55"/>
      <c r="I4908" s="69"/>
      <c r="J4908" s="50"/>
    </row>
    <row r="4909" spans="1:10" ht="12.75">
      <c r="A4909" s="54"/>
      <c r="B4909" s="54"/>
      <c r="C4909" s="54"/>
      <c r="D4909" s="54"/>
      <c r="F4909" s="54"/>
      <c r="G4909" s="55"/>
      <c r="I4909" s="69"/>
      <c r="J4909" s="50"/>
    </row>
    <row r="4910" spans="1:10" ht="12.75">
      <c r="A4910" s="54"/>
      <c r="B4910" s="54"/>
      <c r="C4910" s="54"/>
      <c r="D4910" s="54"/>
      <c r="F4910" s="54"/>
      <c r="G4910" s="55"/>
      <c r="I4910" s="69"/>
      <c r="J4910" s="50"/>
    </row>
    <row r="4911" spans="1:10" ht="12.75">
      <c r="A4911" s="54"/>
      <c r="B4911" s="54"/>
      <c r="C4911" s="54"/>
      <c r="D4911" s="54"/>
      <c r="F4911" s="54"/>
      <c r="G4911" s="55"/>
      <c r="I4911" s="69"/>
      <c r="J4911" s="50"/>
    </row>
    <row r="4912" spans="1:10" ht="12.75">
      <c r="A4912" s="54"/>
      <c r="B4912" s="54"/>
      <c r="C4912" s="54"/>
      <c r="D4912" s="54"/>
      <c r="F4912" s="54"/>
      <c r="G4912" s="55"/>
      <c r="I4912" s="69"/>
      <c r="J4912" s="50"/>
    </row>
    <row r="4913" spans="1:10" ht="12.75">
      <c r="A4913" s="54"/>
      <c r="B4913" s="54"/>
      <c r="C4913" s="54"/>
      <c r="D4913" s="54"/>
      <c r="F4913" s="54"/>
      <c r="G4913" s="55"/>
      <c r="I4913" s="69"/>
      <c r="J4913" s="50"/>
    </row>
    <row r="4914" spans="1:10" ht="12.75">
      <c r="A4914" s="54"/>
      <c r="B4914" s="54"/>
      <c r="C4914" s="54"/>
      <c r="D4914" s="54"/>
      <c r="F4914" s="54"/>
      <c r="G4914" s="55"/>
      <c r="I4914" s="69"/>
      <c r="J4914" s="50"/>
    </row>
    <row r="4915" spans="1:10" ht="12.75">
      <c r="A4915" s="54"/>
      <c r="B4915" s="54"/>
      <c r="C4915" s="54"/>
      <c r="D4915" s="54"/>
      <c r="F4915" s="54"/>
      <c r="G4915" s="55"/>
      <c r="I4915" s="69"/>
      <c r="J4915" s="50"/>
    </row>
    <row r="4916" spans="1:10" ht="12.75">
      <c r="A4916" s="54"/>
      <c r="B4916" s="54"/>
      <c r="C4916" s="54"/>
      <c r="D4916" s="54"/>
      <c r="F4916" s="54"/>
      <c r="G4916" s="55"/>
      <c r="I4916" s="69"/>
      <c r="J4916" s="50"/>
    </row>
    <row r="4917" spans="1:10" ht="12.75">
      <c r="A4917" s="54"/>
      <c r="B4917" s="54"/>
      <c r="C4917" s="54"/>
      <c r="D4917" s="54"/>
      <c r="F4917" s="54"/>
      <c r="G4917" s="55"/>
      <c r="I4917" s="69"/>
      <c r="J4917" s="50"/>
    </row>
    <row r="4918" spans="1:10" ht="12.75">
      <c r="A4918" s="54"/>
      <c r="B4918" s="54"/>
      <c r="C4918" s="54"/>
      <c r="D4918" s="54"/>
      <c r="F4918" s="54"/>
      <c r="G4918" s="55"/>
      <c r="I4918" s="69"/>
      <c r="J4918" s="50"/>
    </row>
    <row r="4919" spans="1:10" ht="12.75">
      <c r="A4919" s="54"/>
      <c r="B4919" s="54"/>
      <c r="C4919" s="54"/>
      <c r="D4919" s="54"/>
      <c r="F4919" s="54"/>
      <c r="G4919" s="55"/>
      <c r="I4919" s="69"/>
      <c r="J4919" s="50"/>
    </row>
    <row r="4920" spans="1:10" ht="12.75">
      <c r="A4920" s="54"/>
      <c r="B4920" s="54"/>
      <c r="C4920" s="54"/>
      <c r="D4920" s="54"/>
      <c r="F4920" s="54"/>
      <c r="G4920" s="55"/>
      <c r="I4920" s="69"/>
      <c r="J4920" s="50"/>
    </row>
    <row r="4921" spans="1:10" ht="12.75">
      <c r="A4921" s="54"/>
      <c r="B4921" s="54"/>
      <c r="C4921" s="54"/>
      <c r="D4921" s="54"/>
      <c r="F4921" s="54"/>
      <c r="G4921" s="55"/>
      <c r="I4921" s="69"/>
      <c r="J4921" s="50"/>
    </row>
    <row r="4922" spans="1:10" ht="12.75">
      <c r="A4922" s="54"/>
      <c r="B4922" s="54"/>
      <c r="C4922" s="54"/>
      <c r="D4922" s="54"/>
      <c r="F4922" s="54"/>
      <c r="G4922" s="55"/>
      <c r="I4922" s="69"/>
      <c r="J4922" s="50"/>
    </row>
    <row r="4923" spans="1:10" ht="12.75">
      <c r="A4923" s="54"/>
      <c r="B4923" s="54"/>
      <c r="C4923" s="54"/>
      <c r="D4923" s="54"/>
      <c r="F4923" s="54"/>
      <c r="G4923" s="55"/>
      <c r="I4923" s="69"/>
      <c r="J4923" s="50"/>
    </row>
    <row r="4924" spans="1:10" ht="12.75">
      <c r="A4924" s="54"/>
      <c r="B4924" s="54"/>
      <c r="C4924" s="54"/>
      <c r="D4924" s="54"/>
      <c r="F4924" s="54"/>
      <c r="G4924" s="55"/>
      <c r="I4924" s="69"/>
      <c r="J4924" s="50"/>
    </row>
    <row r="4925" spans="1:10" ht="12.75">
      <c r="A4925" s="54"/>
      <c r="B4925" s="54"/>
      <c r="C4925" s="54"/>
      <c r="D4925" s="54"/>
      <c r="F4925" s="54"/>
      <c r="G4925" s="55"/>
      <c r="I4925" s="69"/>
      <c r="J4925" s="50"/>
    </row>
    <row r="4926" spans="1:10" ht="12.75">
      <c r="A4926" s="54"/>
      <c r="B4926" s="54"/>
      <c r="C4926" s="54"/>
      <c r="D4926" s="54"/>
      <c r="F4926" s="54"/>
      <c r="G4926" s="55"/>
      <c r="I4926" s="69"/>
      <c r="J4926" s="50"/>
    </row>
    <row r="4927" spans="1:10" ht="12.75">
      <c r="A4927" s="54"/>
      <c r="B4927" s="54"/>
      <c r="C4927" s="54"/>
      <c r="D4927" s="54"/>
      <c r="F4927" s="54"/>
      <c r="G4927" s="55"/>
      <c r="I4927" s="69"/>
      <c r="J4927" s="50"/>
    </row>
    <row r="4928" spans="1:10" ht="12.75">
      <c r="A4928" s="54"/>
      <c r="B4928" s="54"/>
      <c r="C4928" s="54"/>
      <c r="D4928" s="54"/>
      <c r="F4928" s="54"/>
      <c r="G4928" s="55"/>
      <c r="I4928" s="69"/>
      <c r="J4928" s="50"/>
    </row>
    <row r="4929" spans="1:10" ht="12.75">
      <c r="A4929" s="54"/>
      <c r="B4929" s="54"/>
      <c r="C4929" s="54"/>
      <c r="D4929" s="54"/>
      <c r="F4929" s="54"/>
      <c r="G4929" s="55"/>
      <c r="I4929" s="69"/>
      <c r="J4929" s="50"/>
    </row>
    <row r="4930" spans="1:10" ht="12.75">
      <c r="A4930" s="54"/>
      <c r="B4930" s="54"/>
      <c r="C4930" s="54"/>
      <c r="D4930" s="54"/>
      <c r="F4930" s="54"/>
      <c r="G4930" s="55"/>
      <c r="I4930" s="69"/>
      <c r="J4930" s="50"/>
    </row>
    <row r="4931" spans="1:10" ht="12.75">
      <c r="A4931" s="54"/>
      <c r="B4931" s="54"/>
      <c r="C4931" s="54"/>
      <c r="D4931" s="54"/>
      <c r="F4931" s="54"/>
      <c r="G4931" s="55"/>
      <c r="I4931" s="69"/>
      <c r="J4931" s="50"/>
    </row>
    <row r="4932" spans="1:10" ht="12.75">
      <c r="A4932" s="54"/>
      <c r="B4932" s="54"/>
      <c r="C4932" s="54"/>
      <c r="D4932" s="54"/>
      <c r="F4932" s="54"/>
      <c r="G4932" s="55"/>
      <c r="I4932" s="69"/>
      <c r="J4932" s="50"/>
    </row>
    <row r="4933" spans="1:10" ht="12.75">
      <c r="A4933" s="54"/>
      <c r="B4933" s="54"/>
      <c r="C4933" s="54"/>
      <c r="D4933" s="54"/>
      <c r="F4933" s="54"/>
      <c r="G4933" s="55"/>
      <c r="I4933" s="69"/>
      <c r="J4933" s="50"/>
    </row>
    <row r="4934" spans="1:10" ht="12.75">
      <c r="A4934" s="54"/>
      <c r="B4934" s="54"/>
      <c r="C4934" s="54"/>
      <c r="D4934" s="54"/>
      <c r="F4934" s="54"/>
      <c r="G4934" s="55"/>
      <c r="I4934" s="69"/>
      <c r="J4934" s="50"/>
    </row>
    <row r="4935" spans="1:10" ht="12.75">
      <c r="A4935" s="54"/>
      <c r="B4935" s="54"/>
      <c r="C4935" s="54"/>
      <c r="D4935" s="54"/>
      <c r="F4935" s="54"/>
      <c r="G4935" s="55"/>
      <c r="I4935" s="69"/>
      <c r="J4935" s="50"/>
    </row>
    <row r="4936" spans="1:10" ht="12.75">
      <c r="A4936" s="54"/>
      <c r="B4936" s="54"/>
      <c r="C4936" s="54"/>
      <c r="D4936" s="54"/>
      <c r="F4936" s="54"/>
      <c r="G4936" s="55"/>
      <c r="I4936" s="69"/>
      <c r="J4936" s="50"/>
    </row>
    <row r="4937" spans="1:10" ht="12.75">
      <c r="A4937" s="54"/>
      <c r="B4937" s="54"/>
      <c r="C4937" s="54"/>
      <c r="D4937" s="54"/>
      <c r="F4937" s="54"/>
      <c r="G4937" s="55"/>
      <c r="I4937" s="69"/>
      <c r="J4937" s="50"/>
    </row>
    <row r="4938" spans="1:10" ht="12.75">
      <c r="A4938" s="54"/>
      <c r="B4938" s="54"/>
      <c r="C4938" s="54"/>
      <c r="D4938" s="54"/>
      <c r="F4938" s="54"/>
      <c r="G4938" s="55"/>
      <c r="I4938" s="69"/>
      <c r="J4938" s="50"/>
    </row>
    <row r="4939" spans="1:10" ht="12.75">
      <c r="A4939" s="54"/>
      <c r="B4939" s="54"/>
      <c r="C4939" s="54"/>
      <c r="D4939" s="54"/>
      <c r="F4939" s="54"/>
      <c r="G4939" s="55"/>
      <c r="I4939" s="69"/>
      <c r="J4939" s="50"/>
    </row>
    <row r="4940" spans="1:10" ht="12.75">
      <c r="A4940" s="54"/>
      <c r="B4940" s="54"/>
      <c r="C4940" s="54"/>
      <c r="D4940" s="54"/>
      <c r="F4940" s="54"/>
      <c r="G4940" s="55"/>
      <c r="I4940" s="69"/>
      <c r="J4940" s="50"/>
    </row>
    <row r="4941" spans="1:10" ht="12.75">
      <c r="A4941" s="54"/>
      <c r="B4941" s="54"/>
      <c r="C4941" s="54"/>
      <c r="D4941" s="54"/>
      <c r="F4941" s="54"/>
      <c r="G4941" s="55"/>
      <c r="I4941" s="69"/>
      <c r="J4941" s="50"/>
    </row>
    <row r="4942" spans="1:10" ht="12.75">
      <c r="A4942" s="54"/>
      <c r="B4942" s="54"/>
      <c r="C4942" s="54"/>
      <c r="D4942" s="54"/>
      <c r="F4942" s="54"/>
      <c r="G4942" s="55"/>
      <c r="I4942" s="69"/>
      <c r="J4942" s="50"/>
    </row>
    <row r="4943" spans="1:10" ht="12.75">
      <c r="A4943" s="54"/>
      <c r="B4943" s="54"/>
      <c r="C4943" s="54"/>
      <c r="D4943" s="54"/>
      <c r="F4943" s="54"/>
      <c r="G4943" s="55"/>
      <c r="I4943" s="69"/>
      <c r="J4943" s="50"/>
    </row>
    <row r="4944" spans="1:10" ht="12.75">
      <c r="A4944" s="54"/>
      <c r="B4944" s="54"/>
      <c r="C4944" s="54"/>
      <c r="D4944" s="54"/>
      <c r="F4944" s="54"/>
      <c r="G4944" s="55"/>
      <c r="I4944" s="69"/>
      <c r="J4944" s="50"/>
    </row>
    <row r="4945" spans="1:10" ht="12.75">
      <c r="A4945" s="54"/>
      <c r="B4945" s="54"/>
      <c r="C4945" s="54"/>
      <c r="D4945" s="54"/>
      <c r="F4945" s="54"/>
      <c r="G4945" s="55"/>
      <c r="I4945" s="69"/>
      <c r="J4945" s="50"/>
    </row>
    <row r="4946" spans="1:10" ht="12.75">
      <c r="A4946" s="54"/>
      <c r="B4946" s="54"/>
      <c r="C4946" s="54"/>
      <c r="D4946" s="54"/>
      <c r="F4946" s="54"/>
      <c r="G4946" s="55"/>
      <c r="I4946" s="69"/>
      <c r="J4946" s="50"/>
    </row>
    <row r="4947" spans="1:10" ht="12.75">
      <c r="A4947" s="54"/>
      <c r="B4947" s="54"/>
      <c r="C4947" s="54"/>
      <c r="D4947" s="54"/>
      <c r="F4947" s="54"/>
      <c r="G4947" s="55"/>
      <c r="I4947" s="69"/>
      <c r="J4947" s="50"/>
    </row>
    <row r="4948" spans="1:10" ht="12.75">
      <c r="A4948" s="54"/>
      <c r="B4948" s="54"/>
      <c r="C4948" s="54"/>
      <c r="D4948" s="54"/>
      <c r="F4948" s="54"/>
      <c r="G4948" s="55"/>
      <c r="I4948" s="69"/>
      <c r="J4948" s="50"/>
    </row>
    <row r="4949" spans="1:10" ht="12.75">
      <c r="A4949" s="54"/>
      <c r="B4949" s="54"/>
      <c r="C4949" s="54"/>
      <c r="D4949" s="54"/>
      <c r="F4949" s="54"/>
      <c r="G4949" s="55"/>
      <c r="I4949" s="69"/>
      <c r="J4949" s="50"/>
    </row>
    <row r="4950" spans="1:10" ht="12.75">
      <c r="A4950" s="54"/>
      <c r="B4950" s="54"/>
      <c r="C4950" s="54"/>
      <c r="D4950" s="54"/>
      <c r="F4950" s="54"/>
      <c r="G4950" s="55"/>
      <c r="I4950" s="69"/>
      <c r="J4950" s="50"/>
    </row>
    <row r="4951" spans="1:10" ht="12.75">
      <c r="A4951" s="54"/>
      <c r="B4951" s="54"/>
      <c r="C4951" s="54"/>
      <c r="D4951" s="54"/>
      <c r="F4951" s="54"/>
      <c r="G4951" s="55"/>
      <c r="I4951" s="69"/>
      <c r="J4951" s="50"/>
    </row>
    <row r="4952" spans="1:10" ht="12.75">
      <c r="A4952" s="54"/>
      <c r="B4952" s="54"/>
      <c r="C4952" s="54"/>
      <c r="D4952" s="54"/>
      <c r="F4952" s="54"/>
      <c r="G4952" s="55"/>
      <c r="I4952" s="69"/>
      <c r="J4952" s="50"/>
    </row>
    <row r="4953" spans="1:10" ht="12.75">
      <c r="A4953" s="54"/>
      <c r="B4953" s="54"/>
      <c r="C4953" s="54"/>
      <c r="D4953" s="54"/>
      <c r="F4953" s="54"/>
      <c r="G4953" s="55"/>
      <c r="I4953" s="69"/>
      <c r="J4953" s="50"/>
    </row>
    <row r="4954" spans="1:10" ht="12.75">
      <c r="A4954" s="54"/>
      <c r="B4954" s="54"/>
      <c r="C4954" s="54"/>
      <c r="D4954" s="54"/>
      <c r="F4954" s="54"/>
      <c r="G4954" s="55"/>
      <c r="I4954" s="69"/>
      <c r="J4954" s="50"/>
    </row>
    <row r="4955" spans="1:10" ht="12.75">
      <c r="A4955" s="54"/>
      <c r="B4955" s="54"/>
      <c r="C4955" s="54"/>
      <c r="D4955" s="54"/>
      <c r="F4955" s="54"/>
      <c r="G4955" s="55"/>
      <c r="I4955" s="69"/>
      <c r="J4955" s="50"/>
    </row>
    <row r="4956" spans="1:10" ht="12.75">
      <c r="A4956" s="54"/>
      <c r="B4956" s="54"/>
      <c r="C4956" s="54"/>
      <c r="D4956" s="54"/>
      <c r="F4956" s="54"/>
      <c r="G4956" s="55"/>
      <c r="I4956" s="69"/>
      <c r="J4956" s="50"/>
    </row>
    <row r="4957" spans="1:10" ht="12.75">
      <c r="A4957" s="54"/>
      <c r="B4957" s="54"/>
      <c r="C4957" s="54"/>
      <c r="D4957" s="54"/>
      <c r="F4957" s="54"/>
      <c r="G4957" s="55"/>
      <c r="I4957" s="69"/>
      <c r="J4957" s="50"/>
    </row>
    <row r="4958" spans="1:10" ht="12.75">
      <c r="A4958" s="54"/>
      <c r="B4958" s="54"/>
      <c r="C4958" s="54"/>
      <c r="D4958" s="54"/>
      <c r="F4958" s="54"/>
      <c r="G4958" s="55"/>
      <c r="I4958" s="69"/>
      <c r="J4958" s="50"/>
    </row>
    <row r="4959" spans="1:10" ht="12.75">
      <c r="A4959" s="54"/>
      <c r="B4959" s="54"/>
      <c r="C4959" s="54"/>
      <c r="D4959" s="54"/>
      <c r="F4959" s="54"/>
      <c r="G4959" s="55"/>
      <c r="I4959" s="69"/>
      <c r="J4959" s="50"/>
    </row>
    <row r="4960" spans="1:10" ht="12.75">
      <c r="A4960" s="54"/>
      <c r="B4960" s="54"/>
      <c r="C4960" s="54"/>
      <c r="D4960" s="54"/>
      <c r="F4960" s="54"/>
      <c r="G4960" s="55"/>
      <c r="I4960" s="69"/>
      <c r="J4960" s="50"/>
    </row>
    <row r="4961" spans="1:10" ht="12.75">
      <c r="A4961" s="54"/>
      <c r="B4961" s="54"/>
      <c r="C4961" s="54"/>
      <c r="D4961" s="54"/>
      <c r="F4961" s="54"/>
      <c r="G4961" s="55"/>
      <c r="I4961" s="69"/>
      <c r="J4961" s="50"/>
    </row>
    <row r="4962" spans="1:10" ht="12.75">
      <c r="A4962" s="54"/>
      <c r="B4962" s="54"/>
      <c r="C4962" s="54"/>
      <c r="D4962" s="54"/>
      <c r="F4962" s="54"/>
      <c r="G4962" s="55"/>
      <c r="I4962" s="69"/>
      <c r="J4962" s="50"/>
    </row>
    <row r="4963" spans="1:10" ht="12.75">
      <c r="A4963" s="54"/>
      <c r="B4963" s="54"/>
      <c r="C4963" s="54"/>
      <c r="D4963" s="54"/>
      <c r="F4963" s="54"/>
      <c r="G4963" s="55"/>
      <c r="I4963" s="69"/>
      <c r="J4963" s="50"/>
    </row>
    <row r="4964" spans="1:10" ht="12.75">
      <c r="A4964" s="54"/>
      <c r="B4964" s="54"/>
      <c r="C4964" s="54"/>
      <c r="D4964" s="54"/>
      <c r="F4964" s="54"/>
      <c r="G4964" s="55"/>
      <c r="I4964" s="69"/>
      <c r="J4964" s="50"/>
    </row>
    <row r="4965" spans="1:10" ht="12.75">
      <c r="A4965" s="54"/>
      <c r="B4965" s="54"/>
      <c r="C4965" s="54"/>
      <c r="D4965" s="54"/>
      <c r="F4965" s="54"/>
      <c r="G4965" s="55"/>
      <c r="I4965" s="69"/>
      <c r="J4965" s="50"/>
    </row>
    <row r="4966" spans="1:10" ht="12.75">
      <c r="A4966" s="54"/>
      <c r="B4966" s="54"/>
      <c r="C4966" s="54"/>
      <c r="D4966" s="54"/>
      <c r="F4966" s="54"/>
      <c r="G4966" s="55"/>
      <c r="I4966" s="69"/>
      <c r="J4966" s="50"/>
    </row>
    <row r="4967" spans="1:10" ht="12.75">
      <c r="A4967" s="54"/>
      <c r="B4967" s="54"/>
      <c r="C4967" s="54"/>
      <c r="D4967" s="54"/>
      <c r="F4967" s="54"/>
      <c r="G4967" s="55"/>
      <c r="I4967" s="69"/>
      <c r="J4967" s="50"/>
    </row>
    <row r="4968" spans="1:10" ht="12.75">
      <c r="A4968" s="54"/>
      <c r="B4968" s="54"/>
      <c r="C4968" s="54"/>
      <c r="D4968" s="54"/>
      <c r="F4968" s="54"/>
      <c r="G4968" s="55"/>
      <c r="I4968" s="69"/>
      <c r="J4968" s="50"/>
    </row>
    <row r="4969" spans="1:10" ht="12.75">
      <c r="A4969" s="54"/>
      <c r="B4969" s="54"/>
      <c r="C4969" s="54"/>
      <c r="D4969" s="54"/>
      <c r="F4969" s="54"/>
      <c r="G4969" s="55"/>
      <c r="I4969" s="69"/>
      <c r="J4969" s="50"/>
    </row>
    <row r="4970" spans="1:10" ht="12.75">
      <c r="A4970" s="54"/>
      <c r="B4970" s="54"/>
      <c r="C4970" s="54"/>
      <c r="D4970" s="54"/>
      <c r="F4970" s="54"/>
      <c r="G4970" s="55"/>
      <c r="I4970" s="69"/>
      <c r="J4970" s="50"/>
    </row>
    <row r="4971" spans="1:10" ht="12.75">
      <c r="A4971" s="54"/>
      <c r="B4971" s="54"/>
      <c r="C4971" s="54"/>
      <c r="D4971" s="54"/>
      <c r="F4971" s="54"/>
      <c r="G4971" s="55"/>
      <c r="I4971" s="69"/>
      <c r="J4971" s="50"/>
    </row>
    <row r="4972" spans="1:10" ht="12.75">
      <c r="A4972" s="54"/>
      <c r="B4972" s="54"/>
      <c r="C4972" s="54"/>
      <c r="D4972" s="54"/>
      <c r="F4972" s="54"/>
      <c r="G4972" s="55"/>
      <c r="I4972" s="69"/>
      <c r="J4972" s="50"/>
    </row>
    <row r="4973" spans="1:10" ht="12.75">
      <c r="A4973" s="54"/>
      <c r="B4973" s="54"/>
      <c r="C4973" s="54"/>
      <c r="D4973" s="54"/>
      <c r="F4973" s="54"/>
      <c r="G4973" s="55"/>
      <c r="I4973" s="69"/>
      <c r="J4973" s="50"/>
    </row>
    <row r="4974" spans="1:10" ht="12.75">
      <c r="A4974" s="54"/>
      <c r="B4974" s="54"/>
      <c r="C4974" s="54"/>
      <c r="D4974" s="54"/>
      <c r="F4974" s="54"/>
      <c r="G4974" s="55"/>
      <c r="I4974" s="69"/>
      <c r="J4974" s="50"/>
    </row>
    <row r="4975" spans="1:10" ht="12.75">
      <c r="A4975" s="54"/>
      <c r="B4975" s="54"/>
      <c r="C4975" s="54"/>
      <c r="D4975" s="54"/>
      <c r="F4975" s="54"/>
      <c r="G4975" s="55"/>
      <c r="I4975" s="69"/>
      <c r="J4975" s="50"/>
    </row>
    <row r="4976" spans="1:10" ht="12.75">
      <c r="A4976" s="54"/>
      <c r="B4976" s="54"/>
      <c r="C4976" s="54"/>
      <c r="D4976" s="54"/>
      <c r="F4976" s="54"/>
      <c r="G4976" s="55"/>
      <c r="I4976" s="69"/>
      <c r="J4976" s="50"/>
    </row>
    <row r="4977" spans="1:10" ht="12.75">
      <c r="A4977" s="54"/>
      <c r="B4977" s="54"/>
      <c r="C4977" s="54"/>
      <c r="D4977" s="54"/>
      <c r="F4977" s="54"/>
      <c r="G4977" s="55"/>
      <c r="I4977" s="69"/>
      <c r="J4977" s="50"/>
    </row>
    <row r="4978" spans="1:10" ht="12.75">
      <c r="A4978" s="54"/>
      <c r="B4978" s="54"/>
      <c r="C4978" s="54"/>
      <c r="D4978" s="54"/>
      <c r="F4978" s="54"/>
      <c r="G4978" s="55"/>
      <c r="I4978" s="69"/>
      <c r="J4978" s="50"/>
    </row>
    <row r="4979" spans="1:10" ht="12.75">
      <c r="A4979" s="54"/>
      <c r="B4979" s="54"/>
      <c r="C4979" s="54"/>
      <c r="D4979" s="54"/>
      <c r="F4979" s="54"/>
      <c r="G4979" s="55"/>
      <c r="I4979" s="69"/>
      <c r="J4979" s="50"/>
    </row>
    <row r="4980" spans="1:10" ht="12.75">
      <c r="A4980" s="54"/>
      <c r="B4980" s="54"/>
      <c r="C4980" s="54"/>
      <c r="D4980" s="54"/>
      <c r="F4980" s="54"/>
      <c r="G4980" s="55"/>
      <c r="I4980" s="69"/>
      <c r="J4980" s="50"/>
    </row>
    <row r="4981" spans="1:10" ht="12.75">
      <c r="A4981" s="54"/>
      <c r="B4981" s="54"/>
      <c r="C4981" s="54"/>
      <c r="D4981" s="54"/>
      <c r="F4981" s="54"/>
      <c r="G4981" s="55"/>
      <c r="I4981" s="69"/>
      <c r="J4981" s="50"/>
    </row>
    <row r="4982" spans="1:10" ht="12.75">
      <c r="A4982" s="54"/>
      <c r="B4982" s="54"/>
      <c r="C4982" s="54"/>
      <c r="D4982" s="54"/>
      <c r="F4982" s="54"/>
      <c r="G4982" s="55"/>
      <c r="I4982" s="69"/>
      <c r="J4982" s="50"/>
    </row>
    <row r="4983" spans="1:10" ht="12.75">
      <c r="A4983" s="54"/>
      <c r="B4983" s="54"/>
      <c r="C4983" s="54"/>
      <c r="D4983" s="54"/>
      <c r="F4983" s="54"/>
      <c r="G4983" s="55"/>
      <c r="I4983" s="69"/>
      <c r="J4983" s="50"/>
    </row>
    <row r="4984" spans="1:10" ht="12.75">
      <c r="A4984" s="54"/>
      <c r="B4984" s="54"/>
      <c r="C4984" s="54"/>
      <c r="D4984" s="54"/>
      <c r="F4984" s="54"/>
      <c r="G4984" s="55"/>
      <c r="I4984" s="69"/>
      <c r="J4984" s="50"/>
    </row>
    <row r="4985" spans="1:10" ht="12.75">
      <c r="A4985" s="54"/>
      <c r="B4985" s="54"/>
      <c r="C4985" s="54"/>
      <c r="D4985" s="54"/>
      <c r="F4985" s="54"/>
      <c r="G4985" s="55"/>
      <c r="I4985" s="69"/>
      <c r="J4985" s="50"/>
    </row>
    <row r="4986" spans="1:10" ht="12.75">
      <c r="A4986" s="54"/>
      <c r="B4986" s="54"/>
      <c r="C4986" s="54"/>
      <c r="D4986" s="54"/>
      <c r="F4986" s="54"/>
      <c r="G4986" s="55"/>
      <c r="I4986" s="69"/>
      <c r="J4986" s="50"/>
    </row>
    <row r="4987" spans="1:10" ht="12.75">
      <c r="A4987" s="54"/>
      <c r="B4987" s="54"/>
      <c r="C4987" s="54"/>
      <c r="D4987" s="54"/>
      <c r="F4987" s="54"/>
      <c r="G4987" s="55"/>
      <c r="I4987" s="69"/>
      <c r="J4987" s="50"/>
    </row>
    <row r="4988" spans="1:10" ht="12.75">
      <c r="A4988" s="54"/>
      <c r="B4988" s="54"/>
      <c r="C4988" s="54"/>
      <c r="D4988" s="54"/>
      <c r="F4988" s="54"/>
      <c r="G4988" s="55"/>
      <c r="I4988" s="69"/>
      <c r="J4988" s="50"/>
    </row>
    <row r="4989" spans="1:10" ht="12.75">
      <c r="A4989" s="54"/>
      <c r="B4989" s="54"/>
      <c r="C4989" s="54"/>
      <c r="D4989" s="54"/>
      <c r="F4989" s="54"/>
      <c r="G4989" s="55"/>
      <c r="I4989" s="69"/>
      <c r="J4989" s="50"/>
    </row>
    <row r="4990" spans="1:10" ht="12.75">
      <c r="A4990" s="54"/>
      <c r="B4990" s="54"/>
      <c r="C4990" s="54"/>
      <c r="D4990" s="54"/>
      <c r="F4990" s="54"/>
      <c r="G4990" s="55"/>
      <c r="I4990" s="69"/>
      <c r="J4990" s="50"/>
    </row>
    <row r="4991" spans="1:10" ht="12.75">
      <c r="A4991" s="54"/>
      <c r="B4991" s="54"/>
      <c r="C4991" s="54"/>
      <c r="D4991" s="54"/>
      <c r="F4991" s="54"/>
      <c r="G4991" s="55"/>
      <c r="I4991" s="69"/>
      <c r="J4991" s="50"/>
    </row>
    <row r="4992" spans="1:10" ht="12.75">
      <c r="A4992" s="54"/>
      <c r="B4992" s="54"/>
      <c r="C4992" s="54"/>
      <c r="D4992" s="54"/>
      <c r="F4992" s="54"/>
      <c r="G4992" s="55"/>
      <c r="I4992" s="69"/>
      <c r="J4992" s="50"/>
    </row>
    <row r="4993" spans="1:10" ht="12.75">
      <c r="A4993" s="54"/>
      <c r="B4993" s="54"/>
      <c r="C4993" s="54"/>
      <c r="D4993" s="54"/>
      <c r="F4993" s="54"/>
      <c r="G4993" s="55"/>
      <c r="I4993" s="69"/>
      <c r="J4993" s="50"/>
    </row>
    <row r="4994" spans="1:10" ht="12.75">
      <c r="A4994" s="54"/>
      <c r="B4994" s="54"/>
      <c r="C4994" s="54"/>
      <c r="D4994" s="54"/>
      <c r="F4994" s="54"/>
      <c r="G4994" s="55"/>
      <c r="I4994" s="69"/>
      <c r="J4994" s="50"/>
    </row>
    <row r="4995" spans="1:10" ht="12.75">
      <c r="A4995" s="54"/>
      <c r="B4995" s="54"/>
      <c r="C4995" s="54"/>
      <c r="D4995" s="54"/>
      <c r="F4995" s="54"/>
      <c r="G4995" s="55"/>
      <c r="I4995" s="69"/>
      <c r="J4995" s="50"/>
    </row>
    <row r="4996" spans="1:10" ht="12.75">
      <c r="A4996" s="54"/>
      <c r="B4996" s="54"/>
      <c r="C4996" s="54"/>
      <c r="D4996" s="54"/>
      <c r="F4996" s="54"/>
      <c r="G4996" s="55"/>
      <c r="I4996" s="69"/>
      <c r="J4996" s="50"/>
    </row>
    <row r="4997" spans="1:10" ht="12.75">
      <c r="A4997" s="54"/>
      <c r="B4997" s="54"/>
      <c r="C4997" s="54"/>
      <c r="D4997" s="54"/>
      <c r="F4997" s="54"/>
      <c r="G4997" s="55"/>
      <c r="I4997" s="69"/>
      <c r="J4997" s="50"/>
    </row>
    <row r="4998" spans="1:10" ht="12.75">
      <c r="A4998" s="54"/>
      <c r="B4998" s="54"/>
      <c r="C4998" s="54"/>
      <c r="D4998" s="54"/>
      <c r="F4998" s="54"/>
      <c r="G4998" s="55"/>
      <c r="I4998" s="69"/>
      <c r="J4998" s="50"/>
    </row>
    <row r="4999" spans="1:10" ht="12.75">
      <c r="A4999" s="54"/>
      <c r="B4999" s="54"/>
      <c r="C4999" s="54"/>
      <c r="D4999" s="54"/>
      <c r="F4999" s="54"/>
      <c r="G4999" s="55"/>
      <c r="I4999" s="69"/>
      <c r="J4999" s="50"/>
    </row>
    <row r="5000" spans="1:10" ht="12.75">
      <c r="A5000" s="54"/>
      <c r="B5000" s="54"/>
      <c r="C5000" s="54"/>
      <c r="D5000" s="54"/>
      <c r="F5000" s="54"/>
      <c r="G5000" s="55"/>
      <c r="I5000" s="69"/>
      <c r="J5000" s="50"/>
    </row>
    <row r="5001" spans="1:10" ht="12.75">
      <c r="A5001" s="54"/>
      <c r="B5001" s="54"/>
      <c r="C5001" s="54"/>
      <c r="D5001" s="54"/>
      <c r="F5001" s="54"/>
      <c r="G5001" s="55"/>
      <c r="I5001" s="69"/>
      <c r="J5001" s="50"/>
    </row>
    <row r="5002" spans="1:10" ht="12.75">
      <c r="A5002" s="54"/>
      <c r="B5002" s="54"/>
      <c r="C5002" s="54"/>
      <c r="D5002" s="54"/>
      <c r="F5002" s="54"/>
      <c r="G5002" s="55"/>
      <c r="I5002" s="69"/>
      <c r="J5002" s="50"/>
    </row>
    <row r="5003" spans="1:10" ht="12.75">
      <c r="A5003" s="54"/>
      <c r="B5003" s="54"/>
      <c r="C5003" s="54"/>
      <c r="D5003" s="54"/>
      <c r="F5003" s="54"/>
      <c r="G5003" s="55"/>
      <c r="I5003" s="69"/>
      <c r="J5003" s="50"/>
    </row>
    <row r="5004" spans="1:10" ht="12.75">
      <c r="A5004" s="54"/>
      <c r="B5004" s="54"/>
      <c r="C5004" s="54"/>
      <c r="D5004" s="54"/>
      <c r="F5004" s="54"/>
      <c r="G5004" s="55"/>
      <c r="I5004" s="69"/>
      <c r="J5004" s="50"/>
    </row>
    <row r="5005" spans="1:10" ht="12.75">
      <c r="A5005" s="54"/>
      <c r="B5005" s="54"/>
      <c r="C5005" s="54"/>
      <c r="D5005" s="54"/>
      <c r="F5005" s="54"/>
      <c r="G5005" s="55"/>
      <c r="I5005" s="69"/>
      <c r="J5005" s="50"/>
    </row>
    <row r="5006" spans="1:10" ht="12.75">
      <c r="A5006" s="54"/>
      <c r="B5006" s="54"/>
      <c r="C5006" s="54"/>
      <c r="D5006" s="54"/>
      <c r="F5006" s="54"/>
      <c r="G5006" s="55"/>
      <c r="I5006" s="69"/>
      <c r="J5006" s="50"/>
    </row>
    <row r="5007" spans="1:10" ht="12.75">
      <c r="A5007" s="54"/>
      <c r="B5007" s="54"/>
      <c r="C5007" s="54"/>
      <c r="D5007" s="54"/>
      <c r="F5007" s="54"/>
      <c r="G5007" s="55"/>
      <c r="I5007" s="69"/>
      <c r="J5007" s="50"/>
    </row>
    <row r="5008" spans="1:10" ht="12.75">
      <c r="A5008" s="54"/>
      <c r="B5008" s="54"/>
      <c r="C5008" s="54"/>
      <c r="D5008" s="54"/>
      <c r="F5008" s="54"/>
      <c r="G5008" s="55"/>
      <c r="I5008" s="69"/>
      <c r="J5008" s="50"/>
    </row>
    <row r="5009" spans="1:10" ht="12.75">
      <c r="A5009" s="54"/>
      <c r="B5009" s="54"/>
      <c r="C5009" s="54"/>
      <c r="D5009" s="54"/>
      <c r="F5009" s="54"/>
      <c r="G5009" s="55"/>
      <c r="I5009" s="69"/>
      <c r="J5009" s="50"/>
    </row>
    <row r="5010" spans="1:10" ht="12.75">
      <c r="A5010" s="54"/>
      <c r="B5010" s="54"/>
      <c r="C5010" s="54"/>
      <c r="D5010" s="54"/>
      <c r="F5010" s="54"/>
      <c r="G5010" s="55"/>
      <c r="I5010" s="69"/>
      <c r="J5010" s="50"/>
    </row>
    <row r="5011" spans="1:10" ht="12.75">
      <c r="A5011" s="54"/>
      <c r="B5011" s="54"/>
      <c r="C5011" s="54"/>
      <c r="D5011" s="54"/>
      <c r="F5011" s="54"/>
      <c r="G5011" s="55"/>
      <c r="I5011" s="69"/>
      <c r="J5011" s="50"/>
    </row>
    <row r="5012" spans="1:10" ht="12.75">
      <c r="A5012" s="54"/>
      <c r="B5012" s="54"/>
      <c r="C5012" s="54"/>
      <c r="D5012" s="54"/>
      <c r="F5012" s="54"/>
      <c r="G5012" s="55"/>
      <c r="I5012" s="69"/>
      <c r="J5012" s="50"/>
    </row>
    <row r="5013" spans="1:10" ht="12.75">
      <c r="A5013" s="54"/>
      <c r="B5013" s="54"/>
      <c r="C5013" s="54"/>
      <c r="D5013" s="54"/>
      <c r="F5013" s="54"/>
      <c r="G5013" s="55"/>
      <c r="I5013" s="69"/>
      <c r="J5013" s="50"/>
    </row>
    <row r="5014" spans="1:10" ht="12.75">
      <c r="A5014" s="54"/>
      <c r="B5014" s="54"/>
      <c r="C5014" s="54"/>
      <c r="D5014" s="54"/>
      <c r="F5014" s="54"/>
      <c r="G5014" s="55"/>
      <c r="I5014" s="69"/>
      <c r="J5014" s="50"/>
    </row>
    <row r="5015" spans="1:10" ht="12.75">
      <c r="A5015" s="54"/>
      <c r="B5015" s="54"/>
      <c r="C5015" s="54"/>
      <c r="D5015" s="54"/>
      <c r="F5015" s="54"/>
      <c r="G5015" s="55"/>
      <c r="I5015" s="69"/>
      <c r="J5015" s="50"/>
    </row>
    <row r="5016" spans="1:10" ht="12.75">
      <c r="A5016" s="54"/>
      <c r="B5016" s="54"/>
      <c r="C5016" s="54"/>
      <c r="D5016" s="54"/>
      <c r="F5016" s="54"/>
      <c r="G5016" s="55"/>
      <c r="I5016" s="69"/>
      <c r="J5016" s="50"/>
    </row>
    <row r="5017" spans="1:10" ht="12.75">
      <c r="A5017" s="54"/>
      <c r="B5017" s="54"/>
      <c r="C5017" s="54"/>
      <c r="D5017" s="54"/>
      <c r="F5017" s="54"/>
      <c r="G5017" s="55"/>
      <c r="I5017" s="69"/>
      <c r="J5017" s="50"/>
    </row>
    <row r="5018" spans="1:10" ht="12.75">
      <c r="A5018" s="54"/>
      <c r="B5018" s="54"/>
      <c r="C5018" s="54"/>
      <c r="D5018" s="54"/>
      <c r="F5018" s="54"/>
      <c r="G5018" s="55"/>
      <c r="I5018" s="69"/>
      <c r="J5018" s="50"/>
    </row>
    <row r="5019" spans="1:10" ht="12.75">
      <c r="A5019" s="54"/>
      <c r="B5019" s="54"/>
      <c r="C5019" s="54"/>
      <c r="D5019" s="54"/>
      <c r="F5019" s="54"/>
      <c r="G5019" s="55"/>
      <c r="I5019" s="69"/>
      <c r="J5019" s="50"/>
    </row>
    <row r="5020" spans="1:10" ht="12.75">
      <c r="A5020" s="54"/>
      <c r="B5020" s="54"/>
      <c r="C5020" s="54"/>
      <c r="D5020" s="54"/>
      <c r="F5020" s="54"/>
      <c r="G5020" s="55"/>
      <c r="I5020" s="69"/>
      <c r="J5020" s="50"/>
    </row>
    <row r="5021" spans="1:10" ht="12.75">
      <c r="A5021" s="54"/>
      <c r="B5021" s="54"/>
      <c r="C5021" s="54"/>
      <c r="D5021" s="54"/>
      <c r="F5021" s="54"/>
      <c r="G5021" s="55"/>
      <c r="I5021" s="69"/>
      <c r="J5021" s="50"/>
    </row>
    <row r="5022" spans="1:10" ht="12.75">
      <c r="A5022" s="54"/>
      <c r="B5022" s="54"/>
      <c r="C5022" s="54"/>
      <c r="D5022" s="54"/>
      <c r="F5022" s="54"/>
      <c r="G5022" s="55"/>
      <c r="I5022" s="69"/>
      <c r="J5022" s="50"/>
    </row>
    <row r="5023" spans="1:10" ht="12.75">
      <c r="A5023" s="54"/>
      <c r="B5023" s="54"/>
      <c r="C5023" s="54"/>
      <c r="D5023" s="54"/>
      <c r="F5023" s="54"/>
      <c r="G5023" s="55"/>
      <c r="I5023" s="69"/>
      <c r="J5023" s="50"/>
    </row>
    <row r="5024" spans="1:10" ht="12.75">
      <c r="A5024" s="54"/>
      <c r="B5024" s="54"/>
      <c r="C5024" s="54"/>
      <c r="D5024" s="54"/>
      <c r="F5024" s="54"/>
      <c r="G5024" s="55"/>
      <c r="I5024" s="69"/>
      <c r="J5024" s="50"/>
    </row>
    <row r="5025" spans="1:10" ht="12.75">
      <c r="A5025" s="54"/>
      <c r="B5025" s="54"/>
      <c r="C5025" s="54"/>
      <c r="D5025" s="54"/>
      <c r="F5025" s="54"/>
      <c r="G5025" s="55"/>
      <c r="I5025" s="69"/>
      <c r="J5025" s="50"/>
    </row>
    <row r="5026" spans="1:10" ht="12.75">
      <c r="A5026" s="54"/>
      <c r="B5026" s="54"/>
      <c r="C5026" s="54"/>
      <c r="D5026" s="54"/>
      <c r="F5026" s="54"/>
      <c r="G5026" s="55"/>
      <c r="I5026" s="69"/>
      <c r="J5026" s="50"/>
    </row>
    <row r="5027" spans="1:10" ht="12.75">
      <c r="A5027" s="54"/>
      <c r="B5027" s="54"/>
      <c r="C5027" s="54"/>
      <c r="D5027" s="54"/>
      <c r="F5027" s="54"/>
      <c r="G5027" s="55"/>
      <c r="I5027" s="69"/>
      <c r="J5027" s="50"/>
    </row>
    <row r="5028" spans="1:10" ht="12.75">
      <c r="A5028" s="54"/>
      <c r="B5028" s="54"/>
      <c r="C5028" s="54"/>
      <c r="D5028" s="54"/>
      <c r="F5028" s="54"/>
      <c r="G5028" s="55"/>
      <c r="I5028" s="69"/>
      <c r="J5028" s="50"/>
    </row>
    <row r="5029" spans="1:10" ht="12.75">
      <c r="A5029" s="54"/>
      <c r="B5029" s="54"/>
      <c r="C5029" s="54"/>
      <c r="D5029" s="54"/>
      <c r="F5029" s="54"/>
      <c r="G5029" s="55"/>
      <c r="I5029" s="69"/>
      <c r="J5029" s="50"/>
    </row>
    <row r="5030" spans="1:10" ht="12.75">
      <c r="A5030" s="54"/>
      <c r="B5030" s="54"/>
      <c r="C5030" s="54"/>
      <c r="D5030" s="54"/>
      <c r="F5030" s="54"/>
      <c r="G5030" s="55"/>
      <c r="I5030" s="69"/>
      <c r="J5030" s="50"/>
    </row>
    <row r="5031" spans="1:10" ht="12.75">
      <c r="A5031" s="54"/>
      <c r="B5031" s="54"/>
      <c r="C5031" s="54"/>
      <c r="D5031" s="54"/>
      <c r="F5031" s="54"/>
      <c r="G5031" s="55"/>
      <c r="I5031" s="69"/>
      <c r="J5031" s="50"/>
    </row>
    <row r="5032" spans="1:10" ht="12.75">
      <c r="A5032" s="54"/>
      <c r="B5032" s="54"/>
      <c r="C5032" s="54"/>
      <c r="D5032" s="54"/>
      <c r="F5032" s="54"/>
      <c r="G5032" s="55"/>
      <c r="I5032" s="69"/>
      <c r="J5032" s="50"/>
    </row>
    <row r="5033" spans="1:10" ht="12.75">
      <c r="A5033" s="54"/>
      <c r="B5033" s="54"/>
      <c r="C5033" s="54"/>
      <c r="D5033" s="54"/>
      <c r="F5033" s="54"/>
      <c r="G5033" s="55"/>
      <c r="I5033" s="69"/>
      <c r="J5033" s="50"/>
    </row>
    <row r="5034" spans="1:10" ht="12.75">
      <c r="A5034" s="54"/>
      <c r="B5034" s="54"/>
      <c r="C5034" s="54"/>
      <c r="D5034" s="54"/>
      <c r="F5034" s="54"/>
      <c r="G5034" s="55"/>
      <c r="I5034" s="69"/>
      <c r="J5034" s="50"/>
    </row>
    <row r="5035" spans="1:10" ht="12.75">
      <c r="A5035" s="54"/>
      <c r="B5035" s="54"/>
      <c r="C5035" s="54"/>
      <c r="D5035" s="54"/>
      <c r="F5035" s="54"/>
      <c r="G5035" s="55"/>
      <c r="I5035" s="69"/>
      <c r="J5035" s="50"/>
    </row>
    <row r="5036" spans="1:10" ht="12.75">
      <c r="A5036" s="54"/>
      <c r="B5036" s="54"/>
      <c r="C5036" s="54"/>
      <c r="D5036" s="54"/>
      <c r="F5036" s="54"/>
      <c r="G5036" s="55"/>
      <c r="I5036" s="69"/>
      <c r="J5036" s="50"/>
    </row>
    <row r="5037" spans="1:10" ht="12.75">
      <c r="A5037" s="54"/>
      <c r="B5037" s="54"/>
      <c r="C5037" s="54"/>
      <c r="D5037" s="54"/>
      <c r="F5037" s="54"/>
      <c r="G5037" s="55"/>
      <c r="I5037" s="69"/>
      <c r="J5037" s="50"/>
    </row>
    <row r="5038" spans="1:10" ht="12.75">
      <c r="A5038" s="54"/>
      <c r="B5038" s="54"/>
      <c r="C5038" s="54"/>
      <c r="D5038" s="54"/>
      <c r="F5038" s="54"/>
      <c r="G5038" s="55"/>
      <c r="I5038" s="69"/>
      <c r="J5038" s="50"/>
    </row>
    <row r="5039" spans="1:10" ht="12.75">
      <c r="A5039" s="54"/>
      <c r="B5039" s="54"/>
      <c r="C5039" s="54"/>
      <c r="D5039" s="54"/>
      <c r="F5039" s="54"/>
      <c r="G5039" s="55"/>
      <c r="I5039" s="69"/>
      <c r="J5039" s="50"/>
    </row>
    <row r="5040" spans="1:10" ht="12.75">
      <c r="A5040" s="54"/>
      <c r="B5040" s="54"/>
      <c r="C5040" s="54"/>
      <c r="D5040" s="54"/>
      <c r="F5040" s="54"/>
      <c r="G5040" s="55"/>
      <c r="I5040" s="69"/>
      <c r="J5040" s="50"/>
    </row>
    <row r="5041" spans="1:10" ht="12.75">
      <c r="A5041" s="54"/>
      <c r="B5041" s="54"/>
      <c r="C5041" s="54"/>
      <c r="D5041" s="54"/>
      <c r="F5041" s="54"/>
      <c r="G5041" s="55"/>
      <c r="I5041" s="69"/>
      <c r="J5041" s="50"/>
    </row>
    <row r="5042" spans="1:10" ht="12.75">
      <c r="A5042" s="54"/>
      <c r="B5042" s="54"/>
      <c r="C5042" s="54"/>
      <c r="D5042" s="54"/>
      <c r="F5042" s="54"/>
      <c r="G5042" s="55"/>
      <c r="I5042" s="69"/>
      <c r="J5042" s="50"/>
    </row>
    <row r="5043" spans="1:10" ht="12.75">
      <c r="A5043" s="54"/>
      <c r="B5043" s="54"/>
      <c r="C5043" s="54"/>
      <c r="D5043" s="54"/>
      <c r="F5043" s="54"/>
      <c r="G5043" s="55"/>
      <c r="I5043" s="69"/>
      <c r="J5043" s="50"/>
    </row>
    <row r="5044" spans="1:10" ht="12.75">
      <c r="A5044" s="54"/>
      <c r="B5044" s="54"/>
      <c r="C5044" s="54"/>
      <c r="D5044" s="54"/>
      <c r="F5044" s="54"/>
      <c r="G5044" s="55"/>
      <c r="I5044" s="69"/>
      <c r="J5044" s="50"/>
    </row>
    <row r="5045" spans="1:10" ht="12.75">
      <c r="A5045" s="54"/>
      <c r="B5045" s="54"/>
      <c r="C5045" s="54"/>
      <c r="D5045" s="54"/>
      <c r="F5045" s="54"/>
      <c r="G5045" s="55"/>
      <c r="I5045" s="69"/>
      <c r="J5045" s="50"/>
    </row>
    <row r="5046" spans="1:10" ht="12.75">
      <c r="A5046" s="54"/>
      <c r="B5046" s="54"/>
      <c r="C5046" s="54"/>
      <c r="D5046" s="54"/>
      <c r="F5046" s="54"/>
      <c r="G5046" s="55"/>
      <c r="I5046" s="69"/>
      <c r="J5046" s="50"/>
    </row>
    <row r="5047" spans="1:10" ht="12.75">
      <c r="A5047" s="54"/>
      <c r="B5047" s="54"/>
      <c r="C5047" s="54"/>
      <c r="D5047" s="54"/>
      <c r="F5047" s="54"/>
      <c r="G5047" s="55"/>
      <c r="I5047" s="69"/>
      <c r="J5047" s="50"/>
    </row>
    <row r="5048" spans="1:10" ht="12.75">
      <c r="A5048" s="54"/>
      <c r="B5048" s="54"/>
      <c r="C5048" s="54"/>
      <c r="D5048" s="54"/>
      <c r="F5048" s="54"/>
      <c r="G5048" s="55"/>
      <c r="I5048" s="69"/>
      <c r="J5048" s="50"/>
    </row>
    <row r="5049" spans="1:10" ht="12.75">
      <c r="A5049" s="54"/>
      <c r="B5049" s="54"/>
      <c r="C5049" s="54"/>
      <c r="D5049" s="54"/>
      <c r="F5049" s="54"/>
      <c r="G5049" s="55"/>
      <c r="I5049" s="69"/>
      <c r="J5049" s="50"/>
    </row>
    <row r="5050" spans="1:10" ht="12.75">
      <c r="A5050" s="54"/>
      <c r="B5050" s="54"/>
      <c r="C5050" s="54"/>
      <c r="D5050" s="54"/>
      <c r="F5050" s="54"/>
      <c r="G5050" s="55"/>
      <c r="I5050" s="69"/>
      <c r="J5050" s="50"/>
    </row>
    <row r="5051" spans="1:10" ht="12.75">
      <c r="A5051" s="54"/>
      <c r="B5051" s="54"/>
      <c r="C5051" s="54"/>
      <c r="D5051" s="54"/>
      <c r="F5051" s="54"/>
      <c r="G5051" s="55"/>
      <c r="I5051" s="69"/>
      <c r="J5051" s="50"/>
    </row>
    <row r="5052" spans="1:10" ht="12.75">
      <c r="A5052" s="54"/>
      <c r="B5052" s="54"/>
      <c r="C5052" s="54"/>
      <c r="D5052" s="54"/>
      <c r="F5052" s="54"/>
      <c r="G5052" s="55"/>
      <c r="I5052" s="69"/>
      <c r="J5052" s="50"/>
    </row>
    <row r="5053" spans="1:10" ht="12.75">
      <c r="A5053" s="54"/>
      <c r="B5053" s="54"/>
      <c r="C5053" s="54"/>
      <c r="D5053" s="54"/>
      <c r="F5053" s="54"/>
      <c r="G5053" s="55"/>
      <c r="I5053" s="69"/>
      <c r="J5053" s="50"/>
    </row>
    <row r="5054" spans="1:10" ht="12.75">
      <c r="A5054" s="54"/>
      <c r="B5054" s="54"/>
      <c r="C5054" s="54"/>
      <c r="D5054" s="54"/>
      <c r="F5054" s="54"/>
      <c r="G5054" s="55"/>
      <c r="I5054" s="69"/>
      <c r="J5054" s="50"/>
    </row>
    <row r="5055" spans="1:10" ht="12.75">
      <c r="A5055" s="54"/>
      <c r="B5055" s="54"/>
      <c r="C5055" s="54"/>
      <c r="D5055" s="54"/>
      <c r="F5055" s="54"/>
      <c r="G5055" s="55"/>
      <c r="I5055" s="69"/>
      <c r="J5055" s="50"/>
    </row>
    <row r="5056" spans="1:10" ht="12.75">
      <c r="A5056" s="54"/>
      <c r="B5056" s="54"/>
      <c r="C5056" s="54"/>
      <c r="D5056" s="54"/>
      <c r="F5056" s="54"/>
      <c r="G5056" s="55"/>
      <c r="I5056" s="69"/>
      <c r="J5056" s="50"/>
    </row>
    <row r="5057" spans="1:10" ht="12.75">
      <c r="A5057" s="54"/>
      <c r="B5057" s="54"/>
      <c r="C5057" s="54"/>
      <c r="D5057" s="54"/>
      <c r="F5057" s="54"/>
      <c r="G5057" s="55"/>
      <c r="I5057" s="69"/>
      <c r="J5057" s="50"/>
    </row>
    <row r="5058" spans="1:10" ht="12.75">
      <c r="A5058" s="54"/>
      <c r="B5058" s="54"/>
      <c r="C5058" s="54"/>
      <c r="D5058" s="54"/>
      <c r="F5058" s="54"/>
      <c r="G5058" s="55"/>
      <c r="I5058" s="69"/>
      <c r="J5058" s="50"/>
    </row>
    <row r="5059" spans="1:10" ht="12.75">
      <c r="A5059" s="54"/>
      <c r="B5059" s="54"/>
      <c r="C5059" s="54"/>
      <c r="D5059" s="54"/>
      <c r="F5059" s="54"/>
      <c r="G5059" s="55"/>
      <c r="I5059" s="69"/>
      <c r="J5059" s="50"/>
    </row>
    <row r="5060" spans="1:10" ht="12.75">
      <c r="A5060" s="54"/>
      <c r="B5060" s="54"/>
      <c r="C5060" s="54"/>
      <c r="D5060" s="54"/>
      <c r="F5060" s="54"/>
      <c r="G5060" s="55"/>
      <c r="I5060" s="69"/>
      <c r="J5060" s="50"/>
    </row>
    <row r="5061" spans="1:10" ht="12.75">
      <c r="A5061" s="54"/>
      <c r="B5061" s="54"/>
      <c r="C5061" s="54"/>
      <c r="D5061" s="54"/>
      <c r="F5061" s="54"/>
      <c r="G5061" s="55"/>
      <c r="I5061" s="69"/>
      <c r="J5061" s="50"/>
    </row>
    <row r="5062" spans="1:10" ht="12.75">
      <c r="A5062" s="54"/>
      <c r="B5062" s="54"/>
      <c r="C5062" s="54"/>
      <c r="D5062" s="54"/>
      <c r="F5062" s="54"/>
      <c r="G5062" s="55"/>
      <c r="I5062" s="69"/>
      <c r="J5062" s="50"/>
    </row>
    <row r="5063" spans="1:10" ht="12.75">
      <c r="A5063" s="54"/>
      <c r="B5063" s="54"/>
      <c r="C5063" s="54"/>
      <c r="D5063" s="54"/>
      <c r="F5063" s="54"/>
      <c r="G5063" s="55"/>
      <c r="I5063" s="69"/>
      <c r="J5063" s="50"/>
    </row>
    <row r="5064" spans="1:10" ht="12.75">
      <c r="A5064" s="54"/>
      <c r="B5064" s="54"/>
      <c r="C5064" s="54"/>
      <c r="D5064" s="54"/>
      <c r="F5064" s="54"/>
      <c r="G5064" s="55"/>
      <c r="I5064" s="69"/>
      <c r="J5064" s="50"/>
    </row>
    <row r="5065" spans="1:10" ht="12.75">
      <c r="A5065" s="54"/>
      <c r="B5065" s="54"/>
      <c r="C5065" s="54"/>
      <c r="D5065" s="54"/>
      <c r="F5065" s="54"/>
      <c r="G5065" s="55"/>
      <c r="I5065" s="69"/>
      <c r="J5065" s="50"/>
    </row>
    <row r="5066" spans="1:10" ht="12.75">
      <c r="A5066" s="54"/>
      <c r="B5066" s="54"/>
      <c r="C5066" s="54"/>
      <c r="D5066" s="54"/>
      <c r="F5066" s="54"/>
      <c r="G5066" s="55"/>
      <c r="I5066" s="69"/>
      <c r="J5066" s="50"/>
    </row>
    <row r="5067" spans="1:10" ht="12.75">
      <c r="A5067" s="54"/>
      <c r="B5067" s="54"/>
      <c r="C5067" s="54"/>
      <c r="D5067" s="54"/>
      <c r="F5067" s="54"/>
      <c r="G5067" s="55"/>
      <c r="I5067" s="69"/>
      <c r="J5067" s="50"/>
    </row>
    <row r="5068" spans="1:10" ht="12.75">
      <c r="A5068" s="54"/>
      <c r="B5068" s="54"/>
      <c r="C5068" s="54"/>
      <c r="D5068" s="54"/>
      <c r="F5068" s="54"/>
      <c r="G5068" s="55"/>
      <c r="I5068" s="69"/>
      <c r="J5068" s="50"/>
    </row>
    <row r="5069" spans="1:10" ht="12.75">
      <c r="A5069" s="54"/>
      <c r="B5069" s="54"/>
      <c r="C5069" s="54"/>
      <c r="D5069" s="54"/>
      <c r="F5069" s="54"/>
      <c r="G5069" s="55"/>
      <c r="I5069" s="69"/>
      <c r="J5069" s="50"/>
    </row>
    <row r="5070" spans="1:10" ht="12.75">
      <c r="A5070" s="54"/>
      <c r="B5070" s="54"/>
      <c r="C5070" s="54"/>
      <c r="D5070" s="54"/>
      <c r="F5070" s="54"/>
      <c r="G5070" s="55"/>
      <c r="I5070" s="69"/>
      <c r="J5070" s="50"/>
    </row>
    <row r="5071" spans="1:10" ht="12.75">
      <c r="A5071" s="54"/>
      <c r="B5071" s="54"/>
      <c r="C5071" s="54"/>
      <c r="D5071" s="54"/>
      <c r="F5071" s="54"/>
      <c r="G5071" s="55"/>
      <c r="I5071" s="69"/>
      <c r="J5071" s="50"/>
    </row>
    <row r="5072" spans="1:10" ht="12.75">
      <c r="A5072" s="54"/>
      <c r="B5072" s="54"/>
      <c r="C5072" s="54"/>
      <c r="D5072" s="54"/>
      <c r="F5072" s="54"/>
      <c r="G5072" s="55"/>
      <c r="I5072" s="69"/>
      <c r="J5072" s="50"/>
    </row>
    <row r="5073" spans="1:10" ht="12.75">
      <c r="A5073" s="54"/>
      <c r="B5073" s="54"/>
      <c r="C5073" s="54"/>
      <c r="D5073" s="54"/>
      <c r="F5073" s="54"/>
      <c r="G5073" s="55"/>
      <c r="I5073" s="69"/>
      <c r="J5073" s="50"/>
    </row>
    <row r="5074" spans="1:10" ht="12.75">
      <c r="A5074" s="54"/>
      <c r="B5074" s="54"/>
      <c r="C5074" s="54"/>
      <c r="D5074" s="54"/>
      <c r="F5074" s="54"/>
      <c r="G5074" s="55"/>
      <c r="I5074" s="69"/>
      <c r="J5074" s="50"/>
    </row>
    <row r="5075" spans="1:10" ht="12.75">
      <c r="A5075" s="54"/>
      <c r="B5075" s="54"/>
      <c r="C5075" s="54"/>
      <c r="D5075" s="54"/>
      <c r="F5075" s="54"/>
      <c r="G5075" s="55"/>
      <c r="I5075" s="69"/>
      <c r="J5075" s="50"/>
    </row>
    <row r="5076" spans="1:10" ht="12.75">
      <c r="A5076" s="54"/>
      <c r="B5076" s="54"/>
      <c r="C5076" s="54"/>
      <c r="D5076" s="54"/>
      <c r="F5076" s="54"/>
      <c r="G5076" s="55"/>
      <c r="I5076" s="69"/>
      <c r="J5076" s="50"/>
    </row>
    <row r="5077" spans="1:10" ht="12.75">
      <c r="A5077" s="54"/>
      <c r="B5077" s="54"/>
      <c r="C5077" s="54"/>
      <c r="D5077" s="54"/>
      <c r="F5077" s="54"/>
      <c r="G5077" s="55"/>
      <c r="I5077" s="69"/>
      <c r="J5077" s="50"/>
    </row>
    <row r="5078" spans="1:10" ht="12.75">
      <c r="A5078" s="54"/>
      <c r="B5078" s="54"/>
      <c r="C5078" s="54"/>
      <c r="D5078" s="54"/>
      <c r="F5078" s="54"/>
      <c r="G5078" s="55"/>
      <c r="I5078" s="69"/>
      <c r="J5078" s="50"/>
    </row>
    <row r="5079" spans="1:10" ht="12.75">
      <c r="A5079" s="54"/>
      <c r="B5079" s="54"/>
      <c r="C5079" s="54"/>
      <c r="D5079" s="54"/>
      <c r="F5079" s="54"/>
      <c r="G5079" s="55"/>
      <c r="I5079" s="69"/>
      <c r="J5079" s="50"/>
    </row>
    <row r="5080" spans="1:10" ht="12.75">
      <c r="A5080" s="54"/>
      <c r="B5080" s="54"/>
      <c r="C5080" s="54"/>
      <c r="D5080" s="54"/>
      <c r="F5080" s="54"/>
      <c r="G5080" s="55"/>
      <c r="I5080" s="69"/>
      <c r="J5080" s="50"/>
    </row>
    <row r="5081" spans="1:10" ht="12.75">
      <c r="A5081" s="54"/>
      <c r="B5081" s="54"/>
      <c r="C5081" s="54"/>
      <c r="D5081" s="54"/>
      <c r="F5081" s="54"/>
      <c r="G5081" s="55"/>
      <c r="I5081" s="69"/>
      <c r="J5081" s="50"/>
    </row>
    <row r="5082" spans="1:10" ht="12.75">
      <c r="A5082" s="54"/>
      <c r="B5082" s="54"/>
      <c r="C5082" s="54"/>
      <c r="D5082" s="54"/>
      <c r="F5082" s="54"/>
      <c r="G5082" s="55"/>
      <c r="I5082" s="69"/>
      <c r="J5082" s="50"/>
    </row>
    <row r="5083" spans="1:10" ht="12.75">
      <c r="A5083" s="54"/>
      <c r="B5083" s="54"/>
      <c r="C5083" s="54"/>
      <c r="D5083" s="54"/>
      <c r="F5083" s="54"/>
      <c r="G5083" s="55"/>
      <c r="I5083" s="69"/>
      <c r="J5083" s="50"/>
    </row>
    <row r="5084" spans="1:10" ht="12.75">
      <c r="A5084" s="54"/>
      <c r="B5084" s="54"/>
      <c r="C5084" s="54"/>
      <c r="D5084" s="54"/>
      <c r="F5084" s="54"/>
      <c r="G5084" s="55"/>
      <c r="I5084" s="69"/>
      <c r="J5084" s="50"/>
    </row>
    <row r="5085" spans="1:10" ht="12.75">
      <c r="A5085" s="54"/>
      <c r="B5085" s="54"/>
      <c r="C5085" s="54"/>
      <c r="D5085" s="54"/>
      <c r="F5085" s="54"/>
      <c r="G5085" s="55"/>
      <c r="I5085" s="69"/>
      <c r="J5085" s="50"/>
    </row>
    <row r="5086" spans="1:10" ht="12.75">
      <c r="A5086" s="54"/>
      <c r="B5086" s="54"/>
      <c r="C5086" s="54"/>
      <c r="D5086" s="54"/>
      <c r="F5086" s="54"/>
      <c r="G5086" s="55"/>
      <c r="I5086" s="69"/>
      <c r="J5086" s="50"/>
    </row>
    <row r="5087" spans="1:10" ht="12.75">
      <c r="A5087" s="54"/>
      <c r="B5087" s="54"/>
      <c r="C5087" s="54"/>
      <c r="D5087" s="54"/>
      <c r="F5087" s="54"/>
      <c r="G5087" s="55"/>
      <c r="I5087" s="69"/>
      <c r="J5087" s="50"/>
    </row>
    <row r="5088" spans="1:10" ht="12.75">
      <c r="A5088" s="54"/>
      <c r="B5088" s="54"/>
      <c r="C5088" s="54"/>
      <c r="D5088" s="54"/>
      <c r="F5088" s="54"/>
      <c r="G5088" s="55"/>
      <c r="I5088" s="69"/>
      <c r="J5088" s="50"/>
    </row>
    <row r="5089" spans="1:10" ht="12.75">
      <c r="A5089" s="54"/>
      <c r="B5089" s="54"/>
      <c r="C5089" s="54"/>
      <c r="D5089" s="54"/>
      <c r="F5089" s="54"/>
      <c r="G5089" s="55"/>
      <c r="I5089" s="69"/>
      <c r="J5089" s="50"/>
    </row>
    <row r="5090" spans="1:10" ht="12.75">
      <c r="A5090" s="54"/>
      <c r="B5090" s="54"/>
      <c r="C5090" s="54"/>
      <c r="D5090" s="54"/>
      <c r="F5090" s="54"/>
      <c r="G5090" s="55"/>
      <c r="I5090" s="69"/>
      <c r="J5090" s="50"/>
    </row>
    <row r="5091" spans="1:10" ht="12.75">
      <c r="A5091" s="54"/>
      <c r="B5091" s="54"/>
      <c r="C5091" s="54"/>
      <c r="D5091" s="54"/>
      <c r="F5091" s="54"/>
      <c r="G5091" s="55"/>
      <c r="I5091" s="69"/>
      <c r="J5091" s="50"/>
    </row>
    <row r="5092" spans="1:10" ht="12.75">
      <c r="A5092" s="54"/>
      <c r="B5092" s="54"/>
      <c r="C5092" s="54"/>
      <c r="D5092" s="54"/>
      <c r="F5092" s="54"/>
      <c r="G5092" s="55"/>
      <c r="I5092" s="69"/>
      <c r="J5092" s="50"/>
    </row>
    <row r="5093" spans="1:10" ht="12.75">
      <c r="A5093" s="54"/>
      <c r="B5093" s="54"/>
      <c r="C5093" s="54"/>
      <c r="D5093" s="54"/>
      <c r="F5093" s="54"/>
      <c r="G5093" s="55"/>
      <c r="I5093" s="69"/>
      <c r="J5093" s="50"/>
    </row>
    <row r="5094" spans="1:10" ht="12.75">
      <c r="A5094" s="54"/>
      <c r="B5094" s="54"/>
      <c r="C5094" s="54"/>
      <c r="D5094" s="54"/>
      <c r="F5094" s="54"/>
      <c r="G5094" s="55"/>
      <c r="I5094" s="69"/>
      <c r="J5094" s="50"/>
    </row>
    <row r="5095" spans="1:10" ht="12.75">
      <c r="A5095" s="54"/>
      <c r="B5095" s="54"/>
      <c r="C5095" s="54"/>
      <c r="D5095" s="54"/>
      <c r="F5095" s="54"/>
      <c r="G5095" s="55"/>
      <c r="I5095" s="69"/>
      <c r="J5095" s="50"/>
    </row>
    <row r="5096" spans="1:10" ht="12.75">
      <c r="A5096" s="54"/>
      <c r="B5096" s="54"/>
      <c r="C5096" s="54"/>
      <c r="D5096" s="54"/>
      <c r="F5096" s="54"/>
      <c r="G5096" s="55"/>
      <c r="I5096" s="69"/>
      <c r="J5096" s="50"/>
    </row>
    <row r="5097" spans="1:10" ht="12.75">
      <c r="A5097" s="54"/>
      <c r="B5097" s="54"/>
      <c r="C5097" s="54"/>
      <c r="D5097" s="54"/>
      <c r="F5097" s="54"/>
      <c r="G5097" s="55"/>
      <c r="I5097" s="69"/>
      <c r="J5097" s="50"/>
    </row>
    <row r="5098" spans="1:10" ht="12.75">
      <c r="A5098" s="54"/>
      <c r="B5098" s="54"/>
      <c r="C5098" s="54"/>
      <c r="D5098" s="54"/>
      <c r="F5098" s="54"/>
      <c r="G5098" s="55"/>
      <c r="I5098" s="69"/>
      <c r="J5098" s="50"/>
    </row>
    <row r="5099" spans="1:10" ht="12.75">
      <c r="A5099" s="54"/>
      <c r="B5099" s="54"/>
      <c r="C5099" s="54"/>
      <c r="D5099" s="54"/>
      <c r="F5099" s="54"/>
      <c r="G5099" s="55"/>
      <c r="I5099" s="69"/>
      <c r="J5099" s="50"/>
    </row>
    <row r="5100" spans="1:10" ht="12.75">
      <c r="A5100" s="54"/>
      <c r="B5100" s="54"/>
      <c r="C5100" s="54"/>
      <c r="D5100" s="54"/>
      <c r="F5100" s="54"/>
      <c r="G5100" s="55"/>
      <c r="I5100" s="69"/>
      <c r="J5100" s="50"/>
    </row>
    <row r="5101" spans="1:10" ht="12.75">
      <c r="A5101" s="54"/>
      <c r="B5101" s="54"/>
      <c r="C5101" s="54"/>
      <c r="D5101" s="54"/>
      <c r="F5101" s="54"/>
      <c r="G5101" s="55"/>
      <c r="I5101" s="69"/>
      <c r="J5101" s="50"/>
    </row>
    <row r="5102" spans="1:10" ht="12.75">
      <c r="A5102" s="54"/>
      <c r="B5102" s="54"/>
      <c r="C5102" s="54"/>
      <c r="D5102" s="54"/>
      <c r="F5102" s="54"/>
      <c r="G5102" s="55"/>
      <c r="I5102" s="69"/>
      <c r="J5102" s="50"/>
    </row>
    <row r="5103" spans="1:10" ht="12.75">
      <c r="A5103" s="54"/>
      <c r="B5103" s="54"/>
      <c r="C5103" s="54"/>
      <c r="D5103" s="54"/>
      <c r="F5103" s="54"/>
      <c r="G5103" s="55"/>
      <c r="I5103" s="69"/>
      <c r="J5103" s="50"/>
    </row>
    <row r="5104" spans="1:10" ht="12.75">
      <c r="A5104" s="54"/>
      <c r="B5104" s="54"/>
      <c r="C5104" s="54"/>
      <c r="D5104" s="54"/>
      <c r="F5104" s="54"/>
      <c r="G5104" s="55"/>
      <c r="I5104" s="69"/>
      <c r="J5104" s="50"/>
    </row>
    <row r="5105" spans="1:10" ht="12.75">
      <c r="A5105" s="54"/>
      <c r="B5105" s="54"/>
      <c r="C5105" s="54"/>
      <c r="D5105" s="54"/>
      <c r="F5105" s="54"/>
      <c r="G5105" s="55"/>
      <c r="I5105" s="69"/>
      <c r="J5105" s="50"/>
    </row>
    <row r="5106" spans="1:10" ht="12.75">
      <c r="A5106" s="54"/>
      <c r="B5106" s="54"/>
      <c r="C5106" s="54"/>
      <c r="D5106" s="54"/>
      <c r="F5106" s="54"/>
      <c r="G5106" s="55"/>
      <c r="I5106" s="69"/>
      <c r="J5106" s="50"/>
    </row>
    <row r="5107" spans="1:10" ht="12.75">
      <c r="A5107" s="54"/>
      <c r="B5107" s="54"/>
      <c r="C5107" s="54"/>
      <c r="D5107" s="54"/>
      <c r="F5107" s="54"/>
      <c r="G5107" s="55"/>
      <c r="I5107" s="69"/>
      <c r="J5107" s="50"/>
    </row>
    <row r="5108" spans="1:10" ht="12.75">
      <c r="A5108" s="54"/>
      <c r="B5108" s="54"/>
      <c r="C5108" s="54"/>
      <c r="D5108" s="54"/>
      <c r="F5108" s="54"/>
      <c r="G5108" s="55"/>
      <c r="I5108" s="69"/>
      <c r="J5108" s="50"/>
    </row>
    <row r="5109" spans="1:10" ht="12.75">
      <c r="A5109" s="54"/>
      <c r="B5109" s="54"/>
      <c r="C5109" s="54"/>
      <c r="D5109" s="54"/>
      <c r="F5109" s="54"/>
      <c r="G5109" s="55"/>
      <c r="I5109" s="69"/>
      <c r="J5109" s="50"/>
    </row>
    <row r="5110" spans="1:10" ht="12.75">
      <c r="A5110" s="54"/>
      <c r="B5110" s="54"/>
      <c r="C5110" s="54"/>
      <c r="D5110" s="54"/>
      <c r="F5110" s="54"/>
      <c r="G5110" s="55"/>
      <c r="I5110" s="69"/>
      <c r="J5110" s="50"/>
    </row>
    <row r="5111" spans="1:10" ht="12.75">
      <c r="A5111" s="54"/>
      <c r="B5111" s="54"/>
      <c r="C5111" s="54"/>
      <c r="D5111" s="54"/>
      <c r="F5111" s="54"/>
      <c r="G5111" s="55"/>
      <c r="I5111" s="69"/>
      <c r="J5111" s="50"/>
    </row>
    <row r="5112" spans="1:10" ht="12.75">
      <c r="A5112" s="54"/>
      <c r="B5112" s="54"/>
      <c r="C5112" s="54"/>
      <c r="D5112" s="54"/>
      <c r="F5112" s="54"/>
      <c r="G5112" s="55"/>
      <c r="I5112" s="69"/>
      <c r="J5112" s="50"/>
    </row>
    <row r="5113" spans="1:10" ht="12.75">
      <c r="A5113" s="54"/>
      <c r="B5113" s="54"/>
      <c r="C5113" s="54"/>
      <c r="D5113" s="54"/>
      <c r="F5113" s="54"/>
      <c r="G5113" s="55"/>
      <c r="I5113" s="69"/>
      <c r="J5113" s="50"/>
    </row>
    <row r="5114" spans="1:10" ht="12.75">
      <c r="A5114" s="54"/>
      <c r="B5114" s="54"/>
      <c r="C5114" s="54"/>
      <c r="D5114" s="54"/>
      <c r="F5114" s="54"/>
      <c r="G5114" s="55"/>
      <c r="I5114" s="69"/>
      <c r="J5114" s="50"/>
    </row>
    <row r="5115" spans="1:10" ht="12.75">
      <c r="A5115" s="54"/>
      <c r="B5115" s="54"/>
      <c r="C5115" s="54"/>
      <c r="D5115" s="54"/>
      <c r="F5115" s="54"/>
      <c r="G5115" s="55"/>
      <c r="I5115" s="69"/>
      <c r="J5115" s="50"/>
    </row>
    <row r="5116" spans="1:10" ht="12.75">
      <c r="A5116" s="54"/>
      <c r="B5116" s="54"/>
      <c r="C5116" s="54"/>
      <c r="D5116" s="54"/>
      <c r="F5116" s="54"/>
      <c r="G5116" s="55"/>
      <c r="I5116" s="69"/>
      <c r="J5116" s="50"/>
    </row>
    <row r="5117" spans="1:10" ht="12.75">
      <c r="A5117" s="54"/>
      <c r="B5117" s="54"/>
      <c r="C5117" s="54"/>
      <c r="D5117" s="54"/>
      <c r="F5117" s="54"/>
      <c r="G5117" s="55"/>
      <c r="I5117" s="69"/>
      <c r="J5117" s="50"/>
    </row>
    <row r="5118" spans="1:10" ht="12.75">
      <c r="A5118" s="54"/>
      <c r="B5118" s="54"/>
      <c r="C5118" s="54"/>
      <c r="D5118" s="54"/>
      <c r="F5118" s="54"/>
      <c r="G5118" s="55"/>
      <c r="I5118" s="69"/>
      <c r="J5118" s="50"/>
    </row>
    <row r="5119" spans="1:10" ht="12.75">
      <c r="A5119" s="54"/>
      <c r="B5119" s="54"/>
      <c r="C5119" s="54"/>
      <c r="D5119" s="54"/>
      <c r="F5119" s="54"/>
      <c r="G5119" s="55"/>
      <c r="I5119" s="69"/>
      <c r="J5119" s="50"/>
    </row>
    <row r="5120" spans="1:10" ht="12.75">
      <c r="A5120" s="54"/>
      <c r="B5120" s="54"/>
      <c r="C5120" s="54"/>
      <c r="D5120" s="54"/>
      <c r="F5120" s="54"/>
      <c r="G5120" s="55"/>
      <c r="I5120" s="69"/>
      <c r="J5120" s="50"/>
    </row>
    <row r="5121" spans="1:10" ht="12.75">
      <c r="A5121" s="54"/>
      <c r="B5121" s="54"/>
      <c r="C5121" s="54"/>
      <c r="D5121" s="54"/>
      <c r="F5121" s="54"/>
      <c r="G5121" s="55"/>
      <c r="I5121" s="69"/>
      <c r="J5121" s="50"/>
    </row>
    <row r="5122" spans="1:10" ht="12.75">
      <c r="A5122" s="54"/>
      <c r="B5122" s="54"/>
      <c r="C5122" s="54"/>
      <c r="D5122" s="54"/>
      <c r="F5122" s="54"/>
      <c r="G5122" s="55"/>
      <c r="I5122" s="69"/>
      <c r="J5122" s="50"/>
    </row>
    <row r="5123" spans="1:10" ht="12.75">
      <c r="A5123" s="54"/>
      <c r="B5123" s="54"/>
      <c r="C5123" s="54"/>
      <c r="D5123" s="54"/>
      <c r="F5123" s="54"/>
      <c r="G5123" s="55"/>
      <c r="I5123" s="69"/>
      <c r="J5123" s="50"/>
    </row>
    <row r="5124" spans="1:10" ht="12.75">
      <c r="A5124" s="54"/>
      <c r="B5124" s="54"/>
      <c r="C5124" s="54"/>
      <c r="D5124" s="54"/>
      <c r="F5124" s="54"/>
      <c r="G5124" s="55"/>
      <c r="I5124" s="69"/>
      <c r="J5124" s="50"/>
    </row>
    <row r="5125" spans="1:10" ht="12.75">
      <c r="A5125" s="54"/>
      <c r="B5125" s="54"/>
      <c r="C5125" s="54"/>
      <c r="D5125" s="54"/>
      <c r="F5125" s="54"/>
      <c r="G5125" s="55"/>
      <c r="I5125" s="69"/>
      <c r="J5125" s="50"/>
    </row>
    <row r="5126" spans="1:10" ht="12.75">
      <c r="A5126" s="54"/>
      <c r="B5126" s="54"/>
      <c r="C5126" s="54"/>
      <c r="D5126" s="54"/>
      <c r="F5126" s="54"/>
      <c r="G5126" s="55"/>
      <c r="I5126" s="69"/>
      <c r="J5126" s="50"/>
    </row>
    <row r="5127" spans="1:10" ht="12.75">
      <c r="A5127" s="54"/>
      <c r="B5127" s="54"/>
      <c r="C5127" s="54"/>
      <c r="D5127" s="54"/>
      <c r="F5127" s="54"/>
      <c r="G5127" s="55"/>
      <c r="I5127" s="69"/>
      <c r="J5127" s="50"/>
    </row>
    <row r="5128" spans="1:10" ht="12.75">
      <c r="A5128" s="54"/>
      <c r="B5128" s="54"/>
      <c r="C5128" s="54"/>
      <c r="D5128" s="54"/>
      <c r="F5128" s="54"/>
      <c r="G5128" s="55"/>
      <c r="I5128" s="69"/>
      <c r="J5128" s="50"/>
    </row>
    <row r="5129" spans="1:10" ht="12.75">
      <c r="A5129" s="54"/>
      <c r="B5129" s="54"/>
      <c r="C5129" s="54"/>
      <c r="D5129" s="54"/>
      <c r="F5129" s="54"/>
      <c r="G5129" s="55"/>
      <c r="I5129" s="69"/>
      <c r="J5129" s="50"/>
    </row>
    <row r="5130" spans="1:10" ht="12.75">
      <c r="A5130" s="54"/>
      <c r="B5130" s="54"/>
      <c r="C5130" s="54"/>
      <c r="D5130" s="54"/>
      <c r="F5130" s="54"/>
      <c r="G5130" s="55"/>
      <c r="I5130" s="69"/>
      <c r="J5130" s="50"/>
    </row>
    <row r="5131" spans="1:10" ht="12.75">
      <c r="A5131" s="54"/>
      <c r="B5131" s="54"/>
      <c r="C5131" s="54"/>
      <c r="D5131" s="54"/>
      <c r="F5131" s="54"/>
      <c r="G5131" s="55"/>
      <c r="I5131" s="69"/>
      <c r="J5131" s="50"/>
    </row>
    <row r="5132" spans="1:10" ht="12.75">
      <c r="A5132" s="54"/>
      <c r="B5132" s="54"/>
      <c r="C5132" s="54"/>
      <c r="D5132" s="54"/>
      <c r="F5132" s="54"/>
      <c r="G5132" s="55"/>
      <c r="I5132" s="69"/>
      <c r="J5132" s="50"/>
    </row>
    <row r="5133" spans="1:10" ht="12.75">
      <c r="A5133" s="54"/>
      <c r="B5133" s="54"/>
      <c r="C5133" s="54"/>
      <c r="D5133" s="54"/>
      <c r="F5133" s="54"/>
      <c r="G5133" s="55"/>
      <c r="I5133" s="69"/>
      <c r="J5133" s="50"/>
    </row>
    <row r="5134" spans="1:10" ht="12.75">
      <c r="A5134" s="54"/>
      <c r="B5134" s="54"/>
      <c r="C5134" s="54"/>
      <c r="D5134" s="54"/>
      <c r="F5134" s="54"/>
      <c r="G5134" s="55"/>
      <c r="I5134" s="69"/>
      <c r="J5134" s="50"/>
    </row>
    <row r="5135" spans="1:10" ht="12.75">
      <c r="A5135" s="54"/>
      <c r="B5135" s="54"/>
      <c r="C5135" s="54"/>
      <c r="D5135" s="54"/>
      <c r="F5135" s="54"/>
      <c r="G5135" s="55"/>
      <c r="I5135" s="69"/>
      <c r="J5135" s="50"/>
    </row>
    <row r="5136" spans="1:10" ht="12.75">
      <c r="A5136" s="54"/>
      <c r="B5136" s="54"/>
      <c r="C5136" s="54"/>
      <c r="D5136" s="54"/>
      <c r="F5136" s="54"/>
      <c r="G5136" s="55"/>
      <c r="I5136" s="69"/>
      <c r="J5136" s="50"/>
    </row>
    <row r="5137" spans="1:10" ht="12.75">
      <c r="A5137" s="54"/>
      <c r="B5137" s="54"/>
      <c r="C5137" s="54"/>
      <c r="D5137" s="54"/>
      <c r="F5137" s="54"/>
      <c r="G5137" s="55"/>
      <c r="I5137" s="69"/>
      <c r="J5137" s="50"/>
    </row>
    <row r="5138" spans="1:10" ht="12.75">
      <c r="A5138" s="54"/>
      <c r="B5138" s="54"/>
      <c r="C5138" s="54"/>
      <c r="D5138" s="54"/>
      <c r="F5138" s="54"/>
      <c r="G5138" s="55"/>
      <c r="I5138" s="69"/>
      <c r="J5138" s="50"/>
    </row>
    <row r="5139" spans="1:10" ht="12.75">
      <c r="A5139" s="54"/>
      <c r="B5139" s="54"/>
      <c r="C5139" s="54"/>
      <c r="D5139" s="54"/>
      <c r="F5139" s="54"/>
      <c r="G5139" s="55"/>
      <c r="I5139" s="69"/>
      <c r="J5139" s="50"/>
    </row>
    <row r="5140" spans="1:10" ht="12.75">
      <c r="A5140" s="54"/>
      <c r="B5140" s="54"/>
      <c r="C5140" s="54"/>
      <c r="D5140" s="54"/>
      <c r="F5140" s="54"/>
      <c r="G5140" s="55"/>
      <c r="I5140" s="69"/>
      <c r="J5140" s="50"/>
    </row>
    <row r="5141" spans="1:10" ht="12.75">
      <c r="A5141" s="54"/>
      <c r="B5141" s="54"/>
      <c r="C5141" s="54"/>
      <c r="D5141" s="54"/>
      <c r="F5141" s="54"/>
      <c r="G5141" s="55"/>
      <c r="I5141" s="69"/>
      <c r="J5141" s="50"/>
    </row>
    <row r="5142" spans="1:10" ht="12.75">
      <c r="A5142" s="54"/>
      <c r="B5142" s="54"/>
      <c r="C5142" s="54"/>
      <c r="D5142" s="54"/>
      <c r="F5142" s="54"/>
      <c r="G5142" s="55"/>
      <c r="I5142" s="69"/>
      <c r="J5142" s="50"/>
    </row>
    <row r="5143" spans="1:10" ht="12.75">
      <c r="A5143" s="54"/>
      <c r="B5143" s="54"/>
      <c r="C5143" s="54"/>
      <c r="D5143" s="54"/>
      <c r="F5143" s="54"/>
      <c r="G5143" s="55"/>
      <c r="I5143" s="69"/>
      <c r="J5143" s="50"/>
    </row>
    <row r="5144" spans="1:10" ht="12.75">
      <c r="A5144" s="54"/>
      <c r="B5144" s="54"/>
      <c r="C5144" s="54"/>
      <c r="D5144" s="54"/>
      <c r="F5144" s="54"/>
      <c r="G5144" s="55"/>
      <c r="I5144" s="69"/>
      <c r="J5144" s="50"/>
    </row>
    <row r="5145" spans="1:10" ht="12.75">
      <c r="A5145" s="54"/>
      <c r="B5145" s="54"/>
      <c r="C5145" s="54"/>
      <c r="D5145" s="54"/>
      <c r="F5145" s="54"/>
      <c r="G5145" s="55"/>
      <c r="I5145" s="69"/>
      <c r="J5145" s="50"/>
    </row>
    <row r="5146" spans="1:10" ht="12.75">
      <c r="A5146" s="54"/>
      <c r="B5146" s="54"/>
      <c r="C5146" s="54"/>
      <c r="D5146" s="54"/>
      <c r="F5146" s="54"/>
      <c r="G5146" s="55"/>
      <c r="I5146" s="69"/>
      <c r="J5146" s="50"/>
    </row>
    <row r="5147" spans="1:10" ht="12.75">
      <c r="A5147" s="54"/>
      <c r="B5147" s="54"/>
      <c r="C5147" s="54"/>
      <c r="D5147" s="54"/>
      <c r="F5147" s="54"/>
      <c r="G5147" s="55"/>
      <c r="I5147" s="69"/>
      <c r="J5147" s="50"/>
    </row>
    <row r="5148" spans="1:10" ht="12.75">
      <c r="A5148" s="54"/>
      <c r="B5148" s="54"/>
      <c r="C5148" s="54"/>
      <c r="D5148" s="54"/>
      <c r="F5148" s="54"/>
      <c r="G5148" s="55"/>
      <c r="I5148" s="69"/>
      <c r="J5148" s="50"/>
    </row>
    <row r="5149" spans="1:10" ht="12.75">
      <c r="A5149" s="54"/>
      <c r="B5149" s="54"/>
      <c r="C5149" s="54"/>
      <c r="D5149" s="54"/>
      <c r="F5149" s="54"/>
      <c r="G5149" s="55"/>
      <c r="I5149" s="69"/>
      <c r="J5149" s="50"/>
    </row>
    <row r="5150" spans="1:10" ht="12.75">
      <c r="A5150" s="54"/>
      <c r="B5150" s="54"/>
      <c r="C5150" s="54"/>
      <c r="D5150" s="54"/>
      <c r="F5150" s="54"/>
      <c r="G5150" s="55"/>
      <c r="I5150" s="69"/>
      <c r="J5150" s="50"/>
    </row>
    <row r="5151" spans="1:10" ht="12.75">
      <c r="A5151" s="54"/>
      <c r="B5151" s="54"/>
      <c r="C5151" s="54"/>
      <c r="D5151" s="54"/>
      <c r="F5151" s="54"/>
      <c r="G5151" s="55"/>
      <c r="I5151" s="69"/>
      <c r="J5151" s="50"/>
    </row>
    <row r="5152" spans="1:10" ht="12.75">
      <c r="A5152" s="54"/>
      <c r="B5152" s="54"/>
      <c r="C5152" s="54"/>
      <c r="D5152" s="54"/>
      <c r="F5152" s="54"/>
      <c r="G5152" s="55"/>
      <c r="I5152" s="69"/>
      <c r="J5152" s="50"/>
    </row>
    <row r="5153" spans="1:10" ht="12.75">
      <c r="A5153" s="54"/>
      <c r="B5153" s="54"/>
      <c r="C5153" s="54"/>
      <c r="D5153" s="54"/>
      <c r="F5153" s="54"/>
      <c r="G5153" s="55"/>
      <c r="I5153" s="69"/>
      <c r="J5153" s="50"/>
    </row>
    <row r="5154" spans="1:10" ht="12.75">
      <c r="A5154" s="54"/>
      <c r="B5154" s="54"/>
      <c r="C5154" s="54"/>
      <c r="D5154" s="54"/>
      <c r="F5154" s="54"/>
      <c r="G5154" s="55"/>
      <c r="I5154" s="69"/>
      <c r="J5154" s="50"/>
    </row>
    <row r="5155" spans="1:10" ht="12.75">
      <c r="A5155" s="54"/>
      <c r="B5155" s="54"/>
      <c r="C5155" s="54"/>
      <c r="D5155" s="54"/>
      <c r="F5155" s="54"/>
      <c r="G5155" s="55"/>
      <c r="I5155" s="69"/>
      <c r="J5155" s="50"/>
    </row>
    <row r="5156" spans="1:10" ht="12.75">
      <c r="A5156" s="54"/>
      <c r="B5156" s="54"/>
      <c r="C5156" s="54"/>
      <c r="D5156" s="54"/>
      <c r="F5156" s="54"/>
      <c r="G5156" s="55"/>
      <c r="I5156" s="69"/>
      <c r="J5156" s="50"/>
    </row>
    <row r="5157" spans="1:10" ht="12.75">
      <c r="A5157" s="54"/>
      <c r="B5157" s="54"/>
      <c r="C5157" s="54"/>
      <c r="D5157" s="54"/>
      <c r="F5157" s="54"/>
      <c r="G5157" s="55"/>
      <c r="I5157" s="69"/>
      <c r="J5157" s="50"/>
    </row>
    <row r="5158" spans="1:10" ht="12.75">
      <c r="A5158" s="54"/>
      <c r="B5158" s="54"/>
      <c r="C5158" s="54"/>
      <c r="D5158" s="54"/>
      <c r="F5158" s="54"/>
      <c r="G5158" s="55"/>
      <c r="I5158" s="69"/>
      <c r="J5158" s="50"/>
    </row>
    <row r="5159" spans="1:10" ht="12.75">
      <c r="A5159" s="54"/>
      <c r="B5159" s="54"/>
      <c r="C5159" s="54"/>
      <c r="D5159" s="54"/>
      <c r="F5159" s="54"/>
      <c r="G5159" s="55"/>
      <c r="I5159" s="69"/>
      <c r="J5159" s="50"/>
    </row>
    <row r="5160" spans="1:10" ht="12.75">
      <c r="A5160" s="54"/>
      <c r="B5160" s="54"/>
      <c r="C5160" s="54"/>
      <c r="D5160" s="54"/>
      <c r="F5160" s="54"/>
      <c r="G5160" s="55"/>
      <c r="I5160" s="69"/>
      <c r="J5160" s="50"/>
    </row>
    <row r="5161" spans="1:10" ht="12.75">
      <c r="A5161" s="54"/>
      <c r="B5161" s="54"/>
      <c r="C5161" s="54"/>
      <c r="D5161" s="54"/>
      <c r="F5161" s="54"/>
      <c r="G5161" s="55"/>
      <c r="I5161" s="69"/>
      <c r="J5161" s="50"/>
    </row>
    <row r="5162" spans="1:10" ht="12.75">
      <c r="A5162" s="54"/>
      <c r="B5162" s="54"/>
      <c r="C5162" s="54"/>
      <c r="D5162" s="54"/>
      <c r="F5162" s="54"/>
      <c r="G5162" s="55"/>
      <c r="I5162" s="69"/>
      <c r="J5162" s="50"/>
    </row>
    <row r="5163" spans="1:10" ht="12.75">
      <c r="A5163" s="54"/>
      <c r="B5163" s="54"/>
      <c r="C5163" s="54"/>
      <c r="D5163" s="54"/>
      <c r="F5163" s="54"/>
      <c r="G5163" s="55"/>
      <c r="I5163" s="69"/>
      <c r="J5163" s="50"/>
    </row>
    <row r="5164" spans="1:10" ht="12.75">
      <c r="A5164" s="54"/>
      <c r="B5164" s="54"/>
      <c r="C5164" s="54"/>
      <c r="D5164" s="54"/>
      <c r="F5164" s="54"/>
      <c r="G5164" s="55"/>
      <c r="I5164" s="69"/>
      <c r="J5164" s="50"/>
    </row>
    <row r="5165" spans="1:10" ht="12.75">
      <c r="A5165" s="54"/>
      <c r="B5165" s="54"/>
      <c r="C5165" s="54"/>
      <c r="D5165" s="54"/>
      <c r="F5165" s="54"/>
      <c r="G5165" s="55"/>
      <c r="I5165" s="69"/>
      <c r="J5165" s="50"/>
    </row>
    <row r="5166" spans="1:10" ht="12.75">
      <c r="A5166" s="54"/>
      <c r="B5166" s="54"/>
      <c r="C5166" s="54"/>
      <c r="D5166" s="54"/>
      <c r="F5166" s="54"/>
      <c r="G5166" s="55"/>
      <c r="I5166" s="69"/>
      <c r="J5166" s="50"/>
    </row>
    <row r="5167" spans="1:10" ht="12.75">
      <c r="A5167" s="54"/>
      <c r="B5167" s="54"/>
      <c r="C5167" s="54"/>
      <c r="D5167" s="54"/>
      <c r="F5167" s="54"/>
      <c r="G5167" s="55"/>
      <c r="I5167" s="69"/>
      <c r="J5167" s="50"/>
    </row>
    <row r="5168" spans="1:10" ht="12.75">
      <c r="A5168" s="54"/>
      <c r="B5168" s="54"/>
      <c r="C5168" s="54"/>
      <c r="D5168" s="54"/>
      <c r="F5168" s="54"/>
      <c r="G5168" s="55"/>
      <c r="I5168" s="69"/>
      <c r="J5168" s="50"/>
    </row>
    <row r="5169" spans="1:10" ht="12.75">
      <c r="A5169" s="54"/>
      <c r="B5169" s="54"/>
      <c r="C5169" s="54"/>
      <c r="D5169" s="54"/>
      <c r="F5169" s="54"/>
      <c r="G5169" s="55"/>
      <c r="I5169" s="69"/>
      <c r="J5169" s="50"/>
    </row>
    <row r="5170" spans="1:10" ht="12.75">
      <c r="A5170" s="54"/>
      <c r="B5170" s="54"/>
      <c r="C5170" s="54"/>
      <c r="D5170" s="54"/>
      <c r="F5170" s="54"/>
      <c r="G5170" s="55"/>
      <c r="I5170" s="69"/>
      <c r="J5170" s="50"/>
    </row>
    <row r="5171" spans="1:10" ht="12.75">
      <c r="A5171" s="54"/>
      <c r="B5171" s="54"/>
      <c r="C5171" s="54"/>
      <c r="D5171" s="54"/>
      <c r="F5171" s="54"/>
      <c r="G5171" s="55"/>
      <c r="I5171" s="69"/>
      <c r="J5171" s="50"/>
    </row>
    <row r="5172" spans="1:10" ht="12.75">
      <c r="A5172" s="54"/>
      <c r="B5172" s="54"/>
      <c r="C5172" s="54"/>
      <c r="D5172" s="54"/>
      <c r="F5172" s="54"/>
      <c r="G5172" s="55"/>
      <c r="I5172" s="69"/>
      <c r="J5172" s="50"/>
    </row>
    <row r="5173" spans="1:10" ht="12.75">
      <c r="A5173" s="54"/>
      <c r="B5173" s="54"/>
      <c r="C5173" s="54"/>
      <c r="D5173" s="54"/>
      <c r="F5173" s="54"/>
      <c r="G5173" s="55"/>
      <c r="I5173" s="69"/>
      <c r="J5173" s="50"/>
    </row>
    <row r="5174" spans="1:10" ht="12.75">
      <c r="A5174" s="54"/>
      <c r="B5174" s="54"/>
      <c r="C5174" s="54"/>
      <c r="D5174" s="54"/>
      <c r="F5174" s="54"/>
      <c r="G5174" s="55"/>
      <c r="I5174" s="69"/>
      <c r="J5174" s="50"/>
    </row>
    <row r="5175" spans="1:10" ht="12.75">
      <c r="A5175" s="54"/>
      <c r="B5175" s="54"/>
      <c r="C5175" s="54"/>
      <c r="D5175" s="54"/>
      <c r="F5175" s="54"/>
      <c r="G5175" s="55"/>
      <c r="I5175" s="69"/>
      <c r="J5175" s="50"/>
    </row>
    <row r="5176" spans="1:10" ht="12.75">
      <c r="A5176" s="54"/>
      <c r="B5176" s="54"/>
      <c r="C5176" s="54"/>
      <c r="D5176" s="54"/>
      <c r="F5176" s="54"/>
      <c r="G5176" s="55"/>
      <c r="I5176" s="69"/>
      <c r="J5176" s="50"/>
    </row>
    <row r="5177" spans="1:10" ht="12.75">
      <c r="A5177" s="54"/>
      <c r="B5177" s="54"/>
      <c r="C5177" s="54"/>
      <c r="D5177" s="54"/>
      <c r="F5177" s="54"/>
      <c r="G5177" s="55"/>
      <c r="I5177" s="69"/>
      <c r="J5177" s="50"/>
    </row>
    <row r="5178" spans="1:10" ht="12.75">
      <c r="A5178" s="54"/>
      <c r="B5178" s="54"/>
      <c r="C5178" s="54"/>
      <c r="D5178" s="54"/>
      <c r="F5178" s="54"/>
      <c r="G5178" s="55"/>
      <c r="I5178" s="69"/>
      <c r="J5178" s="50"/>
    </row>
    <row r="5179" spans="1:10" ht="12.75">
      <c r="A5179" s="54"/>
      <c r="B5179" s="54"/>
      <c r="C5179" s="54"/>
      <c r="D5179" s="54"/>
      <c r="F5179" s="54"/>
      <c r="G5179" s="55"/>
      <c r="I5179" s="69"/>
      <c r="J5179" s="50"/>
    </row>
    <row r="5180" spans="1:10" ht="12.75">
      <c r="A5180" s="54"/>
      <c r="B5180" s="54"/>
      <c r="C5180" s="54"/>
      <c r="D5180" s="54"/>
      <c r="F5180" s="54"/>
      <c r="G5180" s="55"/>
      <c r="I5180" s="69"/>
      <c r="J5180" s="50"/>
    </row>
    <row r="5181" spans="1:10" ht="12.75">
      <c r="A5181" s="54"/>
      <c r="B5181" s="54"/>
      <c r="C5181" s="54"/>
      <c r="D5181" s="54"/>
      <c r="F5181" s="54"/>
      <c r="G5181" s="55"/>
      <c r="I5181" s="69"/>
      <c r="J5181" s="50"/>
    </row>
    <row r="5182" spans="1:10" ht="12.75">
      <c r="A5182" s="54"/>
      <c r="B5182" s="54"/>
      <c r="C5182" s="54"/>
      <c r="D5182" s="54"/>
      <c r="F5182" s="54"/>
      <c r="G5182" s="55"/>
      <c r="I5182" s="69"/>
      <c r="J5182" s="50"/>
    </row>
    <row r="5183" spans="1:10" ht="12.75">
      <c r="A5183" s="54"/>
      <c r="B5183" s="54"/>
      <c r="C5183" s="54"/>
      <c r="D5183" s="54"/>
      <c r="F5183" s="54"/>
      <c r="G5183" s="55"/>
      <c r="I5183" s="69"/>
      <c r="J5183" s="50"/>
    </row>
    <row r="5184" spans="1:10" ht="12.75">
      <c r="A5184" s="54"/>
      <c r="B5184" s="54"/>
      <c r="C5184" s="54"/>
      <c r="D5184" s="54"/>
      <c r="F5184" s="54"/>
      <c r="G5184" s="55"/>
      <c r="I5184" s="69"/>
      <c r="J5184" s="50"/>
    </row>
    <row r="5185" spans="1:10" ht="12.75">
      <c r="A5185" s="54"/>
      <c r="B5185" s="54"/>
      <c r="C5185" s="54"/>
      <c r="D5185" s="54"/>
      <c r="F5185" s="54"/>
      <c r="G5185" s="55"/>
      <c r="I5185" s="69"/>
      <c r="J5185" s="50"/>
    </row>
    <row r="5186" spans="1:10" ht="12.75">
      <c r="A5186" s="54"/>
      <c r="B5186" s="54"/>
      <c r="C5186" s="54"/>
      <c r="D5186" s="54"/>
      <c r="F5186" s="54"/>
      <c r="G5186" s="55"/>
      <c r="I5186" s="69"/>
      <c r="J5186" s="50"/>
    </row>
    <row r="5187" spans="1:10" ht="12.75">
      <c r="A5187" s="54"/>
      <c r="B5187" s="54"/>
      <c r="C5187" s="54"/>
      <c r="D5187" s="54"/>
      <c r="F5187" s="54"/>
      <c r="G5187" s="55"/>
      <c r="I5187" s="69"/>
      <c r="J5187" s="50"/>
    </row>
    <row r="5188" spans="1:10" ht="12.75">
      <c r="A5188" s="54"/>
      <c r="B5188" s="54"/>
      <c r="C5188" s="54"/>
      <c r="D5188" s="54"/>
      <c r="F5188" s="54"/>
      <c r="G5188" s="55"/>
      <c r="I5188" s="69"/>
      <c r="J5188" s="50"/>
    </row>
    <row r="5189" spans="1:10" ht="12.75">
      <c r="A5189" s="54"/>
      <c r="B5189" s="54"/>
      <c r="C5189" s="54"/>
      <c r="D5189" s="54"/>
      <c r="F5189" s="54"/>
      <c r="G5189" s="55"/>
      <c r="I5189" s="69"/>
      <c r="J5189" s="50"/>
    </row>
    <row r="5190" spans="1:10" ht="12.75">
      <c r="A5190" s="54"/>
      <c r="B5190" s="54"/>
      <c r="C5190" s="54"/>
      <c r="D5190" s="54"/>
      <c r="F5190" s="54"/>
      <c r="G5190" s="55"/>
      <c r="I5190" s="69"/>
      <c r="J5190" s="50"/>
    </row>
    <row r="5191" spans="1:10" ht="12.75">
      <c r="A5191" s="54"/>
      <c r="B5191" s="54"/>
      <c r="C5191" s="54"/>
      <c r="D5191" s="54"/>
      <c r="F5191" s="54"/>
      <c r="G5191" s="55"/>
      <c r="I5191" s="69"/>
      <c r="J5191" s="50"/>
    </row>
    <row r="5192" spans="1:10" ht="12.75">
      <c r="A5192" s="54"/>
      <c r="B5192" s="54"/>
      <c r="C5192" s="54"/>
      <c r="D5192" s="54"/>
      <c r="F5192" s="54"/>
      <c r="G5192" s="55"/>
      <c r="I5192" s="69"/>
      <c r="J5192" s="50"/>
    </row>
    <row r="5193" spans="1:10" ht="12.75">
      <c r="A5193" s="54"/>
      <c r="B5193" s="54"/>
      <c r="C5193" s="54"/>
      <c r="D5193" s="54"/>
      <c r="F5193" s="54"/>
      <c r="G5193" s="55"/>
      <c r="I5193" s="69"/>
      <c r="J5193" s="50"/>
    </row>
    <row r="5194" spans="1:10" ht="12.75">
      <c r="A5194" s="54"/>
      <c r="B5194" s="54"/>
      <c r="C5194" s="54"/>
      <c r="D5194" s="54"/>
      <c r="F5194" s="54"/>
      <c r="G5194" s="55"/>
      <c r="I5194" s="69"/>
      <c r="J5194" s="50"/>
    </row>
    <row r="5195" spans="1:10" ht="12.75">
      <c r="A5195" s="54"/>
      <c r="B5195" s="54"/>
      <c r="C5195" s="54"/>
      <c r="D5195" s="54"/>
      <c r="F5195" s="54"/>
      <c r="G5195" s="55"/>
      <c r="I5195" s="69"/>
      <c r="J5195" s="50"/>
    </row>
    <row r="5196" spans="1:10" ht="12.75">
      <c r="A5196" s="54"/>
      <c r="B5196" s="54"/>
      <c r="C5196" s="54"/>
      <c r="D5196" s="54"/>
      <c r="F5196" s="54"/>
      <c r="G5196" s="55"/>
      <c r="I5196" s="69"/>
      <c r="J5196" s="50"/>
    </row>
    <row r="5197" spans="1:10" ht="12.75">
      <c r="A5197" s="54"/>
      <c r="B5197" s="54"/>
      <c r="C5197" s="54"/>
      <c r="D5197" s="54"/>
      <c r="F5197" s="54"/>
      <c r="G5197" s="55"/>
      <c r="I5197" s="69"/>
      <c r="J5197" s="50"/>
    </row>
    <row r="5198" spans="1:10" ht="12.75">
      <c r="A5198" s="54"/>
      <c r="B5198" s="54"/>
      <c r="C5198" s="54"/>
      <c r="D5198" s="54"/>
      <c r="F5198" s="54"/>
      <c r="G5198" s="55"/>
      <c r="I5198" s="69"/>
      <c r="J5198" s="50"/>
    </row>
    <row r="5199" spans="1:10" ht="12.75">
      <c r="A5199" s="54"/>
      <c r="B5199" s="54"/>
      <c r="C5199" s="54"/>
      <c r="D5199" s="54"/>
      <c r="F5199" s="54"/>
      <c r="G5199" s="55"/>
      <c r="I5199" s="69"/>
      <c r="J5199" s="50"/>
    </row>
    <row r="5200" spans="1:10" ht="12.75">
      <c r="A5200" s="54"/>
      <c r="B5200" s="54"/>
      <c r="C5200" s="54"/>
      <c r="D5200" s="54"/>
      <c r="F5200" s="54"/>
      <c r="G5200" s="55"/>
      <c r="I5200" s="69"/>
      <c r="J5200" s="50"/>
    </row>
    <row r="5201" spans="1:10" ht="12.75">
      <c r="A5201" s="54"/>
      <c r="B5201" s="54"/>
      <c r="C5201" s="54"/>
      <c r="D5201" s="54"/>
      <c r="F5201" s="54"/>
      <c r="G5201" s="55"/>
      <c r="I5201" s="69"/>
      <c r="J5201" s="50"/>
    </row>
    <row r="5202" spans="1:10" ht="12.75">
      <c r="A5202" s="54"/>
      <c r="B5202" s="54"/>
      <c r="C5202" s="54"/>
      <c r="D5202" s="54"/>
      <c r="F5202" s="54"/>
      <c r="G5202" s="55"/>
      <c r="I5202" s="69"/>
      <c r="J5202" s="50"/>
    </row>
    <row r="5203" spans="1:10" ht="12.75">
      <c r="A5203" s="54"/>
      <c r="B5203" s="54"/>
      <c r="C5203" s="54"/>
      <c r="D5203" s="54"/>
      <c r="F5203" s="54"/>
      <c r="G5203" s="55"/>
      <c r="I5203" s="69"/>
      <c r="J5203" s="50"/>
    </row>
    <row r="5204" spans="1:10" ht="12.75">
      <c r="A5204" s="54"/>
      <c r="B5204" s="54"/>
      <c r="C5204" s="54"/>
      <c r="D5204" s="54"/>
      <c r="F5204" s="54"/>
      <c r="G5204" s="55"/>
      <c r="I5204" s="69"/>
      <c r="J5204" s="50"/>
    </row>
    <row r="5205" spans="1:10" ht="12.75">
      <c r="A5205" s="54"/>
      <c r="B5205" s="54"/>
      <c r="C5205" s="54"/>
      <c r="D5205" s="54"/>
      <c r="F5205" s="54"/>
      <c r="G5205" s="55"/>
      <c r="I5205" s="69"/>
      <c r="J5205" s="50"/>
    </row>
    <row r="5206" spans="1:10" ht="12.75">
      <c r="A5206" s="54"/>
      <c r="B5206" s="54"/>
      <c r="C5206" s="54"/>
      <c r="D5206" s="54"/>
      <c r="F5206" s="54"/>
      <c r="G5206" s="55"/>
      <c r="I5206" s="69"/>
      <c r="J5206" s="50"/>
    </row>
    <row r="5207" spans="1:10" ht="12.75">
      <c r="A5207" s="54"/>
      <c r="B5207" s="54"/>
      <c r="C5207" s="54"/>
      <c r="D5207" s="54"/>
      <c r="F5207" s="54"/>
      <c r="G5207" s="55"/>
      <c r="I5207" s="69"/>
      <c r="J5207" s="50"/>
    </row>
    <row r="5208" spans="1:10" ht="12.75">
      <c r="A5208" s="54"/>
      <c r="B5208" s="54"/>
      <c r="C5208" s="54"/>
      <c r="D5208" s="54"/>
      <c r="F5208" s="54"/>
      <c r="G5208" s="55"/>
      <c r="I5208" s="69"/>
      <c r="J5208" s="50"/>
    </row>
    <row r="5209" spans="1:10" ht="12.75">
      <c r="A5209" s="54"/>
      <c r="B5209" s="54"/>
      <c r="C5209" s="54"/>
      <c r="D5209" s="54"/>
      <c r="F5209" s="54"/>
      <c r="G5209" s="55"/>
      <c r="I5209" s="69"/>
      <c r="J5209" s="50"/>
    </row>
    <row r="5210" spans="1:10" ht="12.75">
      <c r="A5210" s="54"/>
      <c r="B5210" s="54"/>
      <c r="C5210" s="54"/>
      <c r="D5210" s="54"/>
      <c r="F5210" s="54"/>
      <c r="G5210" s="55"/>
      <c r="I5210" s="69"/>
      <c r="J5210" s="50"/>
    </row>
    <row r="5211" spans="1:10" ht="12.75">
      <c r="A5211" s="54"/>
      <c r="B5211" s="54"/>
      <c r="C5211" s="54"/>
      <c r="D5211" s="54"/>
      <c r="F5211" s="54"/>
      <c r="G5211" s="55"/>
      <c r="I5211" s="69"/>
      <c r="J5211" s="50"/>
    </row>
    <row r="5212" spans="1:10" ht="12.75">
      <c r="A5212" s="54"/>
      <c r="B5212" s="54"/>
      <c r="C5212" s="54"/>
      <c r="D5212" s="54"/>
      <c r="F5212" s="54"/>
      <c r="G5212" s="55"/>
      <c r="I5212" s="69"/>
      <c r="J5212" s="50"/>
    </row>
    <row r="5213" spans="1:10" ht="12.75">
      <c r="A5213" s="54"/>
      <c r="B5213" s="54"/>
      <c r="C5213" s="54"/>
      <c r="D5213" s="54"/>
      <c r="F5213" s="54"/>
      <c r="G5213" s="55"/>
      <c r="I5213" s="69"/>
      <c r="J5213" s="50"/>
    </row>
    <row r="5214" spans="1:10" ht="12.75">
      <c r="A5214" s="54"/>
      <c r="B5214" s="54"/>
      <c r="C5214" s="54"/>
      <c r="D5214" s="54"/>
      <c r="F5214" s="54"/>
      <c r="G5214" s="55"/>
      <c r="I5214" s="69"/>
      <c r="J5214" s="50"/>
    </row>
    <row r="5215" spans="1:10" ht="12.75">
      <c r="A5215" s="54"/>
      <c r="B5215" s="54"/>
      <c r="C5215" s="54"/>
      <c r="D5215" s="54"/>
      <c r="F5215" s="54"/>
      <c r="G5215" s="55"/>
      <c r="I5215" s="69"/>
      <c r="J5215" s="50"/>
    </row>
    <row r="5216" spans="1:10" ht="12.75">
      <c r="A5216" s="54"/>
      <c r="B5216" s="54"/>
      <c r="C5216" s="54"/>
      <c r="D5216" s="54"/>
      <c r="F5216" s="54"/>
      <c r="G5216" s="55"/>
      <c r="I5216" s="69"/>
      <c r="J5216" s="50"/>
    </row>
    <row r="5217" spans="1:10" ht="12.75">
      <c r="A5217" s="54"/>
      <c r="B5217" s="54"/>
      <c r="C5217" s="54"/>
      <c r="D5217" s="54"/>
      <c r="F5217" s="54"/>
      <c r="G5217" s="55"/>
      <c r="I5217" s="69"/>
      <c r="J5217" s="50"/>
    </row>
    <row r="5218" spans="1:10" ht="12.75">
      <c r="A5218" s="54"/>
      <c r="B5218" s="54"/>
      <c r="C5218" s="54"/>
      <c r="D5218" s="54"/>
      <c r="F5218" s="54"/>
      <c r="G5218" s="55"/>
      <c r="I5218" s="69"/>
      <c r="J5218" s="50"/>
    </row>
    <row r="5219" spans="1:10" ht="12.75">
      <c r="A5219" s="54"/>
      <c r="B5219" s="54"/>
      <c r="C5219" s="54"/>
      <c r="D5219" s="54"/>
      <c r="F5219" s="54"/>
      <c r="G5219" s="55"/>
      <c r="I5219" s="69"/>
      <c r="J5219" s="50"/>
    </row>
    <row r="5220" spans="1:10" ht="12.75">
      <c r="A5220" s="54"/>
      <c r="B5220" s="54"/>
      <c r="C5220" s="54"/>
      <c r="D5220" s="54"/>
      <c r="F5220" s="54"/>
      <c r="G5220" s="55"/>
      <c r="I5220" s="69"/>
      <c r="J5220" s="50"/>
    </row>
    <row r="5221" spans="1:10" ht="12.75">
      <c r="A5221" s="54"/>
      <c r="B5221" s="54"/>
      <c r="C5221" s="54"/>
      <c r="D5221" s="54"/>
      <c r="F5221" s="54"/>
      <c r="G5221" s="55"/>
      <c r="I5221" s="69"/>
      <c r="J5221" s="50"/>
    </row>
    <row r="5222" spans="1:10" ht="12.75">
      <c r="A5222" s="54"/>
      <c r="B5222" s="54"/>
      <c r="C5222" s="54"/>
      <c r="D5222" s="54"/>
      <c r="F5222" s="54"/>
      <c r="G5222" s="55"/>
      <c r="I5222" s="69"/>
      <c r="J5222" s="50"/>
    </row>
    <row r="5223" spans="1:10" ht="12.75">
      <c r="A5223" s="54"/>
      <c r="B5223" s="54"/>
      <c r="C5223" s="54"/>
      <c r="D5223" s="54"/>
      <c r="F5223" s="54"/>
      <c r="G5223" s="55"/>
      <c r="I5223" s="69"/>
      <c r="J5223" s="50"/>
    </row>
    <row r="5224" spans="1:10" ht="12.75">
      <c r="A5224" s="54"/>
      <c r="B5224" s="54"/>
      <c r="C5224" s="54"/>
      <c r="D5224" s="54"/>
      <c r="F5224" s="54"/>
      <c r="G5224" s="55"/>
      <c r="I5224" s="69"/>
      <c r="J5224" s="50"/>
    </row>
    <row r="5225" spans="1:10" ht="12.75">
      <c r="A5225" s="54"/>
      <c r="B5225" s="54"/>
      <c r="C5225" s="54"/>
      <c r="D5225" s="54"/>
      <c r="F5225" s="54"/>
      <c r="G5225" s="55"/>
      <c r="I5225" s="69"/>
      <c r="J5225" s="50"/>
    </row>
    <row r="5226" spans="1:10" ht="12.75">
      <c r="A5226" s="54"/>
      <c r="B5226" s="54"/>
      <c r="C5226" s="54"/>
      <c r="D5226" s="54"/>
      <c r="F5226" s="54"/>
      <c r="G5226" s="55"/>
      <c r="I5226" s="69"/>
      <c r="J5226" s="50"/>
    </row>
    <row r="5227" spans="1:10" ht="12.75">
      <c r="A5227" s="54"/>
      <c r="B5227" s="54"/>
      <c r="C5227" s="54"/>
      <c r="D5227" s="54"/>
      <c r="F5227" s="54"/>
      <c r="G5227" s="55"/>
      <c r="I5227" s="69"/>
      <c r="J5227" s="50"/>
    </row>
    <row r="5228" spans="1:10" ht="12.75">
      <c r="A5228" s="54"/>
      <c r="B5228" s="54"/>
      <c r="C5228" s="54"/>
      <c r="D5228" s="54"/>
      <c r="F5228" s="54"/>
      <c r="G5228" s="55"/>
      <c r="I5228" s="69"/>
      <c r="J5228" s="50"/>
    </row>
    <row r="5229" spans="1:10" ht="12.75">
      <c r="A5229" s="54"/>
      <c r="B5229" s="54"/>
      <c r="C5229" s="54"/>
      <c r="D5229" s="54"/>
      <c r="F5229" s="54"/>
      <c r="G5229" s="55"/>
      <c r="I5229" s="69"/>
      <c r="J5229" s="50"/>
    </row>
    <row r="5230" spans="1:10" ht="12.75">
      <c r="A5230" s="54"/>
      <c r="B5230" s="54"/>
      <c r="C5230" s="54"/>
      <c r="D5230" s="54"/>
      <c r="F5230" s="54"/>
      <c r="G5230" s="55"/>
      <c r="I5230" s="69"/>
      <c r="J5230" s="50"/>
    </row>
    <row r="5231" spans="1:10" ht="12.75">
      <c r="A5231" s="54"/>
      <c r="B5231" s="54"/>
      <c r="C5231" s="54"/>
      <c r="D5231" s="54"/>
      <c r="F5231" s="54"/>
      <c r="G5231" s="55"/>
      <c r="I5231" s="69"/>
      <c r="J5231" s="50"/>
    </row>
    <row r="5232" spans="1:10" ht="12.75">
      <c r="A5232" s="54"/>
      <c r="B5232" s="54"/>
      <c r="C5232" s="54"/>
      <c r="D5232" s="54"/>
      <c r="F5232" s="54"/>
      <c r="G5232" s="55"/>
      <c r="I5232" s="69"/>
      <c r="J5232" s="50"/>
    </row>
    <row r="5233" spans="1:10" ht="12.75">
      <c r="A5233" s="54"/>
      <c r="B5233" s="54"/>
      <c r="C5233" s="54"/>
      <c r="D5233" s="54"/>
      <c r="F5233" s="54"/>
      <c r="G5233" s="55"/>
      <c r="I5233" s="69"/>
      <c r="J5233" s="50"/>
    </row>
    <row r="5234" spans="1:10" ht="12.75">
      <c r="A5234" s="54"/>
      <c r="B5234" s="54"/>
      <c r="C5234" s="54"/>
      <c r="D5234" s="54"/>
      <c r="F5234" s="54"/>
      <c r="G5234" s="55"/>
      <c r="I5234" s="69"/>
      <c r="J5234" s="50"/>
    </row>
    <row r="5235" spans="1:10" ht="12.75">
      <c r="A5235" s="54"/>
      <c r="B5235" s="54"/>
      <c r="C5235" s="54"/>
      <c r="D5235" s="54"/>
      <c r="F5235" s="54"/>
      <c r="G5235" s="55"/>
      <c r="I5235" s="69"/>
      <c r="J5235" s="50"/>
    </row>
    <row r="5236" spans="1:10" ht="12.75">
      <c r="A5236" s="54"/>
      <c r="B5236" s="54"/>
      <c r="C5236" s="54"/>
      <c r="D5236" s="54"/>
      <c r="F5236" s="54"/>
      <c r="G5236" s="55"/>
      <c r="I5236" s="69"/>
      <c r="J5236" s="50"/>
    </row>
    <row r="5237" spans="1:10" ht="12.75">
      <c r="A5237" s="54"/>
      <c r="B5237" s="54"/>
      <c r="C5237" s="54"/>
      <c r="D5237" s="54"/>
      <c r="F5237" s="54"/>
      <c r="G5237" s="55"/>
      <c r="I5237" s="69"/>
      <c r="J5237" s="50"/>
    </row>
    <row r="5238" spans="1:10" ht="12.75">
      <c r="A5238" s="54"/>
      <c r="B5238" s="54"/>
      <c r="C5238" s="54"/>
      <c r="D5238" s="54"/>
      <c r="F5238" s="54"/>
      <c r="G5238" s="55"/>
      <c r="I5238" s="69"/>
      <c r="J5238" s="50"/>
    </row>
    <row r="5239" spans="1:10" ht="12.75">
      <c r="A5239" s="54"/>
      <c r="B5239" s="54"/>
      <c r="C5239" s="54"/>
      <c r="D5239" s="54"/>
      <c r="F5239" s="54"/>
      <c r="G5239" s="55"/>
      <c r="I5239" s="69"/>
      <c r="J5239" s="50"/>
    </row>
    <row r="5240" spans="1:10" ht="12.75">
      <c r="A5240" s="54"/>
      <c r="B5240" s="54"/>
      <c r="C5240" s="54"/>
      <c r="D5240" s="54"/>
      <c r="F5240" s="54"/>
      <c r="G5240" s="55"/>
      <c r="I5240" s="69"/>
      <c r="J5240" s="50"/>
    </row>
    <row r="5241" spans="1:10" ht="12.75">
      <c r="A5241" s="54"/>
      <c r="B5241" s="54"/>
      <c r="C5241" s="54"/>
      <c r="D5241" s="54"/>
      <c r="F5241" s="54"/>
      <c r="G5241" s="55"/>
      <c r="I5241" s="69"/>
      <c r="J5241" s="50"/>
    </row>
    <row r="5242" spans="1:10" ht="12.75">
      <c r="A5242" s="54"/>
      <c r="B5242" s="54"/>
      <c r="C5242" s="54"/>
      <c r="D5242" s="54"/>
      <c r="F5242" s="54"/>
      <c r="G5242" s="55"/>
      <c r="I5242" s="69"/>
      <c r="J5242" s="50"/>
    </row>
    <row r="5243" spans="1:10" ht="12.75">
      <c r="A5243" s="54"/>
      <c r="B5243" s="54"/>
      <c r="C5243" s="54"/>
      <c r="D5243" s="54"/>
      <c r="F5243" s="54"/>
      <c r="G5243" s="55"/>
      <c r="I5243" s="69"/>
      <c r="J5243" s="50"/>
    </row>
    <row r="5244" spans="1:10" ht="12.75">
      <c r="A5244" s="54"/>
      <c r="B5244" s="54"/>
      <c r="C5244" s="54"/>
      <c r="D5244" s="54"/>
      <c r="F5244" s="54"/>
      <c r="G5244" s="55"/>
      <c r="I5244" s="69"/>
      <c r="J5244" s="50"/>
    </row>
    <row r="5245" spans="1:10" ht="12.75">
      <c r="A5245" s="54"/>
      <c r="B5245" s="54"/>
      <c r="C5245" s="54"/>
      <c r="D5245" s="54"/>
      <c r="F5245" s="54"/>
      <c r="G5245" s="55"/>
      <c r="I5245" s="69"/>
      <c r="J5245" s="50"/>
    </row>
    <row r="5246" spans="1:10" ht="12.75">
      <c r="A5246" s="54"/>
      <c r="B5246" s="54"/>
      <c r="C5246" s="54"/>
      <c r="D5246" s="54"/>
      <c r="F5246" s="54"/>
      <c r="G5246" s="55"/>
      <c r="I5246" s="69"/>
      <c r="J5246" s="50"/>
    </row>
    <row r="5247" spans="1:10" ht="12.75">
      <c r="A5247" s="54"/>
      <c r="B5247" s="54"/>
      <c r="C5247" s="54"/>
      <c r="D5247" s="54"/>
      <c r="F5247" s="54"/>
      <c r="G5247" s="55"/>
      <c r="I5247" s="69"/>
      <c r="J5247" s="50"/>
    </row>
    <row r="5248" spans="1:10" ht="12.75">
      <c r="A5248" s="54"/>
      <c r="B5248" s="54"/>
      <c r="C5248" s="54"/>
      <c r="D5248" s="54"/>
      <c r="F5248" s="54"/>
      <c r="G5248" s="55"/>
      <c r="I5248" s="69"/>
      <c r="J5248" s="50"/>
    </row>
    <row r="5249" spans="1:10" ht="12.75">
      <c r="A5249" s="54"/>
      <c r="B5249" s="54"/>
      <c r="C5249" s="54"/>
      <c r="D5249" s="54"/>
      <c r="F5249" s="54"/>
      <c r="G5249" s="55"/>
      <c r="I5249" s="69"/>
      <c r="J5249" s="50"/>
    </row>
    <row r="5250" spans="1:10" ht="12.75">
      <c r="A5250" s="54"/>
      <c r="B5250" s="54"/>
      <c r="C5250" s="54"/>
      <c r="D5250" s="54"/>
      <c r="F5250" s="54"/>
      <c r="G5250" s="55"/>
      <c r="I5250" s="69"/>
      <c r="J5250" s="50"/>
    </row>
    <row r="5251" spans="1:10" ht="12.75">
      <c r="A5251" s="54"/>
      <c r="B5251" s="54"/>
      <c r="C5251" s="54"/>
      <c r="D5251" s="54"/>
      <c r="F5251" s="54"/>
      <c r="G5251" s="55"/>
      <c r="I5251" s="69"/>
      <c r="J5251" s="50"/>
    </row>
    <row r="5252" spans="1:10" ht="12.75">
      <c r="A5252" s="54"/>
      <c r="B5252" s="54"/>
      <c r="C5252" s="54"/>
      <c r="D5252" s="54"/>
      <c r="F5252" s="54"/>
      <c r="G5252" s="55"/>
      <c r="I5252" s="69"/>
      <c r="J5252" s="50"/>
    </row>
    <row r="5253" spans="1:10" ht="12.75">
      <c r="A5253" s="54"/>
      <c r="B5253" s="54"/>
      <c r="C5253" s="54"/>
      <c r="D5253" s="54"/>
      <c r="F5253" s="54"/>
      <c r="G5253" s="55"/>
      <c r="I5253" s="69"/>
      <c r="J5253" s="50"/>
    </row>
    <row r="5254" spans="1:10" ht="12.75">
      <c r="A5254" s="54"/>
      <c r="B5254" s="54"/>
      <c r="C5254" s="54"/>
      <c r="D5254" s="54"/>
      <c r="F5254" s="54"/>
      <c r="G5254" s="55"/>
      <c r="I5254" s="69"/>
      <c r="J5254" s="50"/>
    </row>
    <row r="5255" spans="1:10" ht="12.75">
      <c r="A5255" s="54"/>
      <c r="B5255" s="54"/>
      <c r="C5255" s="54"/>
      <c r="D5255" s="54"/>
      <c r="F5255" s="54"/>
      <c r="G5255" s="55"/>
      <c r="I5255" s="69"/>
      <c r="J5255" s="50"/>
    </row>
    <row r="5256" spans="1:10" ht="12.75">
      <c r="A5256" s="54"/>
      <c r="B5256" s="54"/>
      <c r="C5256" s="54"/>
      <c r="D5256" s="54"/>
      <c r="F5256" s="54"/>
      <c r="G5256" s="55"/>
      <c r="I5256" s="69"/>
      <c r="J5256" s="50"/>
    </row>
    <row r="5257" spans="1:10" ht="12.75">
      <c r="A5257" s="54"/>
      <c r="B5257" s="54"/>
      <c r="C5257" s="54"/>
      <c r="D5257" s="54"/>
      <c r="F5257" s="54"/>
      <c r="G5257" s="55"/>
      <c r="I5257" s="69"/>
      <c r="J5257" s="50"/>
    </row>
    <row r="5258" spans="1:10" ht="12.75">
      <c r="A5258" s="54"/>
      <c r="B5258" s="54"/>
      <c r="C5258" s="54"/>
      <c r="D5258" s="54"/>
      <c r="F5258" s="54"/>
      <c r="G5258" s="55"/>
      <c r="I5258" s="69"/>
      <c r="J5258" s="50"/>
    </row>
    <row r="5259" spans="1:10" ht="12.75">
      <c r="A5259" s="54"/>
      <c r="B5259" s="54"/>
      <c r="C5259" s="54"/>
      <c r="D5259" s="54"/>
      <c r="F5259" s="54"/>
      <c r="G5259" s="55"/>
      <c r="I5259" s="69"/>
      <c r="J5259" s="50"/>
    </row>
    <row r="5260" spans="1:10" ht="12.75">
      <c r="A5260" s="54"/>
      <c r="B5260" s="54"/>
      <c r="C5260" s="54"/>
      <c r="D5260" s="54"/>
      <c r="F5260" s="54"/>
      <c r="G5260" s="55"/>
      <c r="I5260" s="69"/>
      <c r="J5260" s="50"/>
    </row>
    <row r="5261" spans="1:10" ht="12.75">
      <c r="A5261" s="54"/>
      <c r="B5261" s="54"/>
      <c r="C5261" s="54"/>
      <c r="D5261" s="54"/>
      <c r="F5261" s="54"/>
      <c r="G5261" s="55"/>
      <c r="I5261" s="69"/>
      <c r="J5261" s="50"/>
    </row>
    <row r="5262" spans="1:10" ht="12.75">
      <c r="A5262" s="54"/>
      <c r="B5262" s="54"/>
      <c r="C5262" s="54"/>
      <c r="D5262" s="54"/>
      <c r="F5262" s="54"/>
      <c r="G5262" s="55"/>
      <c r="I5262" s="69"/>
      <c r="J5262" s="50"/>
    </row>
    <row r="5263" spans="1:10" ht="12.75">
      <c r="A5263" s="54"/>
      <c r="B5263" s="54"/>
      <c r="C5263" s="54"/>
      <c r="D5263" s="54"/>
      <c r="F5263" s="54"/>
      <c r="G5263" s="55"/>
      <c r="I5263" s="69"/>
      <c r="J5263" s="50"/>
    </row>
    <row r="5264" spans="1:10" ht="12.75">
      <c r="A5264" s="54"/>
      <c r="B5264" s="54"/>
      <c r="C5264" s="54"/>
      <c r="D5264" s="54"/>
      <c r="F5264" s="54"/>
      <c r="G5264" s="55"/>
      <c r="I5264" s="69"/>
      <c r="J5264" s="50"/>
    </row>
    <row r="5265" spans="1:10" ht="12.75">
      <c r="A5265" s="54"/>
      <c r="B5265" s="54"/>
      <c r="C5265" s="54"/>
      <c r="D5265" s="54"/>
      <c r="F5265" s="54"/>
      <c r="G5265" s="55"/>
      <c r="I5265" s="69"/>
      <c r="J5265" s="50"/>
    </row>
    <row r="5266" spans="1:10" ht="12.75">
      <c r="A5266" s="54"/>
      <c r="B5266" s="54"/>
      <c r="C5266" s="54"/>
      <c r="D5266" s="54"/>
      <c r="F5266" s="54"/>
      <c r="G5266" s="55"/>
      <c r="I5266" s="69"/>
      <c r="J5266" s="50"/>
    </row>
    <row r="5267" spans="1:10" ht="12.75">
      <c r="A5267" s="54"/>
      <c r="B5267" s="54"/>
      <c r="C5267" s="54"/>
      <c r="D5267" s="54"/>
      <c r="F5267" s="54"/>
      <c r="G5267" s="55"/>
      <c r="I5267" s="69"/>
      <c r="J5267" s="50"/>
    </row>
    <row r="5268" spans="1:10" ht="12.75">
      <c r="A5268" s="54"/>
      <c r="B5268" s="54"/>
      <c r="C5268" s="54"/>
      <c r="D5268" s="54"/>
      <c r="F5268" s="54"/>
      <c r="G5268" s="55"/>
      <c r="I5268" s="69"/>
      <c r="J5268" s="50"/>
    </row>
    <row r="5269" spans="1:10" ht="12.75">
      <c r="A5269" s="54"/>
      <c r="B5269" s="54"/>
      <c r="C5269" s="54"/>
      <c r="D5269" s="54"/>
      <c r="F5269" s="54"/>
      <c r="G5269" s="55"/>
      <c r="I5269" s="69"/>
      <c r="J5269" s="50"/>
    </row>
    <row r="5270" spans="1:10" ht="12.75">
      <c r="A5270" s="54"/>
      <c r="B5270" s="54"/>
      <c r="C5270" s="54"/>
      <c r="D5270" s="54"/>
      <c r="F5270" s="54"/>
      <c r="G5270" s="55"/>
      <c r="I5270" s="69"/>
      <c r="J5270" s="50"/>
    </row>
    <row r="5271" spans="1:10" ht="12.75">
      <c r="A5271" s="54"/>
      <c r="B5271" s="54"/>
      <c r="C5271" s="54"/>
      <c r="D5271" s="54"/>
      <c r="F5271" s="54"/>
      <c r="G5271" s="55"/>
      <c r="I5271" s="69"/>
      <c r="J5271" s="50"/>
    </row>
    <row r="5272" spans="1:10" ht="12.75">
      <c r="A5272" s="54"/>
      <c r="B5272" s="54"/>
      <c r="C5272" s="54"/>
      <c r="D5272" s="54"/>
      <c r="F5272" s="54"/>
      <c r="G5272" s="55"/>
      <c r="I5272" s="69"/>
      <c r="J5272" s="50"/>
    </row>
    <row r="5273" spans="1:10" ht="12.75">
      <c r="A5273" s="54"/>
      <c r="B5273" s="54"/>
      <c r="C5273" s="54"/>
      <c r="D5273" s="54"/>
      <c r="F5273" s="54"/>
      <c r="G5273" s="55"/>
      <c r="I5273" s="69"/>
      <c r="J5273" s="50"/>
    </row>
    <row r="5274" spans="1:10" ht="12.75">
      <c r="A5274" s="54"/>
      <c r="B5274" s="54"/>
      <c r="C5274" s="54"/>
      <c r="D5274" s="54"/>
      <c r="F5274" s="54"/>
      <c r="G5274" s="55"/>
      <c r="I5274" s="69"/>
      <c r="J5274" s="50"/>
    </row>
    <row r="5275" spans="1:10" ht="12.75">
      <c r="A5275" s="54"/>
      <c r="B5275" s="54"/>
      <c r="C5275" s="54"/>
      <c r="D5275" s="54"/>
      <c r="F5275" s="54"/>
      <c r="G5275" s="55"/>
      <c r="I5275" s="69"/>
      <c r="J5275" s="50"/>
    </row>
    <row r="5276" spans="1:10" ht="12.75">
      <c r="A5276" s="54"/>
      <c r="B5276" s="54"/>
      <c r="C5276" s="54"/>
      <c r="D5276" s="54"/>
      <c r="F5276" s="54"/>
      <c r="G5276" s="55"/>
      <c r="I5276" s="69"/>
      <c r="J5276" s="50"/>
    </row>
    <row r="5277" spans="1:10" ht="12.75">
      <c r="A5277" s="54"/>
      <c r="B5277" s="54"/>
      <c r="C5277" s="54"/>
      <c r="D5277" s="54"/>
      <c r="F5277" s="54"/>
      <c r="G5277" s="55"/>
      <c r="I5277" s="69"/>
      <c r="J5277" s="50"/>
    </row>
    <row r="5278" spans="1:10" ht="12.75">
      <c r="A5278" s="54"/>
      <c r="B5278" s="54"/>
      <c r="C5278" s="54"/>
      <c r="D5278" s="54"/>
      <c r="F5278" s="54"/>
      <c r="G5278" s="55"/>
      <c r="I5278" s="69"/>
      <c r="J5278" s="50"/>
    </row>
    <row r="5279" spans="1:10" ht="12.75">
      <c r="A5279" s="54"/>
      <c r="B5279" s="54"/>
      <c r="C5279" s="54"/>
      <c r="D5279" s="54"/>
      <c r="F5279" s="54"/>
      <c r="G5279" s="55"/>
      <c r="I5279" s="69"/>
      <c r="J5279" s="50"/>
    </row>
    <row r="5280" spans="1:10" ht="12.75">
      <c r="A5280" s="54"/>
      <c r="B5280" s="54"/>
      <c r="C5280" s="54"/>
      <c r="D5280" s="54"/>
      <c r="F5280" s="54"/>
      <c r="G5280" s="55"/>
      <c r="I5280" s="69"/>
      <c r="J5280" s="50"/>
    </row>
    <row r="5281" spans="1:10" ht="12.75">
      <c r="A5281" s="54"/>
      <c r="B5281" s="54"/>
      <c r="C5281" s="54"/>
      <c r="D5281" s="54"/>
      <c r="F5281" s="54"/>
      <c r="G5281" s="55"/>
      <c r="I5281" s="69"/>
      <c r="J5281" s="50"/>
    </row>
    <row r="5282" spans="1:10" ht="12.75">
      <c r="A5282" s="54"/>
      <c r="B5282" s="54"/>
      <c r="C5282" s="54"/>
      <c r="D5282" s="54"/>
      <c r="F5282" s="54"/>
      <c r="G5282" s="55"/>
      <c r="I5282" s="69"/>
      <c r="J5282" s="50"/>
    </row>
    <row r="5283" spans="1:10" ht="12.75">
      <c r="A5283" s="54"/>
      <c r="B5283" s="54"/>
      <c r="C5283" s="54"/>
      <c r="D5283" s="54"/>
      <c r="F5283" s="54"/>
      <c r="G5283" s="55"/>
      <c r="I5283" s="69"/>
      <c r="J5283" s="50"/>
    </row>
    <row r="5284" spans="1:10" ht="12.75">
      <c r="A5284" s="54"/>
      <c r="B5284" s="54"/>
      <c r="C5284" s="54"/>
      <c r="D5284" s="54"/>
      <c r="F5284" s="54"/>
      <c r="G5284" s="55"/>
      <c r="I5284" s="69"/>
      <c r="J5284" s="50"/>
    </row>
    <row r="5285" spans="1:10" ht="12.75">
      <c r="A5285" s="54"/>
      <c r="B5285" s="54"/>
      <c r="C5285" s="54"/>
      <c r="D5285" s="54"/>
      <c r="F5285" s="54"/>
      <c r="G5285" s="55"/>
      <c r="I5285" s="69"/>
      <c r="J5285" s="50"/>
    </row>
    <row r="5286" spans="1:10" ht="12.75">
      <c r="A5286" s="54"/>
      <c r="B5286" s="54"/>
      <c r="C5286" s="54"/>
      <c r="D5286" s="54"/>
      <c r="F5286" s="54"/>
      <c r="G5286" s="55"/>
      <c r="I5286" s="69"/>
      <c r="J5286" s="50"/>
    </row>
    <row r="5287" spans="1:10" ht="12.75">
      <c r="A5287" s="54"/>
      <c r="B5287" s="54"/>
      <c r="C5287" s="54"/>
      <c r="D5287" s="54"/>
      <c r="F5287" s="54"/>
      <c r="G5287" s="55"/>
      <c r="I5287" s="69"/>
      <c r="J5287" s="50"/>
    </row>
    <row r="5288" spans="1:10" ht="12.75">
      <c r="A5288" s="54"/>
      <c r="B5288" s="54"/>
      <c r="C5288" s="54"/>
      <c r="D5288" s="54"/>
      <c r="F5288" s="54"/>
      <c r="G5288" s="55"/>
      <c r="I5288" s="69"/>
      <c r="J5288" s="50"/>
    </row>
    <row r="5289" spans="1:10" ht="12.75">
      <c r="A5289" s="54"/>
      <c r="B5289" s="54"/>
      <c r="C5289" s="54"/>
      <c r="D5289" s="54"/>
      <c r="F5289" s="54"/>
      <c r="G5289" s="55"/>
      <c r="I5289" s="69"/>
      <c r="J5289" s="50"/>
    </row>
    <row r="5290" spans="1:10" ht="12.75">
      <c r="A5290" s="54"/>
      <c r="B5290" s="54"/>
      <c r="C5290" s="54"/>
      <c r="D5290" s="54"/>
      <c r="F5290" s="54"/>
      <c r="G5290" s="55"/>
      <c r="I5290" s="69"/>
      <c r="J5290" s="50"/>
    </row>
    <row r="5291" spans="1:10" ht="12.75">
      <c r="A5291" s="54"/>
      <c r="B5291" s="54"/>
      <c r="C5291" s="54"/>
      <c r="D5291" s="54"/>
      <c r="F5291" s="54"/>
      <c r="G5291" s="55"/>
      <c r="I5291" s="69"/>
      <c r="J5291" s="50"/>
    </row>
    <row r="5292" spans="1:10" ht="12.75">
      <c r="A5292" s="54"/>
      <c r="B5292" s="54"/>
      <c r="C5292" s="54"/>
      <c r="D5292" s="54"/>
      <c r="F5292" s="54"/>
      <c r="G5292" s="55"/>
      <c r="I5292" s="69"/>
      <c r="J5292" s="50"/>
    </row>
    <row r="5293" spans="1:10" ht="12.75">
      <c r="A5293" s="54"/>
      <c r="B5293" s="54"/>
      <c r="C5293" s="54"/>
      <c r="D5293" s="54"/>
      <c r="F5293" s="54"/>
      <c r="G5293" s="55"/>
      <c r="I5293" s="69"/>
      <c r="J5293" s="50"/>
    </row>
    <row r="5294" spans="1:10" ht="12.75">
      <c r="A5294" s="54"/>
      <c r="B5294" s="54"/>
      <c r="C5294" s="54"/>
      <c r="D5294" s="54"/>
      <c r="F5294" s="54"/>
      <c r="G5294" s="55"/>
      <c r="I5294" s="69"/>
      <c r="J5294" s="50"/>
    </row>
    <row r="5295" spans="1:10" ht="12.75">
      <c r="A5295" s="54"/>
      <c r="B5295" s="54"/>
      <c r="C5295" s="54"/>
      <c r="D5295" s="54"/>
      <c r="F5295" s="54"/>
      <c r="G5295" s="55"/>
      <c r="I5295" s="69"/>
      <c r="J5295" s="50"/>
    </row>
    <row r="5296" spans="1:10" ht="12.75">
      <c r="A5296" s="54"/>
      <c r="B5296" s="54"/>
      <c r="C5296" s="54"/>
      <c r="D5296" s="54"/>
      <c r="F5296" s="54"/>
      <c r="G5296" s="55"/>
      <c r="I5296" s="69"/>
      <c r="J5296" s="50"/>
    </row>
    <row r="5297" spans="1:10" ht="12.75">
      <c r="A5297" s="54"/>
      <c r="B5297" s="54"/>
      <c r="C5297" s="54"/>
      <c r="D5297" s="54"/>
      <c r="F5297" s="54"/>
      <c r="G5297" s="55"/>
      <c r="I5297" s="69"/>
      <c r="J5297" s="50"/>
    </row>
    <row r="5298" spans="1:10" ht="12.75">
      <c r="A5298" s="54"/>
      <c r="B5298" s="54"/>
      <c r="C5298" s="54"/>
      <c r="D5298" s="54"/>
      <c r="F5298" s="54"/>
      <c r="G5298" s="55"/>
      <c r="I5298" s="69"/>
      <c r="J5298" s="50"/>
    </row>
    <row r="5299" spans="1:10" ht="12.75">
      <c r="A5299" s="54"/>
      <c r="B5299" s="54"/>
      <c r="C5299" s="54"/>
      <c r="D5299" s="54"/>
      <c r="F5299" s="54"/>
      <c r="G5299" s="55"/>
      <c r="I5299" s="69"/>
      <c r="J5299" s="50"/>
    </row>
    <row r="5300" spans="1:10" ht="12.75">
      <c r="A5300" s="54"/>
      <c r="B5300" s="54"/>
      <c r="C5300" s="54"/>
      <c r="D5300" s="54"/>
      <c r="F5300" s="54"/>
      <c r="G5300" s="55"/>
      <c r="I5300" s="69"/>
      <c r="J5300" s="50"/>
    </row>
    <row r="5301" spans="1:10" ht="12.75">
      <c r="A5301" s="54"/>
      <c r="B5301" s="54"/>
      <c r="C5301" s="54"/>
      <c r="D5301" s="54"/>
      <c r="F5301" s="54"/>
      <c r="G5301" s="55"/>
      <c r="I5301" s="69"/>
      <c r="J5301" s="50"/>
    </row>
    <row r="5302" spans="1:10" ht="12.75">
      <c r="A5302" s="54"/>
      <c r="B5302" s="54"/>
      <c r="C5302" s="54"/>
      <c r="D5302" s="54"/>
      <c r="F5302" s="54"/>
      <c r="G5302" s="55"/>
      <c r="I5302" s="69"/>
      <c r="J5302" s="50"/>
    </row>
    <row r="5303" spans="1:10" ht="12.75">
      <c r="A5303" s="54"/>
      <c r="B5303" s="54"/>
      <c r="C5303" s="54"/>
      <c r="D5303" s="54"/>
      <c r="F5303" s="54"/>
      <c r="G5303" s="55"/>
      <c r="I5303" s="69"/>
      <c r="J5303" s="50"/>
    </row>
    <row r="5304" spans="1:10" ht="12.75">
      <c r="A5304" s="54"/>
      <c r="B5304" s="54"/>
      <c r="C5304" s="54"/>
      <c r="D5304" s="54"/>
      <c r="F5304" s="54"/>
      <c r="G5304" s="55"/>
      <c r="I5304" s="69"/>
      <c r="J5304" s="50"/>
    </row>
    <row r="5305" spans="1:10" ht="12.75">
      <c r="A5305" s="54"/>
      <c r="B5305" s="54"/>
      <c r="C5305" s="54"/>
      <c r="D5305" s="54"/>
      <c r="F5305" s="54"/>
      <c r="G5305" s="55"/>
      <c r="I5305" s="69"/>
      <c r="J5305" s="50"/>
    </row>
    <row r="5306" spans="1:10" ht="12.75">
      <c r="A5306" s="54"/>
      <c r="B5306" s="54"/>
      <c r="C5306" s="54"/>
      <c r="D5306" s="54"/>
      <c r="F5306" s="54"/>
      <c r="G5306" s="55"/>
      <c r="I5306" s="69"/>
      <c r="J5306" s="50"/>
    </row>
    <row r="5307" spans="1:10" ht="12.75">
      <c r="A5307" s="54"/>
      <c r="B5307" s="54"/>
      <c r="C5307" s="54"/>
      <c r="D5307" s="54"/>
      <c r="F5307" s="54"/>
      <c r="G5307" s="55"/>
      <c r="I5307" s="69"/>
      <c r="J5307" s="50"/>
    </row>
    <row r="5308" spans="1:10" ht="12.75">
      <c r="A5308" s="54"/>
      <c r="B5308" s="54"/>
      <c r="C5308" s="54"/>
      <c r="D5308" s="54"/>
      <c r="F5308" s="54"/>
      <c r="G5308" s="55"/>
      <c r="I5308" s="69"/>
      <c r="J5308" s="50"/>
    </row>
    <row r="5309" spans="1:10" ht="12.75">
      <c r="A5309" s="54"/>
      <c r="B5309" s="54"/>
      <c r="C5309" s="54"/>
      <c r="D5309" s="54"/>
      <c r="F5309" s="54"/>
      <c r="G5309" s="55"/>
      <c r="I5309" s="69"/>
      <c r="J5309" s="50"/>
    </row>
    <row r="5310" spans="1:10" ht="12.75">
      <c r="A5310" s="54"/>
      <c r="B5310" s="54"/>
      <c r="C5310" s="54"/>
      <c r="D5310" s="54"/>
      <c r="F5310" s="54"/>
      <c r="G5310" s="55"/>
      <c r="I5310" s="69"/>
      <c r="J5310" s="50"/>
    </row>
    <row r="5311" spans="1:10" ht="12.75">
      <c r="A5311" s="54"/>
      <c r="B5311" s="54"/>
      <c r="C5311" s="54"/>
      <c r="D5311" s="54"/>
      <c r="F5311" s="54"/>
      <c r="G5311" s="55"/>
      <c r="I5311" s="69"/>
      <c r="J5311" s="50"/>
    </row>
    <row r="5312" spans="1:10" ht="12.75">
      <c r="A5312" s="54"/>
      <c r="B5312" s="54"/>
      <c r="C5312" s="54"/>
      <c r="D5312" s="54"/>
      <c r="F5312" s="54"/>
      <c r="G5312" s="55"/>
      <c r="I5312" s="69"/>
      <c r="J5312" s="50"/>
    </row>
    <row r="5313" spans="1:10" ht="12.75">
      <c r="A5313" s="54"/>
      <c r="B5313" s="54"/>
      <c r="C5313" s="54"/>
      <c r="D5313" s="54"/>
      <c r="F5313" s="54"/>
      <c r="G5313" s="55"/>
      <c r="I5313" s="69"/>
      <c r="J5313" s="50"/>
    </row>
    <row r="5314" spans="1:10" ht="12.75">
      <c r="A5314" s="54"/>
      <c r="B5314" s="54"/>
      <c r="C5314" s="54"/>
      <c r="D5314" s="54"/>
      <c r="F5314" s="54"/>
      <c r="G5314" s="55"/>
      <c r="I5314" s="69"/>
      <c r="J5314" s="50"/>
    </row>
    <row r="5315" spans="1:10" ht="12.75">
      <c r="A5315" s="54"/>
      <c r="B5315" s="54"/>
      <c r="C5315" s="54"/>
      <c r="D5315" s="54"/>
      <c r="F5315" s="54"/>
      <c r="G5315" s="55"/>
      <c r="I5315" s="69"/>
      <c r="J5315" s="50"/>
    </row>
    <row r="5316" spans="1:10" ht="12.75">
      <c r="A5316" s="54"/>
      <c r="B5316" s="54"/>
      <c r="C5316" s="54"/>
      <c r="D5316" s="54"/>
      <c r="F5316" s="54"/>
      <c r="G5316" s="55"/>
      <c r="I5316" s="69"/>
      <c r="J5316" s="50"/>
    </row>
    <row r="5317" spans="1:10" ht="12.75">
      <c r="A5317" s="54"/>
      <c r="B5317" s="54"/>
      <c r="C5317" s="54"/>
      <c r="D5317" s="54"/>
      <c r="F5317" s="54"/>
      <c r="G5317" s="55"/>
      <c r="I5317" s="69"/>
      <c r="J5317" s="50"/>
    </row>
    <row r="5318" spans="1:10" ht="12.75">
      <c r="A5318" s="54"/>
      <c r="B5318" s="54"/>
      <c r="C5318" s="54"/>
      <c r="D5318" s="54"/>
      <c r="F5318" s="54"/>
      <c r="G5318" s="55"/>
      <c r="I5318" s="69"/>
      <c r="J5318" s="50"/>
    </row>
    <row r="5319" spans="1:10" ht="12.75">
      <c r="A5319" s="54"/>
      <c r="B5319" s="54"/>
      <c r="C5319" s="54"/>
      <c r="D5319" s="54"/>
      <c r="F5319" s="54"/>
      <c r="G5319" s="55"/>
      <c r="I5319" s="69"/>
      <c r="J5319" s="50"/>
    </row>
    <row r="5320" spans="1:10" ht="12.75">
      <c r="A5320" s="54"/>
      <c r="B5320" s="54"/>
      <c r="C5320" s="54"/>
      <c r="D5320" s="54"/>
      <c r="F5320" s="54"/>
      <c r="G5320" s="55"/>
      <c r="I5320" s="69"/>
      <c r="J5320" s="50"/>
    </row>
    <row r="5321" spans="1:10" ht="12.75">
      <c r="A5321" s="54"/>
      <c r="B5321" s="54"/>
      <c r="C5321" s="54"/>
      <c r="D5321" s="54"/>
      <c r="F5321" s="54"/>
      <c r="G5321" s="55"/>
      <c r="I5321" s="69"/>
      <c r="J5321" s="50"/>
    </row>
    <row r="5322" spans="1:10" ht="12.75">
      <c r="A5322" s="54"/>
      <c r="B5322" s="54"/>
      <c r="C5322" s="54"/>
      <c r="D5322" s="54"/>
      <c r="F5322" s="54"/>
      <c r="G5322" s="55"/>
      <c r="I5322" s="69"/>
      <c r="J5322" s="50"/>
    </row>
    <row r="5323" spans="1:10" ht="12.75">
      <c r="A5323" s="54"/>
      <c r="B5323" s="54"/>
      <c r="C5323" s="54"/>
      <c r="D5323" s="54"/>
      <c r="F5323" s="54"/>
      <c r="G5323" s="55"/>
      <c r="I5323" s="69"/>
      <c r="J5323" s="50"/>
    </row>
    <row r="5324" spans="1:10" ht="12.75">
      <c r="A5324" s="54"/>
      <c r="B5324" s="54"/>
      <c r="C5324" s="54"/>
      <c r="D5324" s="54"/>
      <c r="F5324" s="54"/>
      <c r="G5324" s="55"/>
      <c r="I5324" s="69"/>
      <c r="J5324" s="50"/>
    </row>
    <row r="5325" spans="1:10" ht="12.75">
      <c r="A5325" s="54"/>
      <c r="B5325" s="54"/>
      <c r="C5325" s="54"/>
      <c r="D5325" s="54"/>
      <c r="F5325" s="54"/>
      <c r="G5325" s="55"/>
      <c r="I5325" s="69"/>
      <c r="J5325" s="50"/>
    </row>
    <row r="5326" spans="1:10" ht="12.75">
      <c r="A5326" s="54"/>
      <c r="B5326" s="54"/>
      <c r="C5326" s="54"/>
      <c r="D5326" s="54"/>
      <c r="F5326" s="54"/>
      <c r="G5326" s="55"/>
      <c r="I5326" s="69"/>
      <c r="J5326" s="50"/>
    </row>
    <row r="5327" spans="1:10" ht="12.75">
      <c r="A5327" s="54"/>
      <c r="B5327" s="54"/>
      <c r="C5327" s="54"/>
      <c r="D5327" s="54"/>
      <c r="F5327" s="54"/>
      <c r="G5327" s="55"/>
      <c r="I5327" s="69"/>
      <c r="J5327" s="50"/>
    </row>
    <row r="5328" spans="1:10" ht="12.75">
      <c r="A5328" s="54"/>
      <c r="B5328" s="54"/>
      <c r="C5328" s="54"/>
      <c r="D5328" s="54"/>
      <c r="F5328" s="54"/>
      <c r="G5328" s="55"/>
      <c r="I5328" s="69"/>
      <c r="J5328" s="50"/>
    </row>
    <row r="5329" spans="1:10" ht="12.75">
      <c r="A5329" s="54"/>
      <c r="B5329" s="54"/>
      <c r="C5329" s="54"/>
      <c r="D5329" s="54"/>
      <c r="F5329" s="54"/>
      <c r="G5329" s="55"/>
      <c r="I5329" s="69"/>
      <c r="J5329" s="50"/>
    </row>
    <row r="5330" spans="1:10" ht="12.75">
      <c r="A5330" s="54"/>
      <c r="B5330" s="54"/>
      <c r="C5330" s="54"/>
      <c r="D5330" s="54"/>
      <c r="F5330" s="54"/>
      <c r="G5330" s="55"/>
      <c r="I5330" s="69"/>
      <c r="J5330" s="50"/>
    </row>
    <row r="5331" spans="1:10" ht="12.75">
      <c r="A5331" s="54"/>
      <c r="B5331" s="54"/>
      <c r="C5331" s="54"/>
      <c r="D5331" s="54"/>
      <c r="F5331" s="54"/>
      <c r="G5331" s="55"/>
      <c r="I5331" s="69"/>
      <c r="J5331" s="50"/>
    </row>
    <row r="5332" spans="1:10" ht="12.75">
      <c r="A5332" s="54"/>
      <c r="B5332" s="54"/>
      <c r="C5332" s="54"/>
      <c r="D5332" s="54"/>
      <c r="F5332" s="54"/>
      <c r="G5332" s="55"/>
      <c r="I5332" s="69"/>
      <c r="J5332" s="50"/>
    </row>
    <row r="5333" spans="1:10" ht="12.75">
      <c r="A5333" s="54"/>
      <c r="B5333" s="54"/>
      <c r="C5333" s="54"/>
      <c r="D5333" s="54"/>
      <c r="F5333" s="54"/>
      <c r="G5333" s="55"/>
      <c r="I5333" s="69"/>
      <c r="J5333" s="50"/>
    </row>
    <row r="5334" spans="1:10" ht="12.75">
      <c r="A5334" s="54"/>
      <c r="B5334" s="54"/>
      <c r="C5334" s="54"/>
      <c r="D5334" s="54"/>
      <c r="F5334" s="54"/>
      <c r="G5334" s="55"/>
      <c r="I5334" s="69"/>
      <c r="J5334" s="50"/>
    </row>
    <row r="5335" spans="1:10" ht="12.75">
      <c r="A5335" s="54"/>
      <c r="B5335" s="54"/>
      <c r="C5335" s="54"/>
      <c r="D5335" s="54"/>
      <c r="F5335" s="54"/>
      <c r="G5335" s="55"/>
      <c r="I5335" s="69"/>
      <c r="J5335" s="50"/>
    </row>
    <row r="5336" spans="1:10" ht="12.75">
      <c r="A5336" s="54"/>
      <c r="B5336" s="54"/>
      <c r="C5336" s="54"/>
      <c r="D5336" s="54"/>
      <c r="F5336" s="54"/>
      <c r="G5336" s="55"/>
      <c r="I5336" s="69"/>
      <c r="J5336" s="50"/>
    </row>
    <row r="5337" spans="1:10" ht="12.75">
      <c r="A5337" s="54"/>
      <c r="B5337" s="54"/>
      <c r="C5337" s="54"/>
      <c r="D5337" s="54"/>
      <c r="F5337" s="54"/>
      <c r="G5337" s="55"/>
      <c r="I5337" s="69"/>
      <c r="J5337" s="50"/>
    </row>
    <row r="5338" spans="1:10" ht="12.75">
      <c r="A5338" s="54"/>
      <c r="B5338" s="54"/>
      <c r="C5338" s="54"/>
      <c r="D5338" s="54"/>
      <c r="F5338" s="54"/>
      <c r="G5338" s="55"/>
      <c r="I5338" s="69"/>
      <c r="J5338" s="50"/>
    </row>
    <row r="5339" spans="1:10" ht="12.75">
      <c r="A5339" s="54"/>
      <c r="B5339" s="54"/>
      <c r="C5339" s="54"/>
      <c r="D5339" s="54"/>
      <c r="F5339" s="54"/>
      <c r="G5339" s="55"/>
      <c r="I5339" s="69"/>
      <c r="J5339" s="50"/>
    </row>
    <row r="5340" spans="1:10" ht="12.75">
      <c r="A5340" s="54"/>
      <c r="B5340" s="54"/>
      <c r="C5340" s="54"/>
      <c r="D5340" s="54"/>
      <c r="F5340" s="54"/>
      <c r="G5340" s="55"/>
      <c r="I5340" s="69"/>
      <c r="J5340" s="50"/>
    </row>
    <row r="5341" spans="1:10" ht="12.75">
      <c r="A5341" s="54"/>
      <c r="B5341" s="54"/>
      <c r="C5341" s="54"/>
      <c r="D5341" s="54"/>
      <c r="F5341" s="54"/>
      <c r="G5341" s="55"/>
      <c r="I5341" s="69"/>
      <c r="J5341" s="50"/>
    </row>
    <row r="5342" spans="1:10" ht="12.75">
      <c r="A5342" s="54"/>
      <c r="B5342" s="54"/>
      <c r="C5342" s="54"/>
      <c r="D5342" s="54"/>
      <c r="F5342" s="54"/>
      <c r="G5342" s="55"/>
      <c r="I5342" s="69"/>
      <c r="J5342" s="50"/>
    </row>
    <row r="5343" spans="1:10" ht="12.75">
      <c r="A5343" s="54"/>
      <c r="B5343" s="54"/>
      <c r="C5343" s="54"/>
      <c r="D5343" s="54"/>
      <c r="F5343" s="54"/>
      <c r="G5343" s="55"/>
      <c r="I5343" s="69"/>
      <c r="J5343" s="50"/>
    </row>
    <row r="5344" spans="1:10" ht="12.75">
      <c r="A5344" s="54"/>
      <c r="B5344" s="54"/>
      <c r="C5344" s="54"/>
      <c r="D5344" s="54"/>
      <c r="F5344" s="54"/>
      <c r="G5344" s="55"/>
      <c r="I5344" s="69"/>
      <c r="J5344" s="50"/>
    </row>
    <row r="5345" spans="1:10" ht="12.75">
      <c r="A5345" s="54"/>
      <c r="B5345" s="54"/>
      <c r="C5345" s="54"/>
      <c r="D5345" s="54"/>
      <c r="F5345" s="54"/>
      <c r="G5345" s="55"/>
      <c r="I5345" s="69"/>
      <c r="J5345" s="50"/>
    </row>
    <row r="5346" spans="1:10" ht="12.75">
      <c r="A5346" s="54"/>
      <c r="B5346" s="54"/>
      <c r="C5346" s="54"/>
      <c r="D5346" s="54"/>
      <c r="F5346" s="54"/>
      <c r="G5346" s="55"/>
      <c r="I5346" s="69"/>
      <c r="J5346" s="50"/>
    </row>
    <row r="5347" spans="1:10" ht="12.75">
      <c r="A5347" s="54"/>
      <c r="B5347" s="54"/>
      <c r="C5347" s="54"/>
      <c r="D5347" s="54"/>
      <c r="F5347" s="54"/>
      <c r="G5347" s="55"/>
      <c r="I5347" s="69"/>
      <c r="J5347" s="50"/>
    </row>
    <row r="5348" spans="1:10" ht="12.75">
      <c r="A5348" s="54"/>
      <c r="B5348" s="54"/>
      <c r="C5348" s="54"/>
      <c r="D5348" s="54"/>
      <c r="F5348" s="54"/>
      <c r="G5348" s="55"/>
      <c r="I5348" s="69"/>
      <c r="J5348" s="50"/>
    </row>
    <row r="5349" spans="1:10" ht="12.75">
      <c r="A5349" s="54"/>
      <c r="B5349" s="54"/>
      <c r="C5349" s="54"/>
      <c r="D5349" s="54"/>
      <c r="F5349" s="54"/>
      <c r="G5349" s="55"/>
      <c r="I5349" s="69"/>
      <c r="J5349" s="50"/>
    </row>
    <row r="5350" spans="1:10" ht="12.75">
      <c r="A5350" s="54"/>
      <c r="B5350" s="54"/>
      <c r="C5350" s="54"/>
      <c r="D5350" s="54"/>
      <c r="F5350" s="54"/>
      <c r="G5350" s="55"/>
      <c r="I5350" s="69"/>
      <c r="J5350" s="50"/>
    </row>
    <row r="5351" spans="1:10" ht="12.75">
      <c r="A5351" s="54"/>
      <c r="B5351" s="54"/>
      <c r="C5351" s="54"/>
      <c r="D5351" s="54"/>
      <c r="F5351" s="54"/>
      <c r="G5351" s="55"/>
      <c r="I5351" s="69"/>
      <c r="J5351" s="50"/>
    </row>
    <row r="5352" spans="1:10" ht="12.75">
      <c r="A5352" s="54"/>
      <c r="B5352" s="54"/>
      <c r="C5352" s="54"/>
      <c r="D5352" s="54"/>
      <c r="F5352" s="54"/>
      <c r="G5352" s="55"/>
      <c r="I5352" s="69"/>
      <c r="J5352" s="50"/>
    </row>
    <row r="5353" spans="1:10" ht="12.75">
      <c r="A5353" s="54"/>
      <c r="B5353" s="54"/>
      <c r="C5353" s="54"/>
      <c r="D5353" s="54"/>
      <c r="F5353" s="54"/>
      <c r="G5353" s="55"/>
      <c r="I5353" s="69"/>
      <c r="J5353" s="50"/>
    </row>
    <row r="5354" spans="1:10" ht="12.75">
      <c r="A5354" s="54"/>
      <c r="B5354" s="54"/>
      <c r="C5354" s="54"/>
      <c r="D5354" s="54"/>
      <c r="F5354" s="54"/>
      <c r="G5354" s="55"/>
      <c r="I5354" s="69"/>
      <c r="J5354" s="50"/>
    </row>
    <row r="5355" spans="1:10" ht="12.75">
      <c r="A5355" s="54"/>
      <c r="B5355" s="54"/>
      <c r="C5355" s="54"/>
      <c r="D5355" s="54"/>
      <c r="F5355" s="54"/>
      <c r="G5355" s="55"/>
      <c r="I5355" s="69"/>
      <c r="J5355" s="50"/>
    </row>
    <row r="5356" spans="1:10" ht="12.75">
      <c r="A5356" s="54"/>
      <c r="B5356" s="54"/>
      <c r="C5356" s="54"/>
      <c r="D5356" s="54"/>
      <c r="F5356" s="54"/>
      <c r="G5356" s="55"/>
      <c r="I5356" s="69"/>
      <c r="J5356" s="50"/>
    </row>
    <row r="5357" spans="1:10" ht="12.75">
      <c r="A5357" s="54"/>
      <c r="B5357" s="54"/>
      <c r="C5357" s="54"/>
      <c r="D5357" s="54"/>
      <c r="F5357" s="54"/>
      <c r="G5357" s="55"/>
      <c r="I5357" s="69"/>
      <c r="J5357" s="50"/>
    </row>
    <row r="5358" spans="1:10" ht="12.75">
      <c r="A5358" s="54"/>
      <c r="B5358" s="54"/>
      <c r="C5358" s="54"/>
      <c r="D5358" s="54"/>
      <c r="F5358" s="54"/>
      <c r="G5358" s="55"/>
      <c r="I5358" s="69"/>
      <c r="J5358" s="50"/>
    </row>
    <row r="5359" spans="1:10" ht="12.75">
      <c r="A5359" s="54"/>
      <c r="B5359" s="54"/>
      <c r="C5359" s="54"/>
      <c r="D5359" s="54"/>
      <c r="F5359" s="54"/>
      <c r="G5359" s="55"/>
      <c r="I5359" s="69"/>
      <c r="J5359" s="50"/>
    </row>
    <row r="5360" spans="1:10" ht="12.75">
      <c r="A5360" s="54"/>
      <c r="B5360" s="54"/>
      <c r="C5360" s="54"/>
      <c r="D5360" s="54"/>
      <c r="F5360" s="54"/>
      <c r="G5360" s="55"/>
      <c r="I5360" s="69"/>
      <c r="J5360" s="50"/>
    </row>
    <row r="5361" spans="1:10" ht="12.75">
      <c r="A5361" s="54"/>
      <c r="B5361" s="54"/>
      <c r="C5361" s="54"/>
      <c r="D5361" s="54"/>
      <c r="F5361" s="54"/>
      <c r="G5361" s="55"/>
      <c r="I5361" s="69"/>
      <c r="J5361" s="50"/>
    </row>
    <row r="5362" spans="1:10" ht="12.75">
      <c r="A5362" s="54"/>
      <c r="B5362" s="54"/>
      <c r="C5362" s="54"/>
      <c r="D5362" s="54"/>
      <c r="F5362" s="54"/>
      <c r="G5362" s="55"/>
      <c r="I5362" s="69"/>
      <c r="J5362" s="50"/>
    </row>
    <row r="5363" spans="1:10" ht="12.75">
      <c r="A5363" s="54"/>
      <c r="B5363" s="54"/>
      <c r="C5363" s="54"/>
      <c r="D5363" s="54"/>
      <c r="F5363" s="54"/>
      <c r="G5363" s="55"/>
      <c r="I5363" s="69"/>
      <c r="J5363" s="50"/>
    </row>
    <row r="5364" spans="1:10" ht="12.75">
      <c r="A5364" s="54"/>
      <c r="B5364" s="54"/>
      <c r="C5364" s="54"/>
      <c r="D5364" s="54"/>
      <c r="F5364" s="54"/>
      <c r="G5364" s="55"/>
      <c r="I5364" s="69"/>
      <c r="J5364" s="50"/>
    </row>
    <row r="5365" spans="1:10" ht="12.75">
      <c r="A5365" s="54"/>
      <c r="B5365" s="54"/>
      <c r="C5365" s="54"/>
      <c r="D5365" s="54"/>
      <c r="F5365" s="54"/>
      <c r="G5365" s="55"/>
      <c r="I5365" s="69"/>
      <c r="J5365" s="50"/>
    </row>
    <row r="5366" spans="1:10" ht="12.75">
      <c r="A5366" s="54"/>
      <c r="B5366" s="54"/>
      <c r="C5366" s="54"/>
      <c r="D5366" s="54"/>
      <c r="F5366" s="54"/>
      <c r="G5366" s="55"/>
      <c r="I5366" s="69"/>
      <c r="J5366" s="50"/>
    </row>
    <row r="5367" spans="1:10" ht="12.75">
      <c r="A5367" s="54"/>
      <c r="B5367" s="54"/>
      <c r="C5367" s="54"/>
      <c r="D5367" s="54"/>
      <c r="F5367" s="54"/>
      <c r="G5367" s="55"/>
      <c r="I5367" s="69"/>
      <c r="J5367" s="50"/>
    </row>
    <row r="5368" spans="1:10" ht="12.75">
      <c r="A5368" s="54"/>
      <c r="B5368" s="54"/>
      <c r="C5368" s="54"/>
      <c r="D5368" s="54"/>
      <c r="F5368" s="54"/>
      <c r="G5368" s="55"/>
      <c r="I5368" s="69"/>
      <c r="J5368" s="50"/>
    </row>
    <row r="5369" spans="1:10" ht="12.75">
      <c r="A5369" s="54"/>
      <c r="B5369" s="54"/>
      <c r="C5369" s="54"/>
      <c r="D5369" s="54"/>
      <c r="F5369" s="54"/>
      <c r="G5369" s="55"/>
      <c r="I5369" s="69"/>
      <c r="J5369" s="50"/>
    </row>
    <row r="5370" spans="1:10" ht="12.75">
      <c r="A5370" s="54"/>
      <c r="B5370" s="54"/>
      <c r="C5370" s="54"/>
      <c r="D5370" s="54"/>
      <c r="F5370" s="54"/>
      <c r="G5370" s="55"/>
      <c r="I5370" s="69"/>
      <c r="J5370" s="50"/>
    </row>
    <row r="5371" spans="1:10" ht="12.75">
      <c r="A5371" s="54"/>
      <c r="B5371" s="54"/>
      <c r="C5371" s="54"/>
      <c r="D5371" s="54"/>
      <c r="F5371" s="54"/>
      <c r="G5371" s="55"/>
      <c r="I5371" s="69"/>
      <c r="J5371" s="50"/>
    </row>
    <row r="5372" spans="1:10" ht="12.75">
      <c r="A5372" s="54"/>
      <c r="B5372" s="54"/>
      <c r="C5372" s="54"/>
      <c r="D5372" s="54"/>
      <c r="F5372" s="54"/>
      <c r="G5372" s="55"/>
      <c r="I5372" s="69"/>
      <c r="J5372" s="50"/>
    </row>
    <row r="5373" spans="1:10" ht="12.75">
      <c r="A5373" s="54"/>
      <c r="B5373" s="54"/>
      <c r="C5373" s="54"/>
      <c r="D5373" s="54"/>
      <c r="F5373" s="54"/>
      <c r="G5373" s="55"/>
      <c r="I5373" s="69"/>
      <c r="J5373" s="50"/>
    </row>
    <row r="5374" spans="1:10" ht="12.75">
      <c r="A5374" s="54"/>
      <c r="B5374" s="54"/>
      <c r="C5374" s="54"/>
      <c r="D5374" s="54"/>
      <c r="F5374" s="54"/>
      <c r="G5374" s="55"/>
      <c r="I5374" s="69"/>
      <c r="J5374" s="50"/>
    </row>
    <row r="5375" spans="1:10" ht="12.75">
      <c r="A5375" s="54"/>
      <c r="B5375" s="54"/>
      <c r="C5375" s="54"/>
      <c r="D5375" s="54"/>
      <c r="F5375" s="54"/>
      <c r="G5375" s="55"/>
      <c r="I5375" s="69"/>
      <c r="J5375" s="50"/>
    </row>
    <row r="5376" spans="1:10" ht="12.75">
      <c r="A5376" s="54"/>
      <c r="B5376" s="54"/>
      <c r="C5376" s="54"/>
      <c r="D5376" s="54"/>
      <c r="F5376" s="54"/>
      <c r="G5376" s="55"/>
      <c r="I5376" s="69"/>
      <c r="J5376" s="50"/>
    </row>
    <row r="5377" spans="1:10" ht="12.75">
      <c r="A5377" s="54"/>
      <c r="B5377" s="54"/>
      <c r="C5377" s="54"/>
      <c r="D5377" s="54"/>
      <c r="F5377" s="54"/>
      <c r="G5377" s="55"/>
      <c r="I5377" s="69"/>
      <c r="J5377" s="50"/>
    </row>
    <row r="5378" spans="1:10" ht="12.75">
      <c r="A5378" s="54"/>
      <c r="B5378" s="54"/>
      <c r="C5378" s="54"/>
      <c r="D5378" s="54"/>
      <c r="F5378" s="54"/>
      <c r="G5378" s="55"/>
      <c r="I5378" s="69"/>
      <c r="J5378" s="50"/>
    </row>
    <row r="5379" spans="1:10" ht="12.75">
      <c r="A5379" s="54"/>
      <c r="B5379" s="54"/>
      <c r="C5379" s="54"/>
      <c r="D5379" s="54"/>
      <c r="F5379" s="54"/>
      <c r="G5379" s="55"/>
      <c r="I5379" s="69"/>
      <c r="J5379" s="50"/>
    </row>
    <row r="5380" spans="1:10" ht="12.75">
      <c r="A5380" s="54"/>
      <c r="B5380" s="54"/>
      <c r="C5380" s="54"/>
      <c r="D5380" s="54"/>
      <c r="F5380" s="54"/>
      <c r="G5380" s="55"/>
      <c r="I5380" s="69"/>
      <c r="J5380" s="50"/>
    </row>
    <row r="5381" spans="1:10" ht="12.75">
      <c r="A5381" s="54"/>
      <c r="B5381" s="54"/>
      <c r="C5381" s="54"/>
      <c r="D5381" s="54"/>
      <c r="F5381" s="54"/>
      <c r="G5381" s="55"/>
      <c r="I5381" s="69"/>
      <c r="J5381" s="50"/>
    </row>
    <row r="5382" spans="1:10" ht="12.75">
      <c r="A5382" s="54"/>
      <c r="B5382" s="54"/>
      <c r="C5382" s="54"/>
      <c r="D5382" s="54"/>
      <c r="F5382" s="54"/>
      <c r="G5382" s="55"/>
      <c r="I5382" s="69"/>
      <c r="J5382" s="50"/>
    </row>
    <row r="5383" spans="1:10" ht="12.75">
      <c r="A5383" s="54"/>
      <c r="B5383" s="54"/>
      <c r="C5383" s="54"/>
      <c r="D5383" s="54"/>
      <c r="F5383" s="54"/>
      <c r="G5383" s="55"/>
      <c r="I5383" s="69"/>
      <c r="J5383" s="50"/>
    </row>
    <row r="5384" spans="1:10" ht="12.75">
      <c r="A5384" s="54"/>
      <c r="B5384" s="54"/>
      <c r="C5384" s="54"/>
      <c r="D5384" s="54"/>
      <c r="F5384" s="54"/>
      <c r="G5384" s="55"/>
      <c r="I5384" s="69"/>
      <c r="J5384" s="50"/>
    </row>
    <row r="5385" spans="1:10" ht="12.75">
      <c r="A5385" s="54"/>
      <c r="B5385" s="54"/>
      <c r="C5385" s="54"/>
      <c r="D5385" s="54"/>
      <c r="F5385" s="54"/>
      <c r="G5385" s="55"/>
      <c r="I5385" s="69"/>
      <c r="J5385" s="50"/>
    </row>
    <row r="5386" spans="1:10" ht="12.75">
      <c r="A5386" s="54"/>
      <c r="B5386" s="54"/>
      <c r="C5386" s="54"/>
      <c r="D5386" s="54"/>
      <c r="F5386" s="54"/>
      <c r="G5386" s="55"/>
      <c r="I5386" s="69"/>
      <c r="J5386" s="50"/>
    </row>
    <row r="5387" spans="1:10" ht="12.75">
      <c r="A5387" s="54"/>
      <c r="B5387" s="54"/>
      <c r="C5387" s="54"/>
      <c r="D5387" s="54"/>
      <c r="F5387" s="54"/>
      <c r="G5387" s="55"/>
      <c r="I5387" s="69"/>
      <c r="J5387" s="50"/>
    </row>
    <row r="5388" spans="1:10" ht="12.75">
      <c r="A5388" s="54"/>
      <c r="B5388" s="54"/>
      <c r="C5388" s="54"/>
      <c r="D5388" s="54"/>
      <c r="F5388" s="54"/>
      <c r="G5388" s="55"/>
      <c r="I5388" s="69"/>
      <c r="J5388" s="50"/>
    </row>
    <row r="5389" spans="1:10" ht="12.75">
      <c r="A5389" s="54"/>
      <c r="B5389" s="54"/>
      <c r="C5389" s="54"/>
      <c r="D5389" s="54"/>
      <c r="F5389" s="54"/>
      <c r="G5389" s="55"/>
      <c r="I5389" s="69"/>
      <c r="J5389" s="50"/>
    </row>
    <row r="5390" spans="1:10" ht="12.75">
      <c r="A5390" s="54"/>
      <c r="B5390" s="54"/>
      <c r="C5390" s="54"/>
      <c r="D5390" s="54"/>
      <c r="F5390" s="54"/>
      <c r="G5390" s="55"/>
      <c r="I5390" s="69"/>
      <c r="J5390" s="50"/>
    </row>
    <row r="5391" spans="1:10" ht="12.75">
      <c r="A5391" s="54"/>
      <c r="B5391" s="54"/>
      <c r="C5391" s="54"/>
      <c r="D5391" s="54"/>
      <c r="F5391" s="54"/>
      <c r="G5391" s="55"/>
      <c r="I5391" s="69"/>
      <c r="J5391" s="50"/>
    </row>
    <row r="5392" spans="1:10" ht="12.75">
      <c r="A5392" s="54"/>
      <c r="B5392" s="54"/>
      <c r="C5392" s="54"/>
      <c r="D5392" s="54"/>
      <c r="F5392" s="54"/>
      <c r="G5392" s="55"/>
      <c r="I5392" s="69"/>
      <c r="J5392" s="50"/>
    </row>
    <row r="5393" spans="1:10" ht="12.75">
      <c r="A5393" s="54"/>
      <c r="B5393" s="54"/>
      <c r="C5393" s="54"/>
      <c r="D5393" s="54"/>
      <c r="F5393" s="54"/>
      <c r="G5393" s="55"/>
      <c r="I5393" s="69"/>
      <c r="J5393" s="50"/>
    </row>
    <row r="5394" spans="1:10" ht="12.75">
      <c r="A5394" s="54"/>
      <c r="B5394" s="54"/>
      <c r="C5394" s="54"/>
      <c r="D5394" s="54"/>
      <c r="F5394" s="54"/>
      <c r="G5394" s="55"/>
      <c r="I5394" s="69"/>
      <c r="J5394" s="50"/>
    </row>
    <row r="5395" spans="1:10" ht="12.75">
      <c r="A5395" s="54"/>
      <c r="B5395" s="54"/>
      <c r="C5395" s="54"/>
      <c r="D5395" s="54"/>
      <c r="F5395" s="54"/>
      <c r="G5395" s="55"/>
      <c r="I5395" s="69"/>
      <c r="J5395" s="50"/>
    </row>
    <row r="5396" spans="1:10" ht="12.75">
      <c r="A5396" s="54"/>
      <c r="B5396" s="54"/>
      <c r="C5396" s="54"/>
      <c r="D5396" s="54"/>
      <c r="F5396" s="54"/>
      <c r="G5396" s="55"/>
      <c r="I5396" s="69"/>
      <c r="J5396" s="50"/>
    </row>
    <row r="5397" spans="1:10" ht="12.75">
      <c r="A5397" s="54"/>
      <c r="B5397" s="54"/>
      <c r="C5397" s="54"/>
      <c r="D5397" s="54"/>
      <c r="F5397" s="54"/>
      <c r="G5397" s="55"/>
      <c r="I5397" s="69"/>
      <c r="J5397" s="50"/>
    </row>
    <row r="5398" spans="1:10" ht="12.75">
      <c r="A5398" s="54"/>
      <c r="B5398" s="54"/>
      <c r="C5398" s="54"/>
      <c r="D5398" s="54"/>
      <c r="F5398" s="54"/>
      <c r="G5398" s="55"/>
      <c r="I5398" s="69"/>
      <c r="J5398" s="50"/>
    </row>
    <row r="5399" spans="1:10" ht="12.75">
      <c r="A5399" s="54"/>
      <c r="B5399" s="54"/>
      <c r="C5399" s="54"/>
      <c r="D5399" s="54"/>
      <c r="F5399" s="54"/>
      <c r="G5399" s="55"/>
      <c r="I5399" s="69"/>
      <c r="J5399" s="50"/>
    </row>
    <row r="5400" spans="1:10" ht="12.75">
      <c r="A5400" s="54"/>
      <c r="B5400" s="54"/>
      <c r="C5400" s="54"/>
      <c r="D5400" s="54"/>
      <c r="F5400" s="54"/>
      <c r="G5400" s="55"/>
      <c r="I5400" s="69"/>
      <c r="J5400" s="50"/>
    </row>
    <row r="5401" spans="1:10" ht="12.75">
      <c r="A5401" s="54"/>
      <c r="B5401" s="54"/>
      <c r="C5401" s="54"/>
      <c r="D5401" s="54"/>
      <c r="F5401" s="54"/>
      <c r="G5401" s="55"/>
      <c r="I5401" s="69"/>
      <c r="J5401" s="50"/>
    </row>
    <row r="5402" spans="1:10" ht="12.75">
      <c r="A5402" s="54"/>
      <c r="B5402" s="54"/>
      <c r="C5402" s="54"/>
      <c r="D5402" s="54"/>
      <c r="F5402" s="54"/>
      <c r="G5402" s="55"/>
      <c r="I5402" s="69"/>
      <c r="J5402" s="50"/>
    </row>
    <row r="5403" spans="1:10" ht="12.75">
      <c r="A5403" s="54"/>
      <c r="B5403" s="54"/>
      <c r="C5403" s="54"/>
      <c r="D5403" s="54"/>
      <c r="F5403" s="54"/>
      <c r="G5403" s="55"/>
      <c r="I5403" s="69"/>
      <c r="J5403" s="50"/>
    </row>
    <row r="5404" spans="1:10" ht="12.75">
      <c r="A5404" s="54"/>
      <c r="B5404" s="54"/>
      <c r="C5404" s="54"/>
      <c r="D5404" s="54"/>
      <c r="F5404" s="54"/>
      <c r="G5404" s="55"/>
      <c r="I5404" s="69"/>
      <c r="J5404" s="50"/>
    </row>
    <row r="5405" spans="1:10" ht="12.75">
      <c r="A5405" s="54"/>
      <c r="B5405" s="54"/>
      <c r="C5405" s="54"/>
      <c r="D5405" s="54"/>
      <c r="F5405" s="54"/>
      <c r="G5405" s="55"/>
      <c r="I5405" s="69"/>
      <c r="J5405" s="50"/>
    </row>
    <row r="5406" spans="1:10" ht="12.75">
      <c r="A5406" s="54"/>
      <c r="B5406" s="54"/>
      <c r="C5406" s="54"/>
      <c r="D5406" s="54"/>
      <c r="F5406" s="54"/>
      <c r="G5406" s="55"/>
      <c r="I5406" s="69"/>
      <c r="J5406" s="50"/>
    </row>
    <row r="5407" spans="1:10" ht="12.75">
      <c r="A5407" s="54"/>
      <c r="B5407" s="54"/>
      <c r="C5407" s="54"/>
      <c r="D5407" s="54"/>
      <c r="F5407" s="54"/>
      <c r="G5407" s="55"/>
      <c r="I5407" s="69"/>
      <c r="J5407" s="50"/>
    </row>
    <row r="5408" spans="1:10" ht="12.75">
      <c r="A5408" s="54"/>
      <c r="B5408" s="54"/>
      <c r="C5408" s="54"/>
      <c r="D5408" s="54"/>
      <c r="F5408" s="54"/>
      <c r="G5408" s="55"/>
      <c r="I5408" s="69"/>
      <c r="J5408" s="50"/>
    </row>
    <row r="5409" spans="1:10" ht="12.75">
      <c r="A5409" s="54"/>
      <c r="B5409" s="54"/>
      <c r="C5409" s="54"/>
      <c r="D5409" s="54"/>
      <c r="F5409" s="54"/>
      <c r="G5409" s="55"/>
      <c r="I5409" s="69"/>
      <c r="J5409" s="50"/>
    </row>
    <row r="5410" spans="1:10" ht="12.75">
      <c r="A5410" s="54"/>
      <c r="B5410" s="54"/>
      <c r="C5410" s="54"/>
      <c r="D5410" s="54"/>
      <c r="F5410" s="54"/>
      <c r="G5410" s="55"/>
      <c r="I5410" s="69"/>
      <c r="J5410" s="50"/>
    </row>
    <row r="5411" spans="1:10" ht="12.75">
      <c r="A5411" s="54"/>
      <c r="B5411" s="54"/>
      <c r="C5411" s="54"/>
      <c r="D5411" s="54"/>
      <c r="F5411" s="54"/>
      <c r="G5411" s="55"/>
      <c r="I5411" s="69"/>
      <c r="J5411" s="50"/>
    </row>
    <row r="5412" spans="1:10" ht="12.75">
      <c r="A5412" s="54"/>
      <c r="B5412" s="54"/>
      <c r="C5412" s="54"/>
      <c r="D5412" s="54"/>
      <c r="F5412" s="54"/>
      <c r="G5412" s="55"/>
      <c r="I5412" s="69"/>
      <c r="J5412" s="50"/>
    </row>
    <row r="5413" spans="1:10" ht="12.75">
      <c r="A5413" s="54"/>
      <c r="B5413" s="54"/>
      <c r="C5413" s="54"/>
      <c r="D5413" s="54"/>
      <c r="F5413" s="54"/>
      <c r="G5413" s="55"/>
      <c r="I5413" s="69"/>
      <c r="J5413" s="50"/>
    </row>
    <row r="5414" spans="1:10" ht="12.75">
      <c r="A5414" s="54"/>
      <c r="B5414" s="54"/>
      <c r="C5414" s="54"/>
      <c r="D5414" s="54"/>
      <c r="F5414" s="54"/>
      <c r="G5414" s="55"/>
      <c r="I5414" s="69"/>
      <c r="J5414" s="50"/>
    </row>
    <row r="5415" spans="1:10" ht="12.75">
      <c r="A5415" s="54"/>
      <c r="B5415" s="54"/>
      <c r="C5415" s="54"/>
      <c r="D5415" s="54"/>
      <c r="F5415" s="54"/>
      <c r="G5415" s="55"/>
      <c r="I5415" s="69"/>
      <c r="J5415" s="50"/>
    </row>
    <row r="5416" spans="1:10" ht="12.75">
      <c r="A5416" s="54"/>
      <c r="B5416" s="54"/>
      <c r="C5416" s="54"/>
      <c r="D5416" s="54"/>
      <c r="F5416" s="54"/>
      <c r="G5416" s="55"/>
      <c r="I5416" s="69"/>
      <c r="J5416" s="50"/>
    </row>
    <row r="5417" spans="1:10" ht="12.75">
      <c r="A5417" s="54"/>
      <c r="B5417" s="54"/>
      <c r="C5417" s="54"/>
      <c r="D5417" s="54"/>
      <c r="F5417" s="54"/>
      <c r="G5417" s="55"/>
      <c r="I5417" s="69"/>
      <c r="J5417" s="50"/>
    </row>
    <row r="5418" spans="1:10" ht="12.75">
      <c r="A5418" s="54"/>
      <c r="B5418" s="54"/>
      <c r="C5418" s="54"/>
      <c r="D5418" s="54"/>
      <c r="F5418" s="54"/>
      <c r="G5418" s="55"/>
      <c r="I5418" s="69"/>
      <c r="J5418" s="50"/>
    </row>
    <row r="5419" spans="1:10" ht="12.75">
      <c r="A5419" s="54"/>
      <c r="B5419" s="54"/>
      <c r="C5419" s="54"/>
      <c r="D5419" s="54"/>
      <c r="F5419" s="54"/>
      <c r="G5419" s="55"/>
      <c r="I5419" s="69"/>
      <c r="J5419" s="50"/>
    </row>
    <row r="5420" spans="1:10" ht="12.75">
      <c r="A5420" s="54"/>
      <c r="B5420" s="54"/>
      <c r="C5420" s="54"/>
      <c r="D5420" s="54"/>
      <c r="F5420" s="54"/>
      <c r="G5420" s="55"/>
      <c r="I5420" s="69"/>
      <c r="J5420" s="50"/>
    </row>
    <row r="5421" spans="1:10" ht="12.75">
      <c r="A5421" s="54"/>
      <c r="B5421" s="54"/>
      <c r="C5421" s="54"/>
      <c r="D5421" s="54"/>
      <c r="F5421" s="54"/>
      <c r="G5421" s="55"/>
      <c r="I5421" s="69"/>
      <c r="J5421" s="50"/>
    </row>
    <row r="5422" spans="1:10" ht="12.75">
      <c r="A5422" s="54"/>
      <c r="B5422" s="54"/>
      <c r="C5422" s="54"/>
      <c r="D5422" s="54"/>
      <c r="F5422" s="54"/>
      <c r="G5422" s="55"/>
      <c r="I5422" s="69"/>
      <c r="J5422" s="50"/>
    </row>
    <row r="5423" spans="1:10" ht="12.75">
      <c r="A5423" s="54"/>
      <c r="B5423" s="54"/>
      <c r="C5423" s="54"/>
      <c r="D5423" s="54"/>
      <c r="F5423" s="54"/>
      <c r="G5423" s="55"/>
      <c r="I5423" s="69"/>
      <c r="J5423" s="50"/>
    </row>
    <row r="5424" spans="1:10" ht="12.75">
      <c r="A5424" s="54"/>
      <c r="B5424" s="54"/>
      <c r="C5424" s="54"/>
      <c r="D5424" s="54"/>
      <c r="F5424" s="54"/>
      <c r="G5424" s="55"/>
      <c r="I5424" s="69"/>
      <c r="J5424" s="50"/>
    </row>
    <row r="5425" spans="1:10" ht="12.75">
      <c r="A5425" s="54"/>
      <c r="B5425" s="54"/>
      <c r="C5425" s="54"/>
      <c r="D5425" s="54"/>
      <c r="F5425" s="54"/>
      <c r="G5425" s="55"/>
      <c r="I5425" s="69"/>
      <c r="J5425" s="50"/>
    </row>
    <row r="5426" spans="1:10" ht="12.75">
      <c r="A5426" s="54"/>
      <c r="B5426" s="54"/>
      <c r="C5426" s="54"/>
      <c r="D5426" s="54"/>
      <c r="F5426" s="54"/>
      <c r="G5426" s="55"/>
      <c r="I5426" s="69"/>
      <c r="J5426" s="50"/>
    </row>
    <row r="5427" spans="1:10" ht="12.75">
      <c r="A5427" s="54"/>
      <c r="B5427" s="54"/>
      <c r="C5427" s="54"/>
      <c r="D5427" s="54"/>
      <c r="F5427" s="54"/>
      <c r="G5427" s="55"/>
      <c r="I5427" s="69"/>
      <c r="J5427" s="50"/>
    </row>
    <row r="5428" spans="1:10" ht="12.75">
      <c r="A5428" s="54"/>
      <c r="B5428" s="54"/>
      <c r="C5428" s="54"/>
      <c r="D5428" s="54"/>
      <c r="F5428" s="54"/>
      <c r="G5428" s="55"/>
      <c r="I5428" s="69"/>
      <c r="J5428" s="50"/>
    </row>
    <row r="5429" spans="1:10" ht="12.75">
      <c r="A5429" s="54"/>
      <c r="B5429" s="54"/>
      <c r="C5429" s="54"/>
      <c r="D5429" s="54"/>
      <c r="F5429" s="54"/>
      <c r="G5429" s="55"/>
      <c r="I5429" s="69"/>
      <c r="J5429" s="50"/>
    </row>
    <row r="5430" spans="1:10" ht="12.75">
      <c r="A5430" s="54"/>
      <c r="B5430" s="54"/>
      <c r="C5430" s="54"/>
      <c r="D5430" s="54"/>
      <c r="F5430" s="54"/>
      <c r="G5430" s="55"/>
      <c r="I5430" s="69"/>
      <c r="J5430" s="50"/>
    </row>
    <row r="5431" spans="1:10" ht="12.75">
      <c r="A5431" s="54"/>
      <c r="B5431" s="54"/>
      <c r="C5431" s="54"/>
      <c r="D5431" s="54"/>
      <c r="F5431" s="54"/>
      <c r="G5431" s="55"/>
      <c r="I5431" s="69"/>
      <c r="J5431" s="50"/>
    </row>
    <row r="5432" spans="1:10" ht="12.75">
      <c r="A5432" s="54"/>
      <c r="B5432" s="54"/>
      <c r="C5432" s="54"/>
      <c r="D5432" s="54"/>
      <c r="F5432" s="54"/>
      <c r="G5432" s="55"/>
      <c r="I5432" s="69"/>
      <c r="J5432" s="50"/>
    </row>
    <row r="5433" spans="1:10" ht="12.75">
      <c r="A5433" s="54"/>
      <c r="B5433" s="54"/>
      <c r="C5433" s="54"/>
      <c r="D5433" s="54"/>
      <c r="F5433" s="54"/>
      <c r="G5433" s="55"/>
      <c r="I5433" s="69"/>
      <c r="J5433" s="50"/>
    </row>
    <row r="5434" spans="1:10" ht="12.75">
      <c r="A5434" s="54"/>
      <c r="B5434" s="54"/>
      <c r="C5434" s="54"/>
      <c r="D5434" s="54"/>
      <c r="F5434" s="54"/>
      <c r="G5434" s="55"/>
      <c r="I5434" s="69"/>
      <c r="J5434" s="50"/>
    </row>
    <row r="5435" spans="1:10" ht="12.75">
      <c r="A5435" s="54"/>
      <c r="B5435" s="54"/>
      <c r="C5435" s="54"/>
      <c r="D5435" s="54"/>
      <c r="F5435" s="54"/>
      <c r="G5435" s="55"/>
      <c r="I5435" s="69"/>
      <c r="J5435" s="50"/>
    </row>
    <row r="5436" spans="1:10" ht="12.75">
      <c r="A5436" s="54"/>
      <c r="B5436" s="54"/>
      <c r="C5436" s="54"/>
      <c r="D5436" s="54"/>
      <c r="F5436" s="54"/>
      <c r="G5436" s="55"/>
      <c r="I5436" s="69"/>
      <c r="J5436" s="50"/>
    </row>
    <row r="5437" spans="1:10" ht="12.75">
      <c r="A5437" s="54"/>
      <c r="B5437" s="54"/>
      <c r="C5437" s="54"/>
      <c r="D5437" s="54"/>
      <c r="F5437" s="54"/>
      <c r="G5437" s="55"/>
      <c r="I5437" s="69"/>
      <c r="J5437" s="50"/>
    </row>
    <row r="5438" spans="1:10" ht="12.75">
      <c r="A5438" s="54"/>
      <c r="B5438" s="54"/>
      <c r="C5438" s="54"/>
      <c r="D5438" s="54"/>
      <c r="F5438" s="54"/>
      <c r="G5438" s="55"/>
      <c r="I5438" s="69"/>
      <c r="J5438" s="50"/>
    </row>
    <row r="5439" spans="1:10" ht="12.75">
      <c r="A5439" s="54"/>
      <c r="B5439" s="54"/>
      <c r="C5439" s="54"/>
      <c r="D5439" s="54"/>
      <c r="F5439" s="54"/>
      <c r="G5439" s="55"/>
      <c r="I5439" s="69"/>
      <c r="J5439" s="50"/>
    </row>
    <row r="5440" spans="1:10" ht="12.75">
      <c r="A5440" s="54"/>
      <c r="B5440" s="54"/>
      <c r="C5440" s="54"/>
      <c r="D5440" s="54"/>
      <c r="F5440" s="54"/>
      <c r="G5440" s="55"/>
      <c r="I5440" s="69"/>
      <c r="J5440" s="50"/>
    </row>
    <row r="5441" spans="1:10" ht="12.75">
      <c r="A5441" s="54"/>
      <c r="B5441" s="54"/>
      <c r="C5441" s="54"/>
      <c r="D5441" s="54"/>
      <c r="F5441" s="54"/>
      <c r="G5441" s="55"/>
      <c r="I5441" s="69"/>
      <c r="J5441" s="50"/>
    </row>
    <row r="5442" spans="1:10" ht="12.75">
      <c r="A5442" s="54"/>
      <c r="B5442" s="54"/>
      <c r="C5442" s="54"/>
      <c r="D5442" s="54"/>
      <c r="F5442" s="54"/>
      <c r="G5442" s="55"/>
      <c r="I5442" s="69"/>
      <c r="J5442" s="50"/>
    </row>
    <row r="5443" spans="1:10" ht="12.75">
      <c r="A5443" s="54"/>
      <c r="B5443" s="54"/>
      <c r="C5443" s="54"/>
      <c r="D5443" s="54"/>
      <c r="F5443" s="54"/>
      <c r="G5443" s="55"/>
      <c r="I5443" s="69"/>
      <c r="J5443" s="50"/>
    </row>
    <row r="5444" spans="1:10" ht="12.75">
      <c r="A5444" s="54"/>
      <c r="B5444" s="54"/>
      <c r="C5444" s="54"/>
      <c r="D5444" s="54"/>
      <c r="F5444" s="54"/>
      <c r="G5444" s="55"/>
      <c r="I5444" s="69"/>
      <c r="J5444" s="50"/>
    </row>
    <row r="5445" spans="1:10" ht="12.75">
      <c r="A5445" s="54"/>
      <c r="B5445" s="54"/>
      <c r="C5445" s="54"/>
      <c r="D5445" s="54"/>
      <c r="F5445" s="54"/>
      <c r="G5445" s="55"/>
      <c r="I5445" s="69"/>
      <c r="J5445" s="50"/>
    </row>
    <row r="5446" spans="1:10" ht="12.75">
      <c r="A5446" s="54"/>
      <c r="B5446" s="54"/>
      <c r="C5446" s="54"/>
      <c r="D5446" s="54"/>
      <c r="F5446" s="54"/>
      <c r="G5446" s="55"/>
      <c r="I5446" s="69"/>
      <c r="J5446" s="50"/>
    </row>
    <row r="5447" spans="1:10" ht="12.75">
      <c r="A5447" s="54"/>
      <c r="B5447" s="54"/>
      <c r="C5447" s="54"/>
      <c r="D5447" s="54"/>
      <c r="F5447" s="54"/>
      <c r="G5447" s="55"/>
      <c r="I5447" s="69"/>
      <c r="J5447" s="50"/>
    </row>
    <row r="5448" spans="1:10" ht="12.75">
      <c r="A5448" s="54"/>
      <c r="B5448" s="54"/>
      <c r="C5448" s="54"/>
      <c r="D5448" s="54"/>
      <c r="F5448" s="54"/>
      <c r="G5448" s="55"/>
      <c r="I5448" s="69"/>
      <c r="J5448" s="50"/>
    </row>
    <row r="5449" spans="1:10" ht="12.75">
      <c r="A5449" s="54"/>
      <c r="B5449" s="54"/>
      <c r="C5449" s="54"/>
      <c r="D5449" s="54"/>
      <c r="F5449" s="54"/>
      <c r="G5449" s="55"/>
      <c r="I5449" s="69"/>
      <c r="J5449" s="50"/>
    </row>
    <row r="5450" spans="1:10" ht="12.75">
      <c r="A5450" s="54"/>
      <c r="B5450" s="54"/>
      <c r="C5450" s="54"/>
      <c r="D5450" s="54"/>
      <c r="F5450" s="54"/>
      <c r="G5450" s="55"/>
      <c r="I5450" s="69"/>
      <c r="J5450" s="50"/>
    </row>
    <row r="5451" spans="1:10" ht="12.75">
      <c r="A5451" s="54"/>
      <c r="B5451" s="54"/>
      <c r="C5451" s="54"/>
      <c r="D5451" s="54"/>
      <c r="F5451" s="54"/>
      <c r="G5451" s="55"/>
      <c r="I5451" s="69"/>
      <c r="J5451" s="50"/>
    </row>
    <row r="5452" spans="1:10" ht="12.75">
      <c r="A5452" s="54"/>
      <c r="B5452" s="54"/>
      <c r="C5452" s="54"/>
      <c r="D5452" s="54"/>
      <c r="F5452" s="54"/>
      <c r="G5452" s="55"/>
      <c r="I5452" s="69"/>
      <c r="J5452" s="50"/>
    </row>
    <row r="5453" spans="1:10" ht="12.75">
      <c r="A5453" s="54"/>
      <c r="B5453" s="54"/>
      <c r="C5453" s="54"/>
      <c r="D5453" s="54"/>
      <c r="F5453" s="54"/>
      <c r="G5453" s="55"/>
      <c r="I5453" s="69"/>
      <c r="J5453" s="50"/>
    </row>
    <row r="5454" spans="1:10" ht="12.75">
      <c r="A5454" s="54"/>
      <c r="B5454" s="54"/>
      <c r="C5454" s="54"/>
      <c r="D5454" s="54"/>
      <c r="F5454" s="54"/>
      <c r="G5454" s="55"/>
      <c r="I5454" s="69"/>
      <c r="J5454" s="50"/>
    </row>
    <row r="5455" spans="1:10" ht="12.75">
      <c r="A5455" s="54"/>
      <c r="B5455" s="54"/>
      <c r="C5455" s="54"/>
      <c r="D5455" s="54"/>
      <c r="F5455" s="54"/>
      <c r="G5455" s="55"/>
      <c r="I5455" s="69"/>
      <c r="J5455" s="50"/>
    </row>
    <row r="5456" spans="1:10" ht="12.75">
      <c r="A5456" s="54"/>
      <c r="B5456" s="54"/>
      <c r="C5456" s="54"/>
      <c r="D5456" s="54"/>
      <c r="F5456" s="54"/>
      <c r="G5456" s="55"/>
      <c r="I5456" s="69"/>
      <c r="J5456" s="50"/>
    </row>
    <row r="5457" spans="1:10" ht="12.75">
      <c r="A5457" s="54"/>
      <c r="B5457" s="54"/>
      <c r="C5457" s="54"/>
      <c r="D5457" s="54"/>
      <c r="F5457" s="54"/>
      <c r="G5457" s="55"/>
      <c r="I5457" s="69"/>
      <c r="J5457" s="50"/>
    </row>
    <row r="5458" spans="1:10" ht="12.75">
      <c r="A5458" s="54"/>
      <c r="B5458" s="54"/>
      <c r="C5458" s="54"/>
      <c r="D5458" s="54"/>
      <c r="F5458" s="54"/>
      <c r="G5458" s="55"/>
      <c r="I5458" s="69"/>
      <c r="J5458" s="50"/>
    </row>
    <row r="5459" spans="1:10" ht="12.75">
      <c r="A5459" s="54"/>
      <c r="B5459" s="54"/>
      <c r="C5459" s="54"/>
      <c r="D5459" s="54"/>
      <c r="F5459" s="54"/>
      <c r="G5459" s="55"/>
      <c r="I5459" s="69"/>
      <c r="J5459" s="50"/>
    </row>
    <row r="5460" spans="1:10" ht="12.75">
      <c r="A5460" s="54"/>
      <c r="B5460" s="54"/>
      <c r="C5460" s="54"/>
      <c r="D5460" s="54"/>
      <c r="F5460" s="54"/>
      <c r="G5460" s="55"/>
      <c r="I5460" s="69"/>
      <c r="J5460" s="50"/>
    </row>
    <row r="5461" spans="1:10" ht="12.75">
      <c r="A5461" s="54"/>
      <c r="B5461" s="54"/>
      <c r="C5461" s="54"/>
      <c r="D5461" s="54"/>
      <c r="F5461" s="54"/>
      <c r="G5461" s="55"/>
      <c r="I5461" s="69"/>
      <c r="J5461" s="50"/>
    </row>
    <row r="5462" spans="1:10" ht="12.75">
      <c r="A5462" s="54"/>
      <c r="B5462" s="54"/>
      <c r="C5462" s="54"/>
      <c r="D5462" s="54"/>
      <c r="F5462" s="54"/>
      <c r="G5462" s="55"/>
      <c r="I5462" s="69"/>
      <c r="J5462" s="50"/>
    </row>
    <row r="5463" spans="1:10" ht="12.75">
      <c r="A5463" s="54"/>
      <c r="B5463" s="54"/>
      <c r="C5463" s="54"/>
      <c r="D5463" s="54"/>
      <c r="F5463" s="54"/>
      <c r="G5463" s="55"/>
      <c r="I5463" s="69"/>
      <c r="J5463" s="50"/>
    </row>
    <row r="5464" spans="1:10" ht="12.75">
      <c r="A5464" s="54"/>
      <c r="B5464" s="54"/>
      <c r="C5464" s="54"/>
      <c r="D5464" s="54"/>
      <c r="F5464" s="54"/>
      <c r="G5464" s="55"/>
      <c r="I5464" s="69"/>
      <c r="J5464" s="50"/>
    </row>
    <row r="5465" spans="1:10" ht="12.75">
      <c r="A5465" s="54"/>
      <c r="B5465" s="54"/>
      <c r="C5465" s="54"/>
      <c r="D5465" s="54"/>
      <c r="F5465" s="54"/>
      <c r="G5465" s="55"/>
      <c r="I5465" s="69"/>
      <c r="J5465" s="50"/>
    </row>
    <row r="5466" spans="1:10" ht="12.75">
      <c r="A5466" s="54"/>
      <c r="B5466" s="54"/>
      <c r="C5466" s="54"/>
      <c r="D5466" s="54"/>
      <c r="F5466" s="54"/>
      <c r="G5466" s="55"/>
      <c r="I5466" s="69"/>
      <c r="J5466" s="50"/>
    </row>
    <row r="5467" spans="1:10" ht="12.75">
      <c r="A5467" s="54"/>
      <c r="B5467" s="54"/>
      <c r="C5467" s="54"/>
      <c r="D5467" s="54"/>
      <c r="F5467" s="54"/>
      <c r="G5467" s="55"/>
      <c r="I5467" s="69"/>
      <c r="J5467" s="50"/>
    </row>
    <row r="5468" spans="1:10" ht="12.75">
      <c r="A5468" s="54"/>
      <c r="B5468" s="54"/>
      <c r="C5468" s="54"/>
      <c r="D5468" s="54"/>
      <c r="F5468" s="54"/>
      <c r="G5468" s="55"/>
      <c r="I5468" s="69"/>
      <c r="J5468" s="50"/>
    </row>
    <row r="5469" spans="1:10" ht="12.75">
      <c r="A5469" s="54"/>
      <c r="B5469" s="54"/>
      <c r="C5469" s="54"/>
      <c r="D5469" s="54"/>
      <c r="F5469" s="54"/>
      <c r="G5469" s="55"/>
      <c r="I5469" s="69"/>
      <c r="J5469" s="50"/>
    </row>
    <row r="5470" spans="1:10" ht="12.75">
      <c r="A5470" s="54"/>
      <c r="B5470" s="54"/>
      <c r="C5470" s="54"/>
      <c r="D5470" s="54"/>
      <c r="F5470" s="54"/>
      <c r="G5470" s="55"/>
      <c r="I5470" s="69"/>
      <c r="J5470" s="50"/>
    </row>
    <row r="5471" spans="1:10" ht="12.75">
      <c r="A5471" s="54"/>
      <c r="B5471" s="54"/>
      <c r="C5471" s="54"/>
      <c r="D5471" s="54"/>
      <c r="F5471" s="54"/>
      <c r="G5471" s="55"/>
      <c r="I5471" s="69"/>
      <c r="J5471" s="50"/>
    </row>
    <row r="5472" spans="1:10" ht="12.75">
      <c r="A5472" s="54"/>
      <c r="B5472" s="54"/>
      <c r="C5472" s="54"/>
      <c r="D5472" s="54"/>
      <c r="F5472" s="54"/>
      <c r="G5472" s="55"/>
      <c r="I5472" s="69"/>
      <c r="J5472" s="50"/>
    </row>
    <row r="5473" spans="1:10" ht="12.75">
      <c r="A5473" s="54"/>
      <c r="B5473" s="54"/>
      <c r="C5473" s="54"/>
      <c r="D5473" s="54"/>
      <c r="F5473" s="54"/>
      <c r="G5473" s="55"/>
      <c r="I5473" s="69"/>
      <c r="J5473" s="50"/>
    </row>
    <row r="5474" spans="1:10" ht="12.75">
      <c r="A5474" s="54"/>
      <c r="B5474" s="54"/>
      <c r="C5474" s="54"/>
      <c r="D5474" s="54"/>
      <c r="F5474" s="54"/>
      <c r="G5474" s="55"/>
      <c r="I5474" s="69"/>
      <c r="J5474" s="50"/>
    </row>
    <row r="5475" spans="1:10" ht="12.75">
      <c r="A5475" s="54"/>
      <c r="B5475" s="54"/>
      <c r="C5475" s="54"/>
      <c r="D5475" s="54"/>
      <c r="F5475" s="54"/>
      <c r="G5475" s="55"/>
      <c r="I5475" s="69"/>
      <c r="J5475" s="50"/>
    </row>
    <row r="5476" spans="1:10" ht="12.75">
      <c r="A5476" s="54"/>
      <c r="B5476" s="54"/>
      <c r="C5476" s="54"/>
      <c r="D5476" s="54"/>
      <c r="F5476" s="54"/>
      <c r="G5476" s="55"/>
      <c r="I5476" s="69"/>
      <c r="J5476" s="50"/>
    </row>
    <row r="5477" spans="1:10" ht="12.75">
      <c r="A5477" s="54"/>
      <c r="B5477" s="54"/>
      <c r="C5477" s="54"/>
      <c r="D5477" s="54"/>
      <c r="F5477" s="54"/>
      <c r="G5477" s="55"/>
      <c r="I5477" s="69"/>
      <c r="J5477" s="50"/>
    </row>
    <row r="5478" spans="1:10" ht="12.75">
      <c r="A5478" s="54"/>
      <c r="B5478" s="54"/>
      <c r="C5478" s="54"/>
      <c r="D5478" s="54"/>
      <c r="F5478" s="54"/>
      <c r="G5478" s="55"/>
      <c r="I5478" s="69"/>
      <c r="J5478" s="50"/>
    </row>
    <row r="5479" spans="1:10" ht="12.75">
      <c r="A5479" s="54"/>
      <c r="B5479" s="54"/>
      <c r="C5479" s="54"/>
      <c r="D5479" s="54"/>
      <c r="F5479" s="54"/>
      <c r="G5479" s="55"/>
      <c r="I5479" s="69"/>
      <c r="J5479" s="50"/>
    </row>
    <row r="5480" spans="1:10" ht="12.75">
      <c r="A5480" s="54"/>
      <c r="B5480" s="54"/>
      <c r="C5480" s="54"/>
      <c r="D5480" s="54"/>
      <c r="F5480" s="54"/>
      <c r="G5480" s="55"/>
      <c r="I5480" s="69"/>
      <c r="J5480" s="50"/>
    </row>
    <row r="5481" spans="1:10" ht="12.75">
      <c r="A5481" s="54"/>
      <c r="B5481" s="54"/>
      <c r="C5481" s="54"/>
      <c r="D5481" s="54"/>
      <c r="F5481" s="54"/>
      <c r="G5481" s="55"/>
      <c r="I5481" s="69"/>
      <c r="J5481" s="50"/>
    </row>
    <row r="5482" spans="1:10" ht="12.75">
      <c r="A5482" s="54"/>
      <c r="B5482" s="54"/>
      <c r="C5482" s="54"/>
      <c r="D5482" s="54"/>
      <c r="F5482" s="54"/>
      <c r="G5482" s="55"/>
      <c r="I5482" s="69"/>
      <c r="J5482" s="50"/>
    </row>
    <row r="5483" spans="1:10" ht="12.75">
      <c r="A5483" s="54"/>
      <c r="B5483" s="54"/>
      <c r="C5483" s="54"/>
      <c r="D5483" s="54"/>
      <c r="F5483" s="54"/>
      <c r="G5483" s="55"/>
      <c r="I5483" s="69"/>
      <c r="J5483" s="50"/>
    </row>
    <row r="5484" spans="1:10" ht="12.75">
      <c r="A5484" s="54"/>
      <c r="B5484" s="54"/>
      <c r="C5484" s="54"/>
      <c r="D5484" s="54"/>
      <c r="F5484" s="54"/>
      <c r="G5484" s="55"/>
      <c r="I5484" s="69"/>
      <c r="J5484" s="50"/>
    </row>
    <row r="5485" spans="1:10" ht="12.75">
      <c r="A5485" s="54"/>
      <c r="B5485" s="54"/>
      <c r="C5485" s="54"/>
      <c r="D5485" s="54"/>
      <c r="F5485" s="54"/>
      <c r="G5485" s="55"/>
      <c r="I5485" s="69"/>
      <c r="J5485" s="50"/>
    </row>
    <row r="5486" spans="1:10" ht="12.75">
      <c r="A5486" s="54"/>
      <c r="B5486" s="54"/>
      <c r="C5486" s="54"/>
      <c r="D5486" s="54"/>
      <c r="F5486" s="54"/>
      <c r="G5486" s="55"/>
      <c r="I5486" s="69"/>
      <c r="J5486" s="50"/>
    </row>
    <row r="5487" spans="1:10" ht="12.75">
      <c r="A5487" s="54"/>
      <c r="B5487" s="54"/>
      <c r="C5487" s="54"/>
      <c r="D5487" s="54"/>
      <c r="F5487" s="54"/>
      <c r="G5487" s="55"/>
      <c r="I5487" s="69"/>
      <c r="J5487" s="50"/>
    </row>
    <row r="5488" spans="1:10" ht="12.75">
      <c r="A5488" s="54"/>
      <c r="B5488" s="54"/>
      <c r="C5488" s="54"/>
      <c r="D5488" s="54"/>
      <c r="F5488" s="54"/>
      <c r="G5488" s="55"/>
      <c r="I5488" s="69"/>
      <c r="J5488" s="50"/>
    </row>
    <row r="5489" spans="1:10" ht="12.75">
      <c r="A5489" s="54"/>
      <c r="B5489" s="54"/>
      <c r="C5489" s="54"/>
      <c r="D5489" s="54"/>
      <c r="F5489" s="54"/>
      <c r="G5489" s="55"/>
      <c r="I5489" s="69"/>
      <c r="J5489" s="50"/>
    </row>
    <row r="5490" spans="1:10" ht="12.75">
      <c r="A5490" s="54"/>
      <c r="B5490" s="54"/>
      <c r="C5490" s="54"/>
      <c r="D5490" s="54"/>
      <c r="F5490" s="54"/>
      <c r="G5490" s="55"/>
      <c r="I5490" s="69"/>
      <c r="J5490" s="50"/>
    </row>
    <row r="5491" spans="1:10" ht="12.75">
      <c r="A5491" s="54"/>
      <c r="B5491" s="54"/>
      <c r="C5491" s="54"/>
      <c r="D5491" s="54"/>
      <c r="F5491" s="54"/>
      <c r="G5491" s="55"/>
      <c r="I5491" s="69"/>
      <c r="J5491" s="50"/>
    </row>
    <row r="5492" spans="1:10" ht="12.75">
      <c r="A5492" s="54"/>
      <c r="B5492" s="54"/>
      <c r="C5492" s="54"/>
      <c r="D5492" s="54"/>
      <c r="F5492" s="54"/>
      <c r="G5492" s="55"/>
      <c r="I5492" s="69"/>
      <c r="J5492" s="50"/>
    </row>
    <row r="5493" spans="1:10" ht="12.75">
      <c r="A5493" s="54"/>
      <c r="B5493" s="54"/>
      <c r="C5493" s="54"/>
      <c r="D5493" s="54"/>
      <c r="F5493" s="54"/>
      <c r="G5493" s="55"/>
      <c r="I5493" s="69"/>
      <c r="J5493" s="50"/>
    </row>
    <row r="5494" spans="1:10" ht="12.75">
      <c r="A5494" s="54"/>
      <c r="B5494" s="54"/>
      <c r="C5494" s="54"/>
      <c r="D5494" s="54"/>
      <c r="F5494" s="54"/>
      <c r="G5494" s="55"/>
      <c r="I5494" s="69"/>
      <c r="J5494" s="50"/>
    </row>
    <row r="5495" spans="1:10" ht="12.75">
      <c r="A5495" s="54"/>
      <c r="B5495" s="54"/>
      <c r="C5495" s="54"/>
      <c r="D5495" s="54"/>
      <c r="F5495" s="54"/>
      <c r="G5495" s="55"/>
      <c r="I5495" s="69"/>
      <c r="J5495" s="50"/>
    </row>
    <row r="5496" spans="1:10" ht="12.75">
      <c r="A5496" s="54"/>
      <c r="B5496" s="54"/>
      <c r="C5496" s="54"/>
      <c r="D5496" s="54"/>
      <c r="F5496" s="54"/>
      <c r="G5496" s="55"/>
      <c r="I5496" s="69"/>
      <c r="J5496" s="50"/>
    </row>
    <row r="5497" spans="1:10" ht="12.75">
      <c r="A5497" s="54"/>
      <c r="B5497" s="54"/>
      <c r="C5497" s="54"/>
      <c r="D5497" s="54"/>
      <c r="F5497" s="54"/>
      <c r="G5497" s="55"/>
      <c r="I5497" s="69"/>
      <c r="J5497" s="50"/>
    </row>
    <row r="5498" spans="1:10" ht="12.75">
      <c r="A5498" s="54"/>
      <c r="B5498" s="54"/>
      <c r="C5498" s="54"/>
      <c r="D5498" s="54"/>
      <c r="F5498" s="54"/>
      <c r="G5498" s="55"/>
      <c r="I5498" s="69"/>
      <c r="J5498" s="50"/>
    </row>
    <row r="5499" spans="1:10" ht="12.75">
      <c r="A5499" s="54"/>
      <c r="B5499" s="54"/>
      <c r="C5499" s="54"/>
      <c r="D5499" s="54"/>
      <c r="F5499" s="54"/>
      <c r="G5499" s="55"/>
      <c r="I5499" s="69"/>
      <c r="J5499" s="50"/>
    </row>
    <row r="5500" spans="1:10" ht="12.75">
      <c r="A5500" s="54"/>
      <c r="B5500" s="54"/>
      <c r="C5500" s="54"/>
      <c r="D5500" s="54"/>
      <c r="F5500" s="54"/>
      <c r="G5500" s="55"/>
      <c r="I5500" s="69"/>
      <c r="J5500" s="50"/>
    </row>
    <row r="5501" spans="1:10" ht="12.75">
      <c r="A5501" s="54"/>
      <c r="B5501" s="54"/>
      <c r="C5501" s="54"/>
      <c r="D5501" s="54"/>
      <c r="F5501" s="54"/>
      <c r="G5501" s="55"/>
      <c r="I5501" s="69"/>
      <c r="J5501" s="50"/>
    </row>
    <row r="5502" spans="1:10" ht="12.75">
      <c r="A5502" s="54"/>
      <c r="B5502" s="54"/>
      <c r="C5502" s="54"/>
      <c r="D5502" s="54"/>
      <c r="F5502" s="54"/>
      <c r="G5502" s="55"/>
      <c r="I5502" s="69"/>
      <c r="J5502" s="50"/>
    </row>
    <row r="5503" spans="1:10" ht="12.75">
      <c r="A5503" s="54"/>
      <c r="B5503" s="54"/>
      <c r="C5503" s="54"/>
      <c r="D5503" s="54"/>
      <c r="F5503" s="54"/>
      <c r="G5503" s="55"/>
      <c r="I5503" s="69"/>
      <c r="J5503" s="50"/>
    </row>
    <row r="5504" spans="1:10" ht="12.75">
      <c r="A5504" s="54"/>
      <c r="B5504" s="54"/>
      <c r="C5504" s="54"/>
      <c r="D5504" s="54"/>
      <c r="F5504" s="54"/>
      <c r="G5504" s="55"/>
      <c r="I5504" s="69"/>
      <c r="J5504" s="50"/>
    </row>
    <row r="5505" spans="1:10" ht="12.75">
      <c r="A5505" s="54"/>
      <c r="B5505" s="54"/>
      <c r="C5505" s="54"/>
      <c r="D5505" s="54"/>
      <c r="F5505" s="54"/>
      <c r="G5505" s="55"/>
      <c r="I5505" s="69"/>
      <c r="J5505" s="50"/>
    </row>
    <row r="5506" spans="1:10" ht="12.75">
      <c r="A5506" s="54"/>
      <c r="B5506" s="54"/>
      <c r="C5506" s="54"/>
      <c r="D5506" s="54"/>
      <c r="F5506" s="54"/>
      <c r="G5506" s="55"/>
      <c r="I5506" s="69"/>
      <c r="J5506" s="50"/>
    </row>
    <row r="5507" spans="1:10" ht="12.75">
      <c r="A5507" s="54"/>
      <c r="B5507" s="54"/>
      <c r="C5507" s="54"/>
      <c r="D5507" s="54"/>
      <c r="F5507" s="54"/>
      <c r="G5507" s="55"/>
      <c r="I5507" s="69"/>
      <c r="J5507" s="50"/>
    </row>
    <row r="5508" spans="1:10" ht="12.75">
      <c r="A5508" s="54"/>
      <c r="B5508" s="54"/>
      <c r="C5508" s="54"/>
      <c r="D5508" s="54"/>
      <c r="F5508" s="54"/>
      <c r="G5508" s="55"/>
      <c r="I5508" s="69"/>
      <c r="J5508" s="50"/>
    </row>
    <row r="5509" spans="1:10" ht="12.75">
      <c r="A5509" s="54"/>
      <c r="B5509" s="54"/>
      <c r="C5509" s="54"/>
      <c r="D5509" s="54"/>
      <c r="F5509" s="54"/>
      <c r="G5509" s="55"/>
      <c r="I5509" s="69"/>
      <c r="J5509" s="50"/>
    </row>
    <row r="5510" spans="1:10" ht="12.75">
      <c r="A5510" s="54"/>
      <c r="B5510" s="54"/>
      <c r="C5510" s="54"/>
      <c r="D5510" s="54"/>
      <c r="F5510" s="54"/>
      <c r="G5510" s="55"/>
      <c r="I5510" s="69"/>
      <c r="J5510" s="50"/>
    </row>
    <row r="5511" spans="1:10" ht="12.75">
      <c r="A5511" s="54"/>
      <c r="B5511" s="54"/>
      <c r="C5511" s="54"/>
      <c r="D5511" s="54"/>
      <c r="F5511" s="54"/>
      <c r="G5511" s="55"/>
      <c r="I5511" s="69"/>
      <c r="J5511" s="50"/>
    </row>
    <row r="5512" spans="1:10" ht="12.75">
      <c r="A5512" s="54"/>
      <c r="B5512" s="54"/>
      <c r="C5512" s="54"/>
      <c r="D5512" s="54"/>
      <c r="F5512" s="54"/>
      <c r="G5512" s="55"/>
      <c r="I5512" s="69"/>
      <c r="J5512" s="50"/>
    </row>
    <row r="5513" spans="1:10" ht="12.75">
      <c r="A5513" s="54"/>
      <c r="B5513" s="54"/>
      <c r="C5513" s="54"/>
      <c r="D5513" s="54"/>
      <c r="F5513" s="54"/>
      <c r="G5513" s="55"/>
      <c r="I5513" s="69"/>
      <c r="J5513" s="50"/>
    </row>
    <row r="5514" spans="1:10" ht="12.75">
      <c r="A5514" s="54"/>
      <c r="B5514" s="54"/>
      <c r="C5514" s="54"/>
      <c r="D5514" s="54"/>
      <c r="F5514" s="54"/>
      <c r="G5514" s="55"/>
      <c r="I5514" s="69"/>
      <c r="J5514" s="50"/>
    </row>
    <row r="5515" spans="1:10" ht="12.75">
      <c r="A5515" s="54"/>
      <c r="B5515" s="54"/>
      <c r="C5515" s="54"/>
      <c r="D5515" s="54"/>
      <c r="F5515" s="54"/>
      <c r="G5515" s="55"/>
      <c r="I5515" s="69"/>
      <c r="J5515" s="50"/>
    </row>
    <row r="5516" spans="1:10" ht="12.75">
      <c r="A5516" s="54"/>
      <c r="B5516" s="54"/>
      <c r="C5516" s="54"/>
      <c r="D5516" s="54"/>
      <c r="F5516" s="54"/>
      <c r="G5516" s="55"/>
      <c r="I5516" s="69"/>
      <c r="J5516" s="50"/>
    </row>
    <row r="5517" spans="1:10" ht="12.75">
      <c r="A5517" s="54"/>
      <c r="B5517" s="54"/>
      <c r="C5517" s="54"/>
      <c r="D5517" s="54"/>
      <c r="F5517" s="54"/>
      <c r="G5517" s="55"/>
      <c r="I5517" s="69"/>
      <c r="J5517" s="50"/>
    </row>
    <row r="5518" spans="1:10" ht="12.75">
      <c r="A5518" s="54"/>
      <c r="B5518" s="54"/>
      <c r="C5518" s="54"/>
      <c r="D5518" s="54"/>
      <c r="F5518" s="54"/>
      <c r="G5518" s="55"/>
      <c r="I5518" s="69"/>
      <c r="J5518" s="50"/>
    </row>
    <row r="5519" spans="1:10" ht="12.75">
      <c r="A5519" s="54"/>
      <c r="B5519" s="54"/>
      <c r="C5519" s="54"/>
      <c r="D5519" s="54"/>
      <c r="F5519" s="54"/>
      <c r="G5519" s="55"/>
      <c r="I5519" s="69"/>
      <c r="J5519" s="50"/>
    </row>
    <row r="5520" spans="1:10" ht="12.75">
      <c r="A5520" s="54"/>
      <c r="B5520" s="54"/>
      <c r="C5520" s="54"/>
      <c r="D5520" s="54"/>
      <c r="F5520" s="54"/>
      <c r="G5520" s="55"/>
      <c r="I5520" s="69"/>
      <c r="J5520" s="50"/>
    </row>
    <row r="5521" spans="1:10" ht="12.75">
      <c r="A5521" s="54"/>
      <c r="B5521" s="54"/>
      <c r="C5521" s="54"/>
      <c r="D5521" s="54"/>
      <c r="F5521" s="54"/>
      <c r="G5521" s="55"/>
      <c r="I5521" s="69"/>
      <c r="J5521" s="50"/>
    </row>
    <row r="5522" spans="1:10" ht="12.75">
      <c r="A5522" s="54"/>
      <c r="B5522" s="54"/>
      <c r="C5522" s="54"/>
      <c r="D5522" s="54"/>
      <c r="F5522" s="54"/>
      <c r="G5522" s="55"/>
      <c r="I5522" s="69"/>
      <c r="J5522" s="50"/>
    </row>
    <row r="5523" spans="1:10" ht="12.75">
      <c r="A5523" s="54"/>
      <c r="B5523" s="54"/>
      <c r="C5523" s="54"/>
      <c r="D5523" s="54"/>
      <c r="F5523" s="54"/>
      <c r="G5523" s="55"/>
      <c r="I5523" s="69"/>
      <c r="J5523" s="50"/>
    </row>
    <row r="5524" spans="1:10" ht="12.75">
      <c r="A5524" s="54"/>
      <c r="B5524" s="54"/>
      <c r="C5524" s="54"/>
      <c r="D5524" s="54"/>
      <c r="F5524" s="54"/>
      <c r="G5524" s="55"/>
      <c r="I5524" s="69"/>
      <c r="J5524" s="50"/>
    </row>
    <row r="5525" spans="1:10" ht="12.75">
      <c r="A5525" s="54"/>
      <c r="B5525" s="54"/>
      <c r="C5525" s="54"/>
      <c r="D5525" s="54"/>
      <c r="F5525" s="54"/>
      <c r="G5525" s="55"/>
      <c r="I5525" s="69"/>
      <c r="J5525" s="50"/>
    </row>
    <row r="5526" spans="1:10" ht="12.75">
      <c r="A5526" s="54"/>
      <c r="B5526" s="54"/>
      <c r="C5526" s="54"/>
      <c r="D5526" s="54"/>
      <c r="F5526" s="54"/>
      <c r="G5526" s="55"/>
      <c r="I5526" s="69"/>
      <c r="J5526" s="50"/>
    </row>
    <row r="5527" spans="1:10" ht="12.75">
      <c r="A5527" s="54"/>
      <c r="B5527" s="54"/>
      <c r="C5527" s="54"/>
      <c r="D5527" s="54"/>
      <c r="F5527" s="54"/>
      <c r="G5527" s="55"/>
      <c r="I5527" s="69"/>
      <c r="J5527" s="50"/>
    </row>
    <row r="5528" spans="1:10" ht="12.75">
      <c r="A5528" s="54"/>
      <c r="B5528" s="54"/>
      <c r="C5528" s="54"/>
      <c r="D5528" s="54"/>
      <c r="F5528" s="54"/>
      <c r="G5528" s="55"/>
      <c r="I5528" s="69"/>
      <c r="J5528" s="50"/>
    </row>
    <row r="5529" spans="1:10" ht="12.75">
      <c r="A5529" s="54"/>
      <c r="B5529" s="54"/>
      <c r="C5529" s="54"/>
      <c r="D5529" s="54"/>
      <c r="F5529" s="54"/>
      <c r="G5529" s="55"/>
      <c r="I5529" s="69"/>
      <c r="J5529" s="50"/>
    </row>
    <row r="5530" spans="1:10" ht="12.75">
      <c r="A5530" s="54"/>
      <c r="B5530" s="54"/>
      <c r="C5530" s="54"/>
      <c r="D5530" s="54"/>
      <c r="F5530" s="54"/>
      <c r="G5530" s="55"/>
      <c r="I5530" s="69"/>
      <c r="J5530" s="50"/>
    </row>
    <row r="5531" spans="1:10" ht="12.75">
      <c r="A5531" s="54"/>
      <c r="B5531" s="54"/>
      <c r="C5531" s="54"/>
      <c r="D5531" s="54"/>
      <c r="F5531" s="54"/>
      <c r="G5531" s="55"/>
      <c r="I5531" s="69"/>
      <c r="J5531" s="50"/>
    </row>
    <row r="5532" spans="1:10" ht="12.75">
      <c r="A5532" s="54"/>
      <c r="B5532" s="54"/>
      <c r="C5532" s="54"/>
      <c r="D5532" s="54"/>
      <c r="F5532" s="54"/>
      <c r="G5532" s="55"/>
      <c r="I5532" s="69"/>
      <c r="J5532" s="50"/>
    </row>
    <row r="5533" spans="1:10" ht="12.75">
      <c r="A5533" s="54"/>
      <c r="B5533" s="54"/>
      <c r="C5533" s="54"/>
      <c r="D5533" s="54"/>
      <c r="F5533" s="54"/>
      <c r="G5533" s="55"/>
      <c r="I5533" s="69"/>
      <c r="J5533" s="50"/>
    </row>
    <row r="5534" spans="1:10" ht="12.75">
      <c r="A5534" s="54"/>
      <c r="B5534" s="54"/>
      <c r="C5534" s="54"/>
      <c r="D5534" s="54"/>
      <c r="F5534" s="54"/>
      <c r="G5534" s="55"/>
      <c r="I5534" s="69"/>
      <c r="J5534" s="50"/>
    </row>
    <row r="5535" spans="1:10" ht="12.75">
      <c r="A5535" s="54"/>
      <c r="B5535" s="54"/>
      <c r="C5535" s="54"/>
      <c r="D5535" s="54"/>
      <c r="F5535" s="54"/>
      <c r="G5535" s="55"/>
      <c r="I5535" s="69"/>
      <c r="J5535" s="50"/>
    </row>
    <row r="5536" spans="1:10" ht="12.75">
      <c r="A5536" s="54"/>
      <c r="B5536" s="54"/>
      <c r="C5536" s="54"/>
      <c r="D5536" s="54"/>
      <c r="F5536" s="54"/>
      <c r="G5536" s="55"/>
      <c r="I5536" s="69"/>
      <c r="J5536" s="50"/>
    </row>
    <row r="5537" spans="1:10" ht="12.75">
      <c r="A5537" s="54"/>
      <c r="B5537" s="54"/>
      <c r="C5537" s="54"/>
      <c r="D5537" s="54"/>
      <c r="F5537" s="54"/>
      <c r="G5537" s="55"/>
      <c r="I5537" s="69"/>
      <c r="J5537" s="50"/>
    </row>
    <row r="5538" spans="1:10" ht="12.75">
      <c r="A5538" s="54"/>
      <c r="B5538" s="54"/>
      <c r="C5538" s="54"/>
      <c r="D5538" s="54"/>
      <c r="F5538" s="54"/>
      <c r="G5538" s="55"/>
      <c r="I5538" s="69"/>
      <c r="J5538" s="50"/>
    </row>
    <row r="5539" spans="1:10" ht="12.75">
      <c r="A5539" s="54"/>
      <c r="B5539" s="54"/>
      <c r="C5539" s="54"/>
      <c r="D5539" s="54"/>
      <c r="F5539" s="54"/>
      <c r="G5539" s="55"/>
      <c r="I5539" s="69"/>
      <c r="J5539" s="50"/>
    </row>
    <row r="5540" spans="1:10" ht="12.75">
      <c r="A5540" s="54"/>
      <c r="B5540" s="54"/>
      <c r="C5540" s="54"/>
      <c r="D5540" s="54"/>
      <c r="F5540" s="54"/>
      <c r="G5540" s="55"/>
      <c r="I5540" s="69"/>
      <c r="J5540" s="50"/>
    </row>
    <row r="5541" spans="1:10" ht="12.75">
      <c r="A5541" s="54"/>
      <c r="B5541" s="54"/>
      <c r="C5541" s="54"/>
      <c r="D5541" s="54"/>
      <c r="F5541" s="54"/>
      <c r="G5541" s="55"/>
      <c r="I5541" s="69"/>
      <c r="J5541" s="50"/>
    </row>
    <row r="5542" spans="1:10" ht="12.75">
      <c r="A5542" s="54"/>
      <c r="B5542" s="54"/>
      <c r="C5542" s="54"/>
      <c r="D5542" s="54"/>
      <c r="F5542" s="54"/>
      <c r="G5542" s="55"/>
      <c r="I5542" s="69"/>
      <c r="J5542" s="50"/>
    </row>
    <row r="5543" spans="1:10" ht="12.75">
      <c r="A5543" s="54"/>
      <c r="B5543" s="54"/>
      <c r="C5543" s="54"/>
      <c r="D5543" s="54"/>
      <c r="F5543" s="54"/>
      <c r="G5543" s="55"/>
      <c r="I5543" s="69"/>
      <c r="J5543" s="50"/>
    </row>
    <row r="5544" spans="1:10" ht="12.75">
      <c r="A5544" s="54"/>
      <c r="B5544" s="54"/>
      <c r="C5544" s="54"/>
      <c r="D5544" s="54"/>
      <c r="F5544" s="54"/>
      <c r="G5544" s="55"/>
      <c r="I5544" s="69"/>
      <c r="J5544" s="50"/>
    </row>
    <row r="5545" spans="1:10" ht="12.75">
      <c r="A5545" s="54"/>
      <c r="B5545" s="54"/>
      <c r="C5545" s="54"/>
      <c r="D5545" s="54"/>
      <c r="F5545" s="54"/>
      <c r="G5545" s="55"/>
      <c r="I5545" s="69"/>
      <c r="J5545" s="50"/>
    </row>
    <row r="5546" spans="1:10" ht="12.75">
      <c r="A5546" s="54"/>
      <c r="B5546" s="54"/>
      <c r="C5546" s="54"/>
      <c r="D5546" s="54"/>
      <c r="F5546" s="54"/>
      <c r="G5546" s="55"/>
      <c r="I5546" s="69"/>
      <c r="J5546" s="50"/>
    </row>
    <row r="5547" spans="1:10" ht="12.75">
      <c r="A5547" s="54"/>
      <c r="B5547" s="54"/>
      <c r="C5547" s="54"/>
      <c r="D5547" s="54"/>
      <c r="F5547" s="54"/>
      <c r="G5547" s="55"/>
      <c r="I5547" s="69"/>
      <c r="J5547" s="50"/>
    </row>
    <row r="5548" spans="1:10" ht="12.75">
      <c r="A5548" s="54"/>
      <c r="B5548" s="54"/>
      <c r="C5548" s="54"/>
      <c r="D5548" s="54"/>
      <c r="F5548" s="54"/>
      <c r="G5548" s="55"/>
      <c r="I5548" s="69"/>
      <c r="J5548" s="50"/>
    </row>
    <row r="5549" spans="1:10" ht="12.75">
      <c r="A5549" s="54"/>
      <c r="B5549" s="54"/>
      <c r="C5549" s="54"/>
      <c r="D5549" s="54"/>
      <c r="F5549" s="54"/>
      <c r="G5549" s="55"/>
      <c r="I5549" s="69"/>
      <c r="J5549" s="50"/>
    </row>
    <row r="5550" spans="1:10" ht="12.75">
      <c r="A5550" s="54"/>
      <c r="B5550" s="54"/>
      <c r="C5550" s="54"/>
      <c r="D5550" s="54"/>
      <c r="F5550" s="54"/>
      <c r="G5550" s="55"/>
      <c r="I5550" s="69"/>
      <c r="J5550" s="50"/>
    </row>
    <row r="5551" spans="1:10" ht="12.75">
      <c r="A5551" s="54"/>
      <c r="B5551" s="54"/>
      <c r="C5551" s="54"/>
      <c r="D5551" s="54"/>
      <c r="F5551" s="54"/>
      <c r="G5551" s="55"/>
      <c r="I5551" s="69"/>
      <c r="J5551" s="50"/>
    </row>
    <row r="5552" spans="1:10" ht="12.75">
      <c r="A5552" s="54"/>
      <c r="B5552" s="54"/>
      <c r="C5552" s="54"/>
      <c r="D5552" s="54"/>
      <c r="F5552" s="54"/>
      <c r="G5552" s="55"/>
      <c r="I5552" s="69"/>
      <c r="J5552" s="50"/>
    </row>
    <row r="5553" spans="1:10" ht="12.75">
      <c r="A5553" s="54"/>
      <c r="B5553" s="54"/>
      <c r="C5553" s="54"/>
      <c r="D5553" s="54"/>
      <c r="F5553" s="54"/>
      <c r="G5553" s="55"/>
      <c r="I5553" s="69"/>
      <c r="J5553" s="50"/>
    </row>
    <row r="5554" spans="1:10" ht="12.75">
      <c r="A5554" s="54"/>
      <c r="B5554" s="54"/>
      <c r="C5554" s="54"/>
      <c r="D5554" s="54"/>
      <c r="F5554" s="54"/>
      <c r="G5554" s="55"/>
      <c r="I5554" s="69"/>
      <c r="J5554" s="50"/>
    </row>
    <row r="5555" spans="1:10" ht="12.75">
      <c r="A5555" s="54"/>
      <c r="B5555" s="54"/>
      <c r="C5555" s="54"/>
      <c r="D5555" s="54"/>
      <c r="F5555" s="54"/>
      <c r="G5555" s="55"/>
      <c r="I5555" s="69"/>
      <c r="J5555" s="50"/>
    </row>
    <row r="5556" spans="1:10" ht="12.75">
      <c r="A5556" s="54"/>
      <c r="B5556" s="54"/>
      <c r="C5556" s="54"/>
      <c r="D5556" s="54"/>
      <c r="F5556" s="54"/>
      <c r="G5556" s="55"/>
      <c r="I5556" s="69"/>
      <c r="J5556" s="50"/>
    </row>
    <row r="5557" spans="1:10" ht="12.75">
      <c r="A5557" s="54"/>
      <c r="B5557" s="54"/>
      <c r="C5557" s="54"/>
      <c r="D5557" s="54"/>
      <c r="F5557" s="54"/>
      <c r="G5557" s="55"/>
      <c r="I5557" s="69"/>
      <c r="J5557" s="50"/>
    </row>
    <row r="5558" spans="1:10" ht="12.75">
      <c r="A5558" s="54"/>
      <c r="B5558" s="54"/>
      <c r="C5558" s="54"/>
      <c r="D5558" s="54"/>
      <c r="F5558" s="54"/>
      <c r="G5558" s="55"/>
      <c r="I5558" s="69"/>
      <c r="J5558" s="50"/>
    </row>
    <row r="5559" spans="1:10" ht="12.75">
      <c r="A5559" s="54"/>
      <c r="B5559" s="54"/>
      <c r="C5559" s="54"/>
      <c r="D5559" s="54"/>
      <c r="F5559" s="54"/>
      <c r="G5559" s="55"/>
      <c r="I5559" s="69"/>
      <c r="J5559" s="50"/>
    </row>
    <row r="5560" spans="1:10" ht="12.75">
      <c r="A5560" s="54"/>
      <c r="B5560" s="54"/>
      <c r="C5560" s="54"/>
      <c r="D5560" s="54"/>
      <c r="F5560" s="54"/>
      <c r="G5560" s="55"/>
      <c r="I5560" s="69"/>
      <c r="J5560" s="50"/>
    </row>
    <row r="5561" spans="1:10" ht="12.75">
      <c r="A5561" s="54"/>
      <c r="B5561" s="54"/>
      <c r="C5561" s="54"/>
      <c r="D5561" s="54"/>
      <c r="F5561" s="54"/>
      <c r="G5561" s="55"/>
      <c r="I5561" s="69"/>
      <c r="J5561" s="50"/>
    </row>
    <row r="5562" spans="1:10" ht="12.75">
      <c r="A5562" s="54"/>
      <c r="B5562" s="54"/>
      <c r="C5562" s="54"/>
      <c r="D5562" s="54"/>
      <c r="F5562" s="54"/>
      <c r="G5562" s="55"/>
      <c r="I5562" s="69"/>
      <c r="J5562" s="50"/>
    </row>
    <row r="5563" spans="1:10" ht="12.75">
      <c r="A5563" s="54"/>
      <c r="B5563" s="54"/>
      <c r="C5563" s="54"/>
      <c r="D5563" s="54"/>
      <c r="F5563" s="54"/>
      <c r="G5563" s="55"/>
      <c r="I5563" s="69"/>
      <c r="J5563" s="50"/>
    </row>
    <row r="5564" spans="1:10" ht="12.75">
      <c r="A5564" s="54"/>
      <c r="B5564" s="54"/>
      <c r="C5564" s="54"/>
      <c r="D5564" s="54"/>
      <c r="F5564" s="54"/>
      <c r="G5564" s="55"/>
      <c r="I5564" s="69"/>
      <c r="J5564" s="50"/>
    </row>
    <row r="5565" spans="1:10" ht="12.75">
      <c r="A5565" s="54"/>
      <c r="B5565" s="54"/>
      <c r="C5565" s="54"/>
      <c r="D5565" s="54"/>
      <c r="F5565" s="54"/>
      <c r="G5565" s="55"/>
      <c r="I5565" s="69"/>
      <c r="J5565" s="50"/>
    </row>
    <row r="5566" spans="1:10" ht="12.75">
      <c r="A5566" s="54"/>
      <c r="B5566" s="54"/>
      <c r="C5566" s="54"/>
      <c r="D5566" s="54"/>
      <c r="F5566" s="54"/>
      <c r="G5566" s="55"/>
      <c r="I5566" s="69"/>
      <c r="J5566" s="50"/>
    </row>
    <row r="5567" spans="1:10" ht="12.75">
      <c r="A5567" s="54"/>
      <c r="B5567" s="54"/>
      <c r="C5567" s="54"/>
      <c r="D5567" s="54"/>
      <c r="F5567" s="54"/>
      <c r="G5567" s="55"/>
      <c r="I5567" s="69"/>
      <c r="J5567" s="50"/>
    </row>
    <row r="5568" spans="1:10" ht="12.75">
      <c r="A5568" s="54"/>
      <c r="B5568" s="54"/>
      <c r="C5568" s="54"/>
      <c r="D5568" s="54"/>
      <c r="F5568" s="54"/>
      <c r="G5568" s="55"/>
      <c r="I5568" s="69"/>
      <c r="J5568" s="50"/>
    </row>
    <row r="5569" spans="1:10" ht="12.75">
      <c r="A5569" s="54"/>
      <c r="B5569" s="54"/>
      <c r="C5569" s="54"/>
      <c r="D5569" s="54"/>
      <c r="F5569" s="54"/>
      <c r="G5569" s="55"/>
      <c r="I5569" s="69"/>
      <c r="J5569" s="50"/>
    </row>
    <row r="5570" spans="1:10" ht="12.75">
      <c r="A5570" s="54"/>
      <c r="B5570" s="54"/>
      <c r="C5570" s="54"/>
      <c r="D5570" s="54"/>
      <c r="F5570" s="54"/>
      <c r="G5570" s="55"/>
      <c r="I5570" s="69"/>
      <c r="J5570" s="50"/>
    </row>
    <row r="5571" spans="1:10" ht="12.75">
      <c r="A5571" s="54"/>
      <c r="B5571" s="54"/>
      <c r="C5571" s="54"/>
      <c r="D5571" s="54"/>
      <c r="F5571" s="54"/>
      <c r="G5571" s="55"/>
      <c r="I5571" s="69"/>
      <c r="J5571" s="50"/>
    </row>
    <row r="5572" spans="1:10" ht="12.75">
      <c r="A5572" s="54"/>
      <c r="B5572" s="54"/>
      <c r="C5572" s="54"/>
      <c r="D5572" s="54"/>
      <c r="F5572" s="54"/>
      <c r="G5572" s="55"/>
      <c r="I5572" s="69"/>
      <c r="J5572" s="50"/>
    </row>
    <row r="5573" spans="1:10" ht="12.75">
      <c r="A5573" s="54"/>
      <c r="B5573" s="54"/>
      <c r="C5573" s="54"/>
      <c r="D5573" s="54"/>
      <c r="F5573" s="54"/>
      <c r="G5573" s="55"/>
      <c r="I5573" s="69"/>
      <c r="J5573" s="50"/>
    </row>
    <row r="5574" spans="1:10" ht="12.75">
      <c r="A5574" s="54"/>
      <c r="B5574" s="54"/>
      <c r="C5574" s="54"/>
      <c r="D5574" s="54"/>
      <c r="F5574" s="54"/>
      <c r="G5574" s="55"/>
      <c r="I5574" s="69"/>
      <c r="J5574" s="50"/>
    </row>
    <row r="5575" spans="1:10" ht="12.75">
      <c r="A5575" s="54"/>
      <c r="B5575" s="54"/>
      <c r="C5575" s="54"/>
      <c r="D5575" s="54"/>
      <c r="F5575" s="54"/>
      <c r="G5575" s="55"/>
      <c r="I5575" s="69"/>
      <c r="J5575" s="50"/>
    </row>
    <row r="5576" spans="1:10" ht="12.75">
      <c r="A5576" s="54"/>
      <c r="B5576" s="54"/>
      <c r="C5576" s="54"/>
      <c r="D5576" s="54"/>
      <c r="F5576" s="54"/>
      <c r="G5576" s="55"/>
      <c r="I5576" s="69"/>
      <c r="J5576" s="50"/>
    </row>
    <row r="5577" spans="1:10" ht="12.75">
      <c r="A5577" s="54"/>
      <c r="B5577" s="54"/>
      <c r="C5577" s="54"/>
      <c r="D5577" s="54"/>
      <c r="F5577" s="54"/>
      <c r="G5577" s="55"/>
      <c r="I5577" s="69"/>
      <c r="J5577" s="50"/>
    </row>
    <row r="5578" spans="1:10" ht="12.75">
      <c r="A5578" s="54"/>
      <c r="B5578" s="54"/>
      <c r="C5578" s="54"/>
      <c r="D5578" s="54"/>
      <c r="F5578" s="54"/>
      <c r="G5578" s="55"/>
      <c r="I5578" s="69"/>
      <c r="J5578" s="50"/>
    </row>
    <row r="5579" spans="1:10" ht="12.75">
      <c r="A5579" s="54"/>
      <c r="B5579" s="54"/>
      <c r="C5579" s="54"/>
      <c r="D5579" s="54"/>
      <c r="F5579" s="54"/>
      <c r="G5579" s="55"/>
      <c r="I5579" s="69"/>
      <c r="J5579" s="50"/>
    </row>
    <row r="5580" spans="1:10" ht="12.75">
      <c r="A5580" s="54"/>
      <c r="B5580" s="54"/>
      <c r="C5580" s="54"/>
      <c r="D5580" s="54"/>
      <c r="F5580" s="54"/>
      <c r="G5580" s="55"/>
      <c r="I5580" s="69"/>
      <c r="J5580" s="50"/>
    </row>
    <row r="5581" spans="1:10" ht="12.75">
      <c r="A5581" s="54"/>
      <c r="B5581" s="54"/>
      <c r="C5581" s="54"/>
      <c r="D5581" s="54"/>
      <c r="F5581" s="54"/>
      <c r="G5581" s="55"/>
      <c r="I5581" s="69"/>
      <c r="J5581" s="50"/>
    </row>
    <row r="5582" spans="1:10" ht="12.75">
      <c r="A5582" s="54"/>
      <c r="B5582" s="54"/>
      <c r="C5582" s="54"/>
      <c r="D5582" s="54"/>
      <c r="F5582" s="54"/>
      <c r="G5582" s="55"/>
      <c r="I5582" s="69"/>
      <c r="J5582" s="50"/>
    </row>
    <row r="5583" spans="1:10" ht="12.75">
      <c r="A5583" s="54"/>
      <c r="B5583" s="54"/>
      <c r="C5583" s="54"/>
      <c r="D5583" s="54"/>
      <c r="F5583" s="54"/>
      <c r="G5583" s="55"/>
      <c r="I5583" s="69"/>
      <c r="J5583" s="50"/>
    </row>
    <row r="5584" spans="1:10" ht="12.75">
      <c r="A5584" s="54"/>
      <c r="B5584" s="54"/>
      <c r="C5584" s="54"/>
      <c r="D5584" s="54"/>
      <c r="F5584" s="54"/>
      <c r="G5584" s="55"/>
      <c r="I5584" s="69"/>
      <c r="J5584" s="50"/>
    </row>
    <row r="5585" spans="1:10" ht="12.75">
      <c r="A5585" s="54"/>
      <c r="B5585" s="54"/>
      <c r="C5585" s="54"/>
      <c r="D5585" s="54"/>
      <c r="F5585" s="54"/>
      <c r="G5585" s="55"/>
      <c r="I5585" s="69"/>
      <c r="J5585" s="50"/>
    </row>
    <row r="5586" spans="1:10" ht="12.75">
      <c r="A5586" s="54"/>
      <c r="B5586" s="54"/>
      <c r="C5586" s="54"/>
      <c r="D5586" s="54"/>
      <c r="F5586" s="54"/>
      <c r="G5586" s="55"/>
      <c r="I5586" s="69"/>
      <c r="J5586" s="50"/>
    </row>
    <row r="5587" spans="1:10" ht="12.75">
      <c r="A5587" s="54"/>
      <c r="B5587" s="54"/>
      <c r="C5587" s="54"/>
      <c r="D5587" s="54"/>
      <c r="F5587" s="54"/>
      <c r="G5587" s="55"/>
      <c r="I5587" s="69"/>
      <c r="J5587" s="50"/>
    </row>
    <row r="5588" spans="1:10" ht="12.75">
      <c r="A5588" s="54"/>
      <c r="B5588" s="54"/>
      <c r="C5588" s="54"/>
      <c r="D5588" s="54"/>
      <c r="F5588" s="54"/>
      <c r="G5588" s="55"/>
      <c r="I5588" s="69"/>
      <c r="J5588" s="50"/>
    </row>
    <row r="5589" spans="1:10" ht="12.75">
      <c r="A5589" s="54"/>
      <c r="B5589" s="54"/>
      <c r="C5589" s="54"/>
      <c r="D5589" s="54"/>
      <c r="F5589" s="54"/>
      <c r="G5589" s="55"/>
      <c r="I5589" s="69"/>
      <c r="J5589" s="50"/>
    </row>
    <row r="5590" spans="1:10" ht="12.75">
      <c r="A5590" s="54"/>
      <c r="B5590" s="54"/>
      <c r="C5590" s="54"/>
      <c r="D5590" s="54"/>
      <c r="F5590" s="54"/>
      <c r="G5590" s="55"/>
      <c r="I5590" s="69"/>
      <c r="J5590" s="50"/>
    </row>
    <row r="5591" spans="1:10" ht="12.75">
      <c r="A5591" s="54"/>
      <c r="B5591" s="54"/>
      <c r="C5591" s="54"/>
      <c r="D5591" s="54"/>
      <c r="F5591" s="54"/>
      <c r="G5591" s="55"/>
      <c r="I5591" s="69"/>
      <c r="J5591" s="50"/>
    </row>
    <row r="5592" spans="1:10" ht="12.75">
      <c r="A5592" s="54"/>
      <c r="B5592" s="54"/>
      <c r="C5592" s="54"/>
      <c r="D5592" s="54"/>
      <c r="F5592" s="54"/>
      <c r="G5592" s="55"/>
      <c r="I5592" s="69"/>
      <c r="J5592" s="50"/>
    </row>
    <row r="5593" spans="1:10" ht="12.75">
      <c r="A5593" s="54"/>
      <c r="B5593" s="54"/>
      <c r="C5593" s="54"/>
      <c r="D5593" s="54"/>
      <c r="F5593" s="54"/>
      <c r="G5593" s="55"/>
      <c r="I5593" s="69"/>
      <c r="J5593" s="50"/>
    </row>
    <row r="5594" spans="1:10" ht="12.75">
      <c r="A5594" s="54"/>
      <c r="B5594" s="54"/>
      <c r="C5594" s="54"/>
      <c r="D5594" s="54"/>
      <c r="F5594" s="54"/>
      <c r="G5594" s="55"/>
      <c r="I5594" s="69"/>
      <c r="J5594" s="50"/>
    </row>
    <row r="5595" spans="1:10" ht="12.75">
      <c r="A5595" s="54"/>
      <c r="B5595" s="54"/>
      <c r="C5595" s="54"/>
      <c r="D5595" s="54"/>
      <c r="F5595" s="54"/>
      <c r="G5595" s="55"/>
      <c r="I5595" s="69"/>
      <c r="J5595" s="50"/>
    </row>
    <row r="5596" spans="1:10" ht="12.75">
      <c r="A5596" s="54"/>
      <c r="B5596" s="54"/>
      <c r="C5596" s="54"/>
      <c r="D5596" s="54"/>
      <c r="F5596" s="54"/>
      <c r="G5596" s="55"/>
      <c r="I5596" s="69"/>
      <c r="J5596" s="50"/>
    </row>
    <row r="5597" spans="1:10" ht="12.75">
      <c r="A5597" s="54"/>
      <c r="B5597" s="54"/>
      <c r="C5597" s="54"/>
      <c r="D5597" s="54"/>
      <c r="F5597" s="54"/>
      <c r="G5597" s="55"/>
      <c r="I5597" s="69"/>
      <c r="J5597" s="50"/>
    </row>
    <row r="5598" spans="1:10" ht="12.75">
      <c r="A5598" s="54"/>
      <c r="B5598" s="54"/>
      <c r="C5598" s="54"/>
      <c r="D5598" s="54"/>
      <c r="F5598" s="54"/>
      <c r="G5598" s="55"/>
      <c r="I5598" s="69"/>
      <c r="J5598" s="50"/>
    </row>
    <row r="5599" spans="1:10" ht="12.75">
      <c r="A5599" s="54"/>
      <c r="B5599" s="54"/>
      <c r="C5599" s="54"/>
      <c r="D5599" s="54"/>
      <c r="F5599" s="54"/>
      <c r="G5599" s="55"/>
      <c r="I5599" s="69"/>
      <c r="J5599" s="50"/>
    </row>
    <row r="5600" spans="1:10" ht="12.75">
      <c r="A5600" s="54"/>
      <c r="B5600" s="54"/>
      <c r="C5600" s="54"/>
      <c r="D5600" s="54"/>
      <c r="F5600" s="54"/>
      <c r="G5600" s="55"/>
      <c r="I5600" s="69"/>
      <c r="J5600" s="50"/>
    </row>
    <row r="5601" spans="1:10" ht="12.75">
      <c r="A5601" s="54"/>
      <c r="B5601" s="54"/>
      <c r="C5601" s="54"/>
      <c r="D5601" s="54"/>
      <c r="F5601" s="54"/>
      <c r="G5601" s="55"/>
      <c r="I5601" s="69"/>
      <c r="J5601" s="50"/>
    </row>
    <row r="5602" spans="1:10" ht="12.75">
      <c r="A5602" s="54"/>
      <c r="B5602" s="54"/>
      <c r="C5602" s="54"/>
      <c r="D5602" s="54"/>
      <c r="F5602" s="54"/>
      <c r="G5602" s="55"/>
      <c r="I5602" s="69"/>
      <c r="J5602" s="50"/>
    </row>
    <row r="5603" spans="1:10" ht="12.75">
      <c r="A5603" s="54"/>
      <c r="B5603" s="54"/>
      <c r="C5603" s="54"/>
      <c r="D5603" s="54"/>
      <c r="F5603" s="54"/>
      <c r="G5603" s="55"/>
      <c r="I5603" s="69"/>
      <c r="J5603" s="50"/>
    </row>
    <row r="5604" spans="1:10" ht="12.75">
      <c r="A5604" s="54"/>
      <c r="B5604" s="54"/>
      <c r="C5604" s="54"/>
      <c r="D5604" s="54"/>
      <c r="F5604" s="54"/>
      <c r="G5604" s="55"/>
      <c r="I5604" s="69"/>
      <c r="J5604" s="50"/>
    </row>
    <row r="5605" spans="1:10" ht="12.75">
      <c r="A5605" s="54"/>
      <c r="B5605" s="54"/>
      <c r="C5605" s="54"/>
      <c r="D5605" s="54"/>
      <c r="F5605" s="54"/>
      <c r="G5605" s="55"/>
      <c r="I5605" s="69"/>
      <c r="J5605" s="50"/>
    </row>
    <row r="5606" spans="1:10" ht="12.75">
      <c r="A5606" s="54"/>
      <c r="B5606" s="54"/>
      <c r="C5606" s="54"/>
      <c r="D5606" s="54"/>
      <c r="F5606" s="54"/>
      <c r="G5606" s="55"/>
      <c r="I5606" s="69"/>
      <c r="J5606" s="50"/>
    </row>
    <row r="5607" spans="1:10" ht="12.75">
      <c r="A5607" s="54"/>
      <c r="B5607" s="54"/>
      <c r="C5607" s="54"/>
      <c r="D5607" s="54"/>
      <c r="F5607" s="54"/>
      <c r="G5607" s="55"/>
      <c r="I5607" s="69"/>
      <c r="J5607" s="50"/>
    </row>
    <row r="5608" spans="1:10" ht="12.75">
      <c r="A5608" s="54"/>
      <c r="B5608" s="54"/>
      <c r="C5608" s="54"/>
      <c r="D5608" s="54"/>
      <c r="F5608" s="54"/>
      <c r="G5608" s="55"/>
      <c r="I5608" s="69"/>
      <c r="J5608" s="50"/>
    </row>
    <row r="5609" spans="1:10" ht="12.75">
      <c r="A5609" s="54"/>
      <c r="B5609" s="54"/>
      <c r="C5609" s="54"/>
      <c r="D5609" s="54"/>
      <c r="F5609" s="54"/>
      <c r="G5609" s="55"/>
      <c r="I5609" s="69"/>
      <c r="J5609" s="50"/>
    </row>
    <row r="5610" spans="1:10" ht="12.75">
      <c r="A5610" s="54"/>
      <c r="B5610" s="54"/>
      <c r="C5610" s="54"/>
      <c r="D5610" s="54"/>
      <c r="F5610" s="54"/>
      <c r="G5610" s="55"/>
      <c r="I5610" s="69"/>
      <c r="J5610" s="50"/>
    </row>
    <row r="5611" spans="1:10" ht="12.75">
      <c r="A5611" s="54"/>
      <c r="B5611" s="54"/>
      <c r="C5611" s="54"/>
      <c r="D5611" s="54"/>
      <c r="F5611" s="54"/>
      <c r="G5611" s="55"/>
      <c r="I5611" s="69"/>
      <c r="J5611" s="50"/>
    </row>
    <row r="5612" spans="1:10" ht="12.75">
      <c r="A5612" s="54"/>
      <c r="B5612" s="54"/>
      <c r="C5612" s="54"/>
      <c r="D5612" s="54"/>
      <c r="F5612" s="54"/>
      <c r="G5612" s="55"/>
      <c r="I5612" s="69"/>
      <c r="J5612" s="50"/>
    </row>
    <row r="5613" spans="1:10" ht="12.75">
      <c r="A5613" s="54"/>
      <c r="B5613" s="54"/>
      <c r="C5613" s="54"/>
      <c r="D5613" s="54"/>
      <c r="F5613" s="54"/>
      <c r="G5613" s="55"/>
      <c r="I5613" s="69"/>
      <c r="J5613" s="50"/>
    </row>
    <row r="5614" spans="1:10" ht="12.75">
      <c r="A5614" s="54"/>
      <c r="B5614" s="54"/>
      <c r="C5614" s="54"/>
      <c r="D5614" s="54"/>
      <c r="F5614" s="54"/>
      <c r="G5614" s="55"/>
      <c r="I5614" s="69"/>
      <c r="J5614" s="50"/>
    </row>
    <row r="5615" spans="1:10" ht="12.75">
      <c r="A5615" s="54"/>
      <c r="B5615" s="54"/>
      <c r="C5615" s="54"/>
      <c r="D5615" s="54"/>
      <c r="F5615" s="54"/>
      <c r="G5615" s="55"/>
      <c r="I5615" s="69"/>
      <c r="J5615" s="50"/>
    </row>
    <row r="5616" spans="1:10" ht="12.75">
      <c r="A5616" s="54"/>
      <c r="B5616" s="54"/>
      <c r="C5616" s="54"/>
      <c r="D5616" s="54"/>
      <c r="F5616" s="54"/>
      <c r="G5616" s="55"/>
      <c r="I5616" s="69"/>
      <c r="J5616" s="50"/>
    </row>
    <row r="5617" spans="1:10" ht="12.75">
      <c r="A5617" s="54"/>
      <c r="B5617" s="54"/>
      <c r="C5617" s="54"/>
      <c r="D5617" s="54"/>
      <c r="F5617" s="54"/>
      <c r="G5617" s="55"/>
      <c r="I5617" s="69"/>
      <c r="J5617" s="50"/>
    </row>
    <row r="5618" spans="1:10" ht="12.75">
      <c r="A5618" s="54"/>
      <c r="B5618" s="54"/>
      <c r="C5618" s="54"/>
      <c r="D5618" s="54"/>
      <c r="F5618" s="54"/>
      <c r="G5618" s="55"/>
      <c r="I5618" s="69"/>
      <c r="J5618" s="50"/>
    </row>
    <row r="5619" spans="1:10" ht="12.75">
      <c r="A5619" s="54"/>
      <c r="B5619" s="54"/>
      <c r="C5619" s="54"/>
      <c r="D5619" s="54"/>
      <c r="F5619" s="54"/>
      <c r="G5619" s="55"/>
      <c r="I5619" s="69"/>
      <c r="J5619" s="50"/>
    </row>
    <row r="5620" spans="1:10" ht="12.75">
      <c r="A5620" s="54"/>
      <c r="B5620" s="54"/>
      <c r="C5620" s="54"/>
      <c r="D5620" s="54"/>
      <c r="F5620" s="54"/>
      <c r="G5620" s="55"/>
      <c r="I5620" s="69"/>
      <c r="J5620" s="50"/>
    </row>
    <row r="5621" spans="1:10" ht="12.75">
      <c r="A5621" s="54"/>
      <c r="B5621" s="54"/>
      <c r="C5621" s="54"/>
      <c r="D5621" s="54"/>
      <c r="F5621" s="54"/>
      <c r="G5621" s="55"/>
      <c r="I5621" s="69"/>
      <c r="J5621" s="50"/>
    </row>
    <row r="5622" spans="1:10" ht="12.75">
      <c r="A5622" s="54"/>
      <c r="B5622" s="54"/>
      <c r="C5622" s="54"/>
      <c r="D5622" s="54"/>
      <c r="F5622" s="54"/>
      <c r="G5622" s="55"/>
      <c r="I5622" s="69"/>
      <c r="J5622" s="50"/>
    </row>
    <row r="5623" spans="1:10" ht="12.75">
      <c r="A5623" s="54"/>
      <c r="B5623" s="54"/>
      <c r="C5623" s="54"/>
      <c r="D5623" s="54"/>
      <c r="F5623" s="54"/>
      <c r="G5623" s="55"/>
      <c r="I5623" s="69"/>
      <c r="J5623" s="50"/>
    </row>
    <row r="5624" spans="1:10" ht="12.75">
      <c r="A5624" s="54"/>
      <c r="B5624" s="54"/>
      <c r="C5624" s="54"/>
      <c r="D5624" s="54"/>
      <c r="F5624" s="54"/>
      <c r="G5624" s="55"/>
      <c r="I5624" s="69"/>
      <c r="J5624" s="50"/>
    </row>
    <row r="5625" spans="1:10" ht="12.75">
      <c r="A5625" s="54"/>
      <c r="B5625" s="54"/>
      <c r="C5625" s="54"/>
      <c r="D5625" s="54"/>
      <c r="F5625" s="54"/>
      <c r="G5625" s="55"/>
      <c r="I5625" s="69"/>
      <c r="J5625" s="50"/>
    </row>
    <row r="5626" spans="1:10" ht="12.75">
      <c r="A5626" s="54"/>
      <c r="B5626" s="54"/>
      <c r="C5626" s="54"/>
      <c r="D5626" s="54"/>
      <c r="F5626" s="54"/>
      <c r="G5626" s="55"/>
      <c r="I5626" s="69"/>
      <c r="J5626" s="50"/>
    </row>
    <row r="5627" spans="1:10" ht="12.75">
      <c r="A5627" s="54"/>
      <c r="B5627" s="54"/>
      <c r="C5627" s="54"/>
      <c r="D5627" s="54"/>
      <c r="F5627" s="54"/>
      <c r="G5627" s="55"/>
      <c r="I5627" s="69"/>
      <c r="J5627" s="50"/>
    </row>
    <row r="5628" spans="1:10" ht="12.75">
      <c r="A5628" s="54"/>
      <c r="B5628" s="54"/>
      <c r="C5628" s="54"/>
      <c r="D5628" s="54"/>
      <c r="F5628" s="54"/>
      <c r="G5628" s="55"/>
      <c r="I5628" s="69"/>
      <c r="J5628" s="50"/>
    </row>
    <row r="5629" spans="1:10" ht="12.75">
      <c r="A5629" s="54"/>
      <c r="B5629" s="54"/>
      <c r="C5629" s="54"/>
      <c r="D5629" s="54"/>
      <c r="F5629" s="54"/>
      <c r="G5629" s="55"/>
      <c r="I5629" s="69"/>
      <c r="J5629" s="50"/>
    </row>
    <row r="5630" spans="1:10" ht="12.75">
      <c r="A5630" s="54"/>
      <c r="B5630" s="54"/>
      <c r="C5630" s="54"/>
      <c r="D5630" s="54"/>
      <c r="F5630" s="54"/>
      <c r="G5630" s="55"/>
      <c r="I5630" s="69"/>
      <c r="J5630" s="50"/>
    </row>
    <row r="5631" spans="1:10" ht="12.75">
      <c r="A5631" s="54"/>
      <c r="B5631" s="54"/>
      <c r="C5631" s="54"/>
      <c r="D5631" s="54"/>
      <c r="F5631" s="54"/>
      <c r="G5631" s="55"/>
      <c r="I5631" s="69"/>
      <c r="J5631" s="50"/>
    </row>
    <row r="5632" spans="1:10" ht="12.75">
      <c r="A5632" s="54"/>
      <c r="B5632" s="54"/>
      <c r="C5632" s="54"/>
      <c r="D5632" s="54"/>
      <c r="F5632" s="54"/>
      <c r="G5632" s="55"/>
      <c r="I5632" s="69"/>
      <c r="J5632" s="50"/>
    </row>
    <row r="5633" spans="1:10" ht="12.75">
      <c r="A5633" s="54"/>
      <c r="B5633" s="54"/>
      <c r="C5633" s="54"/>
      <c r="D5633" s="54"/>
      <c r="F5633" s="54"/>
      <c r="G5633" s="55"/>
      <c r="I5633" s="69"/>
      <c r="J5633" s="50"/>
    </row>
    <row r="5634" spans="1:10" ht="12.75">
      <c r="A5634" s="54"/>
      <c r="B5634" s="54"/>
      <c r="C5634" s="54"/>
      <c r="D5634" s="54"/>
      <c r="F5634" s="54"/>
      <c r="G5634" s="55"/>
      <c r="I5634" s="69"/>
      <c r="J5634" s="50"/>
    </row>
    <row r="5635" spans="1:10" ht="12.75">
      <c r="A5635" s="54"/>
      <c r="B5635" s="54"/>
      <c r="C5635" s="54"/>
      <c r="D5635" s="54"/>
      <c r="F5635" s="54"/>
      <c r="G5635" s="55"/>
      <c r="I5635" s="69"/>
      <c r="J5635" s="50"/>
    </row>
    <row r="5636" spans="1:10" ht="12.75">
      <c r="A5636" s="54"/>
      <c r="B5636" s="54"/>
      <c r="C5636" s="54"/>
      <c r="D5636" s="54"/>
      <c r="F5636" s="54"/>
      <c r="G5636" s="55"/>
      <c r="I5636" s="69"/>
      <c r="J5636" s="50"/>
    </row>
    <row r="5637" spans="1:10" ht="12.75">
      <c r="A5637" s="54"/>
      <c r="B5637" s="54"/>
      <c r="C5637" s="54"/>
      <c r="D5637" s="54"/>
      <c r="F5637" s="54"/>
      <c r="G5637" s="55"/>
      <c r="I5637" s="69"/>
      <c r="J5637" s="50"/>
    </row>
    <row r="5638" spans="1:10" ht="12.75">
      <c r="A5638" s="54"/>
      <c r="B5638" s="54"/>
      <c r="C5638" s="54"/>
      <c r="D5638" s="54"/>
      <c r="F5638" s="54"/>
      <c r="G5638" s="55"/>
      <c r="I5638" s="69"/>
      <c r="J5638" s="50"/>
    </row>
    <row r="5639" spans="1:10" ht="12.75">
      <c r="A5639" s="54"/>
      <c r="B5639" s="54"/>
      <c r="C5639" s="54"/>
      <c r="D5639" s="54"/>
      <c r="F5639" s="54"/>
      <c r="G5639" s="55"/>
      <c r="I5639" s="69"/>
      <c r="J5639" s="50"/>
    </row>
    <row r="5640" spans="1:10" ht="12.75">
      <c r="A5640" s="54"/>
      <c r="B5640" s="54"/>
      <c r="C5640" s="54"/>
      <c r="D5640" s="54"/>
      <c r="F5640" s="54"/>
      <c r="G5640" s="55"/>
      <c r="I5640" s="69"/>
      <c r="J5640" s="50"/>
    </row>
    <row r="5641" spans="1:10" ht="12.75">
      <c r="A5641" s="54"/>
      <c r="B5641" s="54"/>
      <c r="C5641" s="54"/>
      <c r="D5641" s="54"/>
      <c r="F5641" s="54"/>
      <c r="G5641" s="55"/>
      <c r="I5641" s="69"/>
      <c r="J5641" s="50"/>
    </row>
    <row r="5642" spans="1:10" ht="12.75">
      <c r="A5642" s="54"/>
      <c r="B5642" s="54"/>
      <c r="C5642" s="54"/>
      <c r="D5642" s="54"/>
      <c r="F5642" s="54"/>
      <c r="G5642" s="55"/>
      <c r="I5642" s="69"/>
      <c r="J5642" s="50"/>
    </row>
    <row r="5643" spans="1:10" ht="12.75">
      <c r="A5643" s="54"/>
      <c r="B5643" s="54"/>
      <c r="C5643" s="54"/>
      <c r="D5643" s="54"/>
      <c r="F5643" s="54"/>
      <c r="G5643" s="55"/>
      <c r="I5643" s="69"/>
      <c r="J5643" s="50"/>
    </row>
    <row r="5644" spans="1:10" ht="12.75">
      <c r="A5644" s="54"/>
      <c r="B5644" s="54"/>
      <c r="C5644" s="54"/>
      <c r="D5644" s="54"/>
      <c r="F5644" s="54"/>
      <c r="G5644" s="55"/>
      <c r="I5644" s="69"/>
      <c r="J5644" s="50"/>
    </row>
    <row r="5645" spans="1:10" ht="12.75">
      <c r="A5645" s="54"/>
      <c r="B5645" s="54"/>
      <c r="C5645" s="54"/>
      <c r="D5645" s="54"/>
      <c r="F5645" s="54"/>
      <c r="G5645" s="55"/>
      <c r="I5645" s="69"/>
      <c r="J5645" s="50"/>
    </row>
    <row r="5646" spans="1:10" ht="12.75">
      <c r="A5646" s="54"/>
      <c r="B5646" s="54"/>
      <c r="C5646" s="54"/>
      <c r="D5646" s="54"/>
      <c r="F5646" s="54"/>
      <c r="G5646" s="55"/>
      <c r="I5646" s="69"/>
      <c r="J5646" s="50"/>
    </row>
    <row r="5647" spans="1:10" ht="12.75">
      <c r="A5647" s="54"/>
      <c r="B5647" s="54"/>
      <c r="C5647" s="54"/>
      <c r="D5647" s="54"/>
      <c r="F5647" s="54"/>
      <c r="G5647" s="55"/>
      <c r="I5647" s="69"/>
      <c r="J5647" s="50"/>
    </row>
    <row r="5648" spans="1:10" ht="12.75">
      <c r="A5648" s="54"/>
      <c r="B5648" s="54"/>
      <c r="C5648" s="54"/>
      <c r="D5648" s="54"/>
      <c r="F5648" s="54"/>
      <c r="G5648" s="55"/>
      <c r="I5648" s="69"/>
      <c r="J5648" s="50"/>
    </row>
    <row r="5649" spans="1:10" ht="12.75">
      <c r="A5649" s="54"/>
      <c r="B5649" s="54"/>
      <c r="C5649" s="54"/>
      <c r="D5649" s="54"/>
      <c r="F5649" s="54"/>
      <c r="G5649" s="55"/>
      <c r="I5649" s="69"/>
      <c r="J5649" s="50"/>
    </row>
    <row r="5650" spans="1:10" ht="12.75">
      <c r="A5650" s="54"/>
      <c r="B5650" s="54"/>
      <c r="C5650" s="54"/>
      <c r="D5650" s="54"/>
      <c r="F5650" s="54"/>
      <c r="G5650" s="55"/>
      <c r="I5650" s="69"/>
      <c r="J5650" s="50"/>
    </row>
    <row r="5651" spans="1:10" ht="12.75">
      <c r="A5651" s="54"/>
      <c r="B5651" s="54"/>
      <c r="C5651" s="54"/>
      <c r="D5651" s="54"/>
      <c r="F5651" s="54"/>
      <c r="G5651" s="55"/>
      <c r="I5651" s="69"/>
      <c r="J5651" s="50"/>
    </row>
    <row r="5652" spans="1:10" ht="12.75">
      <c r="A5652" s="54"/>
      <c r="B5652" s="54"/>
      <c r="C5652" s="54"/>
      <c r="D5652" s="54"/>
      <c r="F5652" s="54"/>
      <c r="G5652" s="55"/>
      <c r="I5652" s="69"/>
      <c r="J5652" s="50"/>
    </row>
    <row r="5653" spans="1:10" ht="12.75">
      <c r="A5653" s="54"/>
      <c r="B5653" s="54"/>
      <c r="C5653" s="54"/>
      <c r="D5653" s="54"/>
      <c r="F5653" s="54"/>
      <c r="G5653" s="55"/>
      <c r="I5653" s="69"/>
      <c r="J5653" s="50"/>
    </row>
    <row r="5654" spans="1:10" ht="12.75">
      <c r="A5654" s="54"/>
      <c r="B5654" s="54"/>
      <c r="C5654" s="54"/>
      <c r="D5654" s="54"/>
      <c r="F5654" s="54"/>
      <c r="G5654" s="55"/>
      <c r="I5654" s="69"/>
      <c r="J5654" s="50"/>
    </row>
    <row r="5655" spans="1:10" ht="12.75">
      <c r="A5655" s="54"/>
      <c r="B5655" s="54"/>
      <c r="C5655" s="54"/>
      <c r="D5655" s="54"/>
      <c r="F5655" s="54"/>
      <c r="G5655" s="55"/>
      <c r="I5655" s="69"/>
      <c r="J5655" s="50"/>
    </row>
    <row r="5656" spans="1:10" ht="12.75">
      <c r="A5656" s="54"/>
      <c r="B5656" s="54"/>
      <c r="C5656" s="54"/>
      <c r="D5656" s="54"/>
      <c r="F5656" s="54"/>
      <c r="G5656" s="55"/>
      <c r="I5656" s="69"/>
      <c r="J5656" s="50"/>
    </row>
    <row r="5657" spans="1:10" ht="12.75">
      <c r="A5657" s="54"/>
      <c r="B5657" s="54"/>
      <c r="C5657" s="54"/>
      <c r="D5657" s="54"/>
      <c r="F5657" s="54"/>
      <c r="G5657" s="55"/>
      <c r="I5657" s="69"/>
      <c r="J5657" s="50"/>
    </row>
    <row r="5658" spans="1:10" ht="12.75">
      <c r="A5658" s="54"/>
      <c r="B5658" s="54"/>
      <c r="C5658" s="54"/>
      <c r="D5658" s="54"/>
      <c r="F5658" s="54"/>
      <c r="G5658" s="55"/>
      <c r="I5658" s="69"/>
      <c r="J5658" s="50"/>
    </row>
    <row r="5659" spans="1:10" ht="12.75">
      <c r="A5659" s="54"/>
      <c r="B5659" s="54"/>
      <c r="C5659" s="54"/>
      <c r="D5659" s="54"/>
      <c r="F5659" s="54"/>
      <c r="G5659" s="55"/>
      <c r="I5659" s="69"/>
      <c r="J5659" s="50"/>
    </row>
    <row r="5660" spans="1:10" ht="12.75">
      <c r="A5660" s="54"/>
      <c r="B5660" s="54"/>
      <c r="C5660" s="54"/>
      <c r="D5660" s="54"/>
      <c r="F5660" s="54"/>
      <c r="G5660" s="55"/>
      <c r="I5660" s="69"/>
      <c r="J5660" s="50"/>
    </row>
    <row r="5661" spans="1:10" ht="12.75">
      <c r="A5661" s="54"/>
      <c r="B5661" s="54"/>
      <c r="C5661" s="54"/>
      <c r="D5661" s="54"/>
      <c r="F5661" s="54"/>
      <c r="G5661" s="55"/>
      <c r="I5661" s="69"/>
      <c r="J5661" s="50"/>
    </row>
    <row r="5662" spans="1:10" ht="12.75">
      <c r="A5662" s="54"/>
      <c r="B5662" s="54"/>
      <c r="C5662" s="54"/>
      <c r="D5662" s="54"/>
      <c r="F5662" s="54"/>
      <c r="G5662" s="55"/>
      <c r="I5662" s="69"/>
      <c r="J5662" s="50"/>
    </row>
    <row r="5663" spans="1:10" ht="12.75">
      <c r="A5663" s="54"/>
      <c r="B5663" s="54"/>
      <c r="C5663" s="54"/>
      <c r="D5663" s="54"/>
      <c r="F5663" s="54"/>
      <c r="G5663" s="55"/>
      <c r="I5663" s="69"/>
      <c r="J5663" s="50"/>
    </row>
    <row r="5664" spans="1:10" ht="12.75">
      <c r="A5664" s="54"/>
      <c r="B5664" s="54"/>
      <c r="C5664" s="54"/>
      <c r="D5664" s="54"/>
      <c r="F5664" s="54"/>
      <c r="G5664" s="55"/>
      <c r="I5664" s="69"/>
      <c r="J5664" s="50"/>
    </row>
    <row r="5665" spans="1:10" ht="12.75">
      <c r="A5665" s="54"/>
      <c r="B5665" s="54"/>
      <c r="C5665" s="54"/>
      <c r="D5665" s="54"/>
      <c r="F5665" s="54"/>
      <c r="G5665" s="55"/>
      <c r="I5665" s="69"/>
      <c r="J5665" s="50"/>
    </row>
    <row r="5666" spans="1:10" ht="12.75">
      <c r="A5666" s="54"/>
      <c r="B5666" s="54"/>
      <c r="C5666" s="54"/>
      <c r="D5666" s="54"/>
      <c r="F5666" s="54"/>
      <c r="G5666" s="55"/>
      <c r="I5666" s="69"/>
      <c r="J5666" s="50"/>
    </row>
    <row r="5667" spans="1:10" ht="12.75">
      <c r="A5667" s="54"/>
      <c r="B5667" s="54"/>
      <c r="C5667" s="54"/>
      <c r="D5667" s="54"/>
      <c r="F5667" s="54"/>
      <c r="G5667" s="55"/>
      <c r="I5667" s="69"/>
      <c r="J5667" s="50"/>
    </row>
    <row r="5668" spans="1:10" ht="12.75">
      <c r="A5668" s="54"/>
      <c r="B5668" s="54"/>
      <c r="C5668" s="54"/>
      <c r="D5668" s="54"/>
      <c r="F5668" s="54"/>
      <c r="G5668" s="55"/>
      <c r="I5668" s="69"/>
      <c r="J5668" s="50"/>
    </row>
    <row r="5669" spans="1:10" ht="12.75">
      <c r="A5669" s="54"/>
      <c r="B5669" s="54"/>
      <c r="C5669" s="54"/>
      <c r="D5669" s="54"/>
      <c r="F5669" s="54"/>
      <c r="G5669" s="55"/>
      <c r="I5669" s="69"/>
      <c r="J5669" s="50"/>
    </row>
    <row r="5670" spans="1:10" ht="12.75">
      <c r="A5670" s="54"/>
      <c r="B5670" s="54"/>
      <c r="C5670" s="54"/>
      <c r="D5670" s="54"/>
      <c r="F5670" s="54"/>
      <c r="G5670" s="55"/>
      <c r="I5670" s="69"/>
      <c r="J5670" s="50"/>
    </row>
    <row r="5671" spans="1:10" ht="12.75">
      <c r="A5671" s="54"/>
      <c r="B5671" s="54"/>
      <c r="C5671" s="54"/>
      <c r="D5671" s="54"/>
      <c r="F5671" s="54"/>
      <c r="G5671" s="55"/>
      <c r="I5671" s="69"/>
      <c r="J5671" s="50"/>
    </row>
    <row r="5672" spans="1:10" ht="12.75">
      <c r="A5672" s="54"/>
      <c r="B5672" s="54"/>
      <c r="C5672" s="54"/>
      <c r="D5672" s="54"/>
      <c r="F5672" s="54"/>
      <c r="G5672" s="55"/>
      <c r="I5672" s="69"/>
      <c r="J5672" s="50"/>
    </row>
    <row r="5673" spans="1:10" ht="12.75">
      <c r="A5673" s="54"/>
      <c r="B5673" s="54"/>
      <c r="C5673" s="54"/>
      <c r="D5673" s="54"/>
      <c r="F5673" s="54"/>
      <c r="G5673" s="55"/>
      <c r="I5673" s="69"/>
      <c r="J5673" s="50"/>
    </row>
    <row r="5674" spans="1:10" ht="12.75">
      <c r="A5674" s="54"/>
      <c r="B5674" s="54"/>
      <c r="C5674" s="54"/>
      <c r="D5674" s="54"/>
      <c r="F5674" s="54"/>
      <c r="G5674" s="55"/>
      <c r="I5674" s="69"/>
      <c r="J5674" s="50"/>
    </row>
    <row r="5675" spans="1:10" ht="12.75">
      <c r="A5675" s="54"/>
      <c r="B5675" s="54"/>
      <c r="C5675" s="54"/>
      <c r="D5675" s="54"/>
      <c r="F5675" s="54"/>
      <c r="G5675" s="55"/>
      <c r="I5675" s="69"/>
      <c r="J5675" s="50"/>
    </row>
    <row r="5676" spans="1:10" ht="12.75">
      <c r="A5676" s="54"/>
      <c r="B5676" s="54"/>
      <c r="C5676" s="54"/>
      <c r="D5676" s="54"/>
      <c r="F5676" s="54"/>
      <c r="G5676" s="55"/>
      <c r="I5676" s="69"/>
      <c r="J5676" s="50"/>
    </row>
    <row r="5677" spans="1:10" ht="12.75">
      <c r="A5677" s="54"/>
      <c r="B5677" s="54"/>
      <c r="C5677" s="54"/>
      <c r="D5677" s="54"/>
      <c r="F5677" s="54"/>
      <c r="G5677" s="55"/>
      <c r="I5677" s="69"/>
      <c r="J5677" s="50"/>
    </row>
    <row r="5678" spans="1:10" ht="12.75">
      <c r="A5678" s="54"/>
      <c r="B5678" s="54"/>
      <c r="C5678" s="54"/>
      <c r="D5678" s="54"/>
      <c r="F5678" s="54"/>
      <c r="G5678" s="55"/>
      <c r="I5678" s="69"/>
      <c r="J5678" s="50"/>
    </row>
    <row r="5679" spans="1:10" ht="12.75">
      <c r="A5679" s="54"/>
      <c r="B5679" s="54"/>
      <c r="C5679" s="54"/>
      <c r="D5679" s="54"/>
      <c r="F5679" s="54"/>
      <c r="G5679" s="55"/>
      <c r="I5679" s="69"/>
      <c r="J5679" s="50"/>
    </row>
    <row r="5680" spans="1:10" ht="12.75">
      <c r="A5680" s="54"/>
      <c r="B5680" s="54"/>
      <c r="C5680" s="54"/>
      <c r="D5680" s="54"/>
      <c r="F5680" s="54"/>
      <c r="G5680" s="55"/>
      <c r="I5680" s="69"/>
      <c r="J5680" s="50"/>
    </row>
    <row r="5681" spans="1:10" ht="12.75">
      <c r="A5681" s="54"/>
      <c r="B5681" s="54"/>
      <c r="C5681" s="54"/>
      <c r="D5681" s="54"/>
      <c r="F5681" s="54"/>
      <c r="G5681" s="55"/>
      <c r="I5681" s="69"/>
      <c r="J5681" s="50"/>
    </row>
    <row r="5682" spans="1:10" ht="12.75">
      <c r="A5682" s="54"/>
      <c r="B5682" s="54"/>
      <c r="C5682" s="54"/>
      <c r="D5682" s="54"/>
      <c r="F5682" s="54"/>
      <c r="G5682" s="55"/>
      <c r="I5682" s="69"/>
      <c r="J5682" s="50"/>
    </row>
    <row r="5683" spans="1:10" ht="12.75">
      <c r="A5683" s="54"/>
      <c r="B5683" s="54"/>
      <c r="C5683" s="54"/>
      <c r="D5683" s="54"/>
      <c r="F5683" s="54"/>
      <c r="G5683" s="55"/>
      <c r="I5683" s="69"/>
      <c r="J5683" s="50"/>
    </row>
    <row r="5684" spans="1:10" ht="12.75">
      <c r="A5684" s="54"/>
      <c r="B5684" s="54"/>
      <c r="C5684" s="54"/>
      <c r="D5684" s="54"/>
      <c r="F5684" s="54"/>
      <c r="G5684" s="55"/>
      <c r="I5684" s="69"/>
      <c r="J5684" s="50"/>
    </row>
    <row r="5685" spans="1:10" ht="12.75">
      <c r="A5685" s="54"/>
      <c r="B5685" s="54"/>
      <c r="C5685" s="54"/>
      <c r="D5685" s="54"/>
      <c r="F5685" s="54"/>
      <c r="G5685" s="55"/>
      <c r="I5685" s="69"/>
      <c r="J5685" s="50"/>
    </row>
    <row r="5686" spans="1:10" ht="12.75">
      <c r="A5686" s="54"/>
      <c r="B5686" s="54"/>
      <c r="C5686" s="54"/>
      <c r="D5686" s="54"/>
      <c r="F5686" s="54"/>
      <c r="G5686" s="55"/>
      <c r="I5686" s="69"/>
      <c r="J5686" s="50"/>
    </row>
    <row r="5687" spans="1:10" ht="12.75">
      <c r="A5687" s="54"/>
      <c r="B5687" s="54"/>
      <c r="C5687" s="54"/>
      <c r="D5687" s="54"/>
      <c r="F5687" s="54"/>
      <c r="G5687" s="55"/>
      <c r="I5687" s="69"/>
      <c r="J5687" s="50"/>
    </row>
    <row r="5688" spans="1:10" ht="12.75">
      <c r="A5688" s="54"/>
      <c r="B5688" s="54"/>
      <c r="C5688" s="54"/>
      <c r="D5688" s="54"/>
      <c r="F5688" s="54"/>
      <c r="G5688" s="55"/>
      <c r="I5688" s="69"/>
      <c r="J5688" s="50"/>
    </row>
    <row r="5689" spans="1:10" ht="12.75">
      <c r="A5689" s="54"/>
      <c r="B5689" s="54"/>
      <c r="C5689" s="54"/>
      <c r="D5689" s="54"/>
      <c r="F5689" s="54"/>
      <c r="G5689" s="55"/>
      <c r="I5689" s="69"/>
      <c r="J5689" s="50"/>
    </row>
    <row r="5690" spans="1:10" ht="12.75">
      <c r="A5690" s="54"/>
      <c r="B5690" s="54"/>
      <c r="C5690" s="54"/>
      <c r="D5690" s="54"/>
      <c r="F5690" s="54"/>
      <c r="G5690" s="55"/>
      <c r="I5690" s="69"/>
      <c r="J5690" s="50"/>
    </row>
    <row r="5691" spans="1:10" ht="12.75">
      <c r="A5691" s="54"/>
      <c r="B5691" s="54"/>
      <c r="C5691" s="54"/>
      <c r="D5691" s="54"/>
      <c r="F5691" s="54"/>
      <c r="G5691" s="55"/>
      <c r="I5691" s="69"/>
      <c r="J5691" s="50"/>
    </row>
    <row r="5692" spans="1:10" ht="12.75">
      <c r="A5692" s="54"/>
      <c r="B5692" s="54"/>
      <c r="C5692" s="54"/>
      <c r="D5692" s="54"/>
      <c r="F5692" s="54"/>
      <c r="G5692" s="55"/>
      <c r="I5692" s="69"/>
      <c r="J5692" s="50"/>
    </row>
    <row r="5693" spans="1:10" ht="12.75">
      <c r="A5693" s="54"/>
      <c r="B5693" s="54"/>
      <c r="C5693" s="54"/>
      <c r="D5693" s="54"/>
      <c r="F5693" s="54"/>
      <c r="G5693" s="55"/>
      <c r="I5693" s="69"/>
      <c r="J5693" s="50"/>
    </row>
    <row r="5694" spans="1:10" ht="12.75">
      <c r="A5694" s="54"/>
      <c r="B5694" s="54"/>
      <c r="C5694" s="54"/>
      <c r="D5694" s="54"/>
      <c r="F5694" s="54"/>
      <c r="G5694" s="55"/>
      <c r="I5694" s="69"/>
      <c r="J5694" s="50"/>
    </row>
    <row r="5695" spans="1:10" ht="12.75">
      <c r="A5695" s="54"/>
      <c r="B5695" s="54"/>
      <c r="C5695" s="54"/>
      <c r="D5695" s="54"/>
      <c r="F5695" s="54"/>
      <c r="G5695" s="55"/>
      <c r="I5695" s="69"/>
      <c r="J5695" s="50"/>
    </row>
    <row r="5696" spans="1:10" ht="12.75">
      <c r="A5696" s="54"/>
      <c r="B5696" s="54"/>
      <c r="C5696" s="54"/>
      <c r="D5696" s="54"/>
      <c r="F5696" s="54"/>
      <c r="G5696" s="55"/>
      <c r="I5696" s="69"/>
      <c r="J5696" s="50"/>
    </row>
    <row r="5697" spans="1:10" ht="12.75">
      <c r="A5697" s="54"/>
      <c r="B5697" s="54"/>
      <c r="C5697" s="54"/>
      <c r="D5697" s="54"/>
      <c r="F5697" s="54"/>
      <c r="G5697" s="55"/>
      <c r="I5697" s="69"/>
      <c r="J5697" s="50"/>
    </row>
    <row r="5698" spans="1:10" ht="12.75">
      <c r="A5698" s="54"/>
      <c r="B5698" s="54"/>
      <c r="C5698" s="54"/>
      <c r="D5698" s="54"/>
      <c r="F5698" s="54"/>
      <c r="G5698" s="55"/>
      <c r="I5698" s="69"/>
      <c r="J5698" s="50"/>
    </row>
    <row r="5699" spans="1:10" ht="12.75">
      <c r="A5699" s="54"/>
      <c r="B5699" s="54"/>
      <c r="C5699" s="54"/>
      <c r="D5699" s="54"/>
      <c r="F5699" s="54"/>
      <c r="G5699" s="55"/>
      <c r="I5699" s="69"/>
      <c r="J5699" s="50"/>
    </row>
    <row r="5700" spans="1:10" ht="12.75">
      <c r="A5700" s="54"/>
      <c r="B5700" s="54"/>
      <c r="C5700" s="54"/>
      <c r="D5700" s="54"/>
      <c r="F5700" s="54"/>
      <c r="G5700" s="55"/>
      <c r="I5700" s="69"/>
      <c r="J5700" s="50"/>
    </row>
    <row r="5701" spans="1:10" ht="12.75">
      <c r="A5701" s="54"/>
      <c r="B5701" s="54"/>
      <c r="C5701" s="54"/>
      <c r="D5701" s="54"/>
      <c r="F5701" s="54"/>
      <c r="G5701" s="55"/>
      <c r="I5701" s="69"/>
      <c r="J5701" s="50"/>
    </row>
    <row r="5702" spans="1:10" ht="12.75">
      <c r="A5702" s="54"/>
      <c r="B5702" s="54"/>
      <c r="C5702" s="54"/>
      <c r="D5702" s="54"/>
      <c r="F5702" s="54"/>
      <c r="G5702" s="55"/>
      <c r="I5702" s="69"/>
      <c r="J5702" s="50"/>
    </row>
    <row r="5703" spans="1:10" ht="12.75">
      <c r="A5703" s="54"/>
      <c r="B5703" s="54"/>
      <c r="C5703" s="54"/>
      <c r="D5703" s="54"/>
      <c r="F5703" s="54"/>
      <c r="G5703" s="55"/>
      <c r="I5703" s="69"/>
      <c r="J5703" s="50"/>
    </row>
    <row r="5704" spans="1:10" ht="12.75">
      <c r="A5704" s="54"/>
      <c r="B5704" s="54"/>
      <c r="C5704" s="54"/>
      <c r="D5704" s="54"/>
      <c r="F5704" s="54"/>
      <c r="G5704" s="55"/>
      <c r="I5704" s="69"/>
      <c r="J5704" s="50"/>
    </row>
    <row r="5705" spans="1:10" ht="12.75">
      <c r="A5705" s="54"/>
      <c r="B5705" s="54"/>
      <c r="C5705" s="54"/>
      <c r="D5705" s="54"/>
      <c r="F5705" s="54"/>
      <c r="G5705" s="55"/>
      <c r="I5705" s="69"/>
      <c r="J5705" s="50"/>
    </row>
    <row r="5706" spans="1:10" ht="12.75">
      <c r="A5706" s="54"/>
      <c r="B5706" s="54"/>
      <c r="C5706" s="54"/>
      <c r="D5706" s="54"/>
      <c r="F5706" s="54"/>
      <c r="G5706" s="55"/>
      <c r="I5706" s="69"/>
      <c r="J5706" s="50"/>
    </row>
    <row r="5707" spans="1:10" ht="12.75">
      <c r="A5707" s="54"/>
      <c r="B5707" s="54"/>
      <c r="C5707" s="54"/>
      <c r="D5707" s="54"/>
      <c r="F5707" s="54"/>
      <c r="G5707" s="55"/>
      <c r="I5707" s="69"/>
      <c r="J5707" s="50"/>
    </row>
    <row r="5708" spans="1:10" ht="12.75">
      <c r="A5708" s="54"/>
      <c r="B5708" s="54"/>
      <c r="C5708" s="54"/>
      <c r="D5708" s="54"/>
      <c r="F5708" s="54"/>
      <c r="G5708" s="55"/>
      <c r="I5708" s="69"/>
      <c r="J5708" s="50"/>
    </row>
    <row r="5709" spans="1:10" ht="12.75">
      <c r="A5709" s="54"/>
      <c r="B5709" s="54"/>
      <c r="C5709" s="54"/>
      <c r="D5709" s="54"/>
      <c r="F5709" s="54"/>
      <c r="G5709" s="55"/>
      <c r="I5709" s="69"/>
      <c r="J5709" s="50"/>
    </row>
    <row r="5710" spans="1:10" ht="12.75">
      <c r="A5710" s="54"/>
      <c r="B5710" s="54"/>
      <c r="C5710" s="54"/>
      <c r="D5710" s="54"/>
      <c r="F5710" s="54"/>
      <c r="G5710" s="55"/>
      <c r="I5710" s="69"/>
      <c r="J5710" s="50"/>
    </row>
    <row r="5711" spans="1:10" ht="12.75">
      <c r="A5711" s="54"/>
      <c r="B5711" s="54"/>
      <c r="C5711" s="54"/>
      <c r="D5711" s="54"/>
      <c r="F5711" s="54"/>
      <c r="G5711" s="55"/>
      <c r="I5711" s="69"/>
      <c r="J5711" s="50"/>
    </row>
    <row r="5712" spans="1:10" ht="12.75">
      <c r="A5712" s="54"/>
      <c r="B5712" s="54"/>
      <c r="C5712" s="54"/>
      <c r="D5712" s="54"/>
      <c r="F5712" s="54"/>
      <c r="G5712" s="55"/>
      <c r="I5712" s="69"/>
      <c r="J5712" s="50"/>
    </row>
    <row r="5713" spans="1:10" ht="12.75">
      <c r="A5713" s="54"/>
      <c r="B5713" s="54"/>
      <c r="C5713" s="54"/>
      <c r="D5713" s="54"/>
      <c r="F5713" s="54"/>
      <c r="G5713" s="55"/>
      <c r="I5713" s="69"/>
      <c r="J5713" s="50"/>
    </row>
    <row r="5714" spans="1:10" ht="12.75">
      <c r="A5714" s="54"/>
      <c r="B5714" s="54"/>
      <c r="C5714" s="54"/>
      <c r="D5714" s="54"/>
      <c r="F5714" s="54"/>
      <c r="G5714" s="55"/>
      <c r="I5714" s="69"/>
      <c r="J5714" s="50"/>
    </row>
    <row r="5715" spans="1:10" ht="12.75">
      <c r="A5715" s="54"/>
      <c r="B5715" s="54"/>
      <c r="C5715" s="54"/>
      <c r="D5715" s="54"/>
      <c r="F5715" s="54"/>
      <c r="G5715" s="55"/>
      <c r="I5715" s="69"/>
      <c r="J5715" s="50"/>
    </row>
    <row r="5716" spans="1:10" ht="12.75">
      <c r="A5716" s="54"/>
      <c r="B5716" s="54"/>
      <c r="C5716" s="54"/>
      <c r="D5716" s="54"/>
      <c r="F5716" s="54"/>
      <c r="G5716" s="55"/>
      <c r="I5716" s="69"/>
      <c r="J5716" s="50"/>
    </row>
    <row r="5717" spans="1:10" ht="12.75">
      <c r="A5717" s="54"/>
      <c r="B5717" s="54"/>
      <c r="C5717" s="54"/>
      <c r="D5717" s="54"/>
      <c r="F5717" s="54"/>
      <c r="G5717" s="55"/>
      <c r="I5717" s="69"/>
      <c r="J5717" s="50"/>
    </row>
    <row r="5718" spans="1:10" ht="12.75">
      <c r="A5718" s="54"/>
      <c r="B5718" s="54"/>
      <c r="C5718" s="54"/>
      <c r="D5718" s="54"/>
      <c r="F5718" s="54"/>
      <c r="G5718" s="55"/>
      <c r="I5718" s="69"/>
      <c r="J5718" s="50"/>
    </row>
    <row r="5719" spans="1:10" ht="12.75">
      <c r="A5719" s="54"/>
      <c r="B5719" s="54"/>
      <c r="C5719" s="54"/>
      <c r="D5719" s="54"/>
      <c r="F5719" s="54"/>
      <c r="G5719" s="55"/>
      <c r="I5719" s="69"/>
      <c r="J5719" s="50"/>
    </row>
    <row r="5720" spans="1:10" ht="12.75">
      <c r="A5720" s="54"/>
      <c r="B5720" s="54"/>
      <c r="C5720" s="54"/>
      <c r="D5720" s="54"/>
      <c r="F5720" s="54"/>
      <c r="G5720" s="55"/>
      <c r="I5720" s="69"/>
      <c r="J5720" s="50"/>
    </row>
    <row r="5721" spans="1:10" ht="12.75">
      <c r="A5721" s="54"/>
      <c r="B5721" s="54"/>
      <c r="C5721" s="54"/>
      <c r="D5721" s="54"/>
      <c r="F5721" s="54"/>
      <c r="G5721" s="55"/>
      <c r="I5721" s="69"/>
      <c r="J5721" s="50"/>
    </row>
    <row r="5722" spans="1:10" ht="12.75">
      <c r="A5722" s="54"/>
      <c r="B5722" s="54"/>
      <c r="C5722" s="54"/>
      <c r="D5722" s="54"/>
      <c r="F5722" s="54"/>
      <c r="G5722" s="55"/>
      <c r="I5722" s="69"/>
      <c r="J5722" s="50"/>
    </row>
    <row r="5723" spans="1:10" ht="12.75">
      <c r="A5723" s="54"/>
      <c r="B5723" s="54"/>
      <c r="C5723" s="54"/>
      <c r="D5723" s="54"/>
      <c r="F5723" s="54"/>
      <c r="G5723" s="55"/>
      <c r="I5723" s="69"/>
      <c r="J5723" s="50"/>
    </row>
    <row r="5724" spans="1:10" ht="12.75">
      <c r="A5724" s="54"/>
      <c r="B5724" s="54"/>
      <c r="C5724" s="54"/>
      <c r="D5724" s="54"/>
      <c r="F5724" s="54"/>
      <c r="G5724" s="55"/>
      <c r="I5724" s="69"/>
      <c r="J5724" s="50"/>
    </row>
    <row r="5725" spans="1:10" ht="12.75">
      <c r="A5725" s="54"/>
      <c r="B5725" s="54"/>
      <c r="C5725" s="54"/>
      <c r="D5725" s="54"/>
      <c r="F5725" s="54"/>
      <c r="G5725" s="55"/>
      <c r="I5725" s="69"/>
      <c r="J5725" s="50"/>
    </row>
    <row r="5726" spans="1:10" ht="12.75">
      <c r="A5726" s="54"/>
      <c r="B5726" s="54"/>
      <c r="C5726" s="54"/>
      <c r="D5726" s="54"/>
      <c r="F5726" s="54"/>
      <c r="G5726" s="55"/>
      <c r="I5726" s="69"/>
      <c r="J5726" s="50"/>
    </row>
    <row r="5727" spans="1:10" ht="12.75">
      <c r="A5727" s="54"/>
      <c r="B5727" s="54"/>
      <c r="C5727" s="54"/>
      <c r="D5727" s="54"/>
      <c r="F5727" s="54"/>
      <c r="G5727" s="55"/>
      <c r="I5727" s="69"/>
      <c r="J5727" s="50"/>
    </row>
    <row r="5728" spans="1:10" ht="12.75">
      <c r="A5728" s="54"/>
      <c r="B5728" s="54"/>
      <c r="C5728" s="54"/>
      <c r="D5728" s="54"/>
      <c r="F5728" s="54"/>
      <c r="G5728" s="55"/>
      <c r="I5728" s="69"/>
      <c r="J5728" s="50"/>
    </row>
    <row r="5729" spans="1:10" ht="12.75">
      <c r="A5729" s="54"/>
      <c r="B5729" s="54"/>
      <c r="C5729" s="54"/>
      <c r="D5729" s="54"/>
      <c r="F5729" s="54"/>
      <c r="G5729" s="55"/>
      <c r="I5729" s="69"/>
      <c r="J5729" s="50"/>
    </row>
    <row r="5730" spans="1:10" ht="12.75">
      <c r="A5730" s="54"/>
      <c r="B5730" s="54"/>
      <c r="C5730" s="54"/>
      <c r="D5730" s="54"/>
      <c r="F5730" s="54"/>
      <c r="G5730" s="55"/>
      <c r="I5730" s="69"/>
      <c r="J5730" s="50"/>
    </row>
    <row r="5731" spans="1:10" ht="12.75">
      <c r="A5731" s="54"/>
      <c r="B5731" s="54"/>
      <c r="C5731" s="54"/>
      <c r="D5731" s="54"/>
      <c r="F5731" s="54"/>
      <c r="G5731" s="55"/>
      <c r="I5731" s="69"/>
      <c r="J5731" s="50"/>
    </row>
    <row r="5732" spans="1:10" ht="12.75">
      <c r="A5732" s="54"/>
      <c r="B5732" s="54"/>
      <c r="C5732" s="54"/>
      <c r="D5732" s="54"/>
      <c r="F5732" s="54"/>
      <c r="G5732" s="55"/>
      <c r="I5732" s="69"/>
      <c r="J5732" s="50"/>
    </row>
    <row r="5733" spans="1:10" ht="12.75">
      <c r="A5733" s="54"/>
      <c r="B5733" s="54"/>
      <c r="C5733" s="54"/>
      <c r="D5733" s="54"/>
      <c r="F5733" s="54"/>
      <c r="G5733" s="55"/>
      <c r="I5733" s="69"/>
      <c r="J5733" s="50"/>
    </row>
    <row r="5734" spans="1:10" ht="12.75">
      <c r="A5734" s="54"/>
      <c r="B5734" s="54"/>
      <c r="C5734" s="54"/>
      <c r="D5734" s="54"/>
      <c r="F5734" s="54"/>
      <c r="G5734" s="55"/>
      <c r="I5734" s="69"/>
      <c r="J5734" s="50"/>
    </row>
    <row r="5735" spans="1:10" ht="12.75">
      <c r="A5735" s="54"/>
      <c r="B5735" s="54"/>
      <c r="C5735" s="54"/>
      <c r="D5735" s="54"/>
      <c r="F5735" s="54"/>
      <c r="G5735" s="55"/>
      <c r="I5735" s="69"/>
      <c r="J5735" s="50"/>
    </row>
    <row r="5736" spans="1:10" ht="12.75">
      <c r="A5736" s="54"/>
      <c r="B5736" s="54"/>
      <c r="C5736" s="54"/>
      <c r="D5736" s="54"/>
      <c r="F5736" s="54"/>
      <c r="G5736" s="55"/>
      <c r="I5736" s="69"/>
      <c r="J5736" s="50"/>
    </row>
    <row r="5737" spans="1:10" ht="12.75">
      <c r="A5737" s="54"/>
      <c r="B5737" s="54"/>
      <c r="C5737" s="54"/>
      <c r="D5737" s="54"/>
      <c r="F5737" s="54"/>
      <c r="G5737" s="55"/>
      <c r="I5737" s="69"/>
      <c r="J5737" s="50"/>
    </row>
    <row r="5738" spans="1:10" ht="12.75">
      <c r="A5738" s="54"/>
      <c r="B5738" s="54"/>
      <c r="C5738" s="54"/>
      <c r="D5738" s="54"/>
      <c r="F5738" s="54"/>
      <c r="G5738" s="55"/>
      <c r="I5738" s="69"/>
      <c r="J5738" s="50"/>
    </row>
    <row r="5739" spans="1:10" ht="12.75">
      <c r="A5739" s="54"/>
      <c r="B5739" s="54"/>
      <c r="C5739" s="54"/>
      <c r="D5739" s="54"/>
      <c r="F5739" s="54"/>
      <c r="G5739" s="55"/>
      <c r="I5739" s="69"/>
      <c r="J5739" s="50"/>
    </row>
    <row r="5740" spans="1:10" ht="12.75">
      <c r="A5740" s="54"/>
      <c r="B5740" s="54"/>
      <c r="C5740" s="54"/>
      <c r="D5740" s="54"/>
      <c r="F5740" s="54"/>
      <c r="G5740" s="55"/>
      <c r="I5740" s="69"/>
      <c r="J5740" s="50"/>
    </row>
    <row r="5741" spans="1:10" ht="12.75">
      <c r="A5741" s="54"/>
      <c r="B5741" s="54"/>
      <c r="C5741" s="54"/>
      <c r="D5741" s="54"/>
      <c r="F5741" s="54"/>
      <c r="G5741" s="55"/>
      <c r="I5741" s="69"/>
      <c r="J5741" s="50"/>
    </row>
    <row r="5742" spans="1:10" ht="12.75">
      <c r="A5742" s="54"/>
      <c r="B5742" s="54"/>
      <c r="C5742" s="54"/>
      <c r="D5742" s="54"/>
      <c r="F5742" s="54"/>
      <c r="G5742" s="55"/>
      <c r="I5742" s="69"/>
      <c r="J5742" s="50"/>
    </row>
    <row r="5743" spans="1:10" ht="12.75">
      <c r="A5743" s="54"/>
      <c r="B5743" s="54"/>
      <c r="C5743" s="54"/>
      <c r="D5743" s="54"/>
      <c r="F5743" s="54"/>
      <c r="G5743" s="55"/>
      <c r="I5743" s="69"/>
      <c r="J5743" s="50"/>
    </row>
    <row r="5744" spans="1:10" ht="12.75">
      <c r="A5744" s="54"/>
      <c r="B5744" s="54"/>
      <c r="C5744" s="54"/>
      <c r="D5744" s="54"/>
      <c r="F5744" s="54"/>
      <c r="G5744" s="55"/>
      <c r="I5744" s="69"/>
      <c r="J5744" s="50"/>
    </row>
    <row r="5745" spans="1:10" ht="12.75">
      <c r="A5745" s="54"/>
      <c r="B5745" s="54"/>
      <c r="C5745" s="54"/>
      <c r="D5745" s="54"/>
      <c r="F5745" s="54"/>
      <c r="G5745" s="55"/>
      <c r="I5745" s="69"/>
      <c r="J5745" s="50"/>
    </row>
    <row r="5746" spans="1:10" ht="12.75">
      <c r="A5746" s="54"/>
      <c r="B5746" s="54"/>
      <c r="C5746" s="54"/>
      <c r="D5746" s="54"/>
      <c r="F5746" s="54"/>
      <c r="G5746" s="55"/>
      <c r="I5746" s="69"/>
      <c r="J5746" s="50"/>
    </row>
    <row r="5747" spans="1:10" ht="12.75">
      <c r="A5747" s="54"/>
      <c r="B5747" s="54"/>
      <c r="C5747" s="54"/>
      <c r="D5747" s="54"/>
      <c r="F5747" s="54"/>
      <c r="G5747" s="55"/>
      <c r="I5747" s="69"/>
      <c r="J5747" s="50"/>
    </row>
    <row r="5748" spans="1:10" ht="12.75">
      <c r="A5748" s="54"/>
      <c r="B5748" s="54"/>
      <c r="C5748" s="54"/>
      <c r="D5748" s="54"/>
      <c r="F5748" s="54"/>
      <c r="G5748" s="55"/>
      <c r="I5748" s="69"/>
      <c r="J5748" s="50"/>
    </row>
    <row r="5749" spans="1:10" ht="12.75">
      <c r="A5749" s="54"/>
      <c r="B5749" s="54"/>
      <c r="C5749" s="54"/>
      <c r="D5749" s="54"/>
      <c r="F5749" s="54"/>
      <c r="G5749" s="55"/>
      <c r="I5749" s="69"/>
      <c r="J5749" s="50"/>
    </row>
    <row r="5750" spans="1:10" ht="12.75">
      <c r="A5750" s="54"/>
      <c r="B5750" s="54"/>
      <c r="C5750" s="54"/>
      <c r="D5750" s="54"/>
      <c r="F5750" s="54"/>
      <c r="G5750" s="55"/>
      <c r="I5750" s="69"/>
      <c r="J5750" s="50"/>
    </row>
    <row r="5751" spans="1:10" ht="12.75">
      <c r="A5751" s="54"/>
      <c r="B5751" s="54"/>
      <c r="C5751" s="54"/>
      <c r="D5751" s="54"/>
      <c r="F5751" s="54"/>
      <c r="G5751" s="55"/>
      <c r="I5751" s="69"/>
      <c r="J5751" s="50"/>
    </row>
    <row r="5752" spans="1:10" ht="12.75">
      <c r="A5752" s="54"/>
      <c r="B5752" s="54"/>
      <c r="C5752" s="54"/>
      <c r="D5752" s="54"/>
      <c r="F5752" s="54"/>
      <c r="G5752" s="55"/>
      <c r="I5752" s="69"/>
      <c r="J5752" s="50"/>
    </row>
    <row r="5753" spans="1:10" ht="12.75">
      <c r="A5753" s="54"/>
      <c r="B5753" s="54"/>
      <c r="C5753" s="54"/>
      <c r="D5753" s="54"/>
      <c r="F5753" s="54"/>
      <c r="G5753" s="55"/>
      <c r="I5753" s="69"/>
      <c r="J5753" s="50"/>
    </row>
    <row r="5754" spans="1:10" ht="12.75">
      <c r="A5754" s="54"/>
      <c r="B5754" s="54"/>
      <c r="C5754" s="54"/>
      <c r="D5754" s="54"/>
      <c r="F5754" s="54"/>
      <c r="G5754" s="55"/>
      <c r="I5754" s="69"/>
      <c r="J5754" s="50"/>
    </row>
    <row r="5755" spans="1:10" ht="12.75">
      <c r="A5755" s="54"/>
      <c r="B5755" s="54"/>
      <c r="C5755" s="54"/>
      <c r="D5755" s="54"/>
      <c r="F5755" s="54"/>
      <c r="G5755" s="55"/>
      <c r="I5755" s="69"/>
      <c r="J5755" s="50"/>
    </row>
    <row r="5756" spans="1:10" ht="12.75">
      <c r="A5756" s="54"/>
      <c r="B5756" s="54"/>
      <c r="C5756" s="54"/>
      <c r="D5756" s="54"/>
      <c r="F5756" s="54"/>
      <c r="G5756" s="55"/>
      <c r="I5756" s="69"/>
      <c r="J5756" s="50"/>
    </row>
    <row r="5757" spans="1:10" ht="12.75">
      <c r="A5757" s="54"/>
      <c r="B5757" s="54"/>
      <c r="C5757" s="54"/>
      <c r="D5757" s="54"/>
      <c r="F5757" s="54"/>
      <c r="G5757" s="55"/>
      <c r="I5757" s="69"/>
      <c r="J5757" s="50"/>
    </row>
    <row r="5758" spans="1:10" ht="12.75">
      <c r="A5758" s="54"/>
      <c r="B5758" s="54"/>
      <c r="C5758" s="54"/>
      <c r="D5758" s="54"/>
      <c r="F5758" s="54"/>
      <c r="G5758" s="55"/>
      <c r="I5758" s="69"/>
      <c r="J5758" s="50"/>
    </row>
    <row r="5759" spans="1:10" ht="12.75">
      <c r="A5759" s="54"/>
      <c r="B5759" s="54"/>
      <c r="C5759" s="54"/>
      <c r="D5759" s="54"/>
      <c r="F5759" s="54"/>
      <c r="G5759" s="55"/>
      <c r="I5759" s="69"/>
      <c r="J5759" s="50"/>
    </row>
    <row r="5760" spans="1:10" ht="12.75">
      <c r="A5760" s="54"/>
      <c r="B5760" s="54"/>
      <c r="C5760" s="54"/>
      <c r="D5760" s="54"/>
      <c r="F5760" s="54"/>
      <c r="G5760" s="55"/>
      <c r="I5760" s="69"/>
      <c r="J5760" s="50"/>
    </row>
    <row r="5761" spans="1:10" ht="12.75">
      <c r="A5761" s="54"/>
      <c r="B5761" s="54"/>
      <c r="C5761" s="54"/>
      <c r="D5761" s="54"/>
      <c r="F5761" s="54"/>
      <c r="G5761" s="55"/>
      <c r="I5761" s="69"/>
      <c r="J5761" s="50"/>
    </row>
    <row r="5762" spans="1:10" ht="12.75">
      <c r="A5762" s="54"/>
      <c r="B5762" s="54"/>
      <c r="C5762" s="54"/>
      <c r="D5762" s="54"/>
      <c r="F5762" s="54"/>
      <c r="G5762" s="55"/>
      <c r="I5762" s="69"/>
      <c r="J5762" s="50"/>
    </row>
    <row r="5763" spans="1:10" ht="12.75">
      <c r="A5763" s="54"/>
      <c r="B5763" s="54"/>
      <c r="C5763" s="54"/>
      <c r="D5763" s="54"/>
      <c r="F5763" s="54"/>
      <c r="G5763" s="55"/>
      <c r="I5763" s="69"/>
      <c r="J5763" s="50"/>
    </row>
    <row r="5764" spans="1:10" ht="12.75">
      <c r="A5764" s="54"/>
      <c r="B5764" s="54"/>
      <c r="C5764" s="54"/>
      <c r="D5764" s="54"/>
      <c r="F5764" s="54"/>
      <c r="G5764" s="55"/>
      <c r="I5764" s="69"/>
      <c r="J5764" s="50"/>
    </row>
    <row r="5765" spans="1:10" ht="12.75">
      <c r="A5765" s="54"/>
      <c r="B5765" s="54"/>
      <c r="C5765" s="54"/>
      <c r="D5765" s="54"/>
      <c r="F5765" s="54"/>
      <c r="G5765" s="55"/>
      <c r="I5765" s="69"/>
      <c r="J5765" s="50"/>
    </row>
    <row r="5766" spans="1:10" ht="12.75">
      <c r="A5766" s="54"/>
      <c r="B5766" s="54"/>
      <c r="C5766" s="54"/>
      <c r="D5766" s="54"/>
      <c r="F5766" s="54"/>
      <c r="G5766" s="55"/>
      <c r="I5766" s="69"/>
      <c r="J5766" s="50"/>
    </row>
    <row r="5767" spans="1:10" ht="12.75">
      <c r="A5767" s="54"/>
      <c r="B5767" s="54"/>
      <c r="C5767" s="54"/>
      <c r="D5767" s="54"/>
      <c r="F5767" s="54"/>
      <c r="G5767" s="55"/>
      <c r="I5767" s="69"/>
      <c r="J5767" s="50"/>
    </row>
    <row r="5768" spans="1:10" ht="12.75">
      <c r="A5768" s="54"/>
      <c r="B5768" s="54"/>
      <c r="C5768" s="54"/>
      <c r="D5768" s="54"/>
      <c r="F5768" s="54"/>
      <c r="G5768" s="55"/>
      <c r="I5768" s="69"/>
      <c r="J5768" s="50"/>
    </row>
    <row r="5769" spans="1:10" ht="12.75">
      <c r="A5769" s="54"/>
      <c r="B5769" s="54"/>
      <c r="C5769" s="54"/>
      <c r="D5769" s="54"/>
      <c r="F5769" s="54"/>
      <c r="G5769" s="55"/>
      <c r="I5769" s="69"/>
      <c r="J5769" s="50"/>
    </row>
    <row r="5770" spans="1:10" ht="12.75">
      <c r="A5770" s="54"/>
      <c r="B5770" s="54"/>
      <c r="C5770" s="54"/>
      <c r="D5770" s="54"/>
      <c r="F5770" s="54"/>
      <c r="G5770" s="55"/>
      <c r="I5770" s="69"/>
      <c r="J5770" s="50"/>
    </row>
    <row r="5771" spans="1:10" ht="12.75">
      <c r="A5771" s="54"/>
      <c r="B5771" s="54"/>
      <c r="C5771" s="54"/>
      <c r="D5771" s="54"/>
      <c r="F5771" s="54"/>
      <c r="G5771" s="55"/>
      <c r="I5771" s="69"/>
      <c r="J5771" s="50"/>
    </row>
    <row r="5772" spans="1:10" ht="12.75">
      <c r="A5772" s="54"/>
      <c r="B5772" s="54"/>
      <c r="C5772" s="54"/>
      <c r="D5772" s="54"/>
      <c r="F5772" s="54"/>
      <c r="G5772" s="55"/>
      <c r="I5772" s="69"/>
      <c r="J5772" s="50"/>
    </row>
    <row r="5773" spans="1:10" ht="12.75">
      <c r="A5773" s="54"/>
      <c r="B5773" s="54"/>
      <c r="C5773" s="54"/>
      <c r="D5773" s="54"/>
      <c r="F5773" s="54"/>
      <c r="G5773" s="55"/>
      <c r="I5773" s="69"/>
      <c r="J5773" s="50"/>
    </row>
    <row r="5774" spans="1:10" ht="12.75">
      <c r="A5774" s="54"/>
      <c r="B5774" s="54"/>
      <c r="C5774" s="54"/>
      <c r="D5774" s="54"/>
      <c r="F5774" s="54"/>
      <c r="G5774" s="55"/>
      <c r="I5774" s="69"/>
      <c r="J5774" s="50"/>
    </row>
    <row r="5775" spans="1:10" ht="12.75">
      <c r="A5775" s="54"/>
      <c r="B5775" s="54"/>
      <c r="C5775" s="54"/>
      <c r="D5775" s="54"/>
      <c r="F5775" s="54"/>
      <c r="G5775" s="55"/>
      <c r="I5775" s="69"/>
      <c r="J5775" s="50"/>
    </row>
    <row r="5776" spans="1:10" ht="12.75">
      <c r="A5776" s="54"/>
      <c r="B5776" s="54"/>
      <c r="C5776" s="54"/>
      <c r="D5776" s="54"/>
      <c r="F5776" s="54"/>
      <c r="G5776" s="55"/>
      <c r="I5776" s="69"/>
      <c r="J5776" s="50"/>
    </row>
    <row r="5777" spans="1:10" ht="12.75">
      <c r="A5777" s="54"/>
      <c r="B5777" s="54"/>
      <c r="C5777" s="54"/>
      <c r="D5777" s="54"/>
      <c r="F5777" s="54"/>
      <c r="G5777" s="55"/>
      <c r="I5777" s="69"/>
      <c r="J5777" s="50"/>
    </row>
    <row r="5778" spans="1:10" ht="12.75">
      <c r="A5778" s="54"/>
      <c r="B5778" s="54"/>
      <c r="C5778" s="54"/>
      <c r="D5778" s="54"/>
      <c r="F5778" s="54"/>
      <c r="G5778" s="55"/>
      <c r="I5778" s="69"/>
      <c r="J5778" s="50"/>
    </row>
    <row r="5779" spans="1:10" ht="12.75">
      <c r="A5779" s="54"/>
      <c r="B5779" s="54"/>
      <c r="C5779" s="54"/>
      <c r="D5779" s="54"/>
      <c r="F5779" s="54"/>
      <c r="G5779" s="55"/>
      <c r="I5779" s="69"/>
      <c r="J5779" s="50"/>
    </row>
    <row r="5780" spans="1:10" ht="12.75">
      <c r="A5780" s="54"/>
      <c r="B5780" s="54"/>
      <c r="C5780" s="54"/>
      <c r="D5780" s="54"/>
      <c r="F5780" s="54"/>
      <c r="G5780" s="55"/>
      <c r="I5780" s="69"/>
      <c r="J5780" s="50"/>
    </row>
    <row r="5781" spans="1:10" ht="12.75">
      <c r="A5781" s="54"/>
      <c r="B5781" s="54"/>
      <c r="C5781" s="54"/>
      <c r="D5781" s="54"/>
      <c r="F5781" s="54"/>
      <c r="G5781" s="55"/>
      <c r="I5781" s="69"/>
      <c r="J5781" s="50"/>
    </row>
    <row r="5782" spans="1:10" ht="12.75">
      <c r="A5782" s="54"/>
      <c r="B5782" s="54"/>
      <c r="C5782" s="54"/>
      <c r="D5782" s="54"/>
      <c r="F5782" s="54"/>
      <c r="G5782" s="55"/>
      <c r="I5782" s="69"/>
      <c r="J5782" s="50"/>
    </row>
    <row r="5783" spans="1:10" ht="12.75">
      <c r="A5783" s="54"/>
      <c r="B5783" s="54"/>
      <c r="C5783" s="54"/>
      <c r="D5783" s="54"/>
      <c r="F5783" s="54"/>
      <c r="G5783" s="55"/>
      <c r="I5783" s="69"/>
      <c r="J5783" s="50"/>
    </row>
    <row r="5784" spans="1:10" ht="12.75">
      <c r="A5784" s="54"/>
      <c r="B5784" s="54"/>
      <c r="C5784" s="54"/>
      <c r="D5784" s="54"/>
      <c r="F5784" s="54"/>
      <c r="G5784" s="55"/>
      <c r="I5784" s="69"/>
      <c r="J5784" s="50"/>
    </row>
    <row r="5785" spans="1:10" ht="12.75">
      <c r="A5785" s="54"/>
      <c r="B5785" s="54"/>
      <c r="C5785" s="54"/>
      <c r="D5785" s="54"/>
      <c r="F5785" s="54"/>
      <c r="G5785" s="55"/>
      <c r="I5785" s="69"/>
      <c r="J5785" s="50"/>
    </row>
    <row r="5786" spans="1:10" ht="12.75">
      <c r="A5786" s="54"/>
      <c r="B5786" s="54"/>
      <c r="C5786" s="54"/>
      <c r="D5786" s="54"/>
      <c r="F5786" s="54"/>
      <c r="G5786" s="55"/>
      <c r="I5786" s="69"/>
      <c r="J5786" s="50"/>
    </row>
    <row r="5787" spans="1:10" ht="12.75">
      <c r="A5787" s="54"/>
      <c r="B5787" s="54"/>
      <c r="C5787" s="54"/>
      <c r="D5787" s="54"/>
      <c r="F5787" s="54"/>
      <c r="G5787" s="55"/>
      <c r="I5787" s="69"/>
      <c r="J5787" s="50"/>
    </row>
    <row r="5788" spans="1:10" ht="12.75">
      <c r="A5788" s="54"/>
      <c r="B5788" s="54"/>
      <c r="C5788" s="54"/>
      <c r="D5788" s="54"/>
      <c r="F5788" s="54"/>
      <c r="G5788" s="55"/>
      <c r="I5788" s="69"/>
      <c r="J5788" s="50"/>
    </row>
    <row r="5789" spans="1:10" ht="12.75">
      <c r="A5789" s="54"/>
      <c r="B5789" s="54"/>
      <c r="C5789" s="54"/>
      <c r="D5789" s="54"/>
      <c r="F5789" s="54"/>
      <c r="G5789" s="55"/>
      <c r="I5789" s="69"/>
      <c r="J5789" s="50"/>
    </row>
    <row r="5790" spans="1:10" ht="12.75">
      <c r="A5790" s="54"/>
      <c r="B5790" s="54"/>
      <c r="C5790" s="54"/>
      <c r="D5790" s="54"/>
      <c r="F5790" s="54"/>
      <c r="G5790" s="55"/>
      <c r="I5790" s="69"/>
      <c r="J5790" s="50"/>
    </row>
    <row r="5791" spans="1:10" ht="12.75">
      <c r="A5791" s="54"/>
      <c r="B5791" s="54"/>
      <c r="C5791" s="54"/>
      <c r="D5791" s="54"/>
      <c r="F5791" s="54"/>
      <c r="G5791" s="55"/>
      <c r="I5791" s="69"/>
      <c r="J5791" s="50"/>
    </row>
    <row r="5792" spans="1:10" ht="12.75">
      <c r="A5792" s="54"/>
      <c r="B5792" s="54"/>
      <c r="C5792" s="54"/>
      <c r="D5792" s="54"/>
      <c r="F5792" s="54"/>
      <c r="G5792" s="55"/>
      <c r="I5792" s="69"/>
      <c r="J5792" s="50"/>
    </row>
    <row r="5793" spans="1:10" ht="12.75">
      <c r="A5793" s="54"/>
      <c r="B5793" s="54"/>
      <c r="C5793" s="54"/>
      <c r="D5793" s="54"/>
      <c r="F5793" s="54"/>
      <c r="G5793" s="55"/>
      <c r="I5793" s="69"/>
      <c r="J5793" s="50"/>
    </row>
    <row r="5794" spans="1:10" ht="12.75">
      <c r="A5794" s="54"/>
      <c r="B5794" s="54"/>
      <c r="C5794" s="54"/>
      <c r="D5794" s="54"/>
      <c r="F5794" s="54"/>
      <c r="G5794" s="55"/>
      <c r="I5794" s="69"/>
      <c r="J5794" s="50"/>
    </row>
    <row r="5795" spans="1:10" ht="12.75">
      <c r="A5795" s="54"/>
      <c r="B5795" s="54"/>
      <c r="C5795" s="54"/>
      <c r="D5795" s="54"/>
      <c r="F5795" s="54"/>
      <c r="G5795" s="55"/>
      <c r="I5795" s="69"/>
      <c r="J5795" s="50"/>
    </row>
    <row r="5796" spans="1:10" ht="12.75">
      <c r="A5796" s="54"/>
      <c r="B5796" s="54"/>
      <c r="C5796" s="54"/>
      <c r="D5796" s="54"/>
      <c r="F5796" s="54"/>
      <c r="G5796" s="55"/>
      <c r="I5796" s="69"/>
      <c r="J5796" s="50"/>
    </row>
    <row r="5797" spans="1:10" ht="12.75">
      <c r="A5797" s="54"/>
      <c r="B5797" s="54"/>
      <c r="C5797" s="54"/>
      <c r="D5797" s="54"/>
      <c r="F5797" s="54"/>
      <c r="G5797" s="55"/>
      <c r="I5797" s="69"/>
      <c r="J5797" s="50"/>
    </row>
    <row r="5798" spans="1:10" ht="12.75">
      <c r="A5798" s="54"/>
      <c r="B5798" s="54"/>
      <c r="C5798" s="54"/>
      <c r="D5798" s="54"/>
      <c r="F5798" s="54"/>
      <c r="G5798" s="55"/>
      <c r="I5798" s="69"/>
      <c r="J5798" s="50"/>
    </row>
    <row r="5799" spans="1:10" ht="12.75">
      <c r="A5799" s="54"/>
      <c r="B5799" s="54"/>
      <c r="C5799" s="54"/>
      <c r="D5799" s="54"/>
      <c r="F5799" s="54"/>
      <c r="G5799" s="55"/>
      <c r="I5799" s="69"/>
      <c r="J5799" s="50"/>
    </row>
    <row r="5800" spans="1:10" ht="12.75">
      <c r="A5800" s="54"/>
      <c r="B5800" s="54"/>
      <c r="C5800" s="54"/>
      <c r="D5800" s="54"/>
      <c r="F5800" s="54"/>
      <c r="G5800" s="55"/>
      <c r="I5800" s="69"/>
      <c r="J5800" s="50"/>
    </row>
    <row r="5801" spans="1:10" ht="12.75">
      <c r="A5801" s="54"/>
      <c r="B5801" s="54"/>
      <c r="C5801" s="54"/>
      <c r="D5801" s="54"/>
      <c r="F5801" s="54"/>
      <c r="G5801" s="55"/>
      <c r="I5801" s="69"/>
      <c r="J5801" s="50"/>
    </row>
    <row r="5802" spans="1:10" ht="12.75">
      <c r="A5802" s="54"/>
      <c r="B5802" s="54"/>
      <c r="C5802" s="54"/>
      <c r="D5802" s="54"/>
      <c r="F5802" s="54"/>
      <c r="G5802" s="55"/>
      <c r="I5802" s="69"/>
      <c r="J5802" s="50"/>
    </row>
    <row r="5803" spans="1:10" ht="12.75">
      <c r="A5803" s="54"/>
      <c r="B5803" s="54"/>
      <c r="C5803" s="54"/>
      <c r="D5803" s="54"/>
      <c r="F5803" s="54"/>
      <c r="G5803" s="55"/>
      <c r="I5803" s="69"/>
      <c r="J5803" s="50"/>
    </row>
    <row r="5804" spans="1:10" ht="12.75">
      <c r="A5804" s="54"/>
      <c r="B5804" s="54"/>
      <c r="C5804" s="54"/>
      <c r="D5804" s="54"/>
      <c r="F5804" s="54"/>
      <c r="G5804" s="55"/>
      <c r="I5804" s="69"/>
      <c r="J5804" s="50"/>
    </row>
    <row r="5805" spans="1:10" ht="12.75">
      <c r="A5805" s="54"/>
      <c r="B5805" s="54"/>
      <c r="C5805" s="54"/>
      <c r="D5805" s="54"/>
      <c r="F5805" s="54"/>
      <c r="G5805" s="55"/>
      <c r="I5805" s="69"/>
      <c r="J5805" s="50"/>
    </row>
    <row r="5806" spans="1:10" ht="12.75">
      <c r="A5806" s="54"/>
      <c r="B5806" s="54"/>
      <c r="C5806" s="54"/>
      <c r="D5806" s="54"/>
      <c r="F5806" s="54"/>
      <c r="G5806" s="55"/>
      <c r="I5806" s="69"/>
      <c r="J5806" s="50"/>
    </row>
    <row r="5807" spans="1:10" ht="12.75">
      <c r="A5807" s="54"/>
      <c r="B5807" s="54"/>
      <c r="C5807" s="54"/>
      <c r="D5807" s="54"/>
      <c r="F5807" s="54"/>
      <c r="G5807" s="55"/>
      <c r="I5807" s="69"/>
      <c r="J5807" s="50"/>
    </row>
    <row r="5808" spans="1:10" ht="12.75">
      <c r="A5808" s="54"/>
      <c r="B5808" s="54"/>
      <c r="C5808" s="54"/>
      <c r="D5808" s="54"/>
      <c r="F5808" s="54"/>
      <c r="G5808" s="55"/>
      <c r="I5808" s="69"/>
      <c r="J5808" s="50"/>
    </row>
    <row r="5809" spans="1:10" ht="12.75">
      <c r="A5809" s="54"/>
      <c r="B5809" s="54"/>
      <c r="C5809" s="54"/>
      <c r="D5809" s="54"/>
      <c r="F5809" s="54"/>
      <c r="G5809" s="55"/>
      <c r="I5809" s="69"/>
      <c r="J5809" s="50"/>
    </row>
    <row r="5810" spans="1:10" ht="12.75">
      <c r="A5810" s="54"/>
      <c r="B5810" s="54"/>
      <c r="C5810" s="54"/>
      <c r="D5810" s="54"/>
      <c r="F5810" s="54"/>
      <c r="G5810" s="55"/>
      <c r="I5810" s="69"/>
      <c r="J5810" s="50"/>
    </row>
    <row r="5811" spans="1:10" ht="12.75">
      <c r="A5811" s="54"/>
      <c r="B5811" s="54"/>
      <c r="C5811" s="54"/>
      <c r="D5811" s="54"/>
      <c r="F5811" s="54"/>
      <c r="G5811" s="55"/>
      <c r="I5811" s="69"/>
      <c r="J5811" s="50"/>
    </row>
    <row r="5812" spans="1:10" ht="12.75">
      <c r="A5812" s="54"/>
      <c r="B5812" s="54"/>
      <c r="C5812" s="54"/>
      <c r="D5812" s="54"/>
      <c r="F5812" s="54"/>
      <c r="G5812" s="55"/>
      <c r="I5812" s="69"/>
      <c r="J5812" s="50"/>
    </row>
    <row r="5813" spans="1:10" ht="12.75">
      <c r="A5813" s="54"/>
      <c r="B5813" s="54"/>
      <c r="C5813" s="54"/>
      <c r="D5813" s="54"/>
      <c r="F5813" s="54"/>
      <c r="G5813" s="55"/>
      <c r="I5813" s="69"/>
      <c r="J5813" s="50"/>
    </row>
    <row r="5814" spans="1:10" ht="12.75">
      <c r="A5814" s="54"/>
      <c r="B5814" s="54"/>
      <c r="C5814" s="54"/>
      <c r="D5814" s="54"/>
      <c r="F5814" s="54"/>
      <c r="G5814" s="55"/>
      <c r="I5814" s="69"/>
      <c r="J5814" s="50"/>
    </row>
    <row r="5815" spans="1:10" ht="12.75">
      <c r="A5815" s="54"/>
      <c r="B5815" s="54"/>
      <c r="C5815" s="54"/>
      <c r="D5815" s="54"/>
      <c r="F5815" s="54"/>
      <c r="G5815" s="55"/>
      <c r="I5815" s="69"/>
      <c r="J5815" s="50"/>
    </row>
    <row r="5816" spans="1:10" ht="12.75">
      <c r="A5816" s="54"/>
      <c r="B5816" s="54"/>
      <c r="C5816" s="54"/>
      <c r="D5816" s="54"/>
      <c r="F5816" s="54"/>
      <c r="G5816" s="55"/>
      <c r="I5816" s="69"/>
      <c r="J5816" s="50"/>
    </row>
    <row r="5817" spans="1:10" ht="12.75">
      <c r="A5817" s="54"/>
      <c r="B5817" s="54"/>
      <c r="C5817" s="54"/>
      <c r="D5817" s="54"/>
      <c r="F5817" s="54"/>
      <c r="G5817" s="55"/>
      <c r="I5817" s="69"/>
      <c r="J5817" s="50"/>
    </row>
    <row r="5818" spans="1:10" ht="12.75">
      <c r="A5818" s="54"/>
      <c r="B5818" s="54"/>
      <c r="C5818" s="54"/>
      <c r="D5818" s="54"/>
      <c r="F5818" s="54"/>
      <c r="G5818" s="55"/>
      <c r="I5818" s="69"/>
      <c r="J5818" s="50"/>
    </row>
    <row r="5819" spans="1:10" ht="12.75">
      <c r="A5819" s="54"/>
      <c r="B5819" s="54"/>
      <c r="C5819" s="54"/>
      <c r="D5819" s="54"/>
      <c r="F5819" s="54"/>
      <c r="G5819" s="55"/>
      <c r="I5819" s="69"/>
      <c r="J5819" s="50"/>
    </row>
    <row r="5820" spans="1:10" ht="12.75">
      <c r="A5820" s="54"/>
      <c r="B5820" s="54"/>
      <c r="C5820" s="54"/>
      <c r="D5820" s="54"/>
      <c r="F5820" s="54"/>
      <c r="G5820" s="55"/>
      <c r="I5820" s="69"/>
      <c r="J5820" s="50"/>
    </row>
    <row r="5821" spans="1:10" ht="12.75">
      <c r="A5821" s="54"/>
      <c r="B5821" s="54"/>
      <c r="C5821" s="54"/>
      <c r="D5821" s="54"/>
      <c r="F5821" s="54"/>
      <c r="G5821" s="55"/>
      <c r="I5821" s="69"/>
      <c r="J5821" s="50"/>
    </row>
    <row r="5822" spans="1:10" ht="12.75">
      <c r="A5822" s="54"/>
      <c r="B5822" s="54"/>
      <c r="C5822" s="54"/>
      <c r="D5822" s="54"/>
      <c r="F5822" s="54"/>
      <c r="G5822" s="55"/>
      <c r="I5822" s="69"/>
      <c r="J5822" s="50"/>
    </row>
    <row r="5823" spans="1:10" ht="12.75">
      <c r="A5823" s="54"/>
      <c r="B5823" s="54"/>
      <c r="C5823" s="54"/>
      <c r="D5823" s="54"/>
      <c r="F5823" s="54"/>
      <c r="G5823" s="55"/>
      <c r="I5823" s="69"/>
      <c r="J5823" s="50"/>
    </row>
    <row r="5824" spans="1:10" ht="12.75">
      <c r="A5824" s="54"/>
      <c r="B5824" s="54"/>
      <c r="C5824" s="54"/>
      <c r="D5824" s="54"/>
      <c r="F5824" s="54"/>
      <c r="G5824" s="55"/>
      <c r="I5824" s="69"/>
      <c r="J5824" s="50"/>
    </row>
    <row r="5825" spans="1:10" ht="12.75">
      <c r="A5825" s="54"/>
      <c r="B5825" s="54"/>
      <c r="C5825" s="54"/>
      <c r="D5825" s="54"/>
      <c r="F5825" s="54"/>
      <c r="G5825" s="55"/>
      <c r="I5825" s="69"/>
      <c r="J5825" s="50"/>
    </row>
    <row r="5826" spans="1:10" ht="12.75">
      <c r="A5826" s="54"/>
      <c r="B5826" s="54"/>
      <c r="C5826" s="54"/>
      <c r="D5826" s="54"/>
      <c r="F5826" s="54"/>
      <c r="G5826" s="55"/>
      <c r="I5826" s="69"/>
      <c r="J5826" s="50"/>
    </row>
    <row r="5827" spans="1:10" ht="12.75">
      <c r="A5827" s="54"/>
      <c r="B5827" s="54"/>
      <c r="C5827" s="54"/>
      <c r="D5827" s="54"/>
      <c r="F5827" s="54"/>
      <c r="G5827" s="55"/>
      <c r="I5827" s="69"/>
      <c r="J5827" s="50"/>
    </row>
    <row r="5828" spans="1:10" ht="12.75">
      <c r="A5828" s="54"/>
      <c r="B5828" s="54"/>
      <c r="C5828" s="54"/>
      <c r="D5828" s="54"/>
      <c r="F5828" s="54"/>
      <c r="G5828" s="55"/>
      <c r="I5828" s="69"/>
      <c r="J5828" s="50"/>
    </row>
    <row r="5829" spans="1:10" ht="12.75">
      <c r="A5829" s="54"/>
      <c r="B5829" s="54"/>
      <c r="C5829" s="54"/>
      <c r="D5829" s="54"/>
      <c r="F5829" s="54"/>
      <c r="G5829" s="55"/>
      <c r="I5829" s="69"/>
      <c r="J5829" s="50"/>
    </row>
    <row r="5830" spans="1:10" ht="12.75">
      <c r="A5830" s="54"/>
      <c r="B5830" s="54"/>
      <c r="C5830" s="54"/>
      <c r="D5830" s="54"/>
      <c r="F5830" s="54"/>
      <c r="G5830" s="55"/>
      <c r="I5830" s="69"/>
      <c r="J5830" s="50"/>
    </row>
    <row r="5831" spans="1:10" ht="12.75">
      <c r="A5831" s="54"/>
      <c r="B5831" s="54"/>
      <c r="C5831" s="54"/>
      <c r="D5831" s="54"/>
      <c r="F5831" s="54"/>
      <c r="G5831" s="55"/>
      <c r="I5831" s="69"/>
      <c r="J5831" s="50"/>
    </row>
    <row r="5832" spans="1:10" ht="12.75">
      <c r="A5832" s="54"/>
      <c r="B5832" s="54"/>
      <c r="C5832" s="54"/>
      <c r="D5832" s="54"/>
      <c r="F5832" s="54"/>
      <c r="G5832" s="55"/>
      <c r="I5832" s="69"/>
      <c r="J5832" s="50"/>
    </row>
    <row r="5833" spans="1:10" ht="12.75">
      <c r="A5833" s="54"/>
      <c r="B5833" s="54"/>
      <c r="C5833" s="54"/>
      <c r="D5833" s="54"/>
      <c r="F5833" s="54"/>
      <c r="G5833" s="55"/>
      <c r="I5833" s="69"/>
      <c r="J5833" s="50"/>
    </row>
    <row r="5834" spans="1:10" ht="12.75">
      <c r="A5834" s="54"/>
      <c r="B5834" s="54"/>
      <c r="C5834" s="54"/>
      <c r="D5834" s="54"/>
      <c r="F5834" s="54"/>
      <c r="G5834" s="55"/>
      <c r="I5834" s="69"/>
      <c r="J5834" s="50"/>
    </row>
    <row r="5835" spans="1:10" ht="12.75">
      <c r="A5835" s="54"/>
      <c r="B5835" s="54"/>
      <c r="C5835" s="54"/>
      <c r="D5835" s="54"/>
      <c r="F5835" s="54"/>
      <c r="G5835" s="55"/>
      <c r="I5835" s="69"/>
      <c r="J5835" s="50"/>
    </row>
    <row r="5836" spans="1:10" ht="12.75">
      <c r="A5836" s="54"/>
      <c r="B5836" s="54"/>
      <c r="C5836" s="54"/>
      <c r="D5836" s="54"/>
      <c r="F5836" s="54"/>
      <c r="G5836" s="55"/>
      <c r="I5836" s="69"/>
      <c r="J5836" s="50"/>
    </row>
    <row r="5837" spans="1:10" ht="12.75">
      <c r="A5837" s="54"/>
      <c r="B5837" s="54"/>
      <c r="C5837" s="54"/>
      <c r="D5837" s="54"/>
      <c r="F5837" s="54"/>
      <c r="G5837" s="55"/>
      <c r="I5837" s="69"/>
      <c r="J5837" s="50"/>
    </row>
    <row r="5838" spans="1:10" ht="12.75">
      <c r="A5838" s="54"/>
      <c r="B5838" s="54"/>
      <c r="C5838" s="54"/>
      <c r="D5838" s="54"/>
      <c r="F5838" s="54"/>
      <c r="G5838" s="55"/>
      <c r="I5838" s="69"/>
      <c r="J5838" s="50"/>
    </row>
    <row r="5839" spans="1:10" ht="12.75">
      <c r="A5839" s="54"/>
      <c r="B5839" s="54"/>
      <c r="C5839" s="54"/>
      <c r="D5839" s="54"/>
      <c r="F5839" s="54"/>
      <c r="G5839" s="55"/>
      <c r="I5839" s="69"/>
      <c r="J5839" s="50"/>
    </row>
    <row r="5840" spans="1:10" ht="12.75">
      <c r="A5840" s="54"/>
      <c r="B5840" s="54"/>
      <c r="C5840" s="54"/>
      <c r="D5840" s="54"/>
      <c r="F5840" s="54"/>
      <c r="G5840" s="55"/>
      <c r="I5840" s="69"/>
      <c r="J5840" s="50"/>
    </row>
    <row r="5841" spans="1:10" ht="12.75">
      <c r="A5841" s="54"/>
      <c r="B5841" s="54"/>
      <c r="C5841" s="54"/>
      <c r="D5841" s="54"/>
      <c r="F5841" s="54"/>
      <c r="G5841" s="55"/>
      <c r="I5841" s="69"/>
      <c r="J5841" s="50"/>
    </row>
    <row r="5842" spans="1:10" ht="12.75">
      <c r="A5842" s="54"/>
      <c r="B5842" s="54"/>
      <c r="C5842" s="54"/>
      <c r="D5842" s="54"/>
      <c r="F5842" s="54"/>
      <c r="G5842" s="55"/>
      <c r="I5842" s="69"/>
      <c r="J5842" s="50"/>
    </row>
    <row r="5843" spans="1:10" ht="12.75">
      <c r="A5843" s="54"/>
      <c r="B5843" s="54"/>
      <c r="C5843" s="54"/>
      <c r="D5843" s="54"/>
      <c r="F5843" s="54"/>
      <c r="G5843" s="55"/>
      <c r="I5843" s="69"/>
      <c r="J5843" s="50"/>
    </row>
    <row r="5844" spans="1:10" ht="12.75">
      <c r="A5844" s="54"/>
      <c r="B5844" s="54"/>
      <c r="C5844" s="54"/>
      <c r="D5844" s="54"/>
      <c r="F5844" s="54"/>
      <c r="G5844" s="55"/>
      <c r="I5844" s="69"/>
      <c r="J5844" s="50"/>
    </row>
    <row r="5845" spans="1:10" ht="12.75">
      <c r="A5845" s="54"/>
      <c r="B5845" s="54"/>
      <c r="C5845" s="54"/>
      <c r="D5845" s="54"/>
      <c r="F5845" s="54"/>
      <c r="G5845" s="55"/>
      <c r="I5845" s="69"/>
      <c r="J5845" s="50"/>
    </row>
    <row r="5846" spans="1:10" ht="12.75">
      <c r="A5846" s="54"/>
      <c r="B5846" s="54"/>
      <c r="C5846" s="54"/>
      <c r="D5846" s="54"/>
      <c r="F5846" s="54"/>
      <c r="G5846" s="55"/>
      <c r="I5846" s="69"/>
      <c r="J5846" s="50"/>
    </row>
    <row r="5847" spans="1:10" ht="12.75">
      <c r="A5847" s="54"/>
      <c r="B5847" s="54"/>
      <c r="C5847" s="54"/>
      <c r="D5847" s="54"/>
      <c r="F5847" s="54"/>
      <c r="G5847" s="55"/>
      <c r="I5847" s="69"/>
      <c r="J5847" s="50"/>
    </row>
    <row r="5848" spans="1:10" ht="12.75">
      <c r="A5848" s="54"/>
      <c r="B5848" s="54"/>
      <c r="C5848" s="54"/>
      <c r="D5848" s="54"/>
      <c r="F5848" s="54"/>
      <c r="G5848" s="55"/>
      <c r="I5848" s="69"/>
      <c r="J5848" s="50"/>
    </row>
    <row r="5849" spans="1:10" ht="12.75">
      <c r="A5849" s="54"/>
      <c r="B5849" s="54"/>
      <c r="C5849" s="54"/>
      <c r="D5849" s="54"/>
      <c r="F5849" s="54"/>
      <c r="G5849" s="55"/>
      <c r="I5849" s="69"/>
      <c r="J5849" s="50"/>
    </row>
    <row r="5850" spans="1:10" ht="12.75">
      <c r="A5850" s="54"/>
      <c r="B5850" s="54"/>
      <c r="C5850" s="54"/>
      <c r="D5850" s="54"/>
      <c r="F5850" s="54"/>
      <c r="G5850" s="55"/>
      <c r="I5850" s="69"/>
      <c r="J5850" s="50"/>
    </row>
    <row r="5851" spans="1:10" ht="12.75">
      <c r="A5851" s="54"/>
      <c r="B5851" s="54"/>
      <c r="C5851" s="54"/>
      <c r="D5851" s="54"/>
      <c r="F5851" s="54"/>
      <c r="G5851" s="55"/>
      <c r="I5851" s="69"/>
      <c r="J5851" s="50"/>
    </row>
    <row r="5852" spans="1:10" ht="12.75">
      <c r="A5852" s="54"/>
      <c r="B5852" s="54"/>
      <c r="C5852" s="54"/>
      <c r="D5852" s="54"/>
      <c r="F5852" s="54"/>
      <c r="G5852" s="55"/>
      <c r="I5852" s="69"/>
      <c r="J5852" s="50"/>
    </row>
    <row r="5853" spans="1:10" ht="12.75">
      <c r="A5853" s="54"/>
      <c r="B5853" s="54"/>
      <c r="C5853" s="54"/>
      <c r="D5853" s="54"/>
      <c r="F5853" s="54"/>
      <c r="G5853" s="55"/>
      <c r="I5853" s="69"/>
      <c r="J5853" s="50"/>
    </row>
    <row r="5854" spans="1:10" ht="12.75">
      <c r="A5854" s="54"/>
      <c r="B5854" s="54"/>
      <c r="C5854" s="54"/>
      <c r="D5854" s="54"/>
      <c r="F5854" s="54"/>
      <c r="G5854" s="55"/>
      <c r="I5854" s="69"/>
      <c r="J5854" s="50"/>
    </row>
    <row r="5855" spans="1:10" ht="12.75">
      <c r="A5855" s="54"/>
      <c r="B5855" s="54"/>
      <c r="C5855" s="54"/>
      <c r="D5855" s="54"/>
      <c r="F5855" s="54"/>
      <c r="G5855" s="55"/>
      <c r="I5855" s="69"/>
      <c r="J5855" s="50"/>
    </row>
    <row r="5856" spans="1:10" ht="12.75">
      <c r="A5856" s="54"/>
      <c r="B5856" s="54"/>
      <c r="C5856" s="54"/>
      <c r="D5856" s="54"/>
      <c r="F5856" s="54"/>
      <c r="G5856" s="55"/>
      <c r="I5856" s="69"/>
      <c r="J5856" s="50"/>
    </row>
    <row r="5857" spans="1:10" ht="12.75">
      <c r="A5857" s="54"/>
      <c r="B5857" s="54"/>
      <c r="C5857" s="54"/>
      <c r="D5857" s="54"/>
      <c r="F5857" s="54"/>
      <c r="G5857" s="55"/>
      <c r="I5857" s="69"/>
      <c r="J5857" s="50"/>
    </row>
    <row r="5858" spans="1:10" ht="12.75">
      <c r="A5858" s="54"/>
      <c r="B5858" s="54"/>
      <c r="C5858" s="54"/>
      <c r="D5858" s="54"/>
      <c r="F5858" s="54"/>
      <c r="G5858" s="55"/>
      <c r="I5858" s="69"/>
      <c r="J5858" s="50"/>
    </row>
    <row r="5859" spans="1:10" ht="12.75">
      <c r="A5859" s="54"/>
      <c r="B5859" s="54"/>
      <c r="C5859" s="54"/>
      <c r="D5859" s="54"/>
      <c r="F5859" s="54"/>
      <c r="G5859" s="55"/>
      <c r="I5859" s="69"/>
      <c r="J5859" s="50"/>
    </row>
    <row r="5860" spans="1:10" ht="12.75">
      <c r="A5860" s="54"/>
      <c r="B5860" s="54"/>
      <c r="C5860" s="54"/>
      <c r="D5860" s="54"/>
      <c r="F5860" s="54"/>
      <c r="G5860" s="55"/>
      <c r="I5860" s="69"/>
      <c r="J5860" s="50"/>
    </row>
    <row r="5861" spans="1:10" ht="12.75">
      <c r="A5861" s="54"/>
      <c r="B5861" s="54"/>
      <c r="C5861" s="54"/>
      <c r="D5861" s="54"/>
      <c r="F5861" s="54"/>
      <c r="G5861" s="55"/>
      <c r="I5861" s="69"/>
      <c r="J5861" s="50"/>
    </row>
    <row r="5862" spans="1:10" ht="12.75">
      <c r="A5862" s="54"/>
      <c r="B5862" s="54"/>
      <c r="C5862" s="54"/>
      <c r="D5862" s="54"/>
      <c r="F5862" s="54"/>
      <c r="G5862" s="55"/>
      <c r="I5862" s="69"/>
      <c r="J5862" s="50"/>
    </row>
    <row r="5863" spans="1:10" ht="12.75">
      <c r="A5863" s="54"/>
      <c r="B5863" s="54"/>
      <c r="C5863" s="54"/>
      <c r="D5863" s="54"/>
      <c r="F5863" s="54"/>
      <c r="G5863" s="55"/>
      <c r="I5863" s="69"/>
      <c r="J5863" s="50"/>
    </row>
    <row r="5864" spans="1:10" ht="12.75">
      <c r="A5864" s="54"/>
      <c r="B5864" s="54"/>
      <c r="C5864" s="54"/>
      <c r="D5864" s="54"/>
      <c r="F5864" s="54"/>
      <c r="G5864" s="55"/>
      <c r="I5864" s="69"/>
      <c r="J5864" s="50"/>
    </row>
    <row r="5865" spans="1:10" ht="12.75">
      <c r="A5865" s="54"/>
      <c r="B5865" s="54"/>
      <c r="C5865" s="54"/>
      <c r="D5865" s="54"/>
      <c r="F5865" s="54"/>
      <c r="G5865" s="55"/>
      <c r="I5865" s="69"/>
      <c r="J5865" s="50"/>
    </row>
    <row r="5866" spans="1:10" ht="12.75">
      <c r="A5866" s="54"/>
      <c r="B5866" s="54"/>
      <c r="C5866" s="54"/>
      <c r="D5866" s="54"/>
      <c r="F5866" s="54"/>
      <c r="G5866" s="55"/>
      <c r="I5866" s="69"/>
      <c r="J5866" s="50"/>
    </row>
    <row r="5867" spans="1:10" ht="12.75">
      <c r="A5867" s="54"/>
      <c r="B5867" s="54"/>
      <c r="C5867" s="54"/>
      <c r="D5867" s="54"/>
      <c r="F5867" s="54"/>
      <c r="G5867" s="55"/>
      <c r="I5867" s="69"/>
      <c r="J5867" s="50"/>
    </row>
    <row r="5868" spans="1:10" ht="12.75">
      <c r="A5868" s="54"/>
      <c r="B5868" s="54"/>
      <c r="C5868" s="54"/>
      <c r="D5868" s="54"/>
      <c r="F5868" s="54"/>
      <c r="G5868" s="55"/>
      <c r="I5868" s="69"/>
      <c r="J5868" s="50"/>
    </row>
    <row r="5869" spans="1:10" ht="12.75">
      <c r="A5869" s="54"/>
      <c r="B5869" s="54"/>
      <c r="C5869" s="54"/>
      <c r="D5869" s="54"/>
      <c r="F5869" s="54"/>
      <c r="G5869" s="55"/>
      <c r="I5869" s="69"/>
      <c r="J5869" s="50"/>
    </row>
    <row r="5870" spans="1:10" ht="12.75">
      <c r="A5870" s="54"/>
      <c r="B5870" s="54"/>
      <c r="C5870" s="54"/>
      <c r="D5870" s="54"/>
      <c r="F5870" s="54"/>
      <c r="G5870" s="55"/>
      <c r="I5870" s="69"/>
      <c r="J5870" s="50"/>
    </row>
    <row r="5871" spans="1:10" ht="12.75">
      <c r="A5871" s="54"/>
      <c r="B5871" s="54"/>
      <c r="C5871" s="54"/>
      <c r="D5871" s="54"/>
      <c r="F5871" s="54"/>
      <c r="G5871" s="55"/>
      <c r="I5871" s="69"/>
      <c r="J5871" s="50"/>
    </row>
    <row r="5872" spans="1:10" ht="12.75">
      <c r="A5872" s="54"/>
      <c r="B5872" s="54"/>
      <c r="C5872" s="54"/>
      <c r="D5872" s="54"/>
      <c r="F5872" s="54"/>
      <c r="G5872" s="55"/>
      <c r="I5872" s="69"/>
      <c r="J5872" s="50"/>
    </row>
    <row r="5873" spans="1:10" ht="12.75">
      <c r="A5873" s="54"/>
      <c r="B5873" s="54"/>
      <c r="C5873" s="54"/>
      <c r="D5873" s="54"/>
      <c r="F5873" s="54"/>
      <c r="G5873" s="55"/>
      <c r="I5873" s="69"/>
      <c r="J5873" s="50"/>
    </row>
    <row r="5874" spans="1:10" ht="12.75">
      <c r="A5874" s="54"/>
      <c r="B5874" s="54"/>
      <c r="C5874" s="54"/>
      <c r="D5874" s="54"/>
      <c r="F5874" s="54"/>
      <c r="G5874" s="55"/>
      <c r="I5874" s="69"/>
      <c r="J5874" s="50"/>
    </row>
    <row r="5875" spans="1:10" ht="12.75">
      <c r="A5875" s="54"/>
      <c r="B5875" s="54"/>
      <c r="C5875" s="54"/>
      <c r="D5875" s="54"/>
      <c r="F5875" s="54"/>
      <c r="G5875" s="55"/>
      <c r="I5875" s="69"/>
      <c r="J5875" s="50"/>
    </row>
    <row r="5876" spans="1:10" ht="12.75">
      <c r="A5876" s="54"/>
      <c r="B5876" s="54"/>
      <c r="C5876" s="54"/>
      <c r="D5876" s="54"/>
      <c r="F5876" s="54"/>
      <c r="G5876" s="55"/>
      <c r="I5876" s="69"/>
      <c r="J5876" s="50"/>
    </row>
    <row r="5877" spans="1:10" ht="12.75">
      <c r="A5877" s="54"/>
      <c r="B5877" s="54"/>
      <c r="C5877" s="54"/>
      <c r="D5877" s="54"/>
      <c r="F5877" s="54"/>
      <c r="G5877" s="55"/>
      <c r="I5877" s="69"/>
      <c r="J5877" s="50"/>
    </row>
    <row r="5878" spans="1:10" ht="12.75">
      <c r="A5878" s="54"/>
      <c r="B5878" s="54"/>
      <c r="C5878" s="54"/>
      <c r="D5878" s="54"/>
      <c r="F5878" s="54"/>
      <c r="G5878" s="55"/>
      <c r="I5878" s="69"/>
      <c r="J5878" s="50"/>
    </row>
    <row r="5879" spans="1:10" ht="12.75">
      <c r="A5879" s="54"/>
      <c r="B5879" s="54"/>
      <c r="C5879" s="54"/>
      <c r="D5879" s="54"/>
      <c r="F5879" s="54"/>
      <c r="G5879" s="55"/>
      <c r="I5879" s="69"/>
      <c r="J5879" s="50"/>
    </row>
    <row r="5880" spans="1:10" ht="12.75">
      <c r="A5880" s="54"/>
      <c r="B5880" s="54"/>
      <c r="C5880" s="54"/>
      <c r="D5880" s="54"/>
      <c r="F5880" s="54"/>
      <c r="G5880" s="55"/>
      <c r="I5880" s="69"/>
      <c r="J5880" s="50"/>
    </row>
    <row r="5881" spans="1:10" ht="12.75">
      <c r="A5881" s="54"/>
      <c r="B5881" s="54"/>
      <c r="C5881" s="54"/>
      <c r="D5881" s="54"/>
      <c r="F5881" s="54"/>
      <c r="G5881" s="55"/>
      <c r="I5881" s="69"/>
      <c r="J5881" s="50"/>
    </row>
    <row r="5882" spans="1:10" ht="12.75">
      <c r="A5882" s="54"/>
      <c r="B5882" s="54"/>
      <c r="C5882" s="54"/>
      <c r="D5882" s="54"/>
      <c r="F5882" s="54"/>
      <c r="G5882" s="55"/>
      <c r="I5882" s="69"/>
      <c r="J5882" s="50"/>
    </row>
    <row r="5883" spans="1:10" ht="12.75">
      <c r="A5883" s="54"/>
      <c r="B5883" s="54"/>
      <c r="C5883" s="54"/>
      <c r="D5883" s="54"/>
      <c r="F5883" s="54"/>
      <c r="G5883" s="55"/>
      <c r="I5883" s="69"/>
      <c r="J5883" s="50"/>
    </row>
    <row r="5884" spans="1:10" ht="12.75">
      <c r="A5884" s="54"/>
      <c r="B5884" s="54"/>
      <c r="C5884" s="54"/>
      <c r="D5884" s="54"/>
      <c r="F5884" s="54"/>
      <c r="G5884" s="55"/>
      <c r="I5884" s="69"/>
      <c r="J5884" s="50"/>
    </row>
    <row r="5885" spans="1:10" ht="12.75">
      <c r="A5885" s="54"/>
      <c r="B5885" s="54"/>
      <c r="C5885" s="54"/>
      <c r="D5885" s="54"/>
      <c r="F5885" s="54"/>
      <c r="G5885" s="55"/>
      <c r="I5885" s="69"/>
      <c r="J5885" s="50"/>
    </row>
    <row r="5886" spans="1:10" ht="12.75">
      <c r="A5886" s="54"/>
      <c r="B5886" s="54"/>
      <c r="C5886" s="54"/>
      <c r="D5886" s="54"/>
      <c r="F5886" s="54"/>
      <c r="G5886" s="55"/>
      <c r="I5886" s="69"/>
      <c r="J5886" s="50"/>
    </row>
    <row r="5887" spans="1:10" ht="12.75">
      <c r="A5887" s="54"/>
      <c r="B5887" s="54"/>
      <c r="C5887" s="54"/>
      <c r="D5887" s="54"/>
      <c r="F5887" s="54"/>
      <c r="G5887" s="55"/>
      <c r="I5887" s="69"/>
      <c r="J5887" s="50"/>
    </row>
    <row r="5888" spans="1:10" ht="12.75">
      <c r="A5888" s="54"/>
      <c r="B5888" s="54"/>
      <c r="C5888" s="54"/>
      <c r="D5888" s="54"/>
      <c r="F5888" s="54"/>
      <c r="G5888" s="55"/>
      <c r="I5888" s="69"/>
      <c r="J5888" s="50"/>
    </row>
    <row r="5889" spans="1:10" ht="12.75">
      <c r="A5889" s="54"/>
      <c r="B5889" s="54"/>
      <c r="C5889" s="54"/>
      <c r="D5889" s="54"/>
      <c r="F5889" s="54"/>
      <c r="G5889" s="55"/>
      <c r="I5889" s="69"/>
      <c r="J5889" s="50"/>
    </row>
    <row r="5890" spans="1:10" ht="12.75">
      <c r="A5890" s="54"/>
      <c r="B5890" s="54"/>
      <c r="C5890" s="54"/>
      <c r="D5890" s="54"/>
      <c r="F5890" s="54"/>
      <c r="G5890" s="55"/>
      <c r="I5890" s="69"/>
      <c r="J5890" s="50"/>
    </row>
    <row r="5891" spans="1:10" ht="12.75">
      <c r="A5891" s="54"/>
      <c r="B5891" s="54"/>
      <c r="C5891" s="54"/>
      <c r="D5891" s="54"/>
      <c r="F5891" s="54"/>
      <c r="G5891" s="55"/>
      <c r="I5891" s="69"/>
      <c r="J5891" s="50"/>
    </row>
    <row r="5892" spans="1:10" ht="12.75">
      <c r="A5892" s="54"/>
      <c r="B5892" s="54"/>
      <c r="C5892" s="54"/>
      <c r="D5892" s="54"/>
      <c r="F5892" s="54"/>
      <c r="G5892" s="55"/>
      <c r="I5892" s="69"/>
      <c r="J5892" s="50"/>
    </row>
    <row r="5893" spans="1:10" ht="12.75">
      <c r="A5893" s="54"/>
      <c r="B5893" s="54"/>
      <c r="C5893" s="54"/>
      <c r="D5893" s="54"/>
      <c r="F5893" s="54"/>
      <c r="G5893" s="55"/>
      <c r="I5893" s="69"/>
      <c r="J5893" s="50"/>
    </row>
    <row r="5894" spans="1:10" ht="12.75">
      <c r="A5894" s="54"/>
      <c r="B5894" s="54"/>
      <c r="C5894" s="54"/>
      <c r="D5894" s="54"/>
      <c r="F5894" s="54"/>
      <c r="G5894" s="55"/>
      <c r="I5894" s="69"/>
      <c r="J5894" s="50"/>
    </row>
    <row r="5895" spans="1:10" ht="12.75">
      <c r="A5895" s="54"/>
      <c r="B5895" s="54"/>
      <c r="C5895" s="54"/>
      <c r="D5895" s="54"/>
      <c r="F5895" s="54"/>
      <c r="G5895" s="55"/>
      <c r="I5895" s="69"/>
      <c r="J5895" s="50"/>
    </row>
    <row r="5896" spans="1:10" ht="12.75">
      <c r="A5896" s="54"/>
      <c r="B5896" s="54"/>
      <c r="C5896" s="54"/>
      <c r="D5896" s="54"/>
      <c r="F5896" s="54"/>
      <c r="G5896" s="55"/>
      <c r="I5896" s="69"/>
      <c r="J5896" s="50"/>
    </row>
    <row r="5897" spans="1:10" ht="12.75">
      <c r="A5897" s="54"/>
      <c r="B5897" s="54"/>
      <c r="C5897" s="54"/>
      <c r="D5897" s="54"/>
      <c r="F5897" s="54"/>
      <c r="G5897" s="55"/>
      <c r="I5897" s="69"/>
      <c r="J5897" s="50"/>
    </row>
    <row r="5898" spans="1:10" ht="12.75">
      <c r="A5898" s="54"/>
      <c r="B5898" s="54"/>
      <c r="C5898" s="54"/>
      <c r="D5898" s="54"/>
      <c r="F5898" s="54"/>
      <c r="G5898" s="55"/>
      <c r="I5898" s="69"/>
      <c r="J5898" s="50"/>
    </row>
    <row r="5899" spans="1:10" ht="12.75">
      <c r="A5899" s="54"/>
      <c r="B5899" s="54"/>
      <c r="C5899" s="54"/>
      <c r="D5899" s="54"/>
      <c r="F5899" s="54"/>
      <c r="G5899" s="55"/>
      <c r="I5899" s="69"/>
      <c r="J5899" s="50"/>
    </row>
    <row r="5900" spans="1:10" ht="12.75">
      <c r="A5900" s="54"/>
      <c r="B5900" s="54"/>
      <c r="C5900" s="54"/>
      <c r="D5900" s="54"/>
      <c r="F5900" s="54"/>
      <c r="G5900" s="55"/>
      <c r="I5900" s="69"/>
      <c r="J5900" s="50"/>
    </row>
    <row r="5901" spans="1:10" ht="12.75">
      <c r="A5901" s="54"/>
      <c r="B5901" s="54"/>
      <c r="C5901" s="54"/>
      <c r="D5901" s="54"/>
      <c r="F5901" s="54"/>
      <c r="G5901" s="55"/>
      <c r="I5901" s="69"/>
      <c r="J5901" s="50"/>
    </row>
    <row r="5902" spans="1:10" ht="12.75">
      <c r="A5902" s="54"/>
      <c r="B5902" s="54"/>
      <c r="C5902" s="54"/>
      <c r="D5902" s="54"/>
      <c r="F5902" s="54"/>
      <c r="G5902" s="55"/>
      <c r="I5902" s="69"/>
      <c r="J5902" s="50"/>
    </row>
    <row r="5903" spans="1:10" ht="12.75">
      <c r="A5903" s="54"/>
      <c r="B5903" s="54"/>
      <c r="C5903" s="54"/>
      <c r="D5903" s="54"/>
      <c r="F5903" s="54"/>
      <c r="G5903" s="55"/>
      <c r="I5903" s="69"/>
      <c r="J5903" s="50"/>
    </row>
    <row r="5904" spans="1:10" ht="12.75">
      <c r="A5904" s="54"/>
      <c r="B5904" s="54"/>
      <c r="C5904" s="54"/>
      <c r="D5904" s="54"/>
      <c r="F5904" s="54"/>
      <c r="G5904" s="55"/>
      <c r="I5904" s="69"/>
      <c r="J5904" s="50"/>
    </row>
    <row r="5905" spans="1:10" ht="12.75">
      <c r="A5905" s="54"/>
      <c r="B5905" s="54"/>
      <c r="C5905" s="54"/>
      <c r="D5905" s="54"/>
      <c r="F5905" s="54"/>
      <c r="G5905" s="55"/>
      <c r="I5905" s="69"/>
      <c r="J5905" s="50"/>
    </row>
    <row r="5906" spans="1:10" ht="12.75">
      <c r="A5906" s="54"/>
      <c r="B5906" s="54"/>
      <c r="C5906" s="54"/>
      <c r="D5906" s="54"/>
      <c r="F5906" s="54"/>
      <c r="G5906" s="55"/>
      <c r="I5906" s="69"/>
      <c r="J5906" s="50"/>
    </row>
    <row r="5907" spans="1:10" ht="12.75">
      <c r="A5907" s="54"/>
      <c r="B5907" s="54"/>
      <c r="C5907" s="54"/>
      <c r="D5907" s="54"/>
      <c r="F5907" s="54"/>
      <c r="G5907" s="55"/>
      <c r="I5907" s="69"/>
      <c r="J5907" s="50"/>
    </row>
    <row r="5908" spans="1:10" ht="12.75">
      <c r="A5908" s="54"/>
      <c r="B5908" s="54"/>
      <c r="C5908" s="54"/>
      <c r="D5908" s="54"/>
      <c r="F5908" s="54"/>
      <c r="G5908" s="55"/>
      <c r="I5908" s="69"/>
      <c r="J5908" s="50"/>
    </row>
    <row r="5909" spans="1:10" ht="12.75">
      <c r="A5909" s="54"/>
      <c r="B5909" s="54"/>
      <c r="C5909" s="54"/>
      <c r="D5909" s="54"/>
      <c r="F5909" s="54"/>
      <c r="G5909" s="55"/>
      <c r="I5909" s="69"/>
      <c r="J5909" s="50"/>
    </row>
    <row r="5910" spans="1:10" ht="12.75">
      <c r="A5910" s="54"/>
      <c r="B5910" s="54"/>
      <c r="C5910" s="54"/>
      <c r="D5910" s="54"/>
      <c r="F5910" s="54"/>
      <c r="G5910" s="55"/>
      <c r="I5910" s="69"/>
      <c r="J5910" s="50"/>
    </row>
    <row r="5911" spans="1:10" ht="12.75">
      <c r="A5911" s="54"/>
      <c r="B5911" s="54"/>
      <c r="C5911" s="54"/>
      <c r="D5911" s="54"/>
      <c r="F5911" s="54"/>
      <c r="G5911" s="55"/>
      <c r="I5911" s="69"/>
      <c r="J5911" s="50"/>
    </row>
    <row r="5912" spans="1:10" ht="12.75">
      <c r="A5912" s="54"/>
      <c r="B5912" s="54"/>
      <c r="C5912" s="54"/>
      <c r="D5912" s="54"/>
      <c r="F5912" s="54"/>
      <c r="G5912" s="55"/>
      <c r="I5912" s="69"/>
      <c r="J5912" s="50"/>
    </row>
    <row r="5913" spans="1:10" ht="12.75">
      <c r="A5913" s="54"/>
      <c r="B5913" s="54"/>
      <c r="C5913" s="54"/>
      <c r="D5913" s="54"/>
      <c r="F5913" s="54"/>
      <c r="G5913" s="55"/>
      <c r="I5913" s="69"/>
      <c r="J5913" s="50"/>
    </row>
    <row r="5914" spans="1:10" ht="12.75">
      <c r="A5914" s="54"/>
      <c r="B5914" s="54"/>
      <c r="C5914" s="54"/>
      <c r="D5914" s="54"/>
      <c r="F5914" s="54"/>
      <c r="G5914" s="55"/>
      <c r="I5914" s="69"/>
      <c r="J5914" s="50"/>
    </row>
    <row r="5915" spans="1:10" ht="12.75">
      <c r="A5915" s="54"/>
      <c r="B5915" s="54"/>
      <c r="C5915" s="54"/>
      <c r="D5915" s="54"/>
      <c r="F5915" s="54"/>
      <c r="G5915" s="55"/>
      <c r="I5915" s="69"/>
      <c r="J5915" s="50"/>
    </row>
    <row r="5916" spans="1:10" ht="12.75">
      <c r="A5916" s="54"/>
      <c r="B5916" s="54"/>
      <c r="C5916" s="54"/>
      <c r="D5916" s="54"/>
      <c r="F5916" s="54"/>
      <c r="G5916" s="55"/>
      <c r="I5916" s="69"/>
      <c r="J5916" s="50"/>
    </row>
    <row r="5917" spans="1:10" ht="12.75">
      <c r="A5917" s="54"/>
      <c r="B5917" s="54"/>
      <c r="C5917" s="54"/>
      <c r="D5917" s="54"/>
      <c r="F5917" s="54"/>
      <c r="G5917" s="55"/>
      <c r="I5917" s="69"/>
      <c r="J5917" s="50"/>
    </row>
    <row r="5918" spans="1:10" ht="12.75">
      <c r="A5918" s="54"/>
      <c r="B5918" s="54"/>
      <c r="C5918" s="54"/>
      <c r="D5918" s="54"/>
      <c r="F5918" s="54"/>
      <c r="G5918" s="55"/>
      <c r="I5918" s="69"/>
      <c r="J5918" s="50"/>
    </row>
    <row r="5919" spans="1:10" ht="12.75">
      <c r="A5919" s="54"/>
      <c r="B5919" s="54"/>
      <c r="C5919" s="54"/>
      <c r="D5919" s="54"/>
      <c r="F5919" s="54"/>
      <c r="G5919" s="55"/>
      <c r="I5919" s="69"/>
      <c r="J5919" s="50"/>
    </row>
    <row r="5920" spans="1:10" ht="12.75">
      <c r="A5920" s="54"/>
      <c r="B5920" s="54"/>
      <c r="C5920" s="54"/>
      <c r="D5920" s="54"/>
      <c r="F5920" s="54"/>
      <c r="G5920" s="55"/>
      <c r="I5920" s="69"/>
      <c r="J5920" s="50"/>
    </row>
    <row r="5921" spans="1:10" ht="12.75">
      <c r="A5921" s="54"/>
      <c r="B5921" s="54"/>
      <c r="C5921" s="54"/>
      <c r="D5921" s="54"/>
      <c r="F5921" s="54"/>
      <c r="G5921" s="55"/>
      <c r="I5921" s="69"/>
      <c r="J5921" s="50"/>
    </row>
    <row r="5922" spans="1:10" ht="12.75">
      <c r="A5922" s="54"/>
      <c r="B5922" s="54"/>
      <c r="C5922" s="54"/>
      <c r="D5922" s="54"/>
      <c r="F5922" s="54"/>
      <c r="G5922" s="55"/>
      <c r="I5922" s="69"/>
      <c r="J5922" s="50"/>
    </row>
    <row r="5923" spans="1:10" ht="12.75">
      <c r="A5923" s="54"/>
      <c r="B5923" s="54"/>
      <c r="C5923" s="54"/>
      <c r="D5923" s="54"/>
      <c r="F5923" s="54"/>
      <c r="G5923" s="55"/>
      <c r="I5923" s="69"/>
      <c r="J5923" s="50"/>
    </row>
    <row r="5924" spans="1:10" ht="12.75">
      <c r="A5924" s="54"/>
      <c r="B5924" s="54"/>
      <c r="C5924" s="54"/>
      <c r="D5924" s="54"/>
      <c r="F5924" s="54"/>
      <c r="G5924" s="55"/>
      <c r="I5924" s="69"/>
      <c r="J5924" s="50"/>
    </row>
    <row r="5925" spans="1:10" ht="12.75">
      <c r="A5925" s="54"/>
      <c r="B5925" s="54"/>
      <c r="C5925" s="54"/>
      <c r="D5925" s="54"/>
      <c r="F5925" s="54"/>
      <c r="G5925" s="55"/>
      <c r="I5925" s="69"/>
      <c r="J5925" s="50"/>
    </row>
    <row r="5926" spans="1:10" ht="12.75">
      <c r="A5926" s="54"/>
      <c r="B5926" s="54"/>
      <c r="C5926" s="54"/>
      <c r="D5926" s="54"/>
      <c r="F5926" s="54"/>
      <c r="G5926" s="55"/>
      <c r="I5926" s="69"/>
      <c r="J5926" s="50"/>
    </row>
    <row r="5927" spans="1:10" ht="12.75">
      <c r="A5927" s="54"/>
      <c r="B5927" s="54"/>
      <c r="C5927" s="54"/>
      <c r="D5927" s="54"/>
      <c r="F5927" s="54"/>
      <c r="G5927" s="55"/>
      <c r="I5927" s="69"/>
      <c r="J5927" s="50"/>
    </row>
    <row r="5928" spans="1:10" ht="12.75">
      <c r="A5928" s="54"/>
      <c r="B5928" s="54"/>
      <c r="C5928" s="54"/>
      <c r="D5928" s="54"/>
      <c r="F5928" s="54"/>
      <c r="G5928" s="55"/>
      <c r="I5928" s="69"/>
      <c r="J5928" s="50"/>
    </row>
    <row r="5929" spans="1:10" ht="12.75">
      <c r="A5929" s="54"/>
      <c r="B5929" s="54"/>
      <c r="C5929" s="54"/>
      <c r="D5929" s="54"/>
      <c r="F5929" s="54"/>
      <c r="G5929" s="55"/>
      <c r="I5929" s="69"/>
      <c r="J5929" s="50"/>
    </row>
    <row r="5930" spans="1:10" ht="12.75">
      <c r="A5930" s="54"/>
      <c r="B5930" s="54"/>
      <c r="C5930" s="54"/>
      <c r="D5930" s="54"/>
      <c r="F5930" s="54"/>
      <c r="G5930" s="55"/>
      <c r="I5930" s="69"/>
      <c r="J5930" s="50"/>
    </row>
    <row r="5931" spans="1:10" ht="12.75">
      <c r="A5931" s="54"/>
      <c r="B5931" s="54"/>
      <c r="C5931" s="54"/>
      <c r="D5931" s="54"/>
      <c r="F5931" s="54"/>
      <c r="G5931" s="55"/>
      <c r="I5931" s="69"/>
      <c r="J5931" s="50"/>
    </row>
    <row r="5932" spans="1:10" ht="12.75">
      <c r="A5932" s="54"/>
      <c r="B5932" s="54"/>
      <c r="C5932" s="54"/>
      <c r="D5932" s="54"/>
      <c r="F5932" s="54"/>
      <c r="G5932" s="55"/>
      <c r="I5932" s="69"/>
      <c r="J5932" s="50"/>
    </row>
    <row r="5933" spans="1:10" ht="12.75">
      <c r="A5933" s="54"/>
      <c r="B5933" s="54"/>
      <c r="C5933" s="54"/>
      <c r="D5933" s="54"/>
      <c r="F5933" s="54"/>
      <c r="G5933" s="55"/>
      <c r="I5933" s="69"/>
      <c r="J5933" s="50"/>
    </row>
    <row r="5934" spans="1:10" ht="12.75">
      <c r="A5934" s="54"/>
      <c r="B5934" s="54"/>
      <c r="C5934" s="54"/>
      <c r="D5934" s="54"/>
      <c r="F5934" s="54"/>
      <c r="G5934" s="55"/>
      <c r="I5934" s="69"/>
      <c r="J5934" s="50"/>
    </row>
    <row r="5935" spans="1:10" ht="12.75">
      <c r="A5935" s="54"/>
      <c r="B5935" s="54"/>
      <c r="C5935" s="54"/>
      <c r="D5935" s="54"/>
      <c r="F5935" s="54"/>
      <c r="G5935" s="55"/>
      <c r="I5935" s="69"/>
      <c r="J5935" s="50"/>
    </row>
    <row r="5936" spans="1:10" ht="12.75">
      <c r="A5936" s="54"/>
      <c r="B5936" s="54"/>
      <c r="C5936" s="54"/>
      <c r="D5936" s="54"/>
      <c r="F5936" s="54"/>
      <c r="G5936" s="55"/>
      <c r="I5936" s="69"/>
      <c r="J5936" s="50"/>
    </row>
    <row r="5937" spans="1:10" ht="12.75">
      <c r="A5937" s="54"/>
      <c r="B5937" s="54"/>
      <c r="C5937" s="54"/>
      <c r="D5937" s="54"/>
      <c r="F5937" s="54"/>
      <c r="G5937" s="55"/>
      <c r="I5937" s="69"/>
      <c r="J5937" s="50"/>
    </row>
    <row r="5938" spans="1:10" ht="12.75">
      <c r="A5938" s="54"/>
      <c r="B5938" s="54"/>
      <c r="C5938" s="54"/>
      <c r="D5938" s="54"/>
      <c r="F5938" s="54"/>
      <c r="G5938" s="55"/>
      <c r="I5938" s="69"/>
      <c r="J5938" s="50"/>
    </row>
    <row r="5939" spans="1:10" ht="12.75">
      <c r="A5939" s="54"/>
      <c r="B5939" s="54"/>
      <c r="C5939" s="54"/>
      <c r="D5939" s="54"/>
      <c r="F5939" s="54"/>
      <c r="G5939" s="55"/>
      <c r="I5939" s="69"/>
      <c r="J5939" s="50"/>
    </row>
    <row r="5940" spans="1:10" ht="12.75">
      <c r="A5940" s="54"/>
      <c r="B5940" s="54"/>
      <c r="C5940" s="54"/>
      <c r="D5940" s="54"/>
      <c r="F5940" s="54"/>
      <c r="G5940" s="55"/>
      <c r="I5940" s="69"/>
      <c r="J5940" s="50"/>
    </row>
    <row r="5941" spans="1:10" ht="12.75">
      <c r="A5941" s="54"/>
      <c r="B5941" s="54"/>
      <c r="C5941" s="54"/>
      <c r="D5941" s="54"/>
      <c r="F5941" s="54"/>
      <c r="G5941" s="55"/>
      <c r="I5941" s="69"/>
      <c r="J5941" s="50"/>
    </row>
    <row r="5942" spans="1:10" ht="12.75">
      <c r="A5942" s="54"/>
      <c r="B5942" s="54"/>
      <c r="C5942" s="54"/>
      <c r="D5942" s="54"/>
      <c r="F5942" s="54"/>
      <c r="G5942" s="55"/>
      <c r="I5942" s="69"/>
      <c r="J5942" s="50"/>
    </row>
    <row r="5943" spans="1:10" ht="12.75">
      <c r="A5943" s="54"/>
      <c r="B5943" s="54"/>
      <c r="C5943" s="54"/>
      <c r="D5943" s="54"/>
      <c r="F5943" s="54"/>
      <c r="G5943" s="55"/>
      <c r="I5943" s="69"/>
      <c r="J5943" s="50"/>
    </row>
    <row r="5944" spans="1:10" ht="12.75">
      <c r="A5944" s="54"/>
      <c r="B5944" s="54"/>
      <c r="C5944" s="54"/>
      <c r="D5944" s="54"/>
      <c r="F5944" s="54"/>
      <c r="G5944" s="55"/>
      <c r="I5944" s="69"/>
      <c r="J5944" s="50"/>
    </row>
    <row r="5945" spans="1:10" ht="12.75">
      <c r="A5945" s="54"/>
      <c r="B5945" s="54"/>
      <c r="C5945" s="54"/>
      <c r="D5945" s="54"/>
      <c r="F5945" s="54"/>
      <c r="G5945" s="55"/>
      <c r="I5945" s="69"/>
      <c r="J5945" s="50"/>
    </row>
    <row r="5946" spans="1:10" ht="12.75">
      <c r="A5946" s="54"/>
      <c r="B5946" s="54"/>
      <c r="C5946" s="54"/>
      <c r="D5946" s="54"/>
      <c r="F5946" s="54"/>
      <c r="G5946" s="55"/>
      <c r="I5946" s="69"/>
      <c r="J5946" s="50"/>
    </row>
    <row r="5947" spans="1:10" ht="12.75">
      <c r="A5947" s="54"/>
      <c r="B5947" s="54"/>
      <c r="C5947" s="54"/>
      <c r="D5947" s="54"/>
      <c r="F5947" s="54"/>
      <c r="G5947" s="55"/>
      <c r="I5947" s="69"/>
      <c r="J5947" s="50"/>
    </row>
    <row r="5948" spans="1:10" ht="12.75">
      <c r="A5948" s="54"/>
      <c r="B5948" s="54"/>
      <c r="C5948" s="54"/>
      <c r="D5948" s="54"/>
      <c r="F5948" s="54"/>
      <c r="G5948" s="55"/>
      <c r="I5948" s="69"/>
      <c r="J5948" s="50"/>
    </row>
    <row r="5949" spans="1:10" ht="12.75">
      <c r="A5949" s="54"/>
      <c r="B5949" s="54"/>
      <c r="C5949" s="54"/>
      <c r="D5949" s="54"/>
      <c r="F5949" s="54"/>
      <c r="G5949" s="55"/>
      <c r="I5949" s="69"/>
      <c r="J5949" s="50"/>
    </row>
    <row r="5950" spans="1:10" ht="12.75">
      <c r="A5950" s="54"/>
      <c r="B5950" s="54"/>
      <c r="C5950" s="54"/>
      <c r="D5950" s="54"/>
      <c r="F5950" s="54"/>
      <c r="G5950" s="55"/>
      <c r="I5950" s="69"/>
      <c r="J5950" s="50"/>
    </row>
    <row r="5951" spans="1:10" ht="12.75">
      <c r="A5951" s="54"/>
      <c r="B5951" s="54"/>
      <c r="C5951" s="54"/>
      <c r="D5951" s="54"/>
      <c r="F5951" s="54"/>
      <c r="G5951" s="55"/>
      <c r="I5951" s="69"/>
      <c r="J5951" s="50"/>
    </row>
    <row r="5952" spans="1:10" ht="12.75">
      <c r="A5952" s="54"/>
      <c r="B5952" s="54"/>
      <c r="C5952" s="54"/>
      <c r="D5952" s="54"/>
      <c r="F5952" s="54"/>
      <c r="G5952" s="55"/>
      <c r="I5952" s="69"/>
      <c r="J5952" s="50"/>
    </row>
    <row r="5953" spans="1:10" ht="12.75">
      <c r="A5953" s="54"/>
      <c r="B5953" s="54"/>
      <c r="C5953" s="54"/>
      <c r="D5953" s="54"/>
      <c r="F5953" s="54"/>
      <c r="G5953" s="55"/>
      <c r="I5953" s="69"/>
      <c r="J5953" s="50"/>
    </row>
    <row r="5954" spans="1:10" ht="12.75">
      <c r="A5954" s="54"/>
      <c r="B5954" s="54"/>
      <c r="C5954" s="54"/>
      <c r="D5954" s="54"/>
      <c r="F5954" s="54"/>
      <c r="G5954" s="55"/>
      <c r="I5954" s="69"/>
      <c r="J5954" s="50"/>
    </row>
    <row r="5955" spans="1:10" ht="12.75">
      <c r="A5955" s="54"/>
      <c r="B5955" s="54"/>
      <c r="C5955" s="54"/>
      <c r="D5955" s="54"/>
      <c r="F5955" s="54"/>
      <c r="G5955" s="55"/>
      <c r="I5955" s="69"/>
      <c r="J5955" s="50"/>
    </row>
    <row r="5956" spans="1:10" ht="12.75">
      <c r="A5956" s="54"/>
      <c r="B5956" s="54"/>
      <c r="C5956" s="54"/>
      <c r="D5956" s="54"/>
      <c r="F5956" s="54"/>
      <c r="G5956" s="55"/>
      <c r="I5956" s="69"/>
      <c r="J5956" s="50"/>
    </row>
    <row r="5957" spans="1:10" ht="12.75">
      <c r="A5957" s="54"/>
      <c r="B5957" s="54"/>
      <c r="C5957" s="54"/>
      <c r="D5957" s="54"/>
      <c r="F5957" s="54"/>
      <c r="G5957" s="55"/>
      <c r="I5957" s="69"/>
      <c r="J5957" s="50"/>
    </row>
    <row r="5958" spans="1:10" ht="12.75">
      <c r="A5958" s="54"/>
      <c r="B5958" s="54"/>
      <c r="C5958" s="54"/>
      <c r="D5958" s="54"/>
      <c r="F5958" s="54"/>
      <c r="G5958" s="55"/>
      <c r="I5958" s="69"/>
      <c r="J5958" s="50"/>
    </row>
    <row r="5959" spans="1:10" ht="12.75">
      <c r="A5959" s="54"/>
      <c r="B5959" s="54"/>
      <c r="C5959" s="54"/>
      <c r="D5959" s="54"/>
      <c r="F5959" s="54"/>
      <c r="G5959" s="55"/>
      <c r="I5959" s="69"/>
      <c r="J5959" s="50"/>
    </row>
    <row r="5960" spans="1:10" ht="12.75">
      <c r="A5960" s="54"/>
      <c r="B5960" s="54"/>
      <c r="C5960" s="54"/>
      <c r="D5960" s="54"/>
      <c r="F5960" s="54"/>
      <c r="G5960" s="55"/>
      <c r="I5960" s="69"/>
      <c r="J5960" s="50"/>
    </row>
    <row r="5961" spans="1:10" ht="12.75">
      <c r="A5961" s="54"/>
      <c r="B5961" s="54"/>
      <c r="C5961" s="54"/>
      <c r="D5961" s="54"/>
      <c r="F5961" s="54"/>
      <c r="G5961" s="55"/>
      <c r="I5961" s="69"/>
      <c r="J5961" s="50"/>
    </row>
    <row r="5962" spans="1:10" ht="12.75">
      <c r="A5962" s="54"/>
      <c r="B5962" s="54"/>
      <c r="C5962" s="54"/>
      <c r="D5962" s="54"/>
      <c r="F5962" s="54"/>
      <c r="G5962" s="55"/>
      <c r="I5962" s="69"/>
      <c r="J5962" s="50"/>
    </row>
    <row r="5963" spans="1:10" ht="12.75">
      <c r="A5963" s="54"/>
      <c r="B5963" s="54"/>
      <c r="C5963" s="54"/>
      <c r="D5963" s="54"/>
      <c r="F5963" s="54"/>
      <c r="G5963" s="55"/>
      <c r="I5963" s="69"/>
      <c r="J5963" s="50"/>
    </row>
    <row r="5964" spans="1:10" ht="12.75">
      <c r="A5964" s="54"/>
      <c r="B5964" s="54"/>
      <c r="C5964" s="54"/>
      <c r="D5964" s="54"/>
      <c r="F5964" s="54"/>
      <c r="G5964" s="55"/>
      <c r="I5964" s="69"/>
      <c r="J5964" s="50"/>
    </row>
    <row r="5965" spans="1:10" ht="12.75">
      <c r="A5965" s="54"/>
      <c r="B5965" s="54"/>
      <c r="C5965" s="54"/>
      <c r="D5965" s="54"/>
      <c r="F5965" s="54"/>
      <c r="G5965" s="55"/>
      <c r="I5965" s="69"/>
      <c r="J5965" s="50"/>
    </row>
    <row r="5966" spans="1:10" ht="12.75">
      <c r="A5966" s="54"/>
      <c r="B5966" s="54"/>
      <c r="C5966" s="54"/>
      <c r="D5966" s="54"/>
      <c r="F5966" s="54"/>
      <c r="G5966" s="55"/>
      <c r="I5966" s="69"/>
      <c r="J5966" s="50"/>
    </row>
    <row r="5967" spans="1:10" ht="12.75">
      <c r="A5967" s="54"/>
      <c r="B5967" s="54"/>
      <c r="C5967" s="54"/>
      <c r="D5967" s="54"/>
      <c r="F5967" s="54"/>
      <c r="G5967" s="55"/>
      <c r="I5967" s="69"/>
      <c r="J5967" s="50"/>
    </row>
    <row r="5968" spans="1:10" ht="12.75">
      <c r="A5968" s="54"/>
      <c r="B5968" s="54"/>
      <c r="C5968" s="54"/>
      <c r="D5968" s="54"/>
      <c r="F5968" s="54"/>
      <c r="G5968" s="55"/>
      <c r="I5968" s="69"/>
      <c r="J5968" s="50"/>
    </row>
    <row r="5969" spans="1:10" ht="12.75">
      <c r="A5969" s="54"/>
      <c r="B5969" s="54"/>
      <c r="C5969" s="54"/>
      <c r="D5969" s="54"/>
      <c r="F5969" s="54"/>
      <c r="G5969" s="55"/>
      <c r="I5969" s="69"/>
      <c r="J5969" s="50"/>
    </row>
    <row r="5970" spans="1:10" ht="12.75">
      <c r="A5970" s="54"/>
      <c r="B5970" s="54"/>
      <c r="C5970" s="54"/>
      <c r="D5970" s="54"/>
      <c r="F5970" s="54"/>
      <c r="G5970" s="55"/>
      <c r="I5970" s="69"/>
      <c r="J5970" s="50"/>
    </row>
    <row r="5971" spans="1:10" ht="12.75">
      <c r="A5971" s="54"/>
      <c r="B5971" s="54"/>
      <c r="C5971" s="54"/>
      <c r="D5971" s="54"/>
      <c r="F5971" s="54"/>
      <c r="G5971" s="55"/>
      <c r="I5971" s="69"/>
      <c r="J5971" s="50"/>
    </row>
    <row r="5972" spans="1:10" ht="12.75">
      <c r="A5972" s="54"/>
      <c r="B5972" s="54"/>
      <c r="C5972" s="54"/>
      <c r="D5972" s="54"/>
      <c r="F5972" s="54"/>
      <c r="G5972" s="55"/>
      <c r="I5972" s="69"/>
      <c r="J5972" s="50"/>
    </row>
    <row r="5973" spans="1:10" ht="12.75">
      <c r="A5973" s="54"/>
      <c r="B5973" s="54"/>
      <c r="C5973" s="54"/>
      <c r="D5973" s="54"/>
      <c r="F5973" s="54"/>
      <c r="G5973" s="55"/>
      <c r="I5973" s="69"/>
      <c r="J5973" s="50"/>
    </row>
    <row r="5974" spans="1:10" ht="12.75">
      <c r="A5974" s="54"/>
      <c r="B5974" s="54"/>
      <c r="C5974" s="54"/>
      <c r="D5974" s="54"/>
      <c r="F5974" s="54"/>
      <c r="G5974" s="55"/>
      <c r="I5974" s="69"/>
      <c r="J5974" s="50"/>
    </row>
    <row r="5975" spans="1:10" ht="12.75">
      <c r="A5975" s="54"/>
      <c r="B5975" s="54"/>
      <c r="C5975" s="54"/>
      <c r="D5975" s="54"/>
      <c r="F5975" s="54"/>
      <c r="G5975" s="55"/>
      <c r="I5975" s="69"/>
      <c r="J5975" s="50"/>
    </row>
    <row r="5976" spans="1:10" ht="12.75">
      <c r="A5976" s="54"/>
      <c r="B5976" s="54"/>
      <c r="C5976" s="54"/>
      <c r="D5976" s="54"/>
      <c r="F5976" s="54"/>
      <c r="G5976" s="55"/>
      <c r="I5976" s="69"/>
      <c r="J5976" s="50"/>
    </row>
    <row r="5977" spans="1:10" ht="12.75">
      <c r="A5977" s="54"/>
      <c r="B5977" s="54"/>
      <c r="C5977" s="54"/>
      <c r="D5977" s="54"/>
      <c r="F5977" s="54"/>
      <c r="G5977" s="55"/>
      <c r="I5977" s="69"/>
      <c r="J5977" s="50"/>
    </row>
    <row r="5978" spans="1:10" ht="12.75">
      <c r="A5978" s="54"/>
      <c r="B5978" s="54"/>
      <c r="C5978" s="54"/>
      <c r="D5978" s="54"/>
      <c r="F5978" s="54"/>
      <c r="G5978" s="55"/>
      <c r="I5978" s="69"/>
      <c r="J5978" s="50"/>
    </row>
    <row r="5979" spans="1:10" ht="12.75">
      <c r="A5979" s="54"/>
      <c r="B5979" s="54"/>
      <c r="C5979" s="54"/>
      <c r="D5979" s="54"/>
      <c r="F5979" s="54"/>
      <c r="G5979" s="55"/>
      <c r="I5979" s="69"/>
      <c r="J5979" s="50"/>
    </row>
    <row r="5980" spans="1:10" ht="12.75">
      <c r="A5980" s="54"/>
      <c r="B5980" s="54"/>
      <c r="C5980" s="54"/>
      <c r="D5980" s="54"/>
      <c r="F5980" s="54"/>
      <c r="G5980" s="55"/>
      <c r="I5980" s="69"/>
      <c r="J5980" s="50"/>
    </row>
    <row r="5981" spans="1:10" ht="12.75">
      <c r="A5981" s="54"/>
      <c r="B5981" s="54"/>
      <c r="C5981" s="54"/>
      <c r="D5981" s="54"/>
      <c r="F5981" s="54"/>
      <c r="G5981" s="55"/>
      <c r="I5981" s="69"/>
      <c r="J5981" s="50"/>
    </row>
    <row r="5982" spans="1:10" ht="12.75">
      <c r="A5982" s="54"/>
      <c r="B5982" s="54"/>
      <c r="C5982" s="54"/>
      <c r="D5982" s="54"/>
      <c r="F5982" s="54"/>
      <c r="G5982" s="55"/>
      <c r="I5982" s="69"/>
      <c r="J5982" s="50"/>
    </row>
    <row r="5983" spans="1:10" ht="12.75">
      <c r="A5983" s="54"/>
      <c r="B5983" s="54"/>
      <c r="C5983" s="54"/>
      <c r="D5983" s="54"/>
      <c r="F5983" s="54"/>
      <c r="G5983" s="55"/>
      <c r="I5983" s="69"/>
      <c r="J5983" s="50"/>
    </row>
    <row r="5984" spans="1:10" ht="12.75">
      <c r="A5984" s="54"/>
      <c r="B5984" s="54"/>
      <c r="C5984" s="54"/>
      <c r="D5984" s="54"/>
      <c r="F5984" s="54"/>
      <c r="G5984" s="55"/>
      <c r="I5984" s="69"/>
      <c r="J5984" s="50"/>
    </row>
    <row r="5985" spans="1:10" ht="12.75">
      <c r="A5985" s="54"/>
      <c r="B5985" s="54"/>
      <c r="C5985" s="54"/>
      <c r="D5985" s="54"/>
      <c r="F5985" s="54"/>
      <c r="G5985" s="55"/>
      <c r="I5985" s="69"/>
      <c r="J5985" s="50"/>
    </row>
    <row r="5986" spans="1:10" ht="12.75">
      <c r="A5986" s="54"/>
      <c r="B5986" s="54"/>
      <c r="C5986" s="54"/>
      <c r="D5986" s="54"/>
      <c r="F5986" s="54"/>
      <c r="G5986" s="55"/>
      <c r="I5986" s="69"/>
      <c r="J5986" s="50"/>
    </row>
    <row r="5987" spans="1:10" ht="12.75">
      <c r="A5987" s="54"/>
      <c r="B5987" s="54"/>
      <c r="C5987" s="54"/>
      <c r="D5987" s="54"/>
      <c r="F5987" s="54"/>
      <c r="G5987" s="55"/>
      <c r="I5987" s="69"/>
      <c r="J5987" s="50"/>
    </row>
    <row r="5988" spans="1:10" ht="12.75">
      <c r="A5988" s="54"/>
      <c r="B5988" s="54"/>
      <c r="C5988" s="54"/>
      <c r="D5988" s="54"/>
      <c r="F5988" s="54"/>
      <c r="G5988" s="55"/>
      <c r="I5988" s="69"/>
      <c r="J5988" s="50"/>
    </row>
    <row r="5989" spans="1:10" ht="12.75">
      <c r="A5989" s="54"/>
      <c r="B5989" s="54"/>
      <c r="C5989" s="54"/>
      <c r="D5989" s="54"/>
      <c r="F5989" s="54"/>
      <c r="G5989" s="55"/>
      <c r="I5989" s="69"/>
      <c r="J5989" s="50"/>
    </row>
    <row r="5990" spans="1:10" ht="12.75">
      <c r="A5990" s="54"/>
      <c r="B5990" s="54"/>
      <c r="C5990" s="54"/>
      <c r="D5990" s="54"/>
      <c r="F5990" s="54"/>
      <c r="G5990" s="55"/>
      <c r="I5990" s="69"/>
      <c r="J5990" s="50"/>
    </row>
    <row r="5991" spans="1:10" ht="12.75">
      <c r="A5991" s="54"/>
      <c r="B5991" s="54"/>
      <c r="C5991" s="54"/>
      <c r="D5991" s="54"/>
      <c r="F5991" s="54"/>
      <c r="G5991" s="55"/>
      <c r="I5991" s="69"/>
      <c r="J5991" s="50"/>
    </row>
    <row r="5992" spans="1:10" ht="12.75">
      <c r="A5992" s="54"/>
      <c r="B5992" s="54"/>
      <c r="C5992" s="54"/>
      <c r="D5992" s="54"/>
      <c r="F5992" s="54"/>
      <c r="G5992" s="55"/>
      <c r="I5992" s="69"/>
      <c r="J5992" s="50"/>
    </row>
    <row r="5993" spans="1:10" ht="12.75">
      <c r="A5993" s="54"/>
      <c r="B5993" s="54"/>
      <c r="C5993" s="54"/>
      <c r="D5993" s="54"/>
      <c r="F5993" s="54"/>
      <c r="G5993" s="55"/>
      <c r="I5993" s="69"/>
      <c r="J5993" s="50"/>
    </row>
    <row r="5994" spans="1:10" ht="12.75">
      <c r="A5994" s="54"/>
      <c r="B5994" s="54"/>
      <c r="C5994" s="54"/>
      <c r="D5994" s="54"/>
      <c r="F5994" s="54"/>
      <c r="G5994" s="55"/>
      <c r="I5994" s="69"/>
      <c r="J5994" s="50"/>
    </row>
    <row r="5995" spans="1:10" ht="12.75">
      <c r="A5995" s="54"/>
      <c r="B5995" s="54"/>
      <c r="C5995" s="54"/>
      <c r="D5995" s="54"/>
      <c r="F5995" s="54"/>
      <c r="G5995" s="55"/>
      <c r="I5995" s="69"/>
      <c r="J5995" s="50"/>
    </row>
    <row r="5996" spans="1:10" ht="12.75">
      <c r="A5996" s="54"/>
      <c r="B5996" s="54"/>
      <c r="C5996" s="54"/>
      <c r="D5996" s="54"/>
      <c r="F5996" s="54"/>
      <c r="G5996" s="55"/>
      <c r="I5996" s="69"/>
      <c r="J5996" s="50"/>
    </row>
    <row r="5997" spans="1:10" ht="12.75">
      <c r="A5997" s="54"/>
      <c r="B5997" s="54"/>
      <c r="C5997" s="54"/>
      <c r="D5997" s="54"/>
      <c r="F5997" s="54"/>
      <c r="G5997" s="55"/>
      <c r="I5997" s="69"/>
      <c r="J5997" s="50"/>
    </row>
    <row r="5998" spans="1:10" ht="12.75">
      <c r="A5998" s="54"/>
      <c r="B5998" s="54"/>
      <c r="C5998" s="54"/>
      <c r="D5998" s="54"/>
      <c r="F5998" s="54"/>
      <c r="G5998" s="55"/>
      <c r="I5998" s="69"/>
      <c r="J5998" s="50"/>
    </row>
    <row r="5999" spans="1:10" ht="12.75">
      <c r="A5999" s="54"/>
      <c r="B5999" s="54"/>
      <c r="C5999" s="54"/>
      <c r="D5999" s="54"/>
      <c r="F5999" s="54"/>
      <c r="G5999" s="55"/>
      <c r="I5999" s="69"/>
      <c r="J5999" s="50"/>
    </row>
    <row r="6000" spans="1:10" ht="12.75">
      <c r="A6000" s="54"/>
      <c r="B6000" s="54"/>
      <c r="C6000" s="54"/>
      <c r="D6000" s="54"/>
      <c r="F6000" s="54"/>
      <c r="G6000" s="55"/>
      <c r="I6000" s="69"/>
      <c r="J6000" s="50"/>
    </row>
    <row r="6001" spans="1:10" ht="12.75">
      <c r="A6001" s="54"/>
      <c r="B6001" s="54"/>
      <c r="C6001" s="54"/>
      <c r="D6001" s="54"/>
      <c r="F6001" s="54"/>
      <c r="G6001" s="55"/>
      <c r="I6001" s="69"/>
      <c r="J6001" s="50"/>
    </row>
    <row r="6002" spans="1:10" ht="12.75">
      <c r="A6002" s="54"/>
      <c r="B6002" s="54"/>
      <c r="C6002" s="54"/>
      <c r="D6002" s="54"/>
      <c r="F6002" s="54"/>
      <c r="G6002" s="55"/>
      <c r="I6002" s="69"/>
      <c r="J6002" s="50"/>
    </row>
    <row r="6003" spans="1:10" ht="12.75">
      <c r="A6003" s="54"/>
      <c r="B6003" s="54"/>
      <c r="C6003" s="54"/>
      <c r="D6003" s="54"/>
      <c r="F6003" s="54"/>
      <c r="G6003" s="55"/>
      <c r="I6003" s="69"/>
      <c r="J6003" s="50"/>
    </row>
    <row r="6004" spans="1:10" ht="12.75">
      <c r="A6004" s="54"/>
      <c r="B6004" s="54"/>
      <c r="C6004" s="54"/>
      <c r="D6004" s="54"/>
      <c r="F6004" s="54"/>
      <c r="G6004" s="55"/>
      <c r="I6004" s="69"/>
      <c r="J6004" s="50"/>
    </row>
    <row r="6005" spans="1:10" ht="12.75">
      <c r="A6005" s="54"/>
      <c r="B6005" s="54"/>
      <c r="C6005" s="54"/>
      <c r="D6005" s="54"/>
      <c r="F6005" s="54"/>
      <c r="G6005" s="55"/>
      <c r="I6005" s="69"/>
      <c r="J6005" s="50"/>
    </row>
    <row r="6006" spans="1:10" ht="12.75">
      <c r="A6006" s="54"/>
      <c r="B6006" s="54"/>
      <c r="C6006" s="54"/>
      <c r="D6006" s="54"/>
      <c r="F6006" s="54"/>
      <c r="G6006" s="55"/>
      <c r="I6006" s="69"/>
      <c r="J6006" s="50"/>
    </row>
    <row r="6007" spans="1:10" ht="12.75">
      <c r="A6007" s="54"/>
      <c r="B6007" s="54"/>
      <c r="C6007" s="54"/>
      <c r="D6007" s="54"/>
      <c r="F6007" s="54"/>
      <c r="G6007" s="55"/>
      <c r="I6007" s="69"/>
      <c r="J6007" s="50"/>
    </row>
    <row r="6008" spans="1:10" ht="12.75">
      <c r="A6008" s="54"/>
      <c r="B6008" s="54"/>
      <c r="C6008" s="54"/>
      <c r="D6008" s="54"/>
      <c r="F6008" s="54"/>
      <c r="G6008" s="55"/>
      <c r="I6008" s="69"/>
      <c r="J6008" s="50"/>
    </row>
    <row r="6009" spans="1:10" ht="12.75">
      <c r="A6009" s="54"/>
      <c r="B6009" s="54"/>
      <c r="C6009" s="54"/>
      <c r="D6009" s="54"/>
      <c r="F6009" s="54"/>
      <c r="G6009" s="55"/>
      <c r="I6009" s="69"/>
      <c r="J6009" s="50"/>
    </row>
    <row r="6010" spans="1:10" ht="12.75">
      <c r="A6010" s="54"/>
      <c r="B6010" s="54"/>
      <c r="C6010" s="54"/>
      <c r="D6010" s="54"/>
      <c r="F6010" s="54"/>
      <c r="G6010" s="55"/>
      <c r="I6010" s="69"/>
      <c r="J6010" s="50"/>
    </row>
    <row r="6011" spans="1:10" ht="12.75">
      <c r="A6011" s="54"/>
      <c r="B6011" s="54"/>
      <c r="C6011" s="54"/>
      <c r="D6011" s="54"/>
      <c r="F6011" s="54"/>
      <c r="G6011" s="55"/>
      <c r="I6011" s="69"/>
      <c r="J6011" s="50"/>
    </row>
    <row r="6012" spans="1:10" ht="12.75">
      <c r="A6012" s="54"/>
      <c r="B6012" s="54"/>
      <c r="C6012" s="54"/>
      <c r="D6012" s="54"/>
      <c r="F6012" s="54"/>
      <c r="G6012" s="55"/>
      <c r="I6012" s="69"/>
      <c r="J6012" s="50"/>
    </row>
    <row r="6013" spans="1:10" ht="12.75">
      <c r="A6013" s="54"/>
      <c r="B6013" s="54"/>
      <c r="C6013" s="54"/>
      <c r="D6013" s="54"/>
      <c r="F6013" s="54"/>
      <c r="G6013" s="55"/>
      <c r="I6013" s="69"/>
      <c r="J6013" s="50"/>
    </row>
    <row r="6014" spans="1:10" ht="12.75">
      <c r="A6014" s="54"/>
      <c r="B6014" s="54"/>
      <c r="C6014" s="54"/>
      <c r="D6014" s="54"/>
      <c r="F6014" s="54"/>
      <c r="G6014" s="55"/>
      <c r="I6014" s="69"/>
      <c r="J6014" s="50"/>
    </row>
    <row r="6015" spans="1:10" ht="12.75">
      <c r="A6015" s="54"/>
      <c r="B6015" s="54"/>
      <c r="C6015" s="54"/>
      <c r="D6015" s="54"/>
      <c r="F6015" s="54"/>
      <c r="G6015" s="55"/>
      <c r="I6015" s="69"/>
      <c r="J6015" s="50"/>
    </row>
    <row r="6016" spans="1:10" ht="12.75">
      <c r="A6016" s="54"/>
      <c r="B6016" s="54"/>
      <c r="C6016" s="54"/>
      <c r="D6016" s="54"/>
      <c r="F6016" s="54"/>
      <c r="G6016" s="55"/>
      <c r="I6016" s="69"/>
      <c r="J6016" s="50"/>
    </row>
    <row r="6017" spans="1:10" ht="12.75">
      <c r="A6017" s="54"/>
      <c r="B6017" s="54"/>
      <c r="C6017" s="54"/>
      <c r="D6017" s="54"/>
      <c r="F6017" s="54"/>
      <c r="G6017" s="55"/>
      <c r="I6017" s="69"/>
      <c r="J6017" s="50"/>
    </row>
    <row r="6018" spans="1:10" ht="12.75">
      <c r="A6018" s="54"/>
      <c r="B6018" s="54"/>
      <c r="C6018" s="54"/>
      <c r="D6018" s="54"/>
      <c r="F6018" s="54"/>
      <c r="G6018" s="55"/>
      <c r="I6018" s="69"/>
      <c r="J6018" s="50"/>
    </row>
    <row r="6019" spans="1:10" ht="12.75">
      <c r="A6019" s="54"/>
      <c r="B6019" s="54"/>
      <c r="C6019" s="54"/>
      <c r="D6019" s="54"/>
      <c r="F6019" s="54"/>
      <c r="G6019" s="55"/>
      <c r="I6019" s="69"/>
      <c r="J6019" s="50"/>
    </row>
    <row r="6020" spans="1:10" ht="12.75">
      <c r="A6020" s="54"/>
      <c r="B6020" s="54"/>
      <c r="C6020" s="54"/>
      <c r="D6020" s="54"/>
      <c r="F6020" s="54"/>
      <c r="G6020" s="55"/>
      <c r="I6020" s="69"/>
      <c r="J6020" s="50"/>
    </row>
    <row r="6021" spans="1:10" ht="12.75">
      <c r="A6021" s="54"/>
      <c r="B6021" s="54"/>
      <c r="C6021" s="54"/>
      <c r="D6021" s="54"/>
      <c r="F6021" s="54"/>
      <c r="G6021" s="55"/>
      <c r="I6021" s="69"/>
      <c r="J6021" s="50"/>
    </row>
    <row r="6022" spans="1:10" ht="12.75">
      <c r="A6022" s="54"/>
      <c r="B6022" s="54"/>
      <c r="C6022" s="54"/>
      <c r="D6022" s="54"/>
      <c r="F6022" s="54"/>
      <c r="G6022" s="55"/>
      <c r="I6022" s="69"/>
      <c r="J6022" s="50"/>
    </row>
    <row r="6023" spans="1:10" ht="12.75">
      <c r="A6023" s="54"/>
      <c r="B6023" s="54"/>
      <c r="C6023" s="54"/>
      <c r="D6023" s="54"/>
      <c r="F6023" s="54"/>
      <c r="G6023" s="55"/>
      <c r="I6023" s="69"/>
      <c r="J6023" s="50"/>
    </row>
    <row r="6024" spans="1:10" ht="12.75">
      <c r="A6024" s="54"/>
      <c r="B6024" s="54"/>
      <c r="C6024" s="54"/>
      <c r="D6024" s="54"/>
      <c r="F6024" s="54"/>
      <c r="G6024" s="55"/>
      <c r="I6024" s="69"/>
      <c r="J6024" s="50"/>
    </row>
    <row r="6025" spans="1:10" ht="12.75">
      <c r="A6025" s="54"/>
      <c r="B6025" s="54"/>
      <c r="C6025" s="54"/>
      <c r="D6025" s="54"/>
      <c r="F6025" s="54"/>
      <c r="G6025" s="55"/>
      <c r="I6025" s="69"/>
      <c r="J6025" s="50"/>
    </row>
    <row r="6026" spans="1:10" ht="12.75">
      <c r="A6026" s="54"/>
      <c r="B6026" s="54"/>
      <c r="C6026" s="54"/>
      <c r="D6026" s="54"/>
      <c r="F6026" s="54"/>
      <c r="G6026" s="55"/>
      <c r="I6026" s="69"/>
      <c r="J6026" s="50"/>
    </row>
    <row r="6027" spans="1:10" ht="12.75">
      <c r="A6027" s="54"/>
      <c r="B6027" s="54"/>
      <c r="C6027" s="54"/>
      <c r="D6027" s="54"/>
      <c r="F6027" s="54"/>
      <c r="G6027" s="55"/>
      <c r="I6027" s="69"/>
      <c r="J6027" s="50"/>
    </row>
    <row r="6028" spans="1:10" ht="12.75">
      <c r="A6028" s="54"/>
      <c r="B6028" s="54"/>
      <c r="C6028" s="54"/>
      <c r="D6028" s="54"/>
      <c r="F6028" s="54"/>
      <c r="G6028" s="55"/>
      <c r="I6028" s="69"/>
      <c r="J6028" s="50"/>
    </row>
    <row r="6029" spans="1:10" ht="12.75">
      <c r="A6029" s="54"/>
      <c r="B6029" s="54"/>
      <c r="C6029" s="54"/>
      <c r="D6029" s="54"/>
      <c r="F6029" s="54"/>
      <c r="G6029" s="55"/>
      <c r="I6029" s="69"/>
      <c r="J6029" s="50"/>
    </row>
    <row r="6030" spans="1:10" ht="12.75">
      <c r="A6030" s="54"/>
      <c r="B6030" s="54"/>
      <c r="C6030" s="54"/>
      <c r="D6030" s="54"/>
      <c r="F6030" s="54"/>
      <c r="G6030" s="55"/>
      <c r="I6030" s="69"/>
      <c r="J6030" s="50"/>
    </row>
    <row r="6031" spans="1:10" ht="12.75">
      <c r="A6031" s="54"/>
      <c r="B6031" s="54"/>
      <c r="C6031" s="54"/>
      <c r="D6031" s="54"/>
      <c r="F6031" s="54"/>
      <c r="G6031" s="55"/>
      <c r="I6031" s="69"/>
      <c r="J6031" s="50"/>
    </row>
    <row r="6032" spans="1:10" ht="12.75">
      <c r="A6032" s="54"/>
      <c r="B6032" s="54"/>
      <c r="C6032" s="54"/>
      <c r="D6032" s="54"/>
      <c r="F6032" s="54"/>
      <c r="G6032" s="55"/>
      <c r="I6032" s="69"/>
      <c r="J6032" s="50"/>
    </row>
    <row r="6033" spans="1:10" ht="12.75">
      <c r="A6033" s="54"/>
      <c r="B6033" s="54"/>
      <c r="C6033" s="54"/>
      <c r="D6033" s="54"/>
      <c r="F6033" s="54"/>
      <c r="G6033" s="55"/>
      <c r="I6033" s="69"/>
      <c r="J6033" s="50"/>
    </row>
    <row r="6034" spans="1:10" ht="12.75">
      <c r="A6034" s="54"/>
      <c r="B6034" s="54"/>
      <c r="C6034" s="54"/>
      <c r="D6034" s="54"/>
      <c r="F6034" s="54"/>
      <c r="G6034" s="55"/>
      <c r="I6034" s="69"/>
      <c r="J6034" s="50"/>
    </row>
    <row r="6035" spans="1:10" ht="12.75">
      <c r="A6035" s="54"/>
      <c r="B6035" s="54"/>
      <c r="C6035" s="54"/>
      <c r="D6035" s="54"/>
      <c r="F6035" s="54"/>
      <c r="G6035" s="55"/>
      <c r="I6035" s="69"/>
      <c r="J6035" s="50"/>
    </row>
    <row r="6036" spans="1:10" ht="12.75">
      <c r="A6036" s="54"/>
      <c r="B6036" s="54"/>
      <c r="C6036" s="54"/>
      <c r="D6036" s="54"/>
      <c r="F6036" s="54"/>
      <c r="G6036" s="55"/>
      <c r="I6036" s="69"/>
      <c r="J6036" s="50"/>
    </row>
    <row r="6037" spans="1:10" ht="12.75">
      <c r="A6037" s="54"/>
      <c r="B6037" s="54"/>
      <c r="C6037" s="54"/>
      <c r="D6037" s="54"/>
      <c r="F6037" s="54"/>
      <c r="G6037" s="55"/>
      <c r="I6037" s="69"/>
      <c r="J6037" s="50"/>
    </row>
    <row r="6038" spans="1:10" ht="12.75">
      <c r="A6038" s="54"/>
      <c r="B6038" s="54"/>
      <c r="C6038" s="54"/>
      <c r="D6038" s="54"/>
      <c r="F6038" s="54"/>
      <c r="G6038" s="55"/>
      <c r="I6038" s="69"/>
      <c r="J6038" s="50"/>
    </row>
    <row r="6039" spans="1:10" ht="12.75">
      <c r="A6039" s="54"/>
      <c r="B6039" s="54"/>
      <c r="C6039" s="54"/>
      <c r="D6039" s="54"/>
      <c r="F6039" s="54"/>
      <c r="G6039" s="55"/>
      <c r="I6039" s="69"/>
      <c r="J6039" s="50"/>
    </row>
    <row r="6040" spans="1:10" ht="12.75">
      <c r="A6040" s="54"/>
      <c r="B6040" s="54"/>
      <c r="C6040" s="54"/>
      <c r="D6040" s="54"/>
      <c r="F6040" s="54"/>
      <c r="G6040" s="55"/>
      <c r="I6040" s="69"/>
      <c r="J6040" s="50"/>
    </row>
    <row r="6041" spans="1:10" ht="12.75">
      <c r="A6041" s="54"/>
      <c r="B6041" s="54"/>
      <c r="C6041" s="54"/>
      <c r="D6041" s="54"/>
      <c r="F6041" s="54"/>
      <c r="G6041" s="55"/>
      <c r="I6041" s="69"/>
      <c r="J6041" s="50"/>
    </row>
    <row r="6042" spans="1:10" ht="12.75">
      <c r="A6042" s="54"/>
      <c r="B6042" s="54"/>
      <c r="C6042" s="54"/>
      <c r="D6042" s="54"/>
      <c r="F6042" s="54"/>
      <c r="G6042" s="55"/>
      <c r="I6042" s="69"/>
      <c r="J6042" s="50"/>
    </row>
    <row r="6043" spans="1:10" ht="12.75">
      <c r="A6043" s="54"/>
      <c r="B6043" s="54"/>
      <c r="C6043" s="54"/>
      <c r="D6043" s="54"/>
      <c r="F6043" s="54"/>
      <c r="G6043" s="55"/>
      <c r="I6043" s="69"/>
      <c r="J6043" s="50"/>
    </row>
    <row r="6044" spans="1:10" ht="12.75">
      <c r="A6044" s="54"/>
      <c r="B6044" s="54"/>
      <c r="C6044" s="54"/>
      <c r="D6044" s="54"/>
      <c r="F6044" s="54"/>
      <c r="G6044" s="55"/>
      <c r="I6044" s="69"/>
      <c r="J6044" s="50"/>
    </row>
    <row r="6045" spans="1:10" ht="12.75">
      <c r="A6045" s="54"/>
      <c r="B6045" s="54"/>
      <c r="C6045" s="54"/>
      <c r="D6045" s="54"/>
      <c r="F6045" s="54"/>
      <c r="G6045" s="55"/>
      <c r="I6045" s="69"/>
      <c r="J6045" s="50"/>
    </row>
    <row r="6046" spans="1:10" ht="12.75">
      <c r="A6046" s="54"/>
      <c r="B6046" s="54"/>
      <c r="C6046" s="54"/>
      <c r="D6046" s="54"/>
      <c r="F6046" s="54"/>
      <c r="G6046" s="55"/>
      <c r="I6046" s="69"/>
      <c r="J6046" s="50"/>
    </row>
    <row r="6047" spans="1:10" ht="12.75">
      <c r="A6047" s="54"/>
      <c r="B6047" s="54"/>
      <c r="C6047" s="54"/>
      <c r="D6047" s="54"/>
      <c r="F6047" s="54"/>
      <c r="G6047" s="55"/>
      <c r="I6047" s="69"/>
      <c r="J6047" s="50"/>
    </row>
    <row r="6048" spans="1:10" ht="12.75">
      <c r="A6048" s="54"/>
      <c r="B6048" s="54"/>
      <c r="C6048" s="54"/>
      <c r="D6048" s="54"/>
      <c r="F6048" s="54"/>
      <c r="G6048" s="55"/>
      <c r="I6048" s="69"/>
      <c r="J6048" s="50"/>
    </row>
    <row r="6049" spans="1:10" ht="12.75">
      <c r="A6049" s="54"/>
      <c r="B6049" s="54"/>
      <c r="C6049" s="54"/>
      <c r="D6049" s="54"/>
      <c r="F6049" s="54"/>
      <c r="G6049" s="55"/>
      <c r="I6049" s="69"/>
      <c r="J6049" s="50"/>
    </row>
    <row r="6050" spans="1:10" ht="12.75">
      <c r="A6050" s="54"/>
      <c r="B6050" s="54"/>
      <c r="C6050" s="54"/>
      <c r="D6050" s="54"/>
      <c r="F6050" s="54"/>
      <c r="G6050" s="55"/>
      <c r="I6050" s="69"/>
      <c r="J6050" s="50"/>
    </row>
    <row r="6051" spans="1:10" ht="12.75">
      <c r="A6051" s="54"/>
      <c r="B6051" s="54"/>
      <c r="C6051" s="54"/>
      <c r="D6051" s="54"/>
      <c r="F6051" s="54"/>
      <c r="G6051" s="55"/>
      <c r="I6051" s="69"/>
      <c r="J6051" s="50"/>
    </row>
    <row r="6052" spans="1:10" ht="12.75">
      <c r="A6052" s="54"/>
      <c r="B6052" s="54"/>
      <c r="C6052" s="54"/>
      <c r="D6052" s="54"/>
      <c r="F6052" s="54"/>
      <c r="G6052" s="55"/>
      <c r="I6052" s="69"/>
      <c r="J6052" s="50"/>
    </row>
    <row r="6053" spans="1:10" ht="12.75">
      <c r="A6053" s="54"/>
      <c r="B6053" s="54"/>
      <c r="C6053" s="54"/>
      <c r="D6053" s="54"/>
      <c r="F6053" s="54"/>
      <c r="G6053" s="55"/>
      <c r="I6053" s="69"/>
      <c r="J6053" s="50"/>
    </row>
    <row r="6054" spans="1:10" ht="12.75">
      <c r="A6054" s="54"/>
      <c r="B6054" s="54"/>
      <c r="C6054" s="54"/>
      <c r="D6054" s="54"/>
      <c r="F6054" s="54"/>
      <c r="G6054" s="55"/>
      <c r="I6054" s="69"/>
      <c r="J6054" s="50"/>
    </row>
    <row r="6055" spans="1:10" ht="12.75">
      <c r="A6055" s="54"/>
      <c r="B6055" s="54"/>
      <c r="C6055" s="54"/>
      <c r="D6055" s="54"/>
      <c r="F6055" s="54"/>
      <c r="G6055" s="55"/>
      <c r="I6055" s="69"/>
      <c r="J6055" s="50"/>
    </row>
    <row r="6056" spans="1:10" ht="12.75">
      <c r="A6056" s="54"/>
      <c r="B6056" s="54"/>
      <c r="C6056" s="54"/>
      <c r="D6056" s="54"/>
      <c r="F6056" s="54"/>
      <c r="G6056" s="55"/>
      <c r="I6056" s="69"/>
      <c r="J6056" s="50"/>
    </row>
    <row r="6057" spans="1:10" ht="12.75">
      <c r="A6057" s="54"/>
      <c r="B6057" s="54"/>
      <c r="C6057" s="54"/>
      <c r="D6057" s="54"/>
      <c r="F6057" s="54"/>
      <c r="G6057" s="55"/>
      <c r="I6057" s="69"/>
      <c r="J6057" s="50"/>
    </row>
    <row r="6058" spans="1:10" ht="12.75">
      <c r="A6058" s="54"/>
      <c r="B6058" s="54"/>
      <c r="C6058" s="54"/>
      <c r="D6058" s="54"/>
      <c r="F6058" s="54"/>
      <c r="G6058" s="55"/>
      <c r="I6058" s="69"/>
      <c r="J6058" s="50"/>
    </row>
    <row r="6059" spans="1:10" ht="12.75">
      <c r="A6059" s="54"/>
      <c r="B6059" s="54"/>
      <c r="C6059" s="54"/>
      <c r="D6059" s="54"/>
      <c r="F6059" s="54"/>
      <c r="G6059" s="55"/>
      <c r="I6059" s="69"/>
      <c r="J6059" s="50"/>
    </row>
    <row r="6060" spans="1:10" ht="12.75">
      <c r="A6060" s="54"/>
      <c r="B6060" s="54"/>
      <c r="C6060" s="54"/>
      <c r="D6060" s="54"/>
      <c r="F6060" s="54"/>
      <c r="G6060" s="55"/>
      <c r="I6060" s="69"/>
      <c r="J6060" s="50"/>
    </row>
    <row r="6061" spans="1:10" ht="12.75">
      <c r="A6061" s="54"/>
      <c r="B6061" s="54"/>
      <c r="C6061" s="54"/>
      <c r="D6061" s="54"/>
      <c r="F6061" s="54"/>
      <c r="G6061" s="55"/>
      <c r="I6061" s="69"/>
      <c r="J6061" s="50"/>
    </row>
    <row r="6062" spans="1:10" ht="12.75">
      <c r="A6062" s="54"/>
      <c r="B6062" s="54"/>
      <c r="C6062" s="54"/>
      <c r="D6062" s="54"/>
      <c r="F6062" s="54"/>
      <c r="G6062" s="55"/>
      <c r="I6062" s="69"/>
      <c r="J6062" s="50"/>
    </row>
    <row r="6063" spans="1:10" ht="12.75">
      <c r="A6063" s="54"/>
      <c r="B6063" s="54"/>
      <c r="C6063" s="54"/>
      <c r="D6063" s="54"/>
      <c r="F6063" s="54"/>
      <c r="G6063" s="55"/>
      <c r="I6063" s="69"/>
      <c r="J6063" s="50"/>
    </row>
    <row r="6064" spans="1:10" ht="12.75">
      <c r="A6064" s="54"/>
      <c r="B6064" s="54"/>
      <c r="C6064" s="54"/>
      <c r="D6064" s="54"/>
      <c r="F6064" s="54"/>
      <c r="G6064" s="55"/>
      <c r="I6064" s="69"/>
      <c r="J6064" s="50"/>
    </row>
    <row r="6065" spans="1:10" ht="12.75">
      <c r="A6065" s="54"/>
      <c r="B6065" s="54"/>
      <c r="C6065" s="54"/>
      <c r="D6065" s="54"/>
      <c r="F6065" s="54"/>
      <c r="G6065" s="55"/>
      <c r="I6065" s="69"/>
      <c r="J6065" s="50"/>
    </row>
    <row r="6066" spans="1:10" ht="12.75">
      <c r="A6066" s="54"/>
      <c r="B6066" s="54"/>
      <c r="C6066" s="54"/>
      <c r="D6066" s="54"/>
      <c r="F6066" s="54"/>
      <c r="G6066" s="55"/>
      <c r="I6066" s="69"/>
      <c r="J6066" s="50"/>
    </row>
    <row r="6067" spans="1:10" ht="12.75">
      <c r="A6067" s="54"/>
      <c r="B6067" s="54"/>
      <c r="C6067" s="54"/>
      <c r="D6067" s="54"/>
      <c r="F6067" s="54"/>
      <c r="G6067" s="55"/>
      <c r="I6067" s="69"/>
      <c r="J6067" s="50"/>
    </row>
    <row r="6068" spans="1:10" ht="12.75">
      <c r="A6068" s="54"/>
      <c r="B6068" s="54"/>
      <c r="C6068" s="54"/>
      <c r="D6068" s="54"/>
      <c r="F6068" s="54"/>
      <c r="G6068" s="55"/>
      <c r="I6068" s="69"/>
      <c r="J6068" s="50"/>
    </row>
    <row r="6069" spans="1:10" ht="12.75">
      <c r="A6069" s="54"/>
      <c r="B6069" s="54"/>
      <c r="C6069" s="54"/>
      <c r="D6069" s="54"/>
      <c r="F6069" s="54"/>
      <c r="G6069" s="55"/>
      <c r="I6069" s="69"/>
      <c r="J6069" s="50"/>
    </row>
    <row r="6070" spans="1:10" ht="12.75">
      <c r="A6070" s="54"/>
      <c r="B6070" s="54"/>
      <c r="C6070" s="54"/>
      <c r="D6070" s="54"/>
      <c r="F6070" s="54"/>
      <c r="G6070" s="55"/>
      <c r="I6070" s="69"/>
      <c r="J6070" s="50"/>
    </row>
    <row r="6071" spans="1:10" ht="12.75">
      <c r="A6071" s="54"/>
      <c r="B6071" s="54"/>
      <c r="C6071" s="54"/>
      <c r="D6071" s="54"/>
      <c r="F6071" s="54"/>
      <c r="G6071" s="55"/>
      <c r="I6071" s="69"/>
      <c r="J6071" s="50"/>
    </row>
    <row r="6072" spans="1:10" ht="12.75">
      <c r="A6072" s="54"/>
      <c r="B6072" s="54"/>
      <c r="C6072" s="54"/>
      <c r="D6072" s="54"/>
      <c r="F6072" s="54"/>
      <c r="G6072" s="55"/>
      <c r="I6072" s="69"/>
      <c r="J6072" s="50"/>
    </row>
    <row r="6073" spans="1:10" ht="12.75">
      <c r="A6073" s="54"/>
      <c r="B6073" s="54"/>
      <c r="C6073" s="54"/>
      <c r="D6073" s="54"/>
      <c r="F6073" s="54"/>
      <c r="G6073" s="55"/>
      <c r="I6073" s="69"/>
      <c r="J6073" s="50"/>
    </row>
    <row r="6074" spans="1:10" ht="12.75">
      <c r="A6074" s="54"/>
      <c r="B6074" s="54"/>
      <c r="C6074" s="54"/>
      <c r="D6074" s="54"/>
      <c r="F6074" s="54"/>
      <c r="G6074" s="55"/>
      <c r="I6074" s="69"/>
      <c r="J6074" s="50"/>
    </row>
    <row r="6075" spans="1:10" ht="12.75">
      <c r="A6075" s="54"/>
      <c r="B6075" s="54"/>
      <c r="C6075" s="54"/>
      <c r="D6075" s="54"/>
      <c r="F6075" s="54"/>
      <c r="G6075" s="55"/>
      <c r="I6075" s="69"/>
      <c r="J6075" s="50"/>
    </row>
    <row r="6076" spans="1:10" ht="12.75">
      <c r="A6076" s="54"/>
      <c r="B6076" s="54"/>
      <c r="C6076" s="54"/>
      <c r="D6076" s="54"/>
      <c r="F6076" s="54"/>
      <c r="G6076" s="55"/>
      <c r="I6076" s="69"/>
      <c r="J6076" s="50"/>
    </row>
    <row r="6077" spans="1:10" ht="12.75">
      <c r="A6077" s="54"/>
      <c r="B6077" s="54"/>
      <c r="C6077" s="54"/>
      <c r="D6077" s="54"/>
      <c r="F6077" s="54"/>
      <c r="G6077" s="55"/>
      <c r="I6077" s="69"/>
      <c r="J6077" s="50"/>
    </row>
    <row r="6078" spans="1:10" ht="12.75">
      <c r="A6078" s="54"/>
      <c r="B6078" s="54"/>
      <c r="C6078" s="54"/>
      <c r="D6078" s="54"/>
      <c r="F6078" s="54"/>
      <c r="G6078" s="55"/>
      <c r="I6078" s="69"/>
      <c r="J6078" s="50"/>
    </row>
    <row r="6079" spans="1:10" ht="12.75">
      <c r="A6079" s="54"/>
      <c r="B6079" s="54"/>
      <c r="C6079" s="54"/>
      <c r="D6079" s="54"/>
      <c r="F6079" s="54"/>
      <c r="G6079" s="55"/>
      <c r="I6079" s="69"/>
      <c r="J6079" s="50"/>
    </row>
    <row r="6080" spans="1:10" ht="12.75">
      <c r="A6080" s="54"/>
      <c r="B6080" s="54"/>
      <c r="C6080" s="54"/>
      <c r="D6080" s="54"/>
      <c r="F6080" s="54"/>
      <c r="G6080" s="55"/>
      <c r="I6080" s="69"/>
      <c r="J6080" s="50"/>
    </row>
    <row r="6081" spans="1:10" ht="12.75">
      <c r="A6081" s="54"/>
      <c r="B6081" s="54"/>
      <c r="C6081" s="54"/>
      <c r="D6081" s="54"/>
      <c r="F6081" s="54"/>
      <c r="G6081" s="55"/>
      <c r="I6081" s="69"/>
      <c r="J6081" s="50"/>
    </row>
    <row r="6082" spans="1:10" ht="12.75">
      <c r="A6082" s="54"/>
      <c r="B6082" s="54"/>
      <c r="C6082" s="54"/>
      <c r="D6082" s="54"/>
      <c r="F6082" s="54"/>
      <c r="G6082" s="55"/>
      <c r="I6082" s="69"/>
      <c r="J6082" s="50"/>
    </row>
    <row r="6083" spans="1:10" ht="12.75">
      <c r="A6083" s="54"/>
      <c r="B6083" s="54"/>
      <c r="C6083" s="54"/>
      <c r="D6083" s="54"/>
      <c r="F6083" s="54"/>
      <c r="G6083" s="55"/>
      <c r="I6083" s="69"/>
      <c r="J6083" s="50"/>
    </row>
    <row r="6084" spans="1:10" ht="12.75">
      <c r="A6084" s="54"/>
      <c r="B6084" s="54"/>
      <c r="C6084" s="54"/>
      <c r="D6084" s="54"/>
      <c r="F6084" s="54"/>
      <c r="G6084" s="55"/>
      <c r="I6084" s="69"/>
      <c r="J6084" s="50"/>
    </row>
    <row r="6085" spans="1:10" ht="12.75">
      <c r="A6085" s="54"/>
      <c r="B6085" s="54"/>
      <c r="C6085" s="54"/>
      <c r="D6085" s="54"/>
      <c r="F6085" s="54"/>
      <c r="G6085" s="55"/>
      <c r="I6085" s="69"/>
      <c r="J6085" s="50"/>
    </row>
    <row r="6086" spans="1:10" ht="12.75">
      <c r="A6086" s="54"/>
      <c r="B6086" s="54"/>
      <c r="C6086" s="54"/>
      <c r="D6086" s="54"/>
      <c r="F6086" s="54"/>
      <c r="G6086" s="55"/>
      <c r="I6086" s="69"/>
      <c r="J6086" s="50"/>
    </row>
    <row r="6087" spans="1:10" ht="12.75">
      <c r="A6087" s="54"/>
      <c r="B6087" s="54"/>
      <c r="C6087" s="54"/>
      <c r="D6087" s="54"/>
      <c r="F6087" s="54"/>
      <c r="G6087" s="55"/>
      <c r="I6087" s="69"/>
      <c r="J6087" s="50"/>
    </row>
    <row r="6088" spans="1:10" ht="12.75">
      <c r="A6088" s="54"/>
      <c r="B6088" s="54"/>
      <c r="C6088" s="54"/>
      <c r="D6088" s="54"/>
      <c r="F6088" s="54"/>
      <c r="G6088" s="55"/>
      <c r="I6088" s="69"/>
      <c r="J6088" s="50"/>
    </row>
    <row r="6089" spans="1:10" ht="12.75">
      <c r="A6089" s="54"/>
      <c r="B6089" s="54"/>
      <c r="C6089" s="54"/>
      <c r="D6089" s="54"/>
      <c r="F6089" s="54"/>
      <c r="G6089" s="55"/>
      <c r="I6089" s="69"/>
      <c r="J6089" s="50"/>
    </row>
    <row r="6090" spans="1:10" ht="12.75">
      <c r="A6090" s="54"/>
      <c r="B6090" s="54"/>
      <c r="C6090" s="54"/>
      <c r="D6090" s="54"/>
      <c r="F6090" s="54"/>
      <c r="G6090" s="55"/>
      <c r="I6090" s="69"/>
      <c r="J6090" s="50"/>
    </row>
    <row r="6091" spans="1:10" ht="12.75">
      <c r="A6091" s="54"/>
      <c r="B6091" s="54"/>
      <c r="C6091" s="54"/>
      <c r="D6091" s="54"/>
      <c r="F6091" s="54"/>
      <c r="G6091" s="55"/>
      <c r="I6091" s="69"/>
      <c r="J6091" s="50"/>
    </row>
    <row r="6092" spans="1:10" ht="12.75">
      <c r="A6092" s="54"/>
      <c r="B6092" s="54"/>
      <c r="C6092" s="54"/>
      <c r="D6092" s="54"/>
      <c r="F6092" s="54"/>
      <c r="G6092" s="55"/>
      <c r="I6092" s="69"/>
      <c r="J6092" s="50"/>
    </row>
    <row r="6093" spans="1:10" ht="12.75">
      <c r="A6093" s="54"/>
      <c r="B6093" s="54"/>
      <c r="C6093" s="54"/>
      <c r="D6093" s="54"/>
      <c r="F6093" s="54"/>
      <c r="G6093" s="55"/>
      <c r="I6093" s="69"/>
      <c r="J6093" s="50"/>
    </row>
    <row r="6094" spans="1:10" ht="12.75">
      <c r="A6094" s="54"/>
      <c r="B6094" s="54"/>
      <c r="C6094" s="54"/>
      <c r="D6094" s="54"/>
      <c r="F6094" s="54"/>
      <c r="G6094" s="55"/>
      <c r="I6094" s="69"/>
      <c r="J6094" s="50"/>
    </row>
    <row r="6095" spans="1:10" ht="12.75">
      <c r="A6095" s="54"/>
      <c r="B6095" s="54"/>
      <c r="C6095" s="54"/>
      <c r="D6095" s="54"/>
      <c r="F6095" s="54"/>
      <c r="G6095" s="55"/>
      <c r="I6095" s="69"/>
      <c r="J6095" s="50"/>
    </row>
    <row r="6096" spans="1:10" ht="12.75">
      <c r="A6096" s="54"/>
      <c r="B6096" s="54"/>
      <c r="C6096" s="54"/>
      <c r="D6096" s="54"/>
      <c r="F6096" s="54"/>
      <c r="G6096" s="55"/>
      <c r="I6096" s="69"/>
      <c r="J6096" s="50"/>
    </row>
    <row r="6097" spans="1:10" ht="12.75">
      <c r="A6097" s="54"/>
      <c r="B6097" s="54"/>
      <c r="C6097" s="54"/>
      <c r="D6097" s="54"/>
      <c r="F6097" s="54"/>
      <c r="G6097" s="55"/>
      <c r="I6097" s="69"/>
      <c r="J6097" s="50"/>
    </row>
    <row r="6098" spans="1:10" ht="12.75">
      <c r="A6098" s="54"/>
      <c r="B6098" s="54"/>
      <c r="C6098" s="54"/>
      <c r="D6098" s="54"/>
      <c r="F6098" s="54"/>
      <c r="G6098" s="55"/>
      <c r="I6098" s="69"/>
      <c r="J6098" s="50"/>
    </row>
    <row r="6099" spans="1:10" ht="12.75">
      <c r="A6099" s="54"/>
      <c r="B6099" s="54"/>
      <c r="C6099" s="54"/>
      <c r="D6099" s="54"/>
      <c r="F6099" s="54"/>
      <c r="G6099" s="55"/>
      <c r="I6099" s="69"/>
      <c r="J6099" s="50"/>
    </row>
    <row r="6100" spans="1:10" ht="12.75">
      <c r="A6100" s="54"/>
      <c r="B6100" s="54"/>
      <c r="C6100" s="54"/>
      <c r="D6100" s="54"/>
      <c r="F6100" s="54"/>
      <c r="G6100" s="55"/>
      <c r="I6100" s="69"/>
      <c r="J6100" s="50"/>
    </row>
    <row r="6101" spans="1:10" ht="12.75">
      <c r="A6101" s="54"/>
      <c r="B6101" s="54"/>
      <c r="C6101" s="54"/>
      <c r="D6101" s="54"/>
      <c r="F6101" s="54"/>
      <c r="G6101" s="55"/>
      <c r="I6101" s="69"/>
      <c r="J6101" s="50"/>
    </row>
    <row r="6102" spans="1:10" ht="12.75">
      <c r="A6102" s="54"/>
      <c r="B6102" s="54"/>
      <c r="C6102" s="54"/>
      <c r="D6102" s="54"/>
      <c r="F6102" s="54"/>
      <c r="G6102" s="55"/>
      <c r="I6102" s="69"/>
      <c r="J6102" s="50"/>
    </row>
    <row r="6103" spans="1:10" ht="12.75">
      <c r="A6103" s="54"/>
      <c r="B6103" s="54"/>
      <c r="C6103" s="54"/>
      <c r="D6103" s="54"/>
      <c r="F6103" s="54"/>
      <c r="G6103" s="55"/>
      <c r="I6103" s="69"/>
      <c r="J6103" s="50"/>
    </row>
    <row r="6104" spans="1:10" ht="12.75">
      <c r="A6104" s="54"/>
      <c r="B6104" s="54"/>
      <c r="C6104" s="54"/>
      <c r="D6104" s="54"/>
      <c r="F6104" s="54"/>
      <c r="G6104" s="55"/>
      <c r="I6104" s="69"/>
      <c r="J6104" s="50"/>
    </row>
    <row r="6105" spans="1:10" ht="12.75">
      <c r="A6105" s="54"/>
      <c r="B6105" s="54"/>
      <c r="C6105" s="54"/>
      <c r="D6105" s="54"/>
      <c r="F6105" s="54"/>
      <c r="G6105" s="55"/>
      <c r="I6105" s="69"/>
      <c r="J6105" s="50"/>
    </row>
    <row r="6106" spans="1:10" ht="12.75">
      <c r="A6106" s="54"/>
      <c r="B6106" s="54"/>
      <c r="C6106" s="54"/>
      <c r="D6106" s="54"/>
      <c r="F6106" s="54"/>
      <c r="G6106" s="55"/>
      <c r="I6106" s="69"/>
      <c r="J6106" s="50"/>
    </row>
    <row r="6107" spans="1:10" ht="12.75">
      <c r="A6107" s="54"/>
      <c r="B6107" s="54"/>
      <c r="C6107" s="54"/>
      <c r="D6107" s="54"/>
      <c r="F6107" s="54"/>
      <c r="G6107" s="55"/>
      <c r="I6107" s="69"/>
      <c r="J6107" s="50"/>
    </row>
    <row r="6108" spans="1:10" ht="12.75">
      <c r="A6108" s="54"/>
      <c r="B6108" s="54"/>
      <c r="C6108" s="54"/>
      <c r="D6108" s="54"/>
      <c r="F6108" s="54"/>
      <c r="G6108" s="55"/>
      <c r="I6108" s="69"/>
      <c r="J6108" s="50"/>
    </row>
    <row r="6109" spans="1:10" ht="12.75">
      <c r="A6109" s="54"/>
      <c r="B6109" s="54"/>
      <c r="C6109" s="54"/>
      <c r="D6109" s="54"/>
      <c r="F6109" s="54"/>
      <c r="G6109" s="55"/>
      <c r="I6109" s="69"/>
      <c r="J6109" s="50"/>
    </row>
    <row r="6110" spans="1:10" ht="12.75">
      <c r="A6110" s="54"/>
      <c r="B6110" s="54"/>
      <c r="C6110" s="54"/>
      <c r="D6110" s="54"/>
      <c r="F6110" s="54"/>
      <c r="G6110" s="55"/>
      <c r="I6110" s="69"/>
      <c r="J6110" s="50"/>
    </row>
    <row r="6111" spans="1:10" ht="12.75">
      <c r="A6111" s="54"/>
      <c r="B6111" s="54"/>
      <c r="C6111" s="54"/>
      <c r="D6111" s="54"/>
      <c r="F6111" s="54"/>
      <c r="G6111" s="55"/>
      <c r="I6111" s="69"/>
      <c r="J6111" s="50"/>
    </row>
    <row r="6112" spans="1:10" ht="12.75">
      <c r="A6112" s="54"/>
      <c r="B6112" s="54"/>
      <c r="C6112" s="54"/>
      <c r="D6112" s="54"/>
      <c r="F6112" s="54"/>
      <c r="G6112" s="55"/>
      <c r="I6112" s="69"/>
      <c r="J6112" s="50"/>
    </row>
    <row r="6113" spans="1:10" ht="12.75">
      <c r="A6113" s="54"/>
      <c r="B6113" s="54"/>
      <c r="C6113" s="54"/>
      <c r="D6113" s="54"/>
      <c r="F6113" s="54"/>
      <c r="G6113" s="55"/>
      <c r="I6113" s="69"/>
      <c r="J6113" s="50"/>
    </row>
    <row r="6114" spans="1:10" ht="12.75">
      <c r="A6114" s="54"/>
      <c r="B6114" s="54"/>
      <c r="C6114" s="54"/>
      <c r="D6114" s="54"/>
      <c r="F6114" s="54"/>
      <c r="G6114" s="55"/>
      <c r="I6114" s="69"/>
      <c r="J6114" s="50"/>
    </row>
    <row r="6115" spans="1:10" ht="12.75">
      <c r="A6115" s="54"/>
      <c r="B6115" s="54"/>
      <c r="C6115" s="54"/>
      <c r="D6115" s="54"/>
      <c r="F6115" s="54"/>
      <c r="G6115" s="55"/>
      <c r="I6115" s="69"/>
      <c r="J6115" s="50"/>
    </row>
    <row r="6116" spans="1:10" ht="12.75">
      <c r="A6116" s="54"/>
      <c r="B6116" s="54"/>
      <c r="C6116" s="54"/>
      <c r="D6116" s="54"/>
      <c r="F6116" s="54"/>
      <c r="G6116" s="55"/>
      <c r="I6116" s="69"/>
      <c r="J6116" s="50"/>
    </row>
    <row r="6117" spans="1:10" ht="12.75">
      <c r="A6117" s="54"/>
      <c r="B6117" s="54"/>
      <c r="C6117" s="54"/>
      <c r="D6117" s="54"/>
      <c r="F6117" s="54"/>
      <c r="G6117" s="55"/>
      <c r="I6117" s="69"/>
      <c r="J6117" s="50"/>
    </row>
    <row r="6118" spans="1:10" ht="12.75">
      <c r="A6118" s="54"/>
      <c r="B6118" s="54"/>
      <c r="C6118" s="54"/>
      <c r="D6118" s="54"/>
      <c r="F6118" s="54"/>
      <c r="G6118" s="55"/>
      <c r="I6118" s="69"/>
      <c r="J6118" s="50"/>
    </row>
    <row r="6119" spans="1:10" ht="12.75">
      <c r="A6119" s="54"/>
      <c r="B6119" s="54"/>
      <c r="C6119" s="54"/>
      <c r="D6119" s="54"/>
      <c r="F6119" s="54"/>
      <c r="G6119" s="55"/>
      <c r="I6119" s="69"/>
      <c r="J6119" s="50"/>
    </row>
    <row r="6120" spans="1:10" ht="12.75">
      <c r="A6120" s="54"/>
      <c r="B6120" s="54"/>
      <c r="C6120" s="54"/>
      <c r="D6120" s="54"/>
      <c r="F6120" s="54"/>
      <c r="G6120" s="55"/>
      <c r="I6120" s="69"/>
      <c r="J6120" s="50"/>
    </row>
    <row r="6121" spans="1:10" ht="12.75">
      <c r="A6121" s="54"/>
      <c r="B6121" s="54"/>
      <c r="C6121" s="54"/>
      <c r="D6121" s="54"/>
      <c r="F6121" s="54"/>
      <c r="G6121" s="55"/>
      <c r="I6121" s="69"/>
      <c r="J6121" s="50"/>
    </row>
    <row r="6122" spans="1:10" ht="12.75">
      <c r="A6122" s="54"/>
      <c r="B6122" s="54"/>
      <c r="C6122" s="54"/>
      <c r="D6122" s="54"/>
      <c r="F6122" s="54"/>
      <c r="G6122" s="55"/>
      <c r="I6122" s="69"/>
      <c r="J6122" s="50"/>
    </row>
    <row r="6123" spans="1:10" ht="12.75">
      <c r="A6123" s="54"/>
      <c r="B6123" s="54"/>
      <c r="C6123" s="54"/>
      <c r="D6123" s="54"/>
      <c r="F6123" s="54"/>
      <c r="G6123" s="55"/>
      <c r="I6123" s="69"/>
      <c r="J6123" s="50"/>
    </row>
    <row r="6124" spans="1:10" ht="12.75">
      <c r="A6124" s="54"/>
      <c r="B6124" s="54"/>
      <c r="C6124" s="54"/>
      <c r="D6124" s="54"/>
      <c r="F6124" s="54"/>
      <c r="G6124" s="55"/>
      <c r="I6124" s="69"/>
      <c r="J6124" s="50"/>
    </row>
    <row r="6125" spans="1:10" ht="12.75">
      <c r="A6125" s="54"/>
      <c r="B6125" s="54"/>
      <c r="C6125" s="54"/>
      <c r="D6125" s="54"/>
      <c r="F6125" s="54"/>
      <c r="G6125" s="55"/>
      <c r="I6125" s="69"/>
      <c r="J6125" s="50"/>
    </row>
    <row r="6126" spans="1:10" ht="12.75">
      <c r="A6126" s="54"/>
      <c r="B6126" s="54"/>
      <c r="C6126" s="54"/>
      <c r="D6126" s="54"/>
      <c r="F6126" s="54"/>
      <c r="G6126" s="55"/>
      <c r="I6126" s="69"/>
      <c r="J6126" s="50"/>
    </row>
    <row r="6127" spans="1:10" ht="12.75">
      <c r="A6127" s="54"/>
      <c r="B6127" s="54"/>
      <c r="C6127" s="54"/>
      <c r="D6127" s="54"/>
      <c r="F6127" s="54"/>
      <c r="G6127" s="55"/>
      <c r="I6127" s="69"/>
      <c r="J6127" s="50"/>
    </row>
    <row r="6128" spans="1:10" ht="12.75">
      <c r="A6128" s="54"/>
      <c r="B6128" s="54"/>
      <c r="C6128" s="54"/>
      <c r="D6128" s="54"/>
      <c r="F6128" s="54"/>
      <c r="G6128" s="55"/>
      <c r="I6128" s="69"/>
      <c r="J6128" s="50"/>
    </row>
    <row r="6129" spans="1:10" ht="12.75">
      <c r="A6129" s="54"/>
      <c r="B6129" s="54"/>
      <c r="C6129" s="54"/>
      <c r="D6129" s="54"/>
      <c r="F6129" s="54"/>
      <c r="G6129" s="55"/>
      <c r="I6129" s="69"/>
      <c r="J6129" s="50"/>
    </row>
    <row r="6130" spans="1:10" ht="12.75">
      <c r="A6130" s="54"/>
      <c r="B6130" s="54"/>
      <c r="C6130" s="54"/>
      <c r="D6130" s="54"/>
      <c r="F6130" s="54"/>
      <c r="G6130" s="55"/>
      <c r="I6130" s="69"/>
      <c r="J6130" s="50"/>
    </row>
    <row r="6131" spans="1:10" ht="12.75">
      <c r="A6131" s="54"/>
      <c r="B6131" s="54"/>
      <c r="C6131" s="54"/>
      <c r="D6131" s="54"/>
      <c r="F6131" s="54"/>
      <c r="G6131" s="55"/>
      <c r="I6131" s="69"/>
      <c r="J6131" s="50"/>
    </row>
    <row r="6132" spans="1:10" ht="12.75">
      <c r="A6132" s="54"/>
      <c r="B6132" s="54"/>
      <c r="C6132" s="54"/>
      <c r="D6132" s="54"/>
      <c r="F6132" s="54"/>
      <c r="G6132" s="55"/>
      <c r="I6132" s="69"/>
      <c r="J6132" s="50"/>
    </row>
    <row r="6133" spans="1:10" ht="12.75">
      <c r="A6133" s="54"/>
      <c r="B6133" s="54"/>
      <c r="C6133" s="54"/>
      <c r="D6133" s="54"/>
      <c r="F6133" s="54"/>
      <c r="G6133" s="55"/>
      <c r="I6133" s="69"/>
      <c r="J6133" s="50"/>
    </row>
    <row r="6134" spans="1:10" ht="12.75">
      <c r="A6134" s="54"/>
      <c r="B6134" s="54"/>
      <c r="C6134" s="54"/>
      <c r="D6134" s="54"/>
      <c r="F6134" s="54"/>
      <c r="G6134" s="55"/>
      <c r="I6134" s="69"/>
      <c r="J6134" s="50"/>
    </row>
    <row r="6135" spans="1:10" ht="12.75">
      <c r="A6135" s="54"/>
      <c r="B6135" s="54"/>
      <c r="C6135" s="54"/>
      <c r="D6135" s="54"/>
      <c r="F6135" s="54"/>
      <c r="G6135" s="55"/>
      <c r="I6135" s="69"/>
      <c r="J6135" s="50"/>
    </row>
    <row r="6136" spans="1:10" ht="12.75">
      <c r="A6136" s="54"/>
      <c r="B6136" s="54"/>
      <c r="C6136" s="54"/>
      <c r="D6136" s="54"/>
      <c r="F6136" s="54"/>
      <c r="G6136" s="55"/>
      <c r="I6136" s="69"/>
      <c r="J6136" s="50"/>
    </row>
    <row r="6137" spans="1:10" ht="12.75">
      <c r="A6137" s="54"/>
      <c r="B6137" s="54"/>
      <c r="C6137" s="54"/>
      <c r="D6137" s="54"/>
      <c r="F6137" s="54"/>
      <c r="G6137" s="55"/>
      <c r="I6137" s="69"/>
      <c r="J6137" s="50"/>
    </row>
    <row r="6138" spans="1:10" ht="12.75">
      <c r="A6138" s="54"/>
      <c r="B6138" s="54"/>
      <c r="C6138" s="54"/>
      <c r="D6138" s="54"/>
      <c r="F6138" s="54"/>
      <c r="G6138" s="55"/>
      <c r="I6138" s="69"/>
      <c r="J6138" s="50"/>
    </row>
    <row r="6139" spans="1:10" ht="12.75">
      <c r="A6139" s="54"/>
      <c r="B6139" s="54"/>
      <c r="C6139" s="54"/>
      <c r="D6139" s="54"/>
      <c r="F6139" s="54"/>
      <c r="G6139" s="55"/>
      <c r="I6139" s="69"/>
      <c r="J6139" s="50"/>
    </row>
    <row r="6140" spans="1:10" ht="12.75">
      <c r="A6140" s="54"/>
      <c r="B6140" s="54"/>
      <c r="C6140" s="54"/>
      <c r="D6140" s="54"/>
      <c r="F6140" s="54"/>
      <c r="G6140" s="55"/>
      <c r="I6140" s="69"/>
      <c r="J6140" s="50"/>
    </row>
    <row r="6141" spans="1:10" ht="12.75">
      <c r="A6141" s="54"/>
      <c r="B6141" s="54"/>
      <c r="C6141" s="54"/>
      <c r="D6141" s="54"/>
      <c r="F6141" s="54"/>
      <c r="G6141" s="55"/>
      <c r="I6141" s="69"/>
      <c r="J6141" s="50"/>
    </row>
    <row r="6142" spans="1:10" ht="12.75">
      <c r="A6142" s="54"/>
      <c r="B6142" s="54"/>
      <c r="C6142" s="54"/>
      <c r="D6142" s="54"/>
      <c r="F6142" s="54"/>
      <c r="G6142" s="55"/>
      <c r="I6142" s="69"/>
      <c r="J6142" s="50"/>
    </row>
    <row r="6143" spans="1:10" ht="12.75">
      <c r="A6143" s="54"/>
      <c r="B6143" s="54"/>
      <c r="C6143" s="54"/>
      <c r="D6143" s="54"/>
      <c r="F6143" s="54"/>
      <c r="G6143" s="55"/>
      <c r="I6143" s="69"/>
      <c r="J6143" s="50"/>
    </row>
    <row r="6144" spans="1:10" ht="12.75">
      <c r="A6144" s="54"/>
      <c r="B6144" s="54"/>
      <c r="C6144" s="54"/>
      <c r="D6144" s="54"/>
      <c r="F6144" s="54"/>
      <c r="G6144" s="55"/>
      <c r="I6144" s="69"/>
      <c r="J6144" s="50"/>
    </row>
    <row r="6145" spans="1:10" ht="12.75">
      <c r="A6145" s="54"/>
      <c r="B6145" s="54"/>
      <c r="C6145" s="54"/>
      <c r="D6145" s="54"/>
      <c r="F6145" s="54"/>
      <c r="G6145" s="55"/>
      <c r="I6145" s="69"/>
      <c r="J6145" s="50"/>
    </row>
    <row r="6146" spans="1:10" ht="12.75">
      <c r="A6146" s="54"/>
      <c r="B6146" s="54"/>
      <c r="C6146" s="54"/>
      <c r="D6146" s="54"/>
      <c r="F6146" s="54"/>
      <c r="G6146" s="55"/>
      <c r="I6146" s="69"/>
      <c r="J6146" s="50"/>
    </row>
    <row r="6147" spans="1:10" ht="12.75">
      <c r="A6147" s="54"/>
      <c r="B6147" s="54"/>
      <c r="C6147" s="54"/>
      <c r="D6147" s="54"/>
      <c r="F6147" s="54"/>
      <c r="G6147" s="55"/>
      <c r="I6147" s="69"/>
      <c r="J6147" s="50"/>
    </row>
    <row r="6148" spans="1:10" ht="12.75">
      <c r="A6148" s="54"/>
      <c r="B6148" s="54"/>
      <c r="C6148" s="54"/>
      <c r="D6148" s="54"/>
      <c r="F6148" s="54"/>
      <c r="G6148" s="55"/>
      <c r="I6148" s="69"/>
      <c r="J6148" s="50"/>
    </row>
    <row r="6149" spans="1:10" ht="12.75">
      <c r="A6149" s="54"/>
      <c r="B6149" s="54"/>
      <c r="C6149" s="54"/>
      <c r="D6149" s="54"/>
      <c r="F6149" s="54"/>
      <c r="G6149" s="55"/>
      <c r="I6149" s="69"/>
      <c r="J6149" s="50"/>
    </row>
    <row r="6150" spans="1:10" ht="12.75">
      <c r="A6150" s="54"/>
      <c r="B6150" s="54"/>
      <c r="C6150" s="54"/>
      <c r="D6150" s="54"/>
      <c r="F6150" s="54"/>
      <c r="G6150" s="55"/>
      <c r="I6150" s="69"/>
      <c r="J6150" s="50"/>
    </row>
    <row r="6151" spans="1:10" ht="12.75">
      <c r="A6151" s="54"/>
      <c r="B6151" s="54"/>
      <c r="C6151" s="54"/>
      <c r="D6151" s="54"/>
      <c r="F6151" s="54"/>
      <c r="G6151" s="55"/>
      <c r="I6151" s="69"/>
      <c r="J6151" s="50"/>
    </row>
    <row r="6152" spans="1:10" ht="12.75">
      <c r="A6152" s="54"/>
      <c r="B6152" s="54"/>
      <c r="C6152" s="54"/>
      <c r="D6152" s="54"/>
      <c r="F6152" s="54"/>
      <c r="G6152" s="55"/>
      <c r="I6152" s="69"/>
      <c r="J6152" s="50"/>
    </row>
    <row r="6153" spans="1:10" ht="12.75">
      <c r="A6153" s="54"/>
      <c r="B6153" s="54"/>
      <c r="C6153" s="54"/>
      <c r="D6153" s="54"/>
      <c r="F6153" s="54"/>
      <c r="G6153" s="55"/>
      <c r="I6153" s="69"/>
      <c r="J6153" s="50"/>
    </row>
    <row r="6154" spans="1:10" ht="12.75">
      <c r="A6154" s="54"/>
      <c r="B6154" s="54"/>
      <c r="C6154" s="54"/>
      <c r="D6154" s="54"/>
      <c r="F6154" s="54"/>
      <c r="G6154" s="55"/>
      <c r="I6154" s="69"/>
      <c r="J6154" s="50"/>
    </row>
    <row r="6155" spans="1:10" ht="12.75">
      <c r="A6155" s="54"/>
      <c r="B6155" s="54"/>
      <c r="C6155" s="54"/>
      <c r="D6155" s="54"/>
      <c r="F6155" s="54"/>
      <c r="G6155" s="55"/>
      <c r="I6155" s="69"/>
      <c r="J6155" s="50"/>
    </row>
    <row r="6156" spans="1:10" ht="12.75">
      <c r="A6156" s="54"/>
      <c r="B6156" s="54"/>
      <c r="C6156" s="54"/>
      <c r="D6156" s="54"/>
      <c r="F6156" s="54"/>
      <c r="G6156" s="55"/>
      <c r="I6156" s="69"/>
      <c r="J6156" s="50"/>
    </row>
    <row r="6157" spans="1:10" ht="12.75">
      <c r="A6157" s="54"/>
      <c r="B6157" s="54"/>
      <c r="C6157" s="54"/>
      <c r="D6157" s="54"/>
      <c r="F6157" s="54"/>
      <c r="G6157" s="55"/>
      <c r="I6157" s="69"/>
      <c r="J6157" s="50"/>
    </row>
    <row r="6158" spans="1:10" ht="12.75">
      <c r="A6158" s="54"/>
      <c r="B6158" s="54"/>
      <c r="C6158" s="54"/>
      <c r="D6158" s="54"/>
      <c r="F6158" s="54"/>
      <c r="G6158" s="55"/>
      <c r="I6158" s="69"/>
      <c r="J6158" s="50"/>
    </row>
    <row r="6159" spans="1:10" ht="12.75">
      <c r="A6159" s="54"/>
      <c r="B6159" s="54"/>
      <c r="C6159" s="54"/>
      <c r="D6159" s="54"/>
      <c r="F6159" s="54"/>
      <c r="G6159" s="55"/>
      <c r="I6159" s="69"/>
      <c r="J6159" s="50"/>
    </row>
    <row r="6160" spans="1:10" ht="12.75">
      <c r="A6160" s="54"/>
      <c r="B6160" s="54"/>
      <c r="C6160" s="54"/>
      <c r="D6160" s="54"/>
      <c r="F6160" s="54"/>
      <c r="G6160" s="55"/>
      <c r="I6160" s="69"/>
      <c r="J6160" s="50"/>
    </row>
    <row r="6161" spans="1:10" ht="12.75">
      <c r="A6161" s="54"/>
      <c r="B6161" s="54"/>
      <c r="C6161" s="54"/>
      <c r="D6161" s="54"/>
      <c r="F6161" s="54"/>
      <c r="G6161" s="55"/>
      <c r="I6161" s="69"/>
      <c r="J6161" s="50"/>
    </row>
    <row r="6162" spans="1:10" ht="12.75">
      <c r="A6162" s="54"/>
      <c r="B6162" s="54"/>
      <c r="C6162" s="54"/>
      <c r="D6162" s="54"/>
      <c r="F6162" s="54"/>
      <c r="G6162" s="55"/>
      <c r="I6162" s="69"/>
      <c r="J6162" s="50"/>
    </row>
    <row r="6163" spans="1:10" ht="12.75">
      <c r="A6163" s="54"/>
      <c r="B6163" s="54"/>
      <c r="C6163" s="54"/>
      <c r="D6163" s="54"/>
      <c r="F6163" s="54"/>
      <c r="G6163" s="55"/>
      <c r="I6163" s="69"/>
      <c r="J6163" s="50"/>
    </row>
    <row r="6164" spans="1:10" ht="12.75">
      <c r="A6164" s="54"/>
      <c r="B6164" s="54"/>
      <c r="C6164" s="54"/>
      <c r="D6164" s="54"/>
      <c r="F6164" s="54"/>
      <c r="G6164" s="55"/>
      <c r="I6164" s="69"/>
      <c r="J6164" s="50"/>
    </row>
    <row r="6165" spans="1:10" ht="12.75">
      <c r="A6165" s="54"/>
      <c r="B6165" s="54"/>
      <c r="C6165" s="54"/>
      <c r="D6165" s="54"/>
      <c r="F6165" s="54"/>
      <c r="G6165" s="55"/>
      <c r="I6165" s="69"/>
      <c r="J6165" s="50"/>
    </row>
    <row r="6166" spans="1:10" ht="12.75">
      <c r="A6166" s="54"/>
      <c r="B6166" s="54"/>
      <c r="C6166" s="54"/>
      <c r="D6166" s="54"/>
      <c r="F6166" s="54"/>
      <c r="G6166" s="55"/>
      <c r="I6166" s="69"/>
      <c r="J6166" s="50"/>
    </row>
    <row r="6167" spans="1:10" ht="12.75">
      <c r="A6167" s="54"/>
      <c r="B6167" s="54"/>
      <c r="C6167" s="54"/>
      <c r="D6167" s="54"/>
      <c r="F6167" s="54"/>
      <c r="G6167" s="55"/>
      <c r="I6167" s="69"/>
      <c r="J6167" s="50"/>
    </row>
    <row r="6168" spans="1:10" ht="12.75">
      <c r="A6168" s="54"/>
      <c r="B6168" s="54"/>
      <c r="C6168" s="54"/>
      <c r="D6168" s="54"/>
      <c r="F6168" s="54"/>
      <c r="G6168" s="55"/>
      <c r="I6168" s="69"/>
      <c r="J6168" s="50"/>
    </row>
    <row r="6169" spans="1:10" ht="12.75">
      <c r="A6169" s="54"/>
      <c r="B6169" s="54"/>
      <c r="C6169" s="54"/>
      <c r="D6169" s="54"/>
      <c r="F6169" s="54"/>
      <c r="G6169" s="55"/>
      <c r="I6169" s="69"/>
      <c r="J6169" s="50"/>
    </row>
    <row r="6170" spans="1:10" ht="12.75">
      <c r="A6170" s="54"/>
      <c r="B6170" s="54"/>
      <c r="C6170" s="54"/>
      <c r="D6170" s="54"/>
      <c r="F6170" s="54"/>
      <c r="G6170" s="55"/>
      <c r="I6170" s="69"/>
      <c r="J6170" s="50"/>
    </row>
    <row r="6171" spans="1:10" ht="12.75">
      <c r="A6171" s="54"/>
      <c r="B6171" s="54"/>
      <c r="C6171" s="54"/>
      <c r="D6171" s="54"/>
      <c r="F6171" s="54"/>
      <c r="G6171" s="55"/>
      <c r="I6171" s="69"/>
      <c r="J6171" s="50"/>
    </row>
    <row r="6172" spans="1:10" ht="12.75">
      <c r="A6172" s="54"/>
      <c r="B6172" s="54"/>
      <c r="C6172" s="54"/>
      <c r="D6172" s="54"/>
      <c r="F6172" s="54"/>
      <c r="G6172" s="55"/>
      <c r="I6172" s="69"/>
      <c r="J6172" s="50"/>
    </row>
    <row r="6173" spans="1:10" ht="12.75">
      <c r="A6173" s="54"/>
      <c r="B6173" s="54"/>
      <c r="C6173" s="54"/>
      <c r="D6173" s="54"/>
      <c r="F6173" s="54"/>
      <c r="G6173" s="55"/>
      <c r="I6173" s="69"/>
      <c r="J6173" s="50"/>
    </row>
    <row r="6174" spans="1:10" ht="12.75">
      <c r="A6174" s="54"/>
      <c r="B6174" s="54"/>
      <c r="C6174" s="54"/>
      <c r="D6174" s="54"/>
      <c r="F6174" s="54"/>
      <c r="G6174" s="55"/>
      <c r="I6174" s="69"/>
      <c r="J6174" s="50"/>
    </row>
    <row r="6175" spans="1:10" ht="12.75">
      <c r="A6175" s="54"/>
      <c r="B6175" s="54"/>
      <c r="C6175" s="54"/>
      <c r="D6175" s="54"/>
      <c r="F6175" s="54"/>
      <c r="G6175" s="55"/>
      <c r="I6175" s="69"/>
      <c r="J6175" s="50"/>
    </row>
    <row r="6176" spans="1:10" ht="12.75">
      <c r="A6176" s="54"/>
      <c r="B6176" s="54"/>
      <c r="C6176" s="54"/>
      <c r="D6176" s="54"/>
      <c r="F6176" s="54"/>
      <c r="G6176" s="55"/>
      <c r="I6176" s="69"/>
      <c r="J6176" s="50"/>
    </row>
    <row r="6177" spans="1:10" ht="12.75">
      <c r="A6177" s="54"/>
      <c r="B6177" s="54"/>
      <c r="C6177" s="54"/>
      <c r="D6177" s="54"/>
      <c r="F6177" s="54"/>
      <c r="G6177" s="55"/>
      <c r="I6177" s="69"/>
      <c r="J6177" s="50"/>
    </row>
    <row r="6178" spans="1:10" ht="12.75">
      <c r="A6178" s="54"/>
      <c r="B6178" s="54"/>
      <c r="C6178" s="54"/>
      <c r="D6178" s="54"/>
      <c r="F6178" s="54"/>
      <c r="G6178" s="55"/>
      <c r="I6178" s="69"/>
      <c r="J6178" s="50"/>
    </row>
    <row r="6179" spans="1:10" ht="12.75">
      <c r="A6179" s="54"/>
      <c r="B6179" s="54"/>
      <c r="C6179" s="54"/>
      <c r="D6179" s="54"/>
      <c r="F6179" s="54"/>
      <c r="G6179" s="55"/>
      <c r="I6179" s="69"/>
      <c r="J6179" s="50"/>
    </row>
    <row r="6180" spans="1:10" ht="12.75">
      <c r="A6180" s="54"/>
      <c r="B6180" s="54"/>
      <c r="C6180" s="54"/>
      <c r="D6180" s="54"/>
      <c r="F6180" s="54"/>
      <c r="G6180" s="55"/>
      <c r="I6180" s="69"/>
      <c r="J6180" s="50"/>
    </row>
    <row r="6181" spans="1:10" ht="12.75">
      <c r="A6181" s="54"/>
      <c r="B6181" s="54"/>
      <c r="C6181" s="54"/>
      <c r="D6181" s="54"/>
      <c r="F6181" s="54"/>
      <c r="G6181" s="55"/>
      <c r="I6181" s="69"/>
      <c r="J6181" s="50"/>
    </row>
    <row r="6182" spans="1:10" ht="12.75">
      <c r="A6182" s="54"/>
      <c r="B6182" s="54"/>
      <c r="C6182" s="54"/>
      <c r="D6182" s="54"/>
      <c r="F6182" s="54"/>
      <c r="G6182" s="55"/>
      <c r="I6182" s="69"/>
      <c r="J6182" s="50"/>
    </row>
    <row r="6183" spans="1:10" ht="12.75">
      <c r="A6183" s="54"/>
      <c r="B6183" s="54"/>
      <c r="C6183" s="54"/>
      <c r="D6183" s="54"/>
      <c r="F6183" s="54"/>
      <c r="G6183" s="55"/>
      <c r="I6183" s="69"/>
      <c r="J6183" s="50"/>
    </row>
    <row r="6184" spans="1:10" ht="12.75">
      <c r="A6184" s="54"/>
      <c r="B6184" s="54"/>
      <c r="C6184" s="54"/>
      <c r="D6184" s="54"/>
      <c r="F6184" s="54"/>
      <c r="G6184" s="55"/>
      <c r="I6184" s="69"/>
      <c r="J6184" s="50"/>
    </row>
    <row r="6185" spans="1:10" ht="12.75">
      <c r="A6185" s="54"/>
      <c r="B6185" s="54"/>
      <c r="C6185" s="54"/>
      <c r="D6185" s="54"/>
      <c r="F6185" s="54"/>
      <c r="G6185" s="55"/>
      <c r="I6185" s="69"/>
      <c r="J6185" s="50"/>
    </row>
    <row r="6186" spans="1:10" ht="12.75">
      <c r="A6186" s="54"/>
      <c r="B6186" s="54"/>
      <c r="C6186" s="54"/>
      <c r="D6186" s="54"/>
      <c r="F6186" s="54"/>
      <c r="G6186" s="55"/>
      <c r="I6186" s="69"/>
      <c r="J6186" s="50"/>
    </row>
    <row r="6187" spans="1:10" ht="12.75">
      <c r="A6187" s="54"/>
      <c r="B6187" s="54"/>
      <c r="C6187" s="54"/>
      <c r="D6187" s="54"/>
      <c r="F6187" s="54"/>
      <c r="G6187" s="55"/>
      <c r="I6187" s="69"/>
      <c r="J6187" s="50"/>
    </row>
    <row r="6188" spans="1:10" ht="12.75">
      <c r="A6188" s="54"/>
      <c r="B6188" s="54"/>
      <c r="C6188" s="54"/>
      <c r="D6188" s="54"/>
      <c r="F6188" s="54"/>
      <c r="G6188" s="55"/>
      <c r="I6188" s="69"/>
      <c r="J6188" s="50"/>
    </row>
    <row r="6189" spans="1:10" ht="12.75">
      <c r="A6189" s="54"/>
      <c r="B6189" s="54"/>
      <c r="C6189" s="54"/>
      <c r="D6189" s="54"/>
      <c r="F6189" s="54"/>
      <c r="G6189" s="55"/>
      <c r="I6189" s="69"/>
      <c r="J6189" s="50"/>
    </row>
    <row r="6190" spans="1:10" ht="12.75">
      <c r="A6190" s="54"/>
      <c r="B6190" s="54"/>
      <c r="C6190" s="54"/>
      <c r="D6190" s="54"/>
      <c r="F6190" s="54"/>
      <c r="G6190" s="55"/>
      <c r="I6190" s="69"/>
      <c r="J6190" s="50"/>
    </row>
    <row r="6191" spans="1:10" ht="12.75">
      <c r="A6191" s="54"/>
      <c r="B6191" s="54"/>
      <c r="C6191" s="54"/>
      <c r="D6191" s="54"/>
      <c r="F6191" s="54"/>
      <c r="G6191" s="55"/>
      <c r="I6191" s="69"/>
      <c r="J6191" s="50"/>
    </row>
    <row r="6192" spans="1:10" ht="12.75">
      <c r="A6192" s="54"/>
      <c r="B6192" s="54"/>
      <c r="C6192" s="54"/>
      <c r="D6192" s="54"/>
      <c r="F6192" s="54"/>
      <c r="G6192" s="55"/>
      <c r="I6192" s="69"/>
      <c r="J6192" s="50"/>
    </row>
    <row r="6193" spans="1:10" ht="12.75">
      <c r="A6193" s="54"/>
      <c r="B6193" s="54"/>
      <c r="C6193" s="54"/>
      <c r="D6193" s="54"/>
      <c r="F6193" s="54"/>
      <c r="G6193" s="55"/>
      <c r="I6193" s="69"/>
      <c r="J6193" s="50"/>
    </row>
    <row r="6194" spans="1:10" ht="12.75">
      <c r="A6194" s="54"/>
      <c r="B6194" s="54"/>
      <c r="C6194" s="54"/>
      <c r="D6194" s="54"/>
      <c r="F6194" s="54"/>
      <c r="G6194" s="55"/>
      <c r="I6194" s="69"/>
      <c r="J6194" s="50"/>
    </row>
    <row r="6195" spans="1:10" ht="12.75">
      <c r="A6195" s="54"/>
      <c r="B6195" s="54"/>
      <c r="C6195" s="54"/>
      <c r="D6195" s="54"/>
      <c r="F6195" s="54"/>
      <c r="G6195" s="55"/>
      <c r="I6195" s="69"/>
      <c r="J6195" s="50"/>
    </row>
    <row r="6196" spans="1:10" ht="12.75">
      <c r="A6196" s="54"/>
      <c r="B6196" s="54"/>
      <c r="C6196" s="54"/>
      <c r="D6196" s="54"/>
      <c r="F6196" s="54"/>
      <c r="G6196" s="55"/>
      <c r="I6196" s="69"/>
      <c r="J6196" s="50"/>
    </row>
    <row r="6197" spans="1:10" ht="12.75">
      <c r="A6197" s="54"/>
      <c r="B6197" s="54"/>
      <c r="C6197" s="54"/>
      <c r="D6197" s="54"/>
      <c r="F6197" s="54"/>
      <c r="G6197" s="55"/>
      <c r="I6197" s="69"/>
      <c r="J6197" s="50"/>
    </row>
    <row r="6198" spans="1:10" ht="12.75">
      <c r="A6198" s="54"/>
      <c r="B6198" s="54"/>
      <c r="C6198" s="54"/>
      <c r="D6198" s="54"/>
      <c r="F6198" s="54"/>
      <c r="G6198" s="55"/>
      <c r="I6198" s="69"/>
      <c r="J6198" s="50"/>
    </row>
    <row r="6199" spans="1:10" ht="12.75">
      <c r="A6199" s="54"/>
      <c r="B6199" s="54"/>
      <c r="C6199" s="54"/>
      <c r="D6199" s="54"/>
      <c r="F6199" s="54"/>
      <c r="G6199" s="55"/>
      <c r="I6199" s="69"/>
      <c r="J6199" s="50"/>
    </row>
    <row r="6200" spans="1:10" ht="12.75">
      <c r="A6200" s="54"/>
      <c r="B6200" s="54"/>
      <c r="C6200" s="54"/>
      <c r="D6200" s="54"/>
      <c r="F6200" s="54"/>
      <c r="G6200" s="55"/>
      <c r="I6200" s="69"/>
      <c r="J6200" s="50"/>
    </row>
    <row r="6201" spans="1:10" ht="12.75">
      <c r="A6201" s="54"/>
      <c r="B6201" s="54"/>
      <c r="C6201" s="54"/>
      <c r="D6201" s="54"/>
      <c r="F6201" s="54"/>
      <c r="G6201" s="55"/>
      <c r="I6201" s="69"/>
      <c r="J6201" s="50"/>
    </row>
    <row r="6202" spans="1:10" ht="12.75">
      <c r="A6202" s="54"/>
      <c r="B6202" s="54"/>
      <c r="C6202" s="54"/>
      <c r="D6202" s="54"/>
      <c r="F6202" s="54"/>
      <c r="G6202" s="55"/>
      <c r="I6202" s="69"/>
      <c r="J6202" s="50"/>
    </row>
    <row r="6203" spans="1:10" ht="12.75">
      <c r="A6203" s="54"/>
      <c r="B6203" s="54"/>
      <c r="C6203" s="54"/>
      <c r="D6203" s="54"/>
      <c r="F6203" s="54"/>
      <c r="G6203" s="55"/>
      <c r="I6203" s="69"/>
      <c r="J6203" s="50"/>
    </row>
    <row r="6204" spans="1:10" ht="12.75">
      <c r="A6204" s="54"/>
      <c r="B6204" s="54"/>
      <c r="C6204" s="54"/>
      <c r="D6204" s="54"/>
      <c r="F6204" s="54"/>
      <c r="G6204" s="55"/>
      <c r="I6204" s="69"/>
      <c r="J6204" s="50"/>
    </row>
    <row r="6205" spans="1:10" ht="12.75">
      <c r="A6205" s="54"/>
      <c r="B6205" s="54"/>
      <c r="C6205" s="54"/>
      <c r="D6205" s="54"/>
      <c r="F6205" s="54"/>
      <c r="G6205" s="55"/>
      <c r="I6205" s="69"/>
      <c r="J6205" s="50"/>
    </row>
    <row r="6206" spans="1:10" ht="12.75">
      <c r="A6206" s="54"/>
      <c r="B6206" s="54"/>
      <c r="C6206" s="54"/>
      <c r="D6206" s="54"/>
      <c r="F6206" s="54"/>
      <c r="G6206" s="55"/>
      <c r="I6206" s="69"/>
      <c r="J6206" s="50"/>
    </row>
    <row r="6207" spans="1:10" ht="12.75">
      <c r="A6207" s="54"/>
      <c r="B6207" s="54"/>
      <c r="C6207" s="54"/>
      <c r="D6207" s="54"/>
      <c r="F6207" s="54"/>
      <c r="G6207" s="55"/>
      <c r="I6207" s="69"/>
      <c r="J6207" s="50"/>
    </row>
    <row r="6208" spans="1:10" ht="12.75">
      <c r="A6208" s="54"/>
      <c r="B6208" s="54"/>
      <c r="C6208" s="54"/>
      <c r="D6208" s="54"/>
      <c r="F6208" s="54"/>
      <c r="G6208" s="55"/>
      <c r="I6208" s="69"/>
      <c r="J6208" s="50"/>
    </row>
    <row r="6209" spans="1:10" ht="12.75">
      <c r="A6209" s="54"/>
      <c r="B6209" s="54"/>
      <c r="C6209" s="54"/>
      <c r="D6209" s="54"/>
      <c r="F6209" s="54"/>
      <c r="G6209" s="55"/>
      <c r="I6209" s="69"/>
      <c r="J6209" s="50"/>
    </row>
    <row r="6210" spans="1:10" ht="12.75">
      <c r="A6210" s="54"/>
      <c r="B6210" s="54"/>
      <c r="C6210" s="54"/>
      <c r="D6210" s="54"/>
      <c r="F6210" s="54"/>
      <c r="G6210" s="55"/>
      <c r="I6210" s="69"/>
      <c r="J6210" s="50"/>
    </row>
    <row r="6211" spans="1:10" ht="12.75">
      <c r="A6211" s="54"/>
      <c r="B6211" s="54"/>
      <c r="C6211" s="54"/>
      <c r="D6211" s="54"/>
      <c r="F6211" s="54"/>
      <c r="G6211" s="55"/>
      <c r="I6211" s="69"/>
      <c r="J6211" s="50"/>
    </row>
    <row r="6212" spans="1:10" ht="12.75">
      <c r="A6212" s="54"/>
      <c r="B6212" s="54"/>
      <c r="C6212" s="54"/>
      <c r="D6212" s="54"/>
      <c r="F6212" s="54"/>
      <c r="G6212" s="55"/>
      <c r="I6212" s="69"/>
      <c r="J6212" s="50"/>
    </row>
    <row r="6213" spans="1:10" ht="12.75">
      <c r="A6213" s="54"/>
      <c r="B6213" s="54"/>
      <c r="C6213" s="54"/>
      <c r="D6213" s="54"/>
      <c r="F6213" s="54"/>
      <c r="G6213" s="55"/>
      <c r="I6213" s="69"/>
      <c r="J6213" s="50"/>
    </row>
    <row r="6214" spans="1:10" ht="12.75">
      <c r="A6214" s="54"/>
      <c r="B6214" s="54"/>
      <c r="C6214" s="54"/>
      <c r="D6214" s="54"/>
      <c r="F6214" s="54"/>
      <c r="G6214" s="55"/>
      <c r="I6214" s="69"/>
      <c r="J6214" s="50"/>
    </row>
    <row r="6215" spans="1:10" ht="12.75">
      <c r="A6215" s="54"/>
      <c r="B6215" s="54"/>
      <c r="C6215" s="54"/>
      <c r="D6215" s="54"/>
      <c r="F6215" s="54"/>
      <c r="G6215" s="55"/>
      <c r="I6215" s="69"/>
      <c r="J6215" s="50"/>
    </row>
    <row r="6216" spans="1:10" ht="12.75">
      <c r="A6216" s="54"/>
      <c r="B6216" s="54"/>
      <c r="C6216" s="54"/>
      <c r="D6216" s="54"/>
      <c r="F6216" s="54"/>
      <c r="G6216" s="55"/>
      <c r="I6216" s="69"/>
      <c r="J6216" s="50"/>
    </row>
    <row r="6217" spans="1:10" ht="12.75">
      <c r="A6217" s="54"/>
      <c r="B6217" s="54"/>
      <c r="C6217" s="54"/>
      <c r="D6217" s="54"/>
      <c r="F6217" s="54"/>
      <c r="G6217" s="55"/>
      <c r="I6217" s="69"/>
      <c r="J6217" s="50"/>
    </row>
    <row r="6218" spans="1:10" ht="12.75">
      <c r="A6218" s="54"/>
      <c r="B6218" s="54"/>
      <c r="C6218" s="54"/>
      <c r="D6218" s="54"/>
      <c r="F6218" s="54"/>
      <c r="G6218" s="55"/>
      <c r="I6218" s="69"/>
      <c r="J6218" s="50"/>
    </row>
    <row r="6219" spans="1:10" ht="12.75">
      <c r="A6219" s="54"/>
      <c r="B6219" s="54"/>
      <c r="C6219" s="54"/>
      <c r="D6219" s="54"/>
      <c r="F6219" s="54"/>
      <c r="G6219" s="55"/>
      <c r="I6219" s="69"/>
      <c r="J6219" s="50"/>
    </row>
    <row r="6220" spans="1:10" ht="12.75">
      <c r="A6220" s="54"/>
      <c r="B6220" s="54"/>
      <c r="C6220" s="54"/>
      <c r="D6220" s="54"/>
      <c r="F6220" s="54"/>
      <c r="G6220" s="55"/>
      <c r="I6220" s="69"/>
      <c r="J6220" s="50"/>
    </row>
    <row r="6221" spans="1:10" ht="12.75">
      <c r="A6221" s="54"/>
      <c r="B6221" s="54"/>
      <c r="C6221" s="54"/>
      <c r="D6221" s="54"/>
      <c r="F6221" s="54"/>
      <c r="G6221" s="55"/>
      <c r="I6221" s="69"/>
      <c r="J6221" s="50"/>
    </row>
    <row r="6222" spans="1:10" ht="12.75">
      <c r="A6222" s="54"/>
      <c r="B6222" s="54"/>
      <c r="C6222" s="54"/>
      <c r="D6222" s="54"/>
      <c r="F6222" s="54"/>
      <c r="G6222" s="55"/>
      <c r="I6222" s="69"/>
      <c r="J6222" s="50"/>
    </row>
    <row r="6223" spans="1:10" ht="12.75">
      <c r="A6223" s="54"/>
      <c r="B6223" s="54"/>
      <c r="C6223" s="54"/>
      <c r="D6223" s="54"/>
      <c r="F6223" s="54"/>
      <c r="G6223" s="55"/>
      <c r="I6223" s="69"/>
      <c r="J6223" s="50"/>
    </row>
    <row r="6224" spans="1:10" ht="12.75">
      <c r="A6224" s="54"/>
      <c r="B6224" s="54"/>
      <c r="C6224" s="54"/>
      <c r="D6224" s="54"/>
      <c r="F6224" s="54"/>
      <c r="G6224" s="55"/>
      <c r="I6224" s="69"/>
      <c r="J6224" s="50"/>
    </row>
    <row r="6225" spans="1:10" ht="12.75">
      <c r="A6225" s="54"/>
      <c r="B6225" s="54"/>
      <c r="C6225" s="54"/>
      <c r="D6225" s="54"/>
      <c r="F6225" s="54"/>
      <c r="G6225" s="55"/>
      <c r="I6225" s="69"/>
      <c r="J6225" s="50"/>
    </row>
    <row r="6226" spans="1:10" ht="12.75">
      <c r="A6226" s="54"/>
      <c r="B6226" s="54"/>
      <c r="C6226" s="54"/>
      <c r="D6226" s="54"/>
      <c r="F6226" s="54"/>
      <c r="G6226" s="55"/>
      <c r="I6226" s="69"/>
      <c r="J6226" s="50"/>
    </row>
    <row r="6227" spans="1:10" ht="12.75">
      <c r="A6227" s="54"/>
      <c r="B6227" s="54"/>
      <c r="C6227" s="54"/>
      <c r="D6227" s="54"/>
      <c r="F6227" s="54"/>
      <c r="G6227" s="55"/>
      <c r="I6227" s="69"/>
      <c r="J6227" s="50"/>
    </row>
    <row r="6228" spans="1:10" ht="12.75">
      <c r="A6228" s="54"/>
      <c r="B6228" s="54"/>
      <c r="C6228" s="54"/>
      <c r="D6228" s="54"/>
      <c r="F6228" s="54"/>
      <c r="G6228" s="55"/>
      <c r="I6228" s="69"/>
      <c r="J6228" s="50"/>
    </row>
    <row r="6229" spans="1:10" ht="12.75">
      <c r="A6229" s="54"/>
      <c r="B6229" s="54"/>
      <c r="C6229" s="54"/>
      <c r="D6229" s="54"/>
      <c r="F6229" s="54"/>
      <c r="G6229" s="55"/>
      <c r="I6229" s="69"/>
      <c r="J6229" s="50"/>
    </row>
    <row r="6230" spans="1:10" ht="12.75">
      <c r="A6230" s="54"/>
      <c r="B6230" s="54"/>
      <c r="C6230" s="54"/>
      <c r="D6230" s="54"/>
      <c r="F6230" s="54"/>
      <c r="G6230" s="55"/>
      <c r="I6230" s="69"/>
      <c r="J6230" s="50"/>
    </row>
    <row r="6231" spans="1:10" ht="12.75">
      <c r="A6231" s="54"/>
      <c r="B6231" s="54"/>
      <c r="C6231" s="54"/>
      <c r="D6231" s="54"/>
      <c r="F6231" s="54"/>
      <c r="G6231" s="55"/>
      <c r="I6231" s="69"/>
      <c r="J6231" s="50"/>
    </row>
    <row r="6232" spans="1:10" ht="12.75">
      <c r="A6232" s="54"/>
      <c r="B6232" s="54"/>
      <c r="C6232" s="54"/>
      <c r="D6232" s="54"/>
      <c r="F6232" s="54"/>
      <c r="G6232" s="55"/>
      <c r="I6232" s="69"/>
      <c r="J6232" s="50"/>
    </row>
    <row r="6233" spans="1:10" ht="12.75">
      <c r="A6233" s="54"/>
      <c r="B6233" s="54"/>
      <c r="C6233" s="54"/>
      <c r="D6233" s="54"/>
      <c r="F6233" s="54"/>
      <c r="G6233" s="55"/>
      <c r="I6233" s="69"/>
      <c r="J6233" s="50"/>
    </row>
    <row r="6234" spans="1:10" ht="12.75">
      <c r="A6234" s="54"/>
      <c r="B6234" s="54"/>
      <c r="C6234" s="54"/>
      <c r="D6234" s="54"/>
      <c r="F6234" s="54"/>
      <c r="G6234" s="55"/>
      <c r="I6234" s="69"/>
      <c r="J6234" s="50"/>
    </row>
    <row r="6235" spans="1:10" ht="12.75">
      <c r="A6235" s="54"/>
      <c r="B6235" s="54"/>
      <c r="C6235" s="54"/>
      <c r="D6235" s="54"/>
      <c r="F6235" s="54"/>
      <c r="G6235" s="55"/>
      <c r="I6235" s="69"/>
      <c r="J6235" s="50"/>
    </row>
    <row r="6236" spans="1:10" ht="12.75">
      <c r="A6236" s="54"/>
      <c r="B6236" s="54"/>
      <c r="C6236" s="54"/>
      <c r="D6236" s="54"/>
      <c r="F6236" s="54"/>
      <c r="G6236" s="55"/>
      <c r="I6236" s="69"/>
      <c r="J6236" s="50"/>
    </row>
    <row r="6237" spans="1:10" ht="12.75">
      <c r="A6237" s="54"/>
      <c r="B6237" s="54"/>
      <c r="C6237" s="54"/>
      <c r="D6237" s="54"/>
      <c r="F6237" s="54"/>
      <c r="G6237" s="55"/>
      <c r="I6237" s="69"/>
      <c r="J6237" s="50"/>
    </row>
    <row r="6238" spans="1:10" ht="12.75">
      <c r="A6238" s="54"/>
      <c r="B6238" s="54"/>
      <c r="C6238" s="54"/>
      <c r="D6238" s="54"/>
      <c r="F6238" s="54"/>
      <c r="G6238" s="55"/>
      <c r="I6238" s="69"/>
      <c r="J6238" s="50"/>
    </row>
    <row r="6239" spans="1:10" ht="12.75">
      <c r="A6239" s="54"/>
      <c r="B6239" s="54"/>
      <c r="C6239" s="54"/>
      <c r="D6239" s="54"/>
      <c r="F6239" s="54"/>
      <c r="G6239" s="55"/>
      <c r="I6239" s="69"/>
      <c r="J6239" s="50"/>
    </row>
    <row r="6240" spans="1:10" ht="12.75">
      <c r="A6240" s="54"/>
      <c r="B6240" s="54"/>
      <c r="C6240" s="54"/>
      <c r="D6240" s="54"/>
      <c r="F6240" s="54"/>
      <c r="G6240" s="55"/>
      <c r="I6240" s="69"/>
      <c r="J6240" s="50"/>
    </row>
    <row r="6241" spans="1:10" ht="12.75">
      <c r="A6241" s="54"/>
      <c r="B6241" s="54"/>
      <c r="C6241" s="54"/>
      <c r="D6241" s="54"/>
      <c r="F6241" s="54"/>
      <c r="G6241" s="55"/>
      <c r="I6241" s="69"/>
      <c r="J6241" s="50"/>
    </row>
    <row r="6242" spans="1:10" ht="12.75">
      <c r="A6242" s="54"/>
      <c r="B6242" s="54"/>
      <c r="C6242" s="54"/>
      <c r="D6242" s="54"/>
      <c r="F6242" s="54"/>
      <c r="G6242" s="55"/>
      <c r="I6242" s="69"/>
      <c r="J6242" s="50"/>
    </row>
    <row r="6243" spans="1:10" ht="12.75">
      <c r="A6243" s="54"/>
      <c r="B6243" s="54"/>
      <c r="C6243" s="54"/>
      <c r="D6243" s="54"/>
      <c r="F6243" s="54"/>
      <c r="G6243" s="55"/>
      <c r="I6243" s="69"/>
      <c r="J6243" s="50"/>
    </row>
    <row r="6244" spans="1:10" ht="12.75">
      <c r="A6244" s="54"/>
      <c r="B6244" s="54"/>
      <c r="C6244" s="54"/>
      <c r="D6244" s="54"/>
      <c r="F6244" s="54"/>
      <c r="G6244" s="55"/>
      <c r="I6244" s="69"/>
      <c r="J6244" s="50"/>
    </row>
    <row r="6245" spans="1:10" ht="12.75">
      <c r="A6245" s="54"/>
      <c r="B6245" s="54"/>
      <c r="C6245" s="54"/>
      <c r="D6245" s="54"/>
      <c r="F6245" s="54"/>
      <c r="G6245" s="55"/>
      <c r="I6245" s="69"/>
      <c r="J6245" s="50"/>
    </row>
    <row r="6246" spans="1:10" ht="12.75">
      <c r="A6246" s="54"/>
      <c r="B6246" s="54"/>
      <c r="C6246" s="54"/>
      <c r="D6246" s="54"/>
      <c r="F6246" s="54"/>
      <c r="G6246" s="55"/>
      <c r="I6246" s="69"/>
      <c r="J6246" s="50"/>
    </row>
    <row r="6247" spans="1:10" ht="12.75">
      <c r="A6247" s="54"/>
      <c r="B6247" s="54"/>
      <c r="C6247" s="54"/>
      <c r="D6247" s="54"/>
      <c r="F6247" s="54"/>
      <c r="G6247" s="55"/>
      <c r="I6247" s="69"/>
      <c r="J6247" s="50"/>
    </row>
    <row r="6248" spans="1:10" ht="12.75">
      <c r="A6248" s="54"/>
      <c r="B6248" s="54"/>
      <c r="C6248" s="54"/>
      <c r="D6248" s="54"/>
      <c r="F6248" s="54"/>
      <c r="G6248" s="55"/>
      <c r="I6248" s="69"/>
      <c r="J6248" s="50"/>
    </row>
    <row r="6249" spans="1:10" ht="12.75">
      <c r="A6249" s="54"/>
      <c r="B6249" s="54"/>
      <c r="C6249" s="54"/>
      <c r="D6249" s="54"/>
      <c r="F6249" s="54"/>
      <c r="G6249" s="55"/>
      <c r="I6249" s="69"/>
      <c r="J6249" s="50"/>
    </row>
    <row r="6250" spans="1:10" ht="12.75">
      <c r="A6250" s="54"/>
      <c r="B6250" s="54"/>
      <c r="C6250" s="54"/>
      <c r="D6250" s="54"/>
      <c r="F6250" s="54"/>
      <c r="G6250" s="55"/>
      <c r="I6250" s="69"/>
      <c r="J6250" s="50"/>
    </row>
    <row r="6251" spans="1:10" ht="12.75">
      <c r="A6251" s="54"/>
      <c r="B6251" s="54"/>
      <c r="C6251" s="54"/>
      <c r="D6251" s="54"/>
      <c r="F6251" s="54"/>
      <c r="G6251" s="55"/>
      <c r="I6251" s="69"/>
      <c r="J6251" s="50"/>
    </row>
    <row r="6252" spans="1:10" ht="12.75">
      <c r="A6252" s="54"/>
      <c r="B6252" s="54"/>
      <c r="C6252" s="54"/>
      <c r="D6252" s="54"/>
      <c r="F6252" s="54"/>
      <c r="G6252" s="55"/>
      <c r="I6252" s="69"/>
      <c r="J6252" s="50"/>
    </row>
    <row r="6253" spans="1:10" ht="12.75">
      <c r="A6253" s="54"/>
      <c r="B6253" s="54"/>
      <c r="C6253" s="54"/>
      <c r="D6253" s="54"/>
      <c r="F6253" s="54"/>
      <c r="G6253" s="55"/>
      <c r="I6253" s="69"/>
      <c r="J6253" s="50"/>
    </row>
    <row r="6254" spans="1:10" ht="12.75">
      <c r="A6254" s="54"/>
      <c r="B6254" s="54"/>
      <c r="C6254" s="54"/>
      <c r="D6254" s="54"/>
      <c r="F6254" s="54"/>
      <c r="G6254" s="55"/>
      <c r="I6254" s="69"/>
      <c r="J6254" s="50"/>
    </row>
    <row r="6255" spans="1:10" ht="12.75">
      <c r="A6255" s="54"/>
      <c r="B6255" s="54"/>
      <c r="C6255" s="54"/>
      <c r="D6255" s="54"/>
      <c r="F6255" s="54"/>
      <c r="G6255" s="55"/>
      <c r="I6255" s="69"/>
      <c r="J6255" s="50"/>
    </row>
    <row r="6256" spans="1:10" ht="12.75">
      <c r="A6256" s="54"/>
      <c r="B6256" s="54"/>
      <c r="C6256" s="54"/>
      <c r="D6256" s="54"/>
      <c r="F6256" s="54"/>
      <c r="G6256" s="55"/>
      <c r="I6256" s="69"/>
      <c r="J6256" s="50"/>
    </row>
    <row r="6257" spans="1:10" ht="12.75">
      <c r="A6257" s="54"/>
      <c r="B6257" s="54"/>
      <c r="C6257" s="54"/>
      <c r="D6257" s="54"/>
      <c r="F6257" s="54"/>
      <c r="G6257" s="55"/>
      <c r="I6257" s="69"/>
      <c r="J6257" s="50"/>
    </row>
    <row r="6258" spans="1:10" ht="12.75">
      <c r="A6258" s="54"/>
      <c r="B6258" s="54"/>
      <c r="C6258" s="54"/>
      <c r="D6258" s="54"/>
      <c r="F6258" s="54"/>
      <c r="G6258" s="55"/>
      <c r="I6258" s="69"/>
      <c r="J6258" s="50"/>
    </row>
    <row r="6259" spans="1:10" ht="12.75">
      <c r="A6259" s="54"/>
      <c r="B6259" s="54"/>
      <c r="C6259" s="54"/>
      <c r="D6259" s="54"/>
      <c r="F6259" s="54"/>
      <c r="G6259" s="55"/>
      <c r="I6259" s="69"/>
      <c r="J6259" s="50"/>
    </row>
    <row r="6260" spans="1:10" ht="12.75">
      <c r="A6260" s="54"/>
      <c r="B6260" s="54"/>
      <c r="C6260" s="54"/>
      <c r="D6260" s="54"/>
      <c r="F6260" s="54"/>
      <c r="G6260" s="55"/>
      <c r="I6260" s="69"/>
      <c r="J6260" s="50"/>
    </row>
    <row r="6261" spans="1:10" ht="12.75">
      <c r="A6261" s="54"/>
      <c r="B6261" s="54"/>
      <c r="C6261" s="54"/>
      <c r="D6261" s="54"/>
      <c r="F6261" s="54"/>
      <c r="G6261" s="55"/>
      <c r="I6261" s="69"/>
      <c r="J6261" s="50"/>
    </row>
    <row r="6262" spans="1:10" ht="12.75">
      <c r="A6262" s="54"/>
      <c r="B6262" s="54"/>
      <c r="C6262" s="54"/>
      <c r="D6262" s="54"/>
      <c r="F6262" s="54"/>
      <c r="G6262" s="55"/>
      <c r="I6262" s="69"/>
      <c r="J6262" s="50"/>
    </row>
    <row r="6263" spans="1:10" ht="12.75">
      <c r="A6263" s="54"/>
      <c r="B6263" s="54"/>
      <c r="C6263" s="54"/>
      <c r="D6263" s="54"/>
      <c r="F6263" s="54"/>
      <c r="G6263" s="55"/>
      <c r="I6263" s="69"/>
      <c r="J6263" s="50"/>
    </row>
    <row r="6264" spans="1:10" ht="12.75">
      <c r="A6264" s="54"/>
      <c r="B6264" s="54"/>
      <c r="C6264" s="54"/>
      <c r="D6264" s="54"/>
      <c r="F6264" s="54"/>
      <c r="G6264" s="55"/>
      <c r="I6264" s="69"/>
      <c r="J6264" s="50"/>
    </row>
    <row r="6265" spans="1:10" ht="12.75">
      <c r="A6265" s="54"/>
      <c r="B6265" s="54"/>
      <c r="C6265" s="54"/>
      <c r="D6265" s="54"/>
      <c r="F6265" s="54"/>
      <c r="G6265" s="55"/>
      <c r="I6265" s="69"/>
      <c r="J6265" s="50"/>
    </row>
    <row r="6266" spans="1:10" ht="12.75">
      <c r="A6266" s="54"/>
      <c r="B6266" s="54"/>
      <c r="C6266" s="54"/>
      <c r="D6266" s="54"/>
      <c r="F6266" s="54"/>
      <c r="G6266" s="55"/>
      <c r="I6266" s="69"/>
      <c r="J6266" s="50"/>
    </row>
    <row r="6267" spans="1:10" ht="12.75">
      <c r="A6267" s="54"/>
      <c r="B6267" s="54"/>
      <c r="C6267" s="54"/>
      <c r="D6267" s="54"/>
      <c r="F6267" s="54"/>
      <c r="G6267" s="55"/>
      <c r="I6267" s="69"/>
      <c r="J6267" s="50"/>
    </row>
    <row r="6268" spans="1:10" ht="12.75">
      <c r="A6268" s="54"/>
      <c r="B6268" s="54"/>
      <c r="C6268" s="54"/>
      <c r="D6268" s="54"/>
      <c r="F6268" s="54"/>
      <c r="G6268" s="55"/>
      <c r="I6268" s="69"/>
      <c r="J6268" s="50"/>
    </row>
    <row r="6269" spans="1:10" ht="12.75">
      <c r="A6269" s="54"/>
      <c r="B6269" s="54"/>
      <c r="C6269" s="54"/>
      <c r="D6269" s="54"/>
      <c r="F6269" s="54"/>
      <c r="G6269" s="55"/>
      <c r="I6269" s="69"/>
      <c r="J6269" s="50"/>
    </row>
    <row r="6270" spans="1:10" ht="12.75">
      <c r="A6270" s="54"/>
      <c r="B6270" s="54"/>
      <c r="C6270" s="54"/>
      <c r="D6270" s="54"/>
      <c r="F6270" s="54"/>
      <c r="G6270" s="55"/>
      <c r="I6270" s="69"/>
      <c r="J6270" s="50"/>
    </row>
    <row r="6271" spans="1:10" ht="12.75">
      <c r="A6271" s="54"/>
      <c r="B6271" s="54"/>
      <c r="C6271" s="54"/>
      <c r="D6271" s="54"/>
      <c r="F6271" s="54"/>
      <c r="G6271" s="55"/>
      <c r="I6271" s="69"/>
      <c r="J6271" s="50"/>
    </row>
    <row r="6272" spans="1:10" ht="12.75">
      <c r="A6272" s="54"/>
      <c r="B6272" s="54"/>
      <c r="C6272" s="54"/>
      <c r="D6272" s="54"/>
      <c r="F6272" s="54"/>
      <c r="G6272" s="55"/>
      <c r="I6272" s="69"/>
      <c r="J6272" s="50"/>
    </row>
    <row r="6273" spans="1:10" ht="12.75">
      <c r="A6273" s="54"/>
      <c r="B6273" s="54"/>
      <c r="C6273" s="54"/>
      <c r="D6273" s="54"/>
      <c r="F6273" s="54"/>
      <c r="G6273" s="55"/>
      <c r="I6273" s="69"/>
      <c r="J6273" s="50"/>
    </row>
    <row r="6274" spans="1:10" ht="12.75">
      <c r="A6274" s="54"/>
      <c r="B6274" s="54"/>
      <c r="C6274" s="54"/>
      <c r="D6274" s="54"/>
      <c r="F6274" s="54"/>
      <c r="G6274" s="55"/>
      <c r="I6274" s="69"/>
      <c r="J6274" s="50"/>
    </row>
    <row r="6275" spans="1:10" ht="12.75">
      <c r="A6275" s="54"/>
      <c r="B6275" s="54"/>
      <c r="C6275" s="54"/>
      <c r="D6275" s="54"/>
      <c r="F6275" s="54"/>
      <c r="G6275" s="55"/>
      <c r="I6275" s="69"/>
      <c r="J6275" s="50"/>
    </row>
    <row r="6276" spans="1:10" ht="12.75">
      <c r="A6276" s="54"/>
      <c r="B6276" s="54"/>
      <c r="C6276" s="54"/>
      <c r="D6276" s="54"/>
      <c r="F6276" s="54"/>
      <c r="G6276" s="55"/>
      <c r="I6276" s="69"/>
      <c r="J6276" s="50"/>
    </row>
    <row r="6277" spans="1:10" ht="12.75">
      <c r="A6277" s="54"/>
      <c r="B6277" s="54"/>
      <c r="C6277" s="54"/>
      <c r="D6277" s="54"/>
      <c r="F6277" s="54"/>
      <c r="G6277" s="55"/>
      <c r="I6277" s="69"/>
      <c r="J6277" s="50"/>
    </row>
    <row r="6278" spans="1:10" ht="12.75">
      <c r="A6278" s="54"/>
      <c r="B6278" s="54"/>
      <c r="C6278" s="54"/>
      <c r="D6278" s="54"/>
      <c r="F6278" s="54"/>
      <c r="G6278" s="55"/>
      <c r="I6278" s="69"/>
      <c r="J6278" s="50"/>
    </row>
    <row r="6279" spans="1:10" ht="12.75">
      <c r="A6279" s="54"/>
      <c r="B6279" s="54"/>
      <c r="C6279" s="54"/>
      <c r="D6279" s="54"/>
      <c r="F6279" s="54"/>
      <c r="G6279" s="55"/>
      <c r="I6279" s="69"/>
      <c r="J6279" s="50"/>
    </row>
    <row r="6280" spans="1:10" ht="12.75">
      <c r="A6280" s="54"/>
      <c r="B6280" s="54"/>
      <c r="C6280" s="54"/>
      <c r="D6280" s="54"/>
      <c r="F6280" s="54"/>
      <c r="G6280" s="55"/>
      <c r="I6280" s="69"/>
      <c r="J6280" s="50"/>
    </row>
    <row r="6281" spans="1:10" ht="12.75">
      <c r="A6281" s="54"/>
      <c r="B6281" s="54"/>
      <c r="C6281" s="54"/>
      <c r="D6281" s="54"/>
      <c r="F6281" s="54"/>
      <c r="G6281" s="55"/>
      <c r="I6281" s="69"/>
      <c r="J6281" s="50"/>
    </row>
    <row r="6282" spans="1:10" ht="12.75">
      <c r="A6282" s="54"/>
      <c r="B6282" s="54"/>
      <c r="C6282" s="54"/>
      <c r="D6282" s="54"/>
      <c r="F6282" s="54"/>
      <c r="G6282" s="55"/>
      <c r="I6282" s="69"/>
      <c r="J6282" s="50"/>
    </row>
    <row r="6283" spans="1:10" ht="12.75">
      <c r="A6283" s="54"/>
      <c r="B6283" s="54"/>
      <c r="C6283" s="54"/>
      <c r="D6283" s="54"/>
      <c r="F6283" s="54"/>
      <c r="G6283" s="55"/>
      <c r="I6283" s="69"/>
      <c r="J6283" s="50"/>
    </row>
    <row r="6284" spans="1:10" ht="12.75">
      <c r="A6284" s="54"/>
      <c r="B6284" s="54"/>
      <c r="C6284" s="54"/>
      <c r="D6284" s="54"/>
      <c r="F6284" s="54"/>
      <c r="G6284" s="55"/>
      <c r="I6284" s="69"/>
      <c r="J6284" s="50"/>
    </row>
    <row r="6285" spans="1:10" ht="12.75">
      <c r="A6285" s="54"/>
      <c r="B6285" s="54"/>
      <c r="C6285" s="54"/>
      <c r="D6285" s="54"/>
      <c r="F6285" s="54"/>
      <c r="G6285" s="55"/>
      <c r="I6285" s="69"/>
      <c r="J6285" s="50"/>
    </row>
    <row r="6286" spans="1:10" ht="12.75">
      <c r="A6286" s="54"/>
      <c r="B6286" s="54"/>
      <c r="C6286" s="54"/>
      <c r="D6286" s="54"/>
      <c r="F6286" s="54"/>
      <c r="G6286" s="55"/>
      <c r="I6286" s="69"/>
      <c r="J6286" s="50"/>
    </row>
    <row r="6287" spans="1:10" ht="12.75">
      <c r="A6287" s="54"/>
      <c r="B6287" s="54"/>
      <c r="C6287" s="54"/>
      <c r="D6287" s="54"/>
      <c r="F6287" s="54"/>
      <c r="G6287" s="55"/>
      <c r="I6287" s="69"/>
      <c r="J6287" s="50"/>
    </row>
    <row r="6288" spans="1:10" ht="12.75">
      <c r="A6288" s="54"/>
      <c r="B6288" s="54"/>
      <c r="C6288" s="54"/>
      <c r="D6288" s="54"/>
      <c r="F6288" s="54"/>
      <c r="G6288" s="55"/>
      <c r="I6288" s="69"/>
      <c r="J6288" s="50"/>
    </row>
    <row r="6289" spans="1:10" ht="12.75">
      <c r="A6289" s="54"/>
      <c r="B6289" s="54"/>
      <c r="C6289" s="54"/>
      <c r="D6289" s="54"/>
      <c r="F6289" s="54"/>
      <c r="G6289" s="55"/>
      <c r="I6289" s="69"/>
      <c r="J6289" s="50"/>
    </row>
    <row r="6290" spans="1:10" ht="12.75">
      <c r="A6290" s="54"/>
      <c r="B6290" s="54"/>
      <c r="C6290" s="54"/>
      <c r="D6290" s="54"/>
      <c r="F6290" s="54"/>
      <c r="G6290" s="55"/>
      <c r="I6290" s="69"/>
      <c r="J6290" s="50"/>
    </row>
    <row r="6291" spans="1:10" ht="12.75">
      <c r="A6291" s="54"/>
      <c r="B6291" s="54"/>
      <c r="C6291" s="54"/>
      <c r="D6291" s="54"/>
      <c r="F6291" s="54"/>
      <c r="G6291" s="55"/>
      <c r="I6291" s="69"/>
      <c r="J6291" s="50"/>
    </row>
    <row r="6292" spans="1:10" ht="12.75">
      <c r="A6292" s="54"/>
      <c r="B6292" s="54"/>
      <c r="C6292" s="54"/>
      <c r="D6292" s="54"/>
      <c r="F6292" s="54"/>
      <c r="G6292" s="55"/>
      <c r="I6292" s="69"/>
      <c r="J6292" s="50"/>
    </row>
    <row r="6293" spans="1:10" ht="12.75">
      <c r="A6293" s="54"/>
      <c r="B6293" s="54"/>
      <c r="C6293" s="54"/>
      <c r="D6293" s="54"/>
      <c r="F6293" s="54"/>
      <c r="G6293" s="55"/>
      <c r="I6293" s="69"/>
      <c r="J6293" s="50"/>
    </row>
    <row r="6294" spans="1:10" ht="12.75">
      <c r="A6294" s="54"/>
      <c r="B6294" s="54"/>
      <c r="C6294" s="54"/>
      <c r="D6294" s="54"/>
      <c r="F6294" s="54"/>
      <c r="G6294" s="55"/>
      <c r="I6294" s="69"/>
      <c r="J6294" s="50"/>
    </row>
    <row r="6295" spans="1:10" ht="12.75">
      <c r="A6295" s="54"/>
      <c r="B6295" s="54"/>
      <c r="C6295" s="54"/>
      <c r="D6295" s="54"/>
      <c r="F6295" s="54"/>
      <c r="G6295" s="55"/>
      <c r="I6295" s="69"/>
      <c r="J6295" s="50"/>
    </row>
    <row r="6296" spans="1:10" ht="12.75">
      <c r="A6296" s="54"/>
      <c r="B6296" s="54"/>
      <c r="C6296" s="54"/>
      <c r="D6296" s="54"/>
      <c r="F6296" s="54"/>
      <c r="G6296" s="55"/>
      <c r="I6296" s="69"/>
      <c r="J6296" s="50"/>
    </row>
    <row r="6297" spans="1:10" ht="12.75">
      <c r="A6297" s="54"/>
      <c r="B6297" s="54"/>
      <c r="C6297" s="54"/>
      <c r="D6297" s="54"/>
      <c r="F6297" s="54"/>
      <c r="G6297" s="55"/>
      <c r="I6297" s="69"/>
      <c r="J6297" s="50"/>
    </row>
    <row r="6298" spans="1:10" ht="12.75">
      <c r="A6298" s="54"/>
      <c r="B6298" s="54"/>
      <c r="C6298" s="54"/>
      <c r="D6298" s="54"/>
      <c r="F6298" s="54"/>
      <c r="G6298" s="55"/>
      <c r="I6298" s="69"/>
      <c r="J6298" s="50"/>
    </row>
    <row r="6299" spans="1:10" ht="12.75">
      <c r="A6299" s="54"/>
      <c r="B6299" s="54"/>
      <c r="C6299" s="54"/>
      <c r="D6299" s="54"/>
      <c r="F6299" s="54"/>
      <c r="G6299" s="55"/>
      <c r="I6299" s="69"/>
      <c r="J6299" s="50"/>
    </row>
    <row r="6300" spans="1:10" ht="12.75">
      <c r="A6300" s="54"/>
      <c r="B6300" s="54"/>
      <c r="C6300" s="54"/>
      <c r="D6300" s="54"/>
      <c r="F6300" s="54"/>
      <c r="G6300" s="55"/>
      <c r="I6300" s="69"/>
      <c r="J6300" s="50"/>
    </row>
    <row r="6301" spans="1:10" ht="12.75">
      <c r="A6301" s="54"/>
      <c r="B6301" s="54"/>
      <c r="C6301" s="54"/>
      <c r="D6301" s="54"/>
      <c r="F6301" s="54"/>
      <c r="G6301" s="55"/>
      <c r="I6301" s="69"/>
      <c r="J6301" s="50"/>
    </row>
    <row r="6302" spans="1:10" ht="12.75">
      <c r="A6302" s="54"/>
      <c r="B6302" s="54"/>
      <c r="C6302" s="54"/>
      <c r="D6302" s="54"/>
      <c r="F6302" s="54"/>
      <c r="G6302" s="55"/>
      <c r="I6302" s="69"/>
      <c r="J6302" s="50"/>
    </row>
    <row r="6303" spans="1:10" ht="12.75">
      <c r="A6303" s="54"/>
      <c r="B6303" s="54"/>
      <c r="C6303" s="54"/>
      <c r="D6303" s="54"/>
      <c r="F6303" s="54"/>
      <c r="G6303" s="55"/>
      <c r="I6303" s="69"/>
      <c r="J6303" s="50"/>
    </row>
    <row r="6304" spans="1:10" ht="12.75">
      <c r="A6304" s="54"/>
      <c r="B6304" s="54"/>
      <c r="C6304" s="54"/>
      <c r="D6304" s="54"/>
      <c r="F6304" s="54"/>
      <c r="G6304" s="55"/>
      <c r="I6304" s="69"/>
      <c r="J6304" s="50"/>
    </row>
    <row r="6305" spans="1:10" ht="12.75">
      <c r="A6305" s="54"/>
      <c r="B6305" s="54"/>
      <c r="C6305" s="54"/>
      <c r="D6305" s="54"/>
      <c r="F6305" s="54"/>
      <c r="G6305" s="55"/>
      <c r="I6305" s="69"/>
      <c r="J6305" s="50"/>
    </row>
    <row r="6306" spans="1:10" ht="12.75">
      <c r="A6306" s="54"/>
      <c r="B6306" s="54"/>
      <c r="C6306" s="54"/>
      <c r="D6306" s="54"/>
      <c r="F6306" s="54"/>
      <c r="G6306" s="55"/>
      <c r="I6306" s="69"/>
      <c r="J6306" s="50"/>
    </row>
    <row r="6307" spans="1:10" ht="12.75">
      <c r="A6307" s="54"/>
      <c r="B6307" s="54"/>
      <c r="C6307" s="54"/>
      <c r="D6307" s="54"/>
      <c r="F6307" s="54"/>
      <c r="G6307" s="55"/>
      <c r="I6307" s="69"/>
      <c r="J6307" s="50"/>
    </row>
    <row r="6308" spans="1:10" ht="12.75">
      <c r="A6308" s="54"/>
      <c r="B6308" s="54"/>
      <c r="C6308" s="54"/>
      <c r="D6308" s="54"/>
      <c r="F6308" s="54"/>
      <c r="G6308" s="55"/>
      <c r="I6308" s="69"/>
      <c r="J6308" s="50"/>
    </row>
    <row r="6309" spans="1:10" ht="12.75">
      <c r="A6309" s="54"/>
      <c r="B6309" s="54"/>
      <c r="C6309" s="54"/>
      <c r="D6309" s="54"/>
      <c r="F6309" s="54"/>
      <c r="G6309" s="55"/>
      <c r="I6309" s="69"/>
      <c r="J6309" s="50"/>
    </row>
    <row r="6310" spans="1:10" ht="12.75">
      <c r="A6310" s="54"/>
      <c r="B6310" s="54"/>
      <c r="C6310" s="54"/>
      <c r="D6310" s="54"/>
      <c r="F6310" s="54"/>
      <c r="G6310" s="55"/>
      <c r="I6310" s="69"/>
      <c r="J6310" s="50"/>
    </row>
    <row r="6311" spans="1:10" ht="12.75">
      <c r="A6311" s="54"/>
      <c r="B6311" s="54"/>
      <c r="C6311" s="54"/>
      <c r="D6311" s="54"/>
      <c r="F6311" s="54"/>
      <c r="G6311" s="55"/>
      <c r="I6311" s="69"/>
      <c r="J6311" s="50"/>
    </row>
    <row r="6312" spans="1:10" ht="12.75">
      <c r="A6312" s="54"/>
      <c r="B6312" s="54"/>
      <c r="C6312" s="54"/>
      <c r="D6312" s="54"/>
      <c r="F6312" s="54"/>
      <c r="G6312" s="55"/>
      <c r="I6312" s="69"/>
      <c r="J6312" s="50"/>
    </row>
    <row r="6313" spans="1:10" ht="12.75">
      <c r="A6313" s="54"/>
      <c r="B6313" s="54"/>
      <c r="C6313" s="54"/>
      <c r="D6313" s="54"/>
      <c r="F6313" s="54"/>
      <c r="G6313" s="55"/>
      <c r="I6313" s="69"/>
      <c r="J6313" s="50"/>
    </row>
    <row r="6314" spans="1:10" ht="12.75">
      <c r="A6314" s="54"/>
      <c r="B6314" s="54"/>
      <c r="C6314" s="54"/>
      <c r="D6314" s="54"/>
      <c r="F6314" s="54"/>
      <c r="G6314" s="55"/>
      <c r="I6314" s="69"/>
      <c r="J6314" s="50"/>
    </row>
    <row r="6315" spans="1:10" ht="12.75">
      <c r="A6315" s="54"/>
      <c r="B6315" s="54"/>
      <c r="C6315" s="54"/>
      <c r="D6315" s="54"/>
      <c r="F6315" s="54"/>
      <c r="G6315" s="55"/>
      <c r="I6315" s="69"/>
      <c r="J6315" s="50"/>
    </row>
    <row r="6316" spans="1:10" ht="12.75">
      <c r="A6316" s="54"/>
      <c r="B6316" s="54"/>
      <c r="C6316" s="54"/>
      <c r="D6316" s="54"/>
      <c r="F6316" s="54"/>
      <c r="G6316" s="55"/>
      <c r="I6316" s="69"/>
      <c r="J6316" s="50"/>
    </row>
    <row r="6317" spans="1:10" ht="12.75">
      <c r="A6317" s="54"/>
      <c r="B6317" s="54"/>
      <c r="C6317" s="54"/>
      <c r="D6317" s="54"/>
      <c r="F6317" s="54"/>
      <c r="G6317" s="55"/>
      <c r="I6317" s="69"/>
      <c r="J6317" s="50"/>
    </row>
    <row r="6318" spans="1:10" ht="12.75">
      <c r="A6318" s="54"/>
      <c r="B6318" s="54"/>
      <c r="C6318" s="54"/>
      <c r="D6318" s="54"/>
      <c r="F6318" s="54"/>
      <c r="G6318" s="55"/>
      <c r="I6318" s="69"/>
      <c r="J6318" s="50"/>
    </row>
    <row r="6319" spans="1:10" ht="12.75">
      <c r="A6319" s="54"/>
      <c r="B6319" s="54"/>
      <c r="C6319" s="54"/>
      <c r="D6319" s="54"/>
      <c r="F6319" s="54"/>
      <c r="G6319" s="55"/>
      <c r="I6319" s="69"/>
      <c r="J6319" s="50"/>
    </row>
    <row r="6320" spans="1:10" ht="12.75">
      <c r="A6320" s="54"/>
      <c r="B6320" s="54"/>
      <c r="C6320" s="54"/>
      <c r="D6320" s="54"/>
      <c r="F6320" s="54"/>
      <c r="G6320" s="55"/>
      <c r="I6320" s="69"/>
      <c r="J6320" s="50"/>
    </row>
    <row r="6321" spans="1:10" ht="12.75">
      <c r="A6321" s="54"/>
      <c r="B6321" s="54"/>
      <c r="C6321" s="54"/>
      <c r="D6321" s="54"/>
      <c r="F6321" s="54"/>
      <c r="G6321" s="55"/>
      <c r="I6321" s="69"/>
      <c r="J6321" s="50"/>
    </row>
    <row r="6322" spans="1:10" ht="12.75">
      <c r="A6322" s="54"/>
      <c r="B6322" s="54"/>
      <c r="C6322" s="54"/>
      <c r="D6322" s="54"/>
      <c r="F6322" s="54"/>
      <c r="G6322" s="55"/>
      <c r="I6322" s="69"/>
      <c r="J6322" s="50"/>
    </row>
    <row r="6323" spans="1:10" ht="12.75">
      <c r="A6323" s="54"/>
      <c r="B6323" s="54"/>
      <c r="C6323" s="54"/>
      <c r="D6323" s="54"/>
      <c r="F6323" s="54"/>
      <c r="G6323" s="55"/>
      <c r="I6323" s="69"/>
      <c r="J6323" s="50"/>
    </row>
    <row r="6324" spans="1:10" ht="12.75">
      <c r="A6324" s="54"/>
      <c r="B6324" s="54"/>
      <c r="C6324" s="54"/>
      <c r="D6324" s="54"/>
      <c r="F6324" s="54"/>
      <c r="G6324" s="55"/>
      <c r="I6324" s="69"/>
      <c r="J6324" s="50"/>
    </row>
    <row r="6325" spans="1:10" ht="12.75">
      <c r="A6325" s="54"/>
      <c r="B6325" s="54"/>
      <c r="C6325" s="54"/>
      <c r="D6325" s="54"/>
      <c r="F6325" s="54"/>
      <c r="G6325" s="55"/>
      <c r="I6325" s="69"/>
      <c r="J6325" s="50"/>
    </row>
    <row r="6326" spans="1:10" ht="12.75">
      <c r="A6326" s="54"/>
      <c r="B6326" s="54"/>
      <c r="C6326" s="54"/>
      <c r="D6326" s="54"/>
      <c r="F6326" s="54"/>
      <c r="G6326" s="55"/>
      <c r="I6326" s="69"/>
      <c r="J6326" s="50"/>
    </row>
    <row r="6327" spans="1:10" ht="12.75">
      <c r="A6327" s="54"/>
      <c r="B6327" s="54"/>
      <c r="C6327" s="54"/>
      <c r="D6327" s="54"/>
      <c r="F6327" s="54"/>
      <c r="G6327" s="55"/>
      <c r="I6327" s="69"/>
      <c r="J6327" s="50"/>
    </row>
    <row r="6328" spans="1:10" ht="12.75">
      <c r="A6328" s="54"/>
      <c r="B6328" s="54"/>
      <c r="C6328" s="54"/>
      <c r="D6328" s="54"/>
      <c r="F6328" s="54"/>
      <c r="G6328" s="55"/>
      <c r="I6328" s="69"/>
      <c r="J6328" s="50"/>
    </row>
    <row r="6329" spans="1:10" ht="12.75">
      <c r="A6329" s="54"/>
      <c r="B6329" s="54"/>
      <c r="C6329" s="54"/>
      <c r="D6329" s="54"/>
      <c r="F6329" s="54"/>
      <c r="G6329" s="55"/>
      <c r="I6329" s="69"/>
      <c r="J6329" s="50"/>
    </row>
    <row r="6330" spans="1:10" ht="12.75">
      <c r="A6330" s="54"/>
      <c r="B6330" s="54"/>
      <c r="C6330" s="54"/>
      <c r="D6330" s="54"/>
      <c r="F6330" s="54"/>
      <c r="G6330" s="55"/>
      <c r="I6330" s="69"/>
      <c r="J6330" s="50"/>
    </row>
    <row r="6331" spans="1:10" ht="12.75">
      <c r="A6331" s="54"/>
      <c r="B6331" s="54"/>
      <c r="C6331" s="54"/>
      <c r="D6331" s="54"/>
      <c r="F6331" s="54"/>
      <c r="G6331" s="55"/>
      <c r="I6331" s="69"/>
      <c r="J6331" s="50"/>
    </row>
    <row r="6332" spans="1:10" ht="12.75">
      <c r="A6332" s="54"/>
      <c r="B6332" s="54"/>
      <c r="C6332" s="54"/>
      <c r="D6332" s="54"/>
      <c r="F6332" s="54"/>
      <c r="G6332" s="55"/>
      <c r="I6332" s="69"/>
      <c r="J6332" s="50"/>
    </row>
    <row r="6333" spans="1:10" ht="12.75">
      <c r="A6333" s="54"/>
      <c r="B6333" s="54"/>
      <c r="C6333" s="54"/>
      <c r="D6333" s="54"/>
      <c r="F6333" s="54"/>
      <c r="G6333" s="55"/>
      <c r="I6333" s="69"/>
      <c r="J6333" s="50"/>
    </row>
    <row r="6334" spans="1:10" ht="12.75">
      <c r="A6334" s="54"/>
      <c r="B6334" s="54"/>
      <c r="C6334" s="54"/>
      <c r="D6334" s="54"/>
      <c r="F6334" s="54"/>
      <c r="G6334" s="55"/>
      <c r="I6334" s="69"/>
      <c r="J6334" s="50"/>
    </row>
    <row r="6335" spans="1:10" ht="12.75">
      <c r="A6335" s="54"/>
      <c r="B6335" s="54"/>
      <c r="C6335" s="54"/>
      <c r="D6335" s="54"/>
      <c r="F6335" s="54"/>
      <c r="G6335" s="55"/>
      <c r="I6335" s="69"/>
      <c r="J6335" s="50"/>
    </row>
    <row r="6336" spans="1:10" ht="12.75">
      <c r="A6336" s="54"/>
      <c r="B6336" s="54"/>
      <c r="C6336" s="54"/>
      <c r="D6336" s="54"/>
      <c r="F6336" s="54"/>
      <c r="G6336" s="55"/>
      <c r="I6336" s="69"/>
      <c r="J6336" s="50"/>
    </row>
    <row r="6337" spans="1:10" ht="12.75">
      <c r="A6337" s="54"/>
      <c r="B6337" s="54"/>
      <c r="C6337" s="54"/>
      <c r="D6337" s="54"/>
      <c r="F6337" s="54"/>
      <c r="G6337" s="55"/>
      <c r="I6337" s="69"/>
      <c r="J6337" s="50"/>
    </row>
    <row r="6338" spans="1:10" ht="12.75">
      <c r="A6338" s="54"/>
      <c r="B6338" s="54"/>
      <c r="C6338" s="54"/>
      <c r="D6338" s="54"/>
      <c r="F6338" s="54"/>
      <c r="G6338" s="55"/>
      <c r="I6338" s="69"/>
      <c r="J6338" s="50"/>
    </row>
    <row r="6339" spans="1:10" ht="12.75">
      <c r="A6339" s="54"/>
      <c r="B6339" s="54"/>
      <c r="C6339" s="54"/>
      <c r="D6339" s="54"/>
      <c r="F6339" s="54"/>
      <c r="G6339" s="55"/>
      <c r="I6339" s="69"/>
      <c r="J6339" s="50"/>
    </row>
    <row r="6340" spans="1:10" ht="12.75">
      <c r="A6340" s="54"/>
      <c r="B6340" s="54"/>
      <c r="C6340" s="54"/>
      <c r="D6340" s="54"/>
      <c r="F6340" s="54"/>
      <c r="G6340" s="55"/>
      <c r="I6340" s="69"/>
      <c r="J6340" s="50"/>
    </row>
    <row r="6341" spans="1:10" ht="12.75">
      <c r="A6341" s="54"/>
      <c r="B6341" s="54"/>
      <c r="C6341" s="54"/>
      <c r="D6341" s="54"/>
      <c r="F6341" s="54"/>
      <c r="G6341" s="55"/>
      <c r="I6341" s="69"/>
      <c r="J6341" s="50"/>
    </row>
    <row r="6342" spans="1:10" ht="12.75">
      <c r="A6342" s="54"/>
      <c r="B6342" s="54"/>
      <c r="C6342" s="54"/>
      <c r="D6342" s="54"/>
      <c r="F6342" s="54"/>
      <c r="G6342" s="55"/>
      <c r="I6342" s="69"/>
      <c r="J6342" s="50"/>
    </row>
    <row r="6343" spans="1:10" ht="12.75">
      <c r="A6343" s="54"/>
      <c r="B6343" s="54"/>
      <c r="C6343" s="54"/>
      <c r="D6343" s="54"/>
      <c r="F6343" s="54"/>
      <c r="G6343" s="55"/>
      <c r="I6343" s="69"/>
      <c r="J6343" s="50"/>
    </row>
    <row r="6344" spans="1:10" ht="12.75">
      <c r="A6344" s="54"/>
      <c r="B6344" s="54"/>
      <c r="C6344" s="54"/>
      <c r="D6344" s="54"/>
      <c r="F6344" s="54"/>
      <c r="G6344" s="55"/>
      <c r="I6344" s="69"/>
      <c r="J6344" s="50"/>
    </row>
    <row r="6345" spans="1:10" ht="12.75">
      <c r="A6345" s="54"/>
      <c r="B6345" s="54"/>
      <c r="C6345" s="54"/>
      <c r="D6345" s="54"/>
      <c r="F6345" s="54"/>
      <c r="G6345" s="55"/>
      <c r="I6345" s="69"/>
      <c r="J6345" s="50"/>
    </row>
    <row r="6346" spans="1:10" ht="12.75">
      <c r="A6346" s="54"/>
      <c r="B6346" s="54"/>
      <c r="C6346" s="54"/>
      <c r="D6346" s="54"/>
      <c r="F6346" s="54"/>
      <c r="G6346" s="55"/>
      <c r="I6346" s="69"/>
      <c r="J6346" s="50"/>
    </row>
    <row r="6347" spans="1:10" ht="12.75">
      <c r="A6347" s="54"/>
      <c r="B6347" s="54"/>
      <c r="C6347" s="54"/>
      <c r="D6347" s="54"/>
      <c r="F6347" s="54"/>
      <c r="G6347" s="55"/>
      <c r="I6347" s="69"/>
      <c r="J6347" s="50"/>
    </row>
    <row r="6348" spans="1:10" ht="12.75">
      <c r="A6348" s="54"/>
      <c r="B6348" s="54"/>
      <c r="C6348" s="54"/>
      <c r="D6348" s="54"/>
      <c r="F6348" s="54"/>
      <c r="G6348" s="55"/>
      <c r="I6348" s="69"/>
      <c r="J6348" s="50"/>
    </row>
    <row r="6349" spans="1:10" ht="12.75">
      <c r="A6349" s="54"/>
      <c r="B6349" s="54"/>
      <c r="C6349" s="54"/>
      <c r="D6349" s="54"/>
      <c r="F6349" s="54"/>
      <c r="G6349" s="55"/>
      <c r="I6349" s="69"/>
      <c r="J6349" s="50"/>
    </row>
    <row r="6350" spans="1:10" ht="12.75">
      <c r="A6350" s="54"/>
      <c r="B6350" s="54"/>
      <c r="C6350" s="54"/>
      <c r="D6350" s="54"/>
      <c r="F6350" s="54"/>
      <c r="G6350" s="55"/>
      <c r="I6350" s="69"/>
      <c r="J6350" s="50"/>
    </row>
    <row r="6351" spans="1:10" ht="12.75">
      <c r="A6351" s="54"/>
      <c r="B6351" s="54"/>
      <c r="C6351" s="54"/>
      <c r="D6351" s="54"/>
      <c r="F6351" s="54"/>
      <c r="G6351" s="55"/>
      <c r="I6351" s="69"/>
      <c r="J6351" s="50"/>
    </row>
    <row r="6352" spans="1:10" ht="12.75">
      <c r="A6352" s="54"/>
      <c r="B6352" s="54"/>
      <c r="C6352" s="54"/>
      <c r="D6352" s="54"/>
      <c r="F6352" s="54"/>
      <c r="G6352" s="55"/>
      <c r="I6352" s="69"/>
      <c r="J6352" s="50"/>
    </row>
    <row r="6353" spans="1:10" ht="12.75">
      <c r="A6353" s="54"/>
      <c r="B6353" s="54"/>
      <c r="C6353" s="54"/>
      <c r="D6353" s="54"/>
      <c r="F6353" s="54"/>
      <c r="G6353" s="55"/>
      <c r="I6353" s="69"/>
      <c r="J6353" s="50"/>
    </row>
    <row r="6354" spans="1:10" ht="12.75">
      <c r="A6354" s="54"/>
      <c r="B6354" s="54"/>
      <c r="C6354" s="54"/>
      <c r="D6354" s="54"/>
      <c r="F6354" s="54"/>
      <c r="G6354" s="55"/>
      <c r="I6354" s="69"/>
      <c r="J6354" s="50"/>
    </row>
    <row r="6355" spans="1:10" ht="12.75">
      <c r="A6355" s="54"/>
      <c r="B6355" s="54"/>
      <c r="C6355" s="54"/>
      <c r="D6355" s="54"/>
      <c r="F6355" s="54"/>
      <c r="G6355" s="55"/>
      <c r="I6355" s="69"/>
      <c r="J6355" s="50"/>
    </row>
    <row r="6356" spans="1:10" ht="12.75">
      <c r="A6356" s="54"/>
      <c r="B6356" s="54"/>
      <c r="C6356" s="54"/>
      <c r="D6356" s="54"/>
      <c r="F6356" s="54"/>
      <c r="G6356" s="55"/>
      <c r="I6356" s="69"/>
      <c r="J6356" s="50"/>
    </row>
    <row r="6357" spans="1:10" ht="12.75">
      <c r="A6357" s="54"/>
      <c r="B6357" s="54"/>
      <c r="C6357" s="54"/>
      <c r="D6357" s="54"/>
      <c r="F6357" s="54"/>
      <c r="G6357" s="55"/>
      <c r="I6357" s="69"/>
      <c r="J6357" s="50"/>
    </row>
    <row r="6358" spans="1:10" ht="12.75">
      <c r="A6358" s="54"/>
      <c r="B6358" s="54"/>
      <c r="C6358" s="54"/>
      <c r="D6358" s="54"/>
      <c r="F6358" s="54"/>
      <c r="G6358" s="55"/>
      <c r="I6358" s="69"/>
      <c r="J6358" s="50"/>
    </row>
    <row r="6359" spans="1:10" ht="12.75">
      <c r="A6359" s="54"/>
      <c r="B6359" s="54"/>
      <c r="C6359" s="54"/>
      <c r="D6359" s="54"/>
      <c r="F6359" s="54"/>
      <c r="G6359" s="55"/>
      <c r="I6359" s="69"/>
      <c r="J6359" s="50"/>
    </row>
    <row r="6360" spans="1:10" ht="12.75">
      <c r="A6360" s="54"/>
      <c r="B6360" s="54"/>
      <c r="C6360" s="54"/>
      <c r="D6360" s="54"/>
      <c r="F6360" s="54"/>
      <c r="G6360" s="55"/>
      <c r="I6360" s="69"/>
      <c r="J6360" s="50"/>
    </row>
    <row r="6361" spans="1:10" ht="12.75">
      <c r="A6361" s="54"/>
      <c r="B6361" s="54"/>
      <c r="C6361" s="54"/>
      <c r="D6361" s="54"/>
      <c r="F6361" s="54"/>
      <c r="G6361" s="55"/>
      <c r="I6361" s="69"/>
      <c r="J6361" s="50"/>
    </row>
    <row r="6362" spans="1:10" ht="12.75">
      <c r="A6362" s="54"/>
      <c r="B6362" s="54"/>
      <c r="C6362" s="54"/>
      <c r="D6362" s="54"/>
      <c r="F6362" s="54"/>
      <c r="G6362" s="55"/>
      <c r="I6362" s="69"/>
      <c r="J6362" s="50"/>
    </row>
    <row r="6363" spans="1:10" ht="12.75">
      <c r="A6363" s="54"/>
      <c r="B6363" s="54"/>
      <c r="C6363" s="54"/>
      <c r="D6363" s="54"/>
      <c r="F6363" s="54"/>
      <c r="G6363" s="55"/>
      <c r="I6363" s="69"/>
      <c r="J6363" s="50"/>
    </row>
    <row r="6364" spans="1:10" ht="12.75">
      <c r="A6364" s="54"/>
      <c r="B6364" s="54"/>
      <c r="C6364" s="54"/>
      <c r="D6364" s="54"/>
      <c r="F6364" s="54"/>
      <c r="G6364" s="55"/>
      <c r="I6364" s="69"/>
      <c r="J6364" s="50"/>
    </row>
    <row r="6365" spans="1:10" ht="12.75">
      <c r="A6365" s="54"/>
      <c r="B6365" s="54"/>
      <c r="C6365" s="54"/>
      <c r="D6365" s="54"/>
      <c r="F6365" s="54"/>
      <c r="G6365" s="55"/>
      <c r="I6365" s="69"/>
      <c r="J6365" s="50"/>
    </row>
    <row r="6366" spans="1:10" ht="12.75">
      <c r="A6366" s="54"/>
      <c r="B6366" s="54"/>
      <c r="C6366" s="54"/>
      <c r="D6366" s="54"/>
      <c r="F6366" s="54"/>
      <c r="G6366" s="55"/>
      <c r="I6366" s="69"/>
      <c r="J6366" s="50"/>
    </row>
    <row r="6367" spans="1:10" ht="12.75">
      <c r="A6367" s="54"/>
      <c r="B6367" s="54"/>
      <c r="C6367" s="54"/>
      <c r="D6367" s="54"/>
      <c r="F6367" s="54"/>
      <c r="G6367" s="55"/>
      <c r="I6367" s="69"/>
      <c r="J6367" s="50"/>
    </row>
    <row r="6368" spans="1:10" ht="12.75">
      <c r="A6368" s="54"/>
      <c r="B6368" s="54"/>
      <c r="C6368" s="54"/>
      <c r="D6368" s="54"/>
      <c r="F6368" s="54"/>
      <c r="G6368" s="55"/>
      <c r="I6368" s="69"/>
      <c r="J6368" s="50"/>
    </row>
    <row r="6369" spans="1:10" ht="12.75">
      <c r="A6369" s="54"/>
      <c r="B6369" s="54"/>
      <c r="C6369" s="54"/>
      <c r="D6369" s="54"/>
      <c r="F6369" s="54"/>
      <c r="G6369" s="55"/>
      <c r="I6369" s="69"/>
      <c r="J6369" s="50"/>
    </row>
    <row r="6370" spans="1:10" ht="12.75">
      <c r="A6370" s="54"/>
      <c r="B6370" s="54"/>
      <c r="C6370" s="54"/>
      <c r="D6370" s="54"/>
      <c r="F6370" s="54"/>
      <c r="G6370" s="55"/>
      <c r="I6370" s="69"/>
      <c r="J6370" s="50"/>
    </row>
    <row r="6371" spans="1:10" ht="12.75">
      <c r="A6371" s="54"/>
      <c r="B6371" s="54"/>
      <c r="C6371" s="54"/>
      <c r="D6371" s="54"/>
      <c r="F6371" s="54"/>
      <c r="G6371" s="55"/>
      <c r="I6371" s="69"/>
      <c r="J6371" s="50"/>
    </row>
    <row r="6372" spans="1:10" ht="12.75">
      <c r="A6372" s="54"/>
      <c r="B6372" s="54"/>
      <c r="C6372" s="54"/>
      <c r="D6372" s="54"/>
      <c r="F6372" s="54"/>
      <c r="G6372" s="55"/>
      <c r="I6372" s="69"/>
      <c r="J6372" s="50"/>
    </row>
    <row r="6373" spans="1:10" ht="12.75">
      <c r="A6373" s="54"/>
      <c r="B6373" s="54"/>
      <c r="C6373" s="54"/>
      <c r="D6373" s="54"/>
      <c r="F6373" s="54"/>
      <c r="G6373" s="55"/>
      <c r="I6373" s="69"/>
      <c r="J6373" s="50"/>
    </row>
    <row r="6374" spans="1:10" ht="12.75">
      <c r="A6374" s="54"/>
      <c r="B6374" s="54"/>
      <c r="C6374" s="54"/>
      <c r="D6374" s="54"/>
      <c r="F6374" s="54"/>
      <c r="G6374" s="55"/>
      <c r="I6374" s="69"/>
      <c r="J6374" s="50"/>
    </row>
    <row r="6375" spans="1:10" ht="12.75">
      <c r="A6375" s="54"/>
      <c r="B6375" s="54"/>
      <c r="C6375" s="54"/>
      <c r="D6375" s="54"/>
      <c r="F6375" s="54"/>
      <c r="G6375" s="55"/>
      <c r="I6375" s="69"/>
      <c r="J6375" s="50"/>
    </row>
    <row r="6376" spans="1:10" ht="12.75">
      <c r="A6376" s="54"/>
      <c r="B6376" s="54"/>
      <c r="C6376" s="54"/>
      <c r="D6376" s="54"/>
      <c r="F6376" s="54"/>
      <c r="G6376" s="55"/>
      <c r="I6376" s="69"/>
      <c r="J6376" s="50"/>
    </row>
    <row r="6377" spans="1:10" ht="12.75">
      <c r="A6377" s="54"/>
      <c r="B6377" s="54"/>
      <c r="C6377" s="54"/>
      <c r="D6377" s="54"/>
      <c r="F6377" s="54"/>
      <c r="G6377" s="55"/>
      <c r="I6377" s="69"/>
      <c r="J6377" s="50"/>
    </row>
    <row r="6378" spans="1:10" ht="12.75">
      <c r="A6378" s="54"/>
      <c r="B6378" s="54"/>
      <c r="C6378" s="54"/>
      <c r="D6378" s="54"/>
      <c r="F6378" s="54"/>
      <c r="G6378" s="55"/>
      <c r="I6378" s="69"/>
      <c r="J6378" s="50"/>
    </row>
    <row r="6379" spans="1:10" ht="12.75">
      <c r="A6379" s="54"/>
      <c r="B6379" s="54"/>
      <c r="C6379" s="54"/>
      <c r="D6379" s="54"/>
      <c r="F6379" s="54"/>
      <c r="G6379" s="55"/>
      <c r="I6379" s="69"/>
      <c r="J6379" s="50"/>
    </row>
    <row r="6380" spans="1:10" ht="12.75">
      <c r="A6380" s="54"/>
      <c r="B6380" s="54"/>
      <c r="C6380" s="54"/>
      <c r="D6380" s="54"/>
      <c r="F6380" s="54"/>
      <c r="G6380" s="55"/>
      <c r="I6380" s="69"/>
      <c r="J6380" s="50"/>
    </row>
    <row r="6381" spans="1:10" ht="12.75">
      <c r="A6381" s="54"/>
      <c r="B6381" s="54"/>
      <c r="C6381" s="54"/>
      <c r="D6381" s="54"/>
      <c r="F6381" s="54"/>
      <c r="G6381" s="55"/>
      <c r="I6381" s="69"/>
      <c r="J6381" s="50"/>
    </row>
    <row r="6382" spans="1:10" ht="12.75">
      <c r="A6382" s="54"/>
      <c r="B6382" s="54"/>
      <c r="C6382" s="54"/>
      <c r="D6382" s="54"/>
      <c r="F6382" s="54"/>
      <c r="G6382" s="55"/>
      <c r="I6382" s="69"/>
      <c r="J6382" s="50"/>
    </row>
    <row r="6383" spans="1:10" ht="12.75">
      <c r="A6383" s="54"/>
      <c r="B6383" s="54"/>
      <c r="C6383" s="54"/>
      <c r="D6383" s="54"/>
      <c r="F6383" s="54"/>
      <c r="G6383" s="55"/>
      <c r="I6383" s="69"/>
      <c r="J6383" s="50"/>
    </row>
    <row r="6384" spans="1:10" ht="12.75">
      <c r="A6384" s="54"/>
      <c r="B6384" s="54"/>
      <c r="C6384" s="54"/>
      <c r="D6384" s="54"/>
      <c r="F6384" s="54"/>
      <c r="G6384" s="55"/>
      <c r="I6384" s="69"/>
      <c r="J6384" s="50"/>
    </row>
    <row r="6385" spans="1:10" ht="12.75">
      <c r="A6385" s="54"/>
      <c r="B6385" s="54"/>
      <c r="C6385" s="54"/>
      <c r="D6385" s="54"/>
      <c r="F6385" s="54"/>
      <c r="G6385" s="55"/>
      <c r="I6385" s="69"/>
      <c r="J6385" s="50"/>
    </row>
    <row r="6386" spans="1:10" ht="12.75">
      <c r="A6386" s="54"/>
      <c r="B6386" s="54"/>
      <c r="C6386" s="54"/>
      <c r="D6386" s="54"/>
      <c r="F6386" s="54"/>
      <c r="G6386" s="55"/>
      <c r="I6386" s="69"/>
      <c r="J6386" s="50"/>
    </row>
    <row r="6387" spans="1:10" ht="12.75">
      <c r="A6387" s="54"/>
      <c r="B6387" s="54"/>
      <c r="C6387" s="54"/>
      <c r="D6387" s="54"/>
      <c r="F6387" s="54"/>
      <c r="G6387" s="55"/>
      <c r="I6387" s="69"/>
      <c r="J6387" s="50"/>
    </row>
    <row r="6388" spans="1:10" ht="12.75">
      <c r="A6388" s="54"/>
      <c r="B6388" s="54"/>
      <c r="C6388" s="54"/>
      <c r="D6388" s="54"/>
      <c r="F6388" s="54"/>
      <c r="G6388" s="55"/>
      <c r="I6388" s="69"/>
      <c r="J6388" s="50"/>
    </row>
    <row r="6389" spans="1:10" ht="12.75">
      <c r="A6389" s="54"/>
      <c r="B6389" s="54"/>
      <c r="C6389" s="54"/>
      <c r="D6389" s="54"/>
      <c r="F6389" s="54"/>
      <c r="G6389" s="55"/>
      <c r="I6389" s="69"/>
      <c r="J6389" s="50"/>
    </row>
    <row r="6390" spans="1:10" ht="12.75">
      <c r="A6390" s="54"/>
      <c r="B6390" s="54"/>
      <c r="C6390" s="54"/>
      <c r="D6390" s="54"/>
      <c r="F6390" s="54"/>
      <c r="G6390" s="55"/>
      <c r="I6390" s="69"/>
      <c r="J6390" s="50"/>
    </row>
    <row r="6391" spans="1:10" ht="12.75">
      <c r="A6391" s="54"/>
      <c r="B6391" s="54"/>
      <c r="C6391" s="54"/>
      <c r="D6391" s="54"/>
      <c r="F6391" s="54"/>
      <c r="G6391" s="55"/>
      <c r="I6391" s="69"/>
      <c r="J6391" s="50"/>
    </row>
    <row r="6392" spans="1:10" ht="12.75">
      <c r="A6392" s="54"/>
      <c r="B6392" s="54"/>
      <c r="C6392" s="54"/>
      <c r="D6392" s="54"/>
      <c r="F6392" s="54"/>
      <c r="G6392" s="55"/>
      <c r="I6392" s="69"/>
      <c r="J6392" s="50"/>
    </row>
    <row r="6393" spans="1:10" ht="12.75">
      <c r="A6393" s="54"/>
      <c r="B6393" s="54"/>
      <c r="C6393" s="54"/>
      <c r="D6393" s="54"/>
      <c r="F6393" s="54"/>
      <c r="G6393" s="55"/>
      <c r="I6393" s="69"/>
      <c r="J6393" s="50"/>
    </row>
    <row r="6394" spans="1:10" ht="12.75">
      <c r="A6394" s="54"/>
      <c r="B6394" s="54"/>
      <c r="C6394" s="54"/>
      <c r="D6394" s="54"/>
      <c r="F6394" s="54"/>
      <c r="G6394" s="55"/>
      <c r="I6394" s="69"/>
      <c r="J6394" s="50"/>
    </row>
    <row r="6395" spans="1:10" ht="12.75">
      <c r="A6395" s="54"/>
      <c r="B6395" s="54"/>
      <c r="C6395" s="54"/>
      <c r="D6395" s="54"/>
      <c r="F6395" s="54"/>
      <c r="G6395" s="55"/>
      <c r="I6395" s="69"/>
      <c r="J6395" s="50"/>
    </row>
    <row r="6396" spans="1:10" ht="12.75">
      <c r="A6396" s="54"/>
      <c r="B6396" s="54"/>
      <c r="C6396" s="54"/>
      <c r="D6396" s="54"/>
      <c r="F6396" s="54"/>
      <c r="G6396" s="55"/>
      <c r="I6396" s="69"/>
      <c r="J6396" s="50"/>
    </row>
    <row r="6397" spans="1:10" ht="12.75">
      <c r="A6397" s="54"/>
      <c r="B6397" s="54"/>
      <c r="C6397" s="54"/>
      <c r="D6397" s="54"/>
      <c r="F6397" s="54"/>
      <c r="G6397" s="55"/>
      <c r="I6397" s="69"/>
      <c r="J6397" s="50"/>
    </row>
    <row r="6398" spans="1:10" ht="12.75">
      <c r="A6398" s="54"/>
      <c r="B6398" s="54"/>
      <c r="C6398" s="54"/>
      <c r="D6398" s="54"/>
      <c r="F6398" s="54"/>
      <c r="G6398" s="55"/>
      <c r="I6398" s="69"/>
      <c r="J6398" s="50"/>
    </row>
    <row r="6399" spans="1:10" ht="12.75">
      <c r="A6399" s="54"/>
      <c r="B6399" s="54"/>
      <c r="C6399" s="54"/>
      <c r="D6399" s="54"/>
      <c r="F6399" s="54"/>
      <c r="G6399" s="55"/>
      <c r="I6399" s="69"/>
      <c r="J6399" s="50"/>
    </row>
    <row r="6400" spans="1:10" ht="12.75">
      <c r="A6400" s="54"/>
      <c r="B6400" s="54"/>
      <c r="C6400" s="54"/>
      <c r="D6400" s="54"/>
      <c r="F6400" s="54"/>
      <c r="G6400" s="55"/>
      <c r="I6400" s="69"/>
      <c r="J6400" s="50"/>
    </row>
    <row r="6401" spans="1:10" ht="12.75">
      <c r="A6401" s="54"/>
      <c r="B6401" s="54"/>
      <c r="C6401" s="54"/>
      <c r="D6401" s="54"/>
      <c r="F6401" s="54"/>
      <c r="G6401" s="55"/>
      <c r="I6401" s="69"/>
      <c r="J6401" s="50"/>
    </row>
    <row r="6402" spans="1:10" ht="12.75">
      <c r="A6402" s="54"/>
      <c r="B6402" s="54"/>
      <c r="C6402" s="54"/>
      <c r="D6402" s="54"/>
      <c r="F6402" s="54"/>
      <c r="G6402" s="55"/>
      <c r="I6402" s="69"/>
      <c r="J6402" s="50"/>
    </row>
    <row r="6403" spans="1:10" ht="12.75">
      <c r="A6403" s="54"/>
      <c r="B6403" s="54"/>
      <c r="C6403" s="54"/>
      <c r="D6403" s="54"/>
      <c r="F6403" s="54"/>
      <c r="G6403" s="55"/>
      <c r="I6403" s="69"/>
      <c r="J6403" s="50"/>
    </row>
    <row r="6404" spans="1:10" ht="12.75">
      <c r="A6404" s="54"/>
      <c r="B6404" s="54"/>
      <c r="C6404" s="54"/>
      <c r="D6404" s="54"/>
      <c r="F6404" s="54"/>
      <c r="G6404" s="55"/>
      <c r="I6404" s="69"/>
      <c r="J6404" s="50"/>
    </row>
    <row r="6405" spans="1:10" ht="12.75">
      <c r="A6405" s="54"/>
      <c r="B6405" s="54"/>
      <c r="C6405" s="54"/>
      <c r="D6405" s="54"/>
      <c r="F6405" s="54"/>
      <c r="G6405" s="55"/>
      <c r="I6405" s="69"/>
      <c r="J6405" s="50"/>
    </row>
    <row r="6406" spans="1:10" ht="12.75">
      <c r="A6406" s="54"/>
      <c r="B6406" s="54"/>
      <c r="C6406" s="54"/>
      <c r="D6406" s="54"/>
      <c r="F6406" s="54"/>
      <c r="G6406" s="55"/>
      <c r="I6406" s="69"/>
      <c r="J6406" s="50"/>
    </row>
    <row r="6407" spans="1:10" ht="12.75">
      <c r="A6407" s="54"/>
      <c r="B6407" s="54"/>
      <c r="C6407" s="54"/>
      <c r="D6407" s="54"/>
      <c r="F6407" s="54"/>
      <c r="G6407" s="55"/>
      <c r="I6407" s="69"/>
      <c r="J6407" s="50"/>
    </row>
    <row r="6408" spans="1:10" ht="12.75">
      <c r="A6408" s="54"/>
      <c r="B6408" s="54"/>
      <c r="C6408" s="54"/>
      <c r="D6408" s="54"/>
      <c r="F6408" s="54"/>
      <c r="G6408" s="55"/>
      <c r="I6408" s="69"/>
      <c r="J6408" s="50"/>
    </row>
    <row r="6409" spans="1:10" ht="12.75">
      <c r="A6409" s="54"/>
      <c r="B6409" s="54"/>
      <c r="C6409" s="54"/>
      <c r="D6409" s="54"/>
      <c r="F6409" s="54"/>
      <c r="G6409" s="55"/>
      <c r="I6409" s="69"/>
      <c r="J6409" s="50"/>
    </row>
    <row r="6410" spans="1:10" ht="12.75">
      <c r="A6410" s="54"/>
      <c r="B6410" s="54"/>
      <c r="C6410" s="54"/>
      <c r="D6410" s="54"/>
      <c r="F6410" s="54"/>
      <c r="G6410" s="55"/>
      <c r="I6410" s="69"/>
      <c r="J6410" s="50"/>
    </row>
    <row r="6411" spans="1:10" ht="12.75">
      <c r="A6411" s="54"/>
      <c r="B6411" s="54"/>
      <c r="C6411" s="54"/>
      <c r="D6411" s="54"/>
      <c r="F6411" s="54"/>
      <c r="G6411" s="55"/>
      <c r="I6411" s="69"/>
      <c r="J6411" s="50"/>
    </row>
    <row r="6412" spans="1:10" ht="12.75">
      <c r="A6412" s="54"/>
      <c r="B6412" s="54"/>
      <c r="C6412" s="54"/>
      <c r="D6412" s="54"/>
      <c r="F6412" s="54"/>
      <c r="G6412" s="55"/>
      <c r="I6412" s="69"/>
      <c r="J6412" s="50"/>
    </row>
    <row r="6413" spans="1:10" ht="12.75">
      <c r="A6413" s="54"/>
      <c r="B6413" s="54"/>
      <c r="C6413" s="54"/>
      <c r="D6413" s="54"/>
      <c r="F6413" s="54"/>
      <c r="G6413" s="55"/>
      <c r="I6413" s="69"/>
      <c r="J6413" s="50"/>
    </row>
    <row r="6414" spans="1:10" ht="12.75">
      <c r="A6414" s="54"/>
      <c r="B6414" s="54"/>
      <c r="C6414" s="54"/>
      <c r="D6414" s="54"/>
      <c r="F6414" s="54"/>
      <c r="G6414" s="55"/>
      <c r="I6414" s="69"/>
      <c r="J6414" s="50"/>
    </row>
    <row r="6415" spans="1:10" ht="12.75">
      <c r="A6415" s="54"/>
      <c r="B6415" s="54"/>
      <c r="C6415" s="54"/>
      <c r="D6415" s="54"/>
      <c r="F6415" s="54"/>
      <c r="G6415" s="55"/>
      <c r="I6415" s="69"/>
      <c r="J6415" s="50"/>
    </row>
    <row r="6416" spans="1:10" ht="12.75">
      <c r="A6416" s="54"/>
      <c r="B6416" s="54"/>
      <c r="C6416" s="54"/>
      <c r="D6416" s="54"/>
      <c r="F6416" s="54"/>
      <c r="G6416" s="55"/>
      <c r="I6416" s="69"/>
      <c r="J6416" s="50"/>
    </row>
    <row r="6417" spans="1:10" ht="12.75">
      <c r="A6417" s="54"/>
      <c r="B6417" s="54"/>
      <c r="C6417" s="54"/>
      <c r="D6417" s="54"/>
      <c r="F6417" s="54"/>
      <c r="G6417" s="55"/>
      <c r="I6417" s="69"/>
      <c r="J6417" s="50"/>
    </row>
    <row r="6418" spans="1:10" ht="12.75">
      <c r="A6418" s="54"/>
      <c r="B6418" s="54"/>
      <c r="C6418" s="54"/>
      <c r="D6418" s="54"/>
      <c r="F6418" s="54"/>
      <c r="G6418" s="55"/>
      <c r="I6418" s="69"/>
      <c r="J6418" s="50"/>
    </row>
    <row r="6419" spans="1:10" ht="12.75">
      <c r="A6419" s="54"/>
      <c r="B6419" s="54"/>
      <c r="C6419" s="54"/>
      <c r="D6419" s="54"/>
      <c r="F6419" s="54"/>
      <c r="G6419" s="55"/>
      <c r="I6419" s="69"/>
      <c r="J6419" s="50"/>
    </row>
    <row r="6420" spans="1:10" ht="12.75">
      <c r="A6420" s="54"/>
      <c r="B6420" s="54"/>
      <c r="C6420" s="54"/>
      <c r="D6420" s="54"/>
      <c r="F6420" s="54"/>
      <c r="G6420" s="55"/>
      <c r="I6420" s="69"/>
      <c r="J6420" s="50"/>
    </row>
    <row r="6421" spans="1:10" ht="12.75">
      <c r="A6421" s="54"/>
      <c r="B6421" s="54"/>
      <c r="C6421" s="54"/>
      <c r="D6421" s="54"/>
      <c r="F6421" s="54"/>
      <c r="G6421" s="55"/>
      <c r="I6421" s="69"/>
      <c r="J6421" s="50"/>
    </row>
    <row r="6422" spans="1:10" ht="12.75">
      <c r="A6422" s="54"/>
      <c r="B6422" s="54"/>
      <c r="C6422" s="54"/>
      <c r="D6422" s="54"/>
      <c r="F6422" s="54"/>
      <c r="G6422" s="55"/>
      <c r="I6422" s="69"/>
      <c r="J6422" s="50"/>
    </row>
    <row r="6423" spans="1:10" ht="12.75">
      <c r="A6423" s="54"/>
      <c r="B6423" s="54"/>
      <c r="C6423" s="54"/>
      <c r="D6423" s="54"/>
      <c r="F6423" s="54"/>
      <c r="G6423" s="55"/>
      <c r="I6423" s="69"/>
      <c r="J6423" s="50"/>
    </row>
    <row r="6424" spans="1:10" ht="12.75">
      <c r="A6424" s="54"/>
      <c r="B6424" s="54"/>
      <c r="C6424" s="54"/>
      <c r="D6424" s="54"/>
      <c r="F6424" s="54"/>
      <c r="G6424" s="55"/>
      <c r="I6424" s="69"/>
      <c r="J6424" s="50"/>
    </row>
    <row r="6425" spans="1:10" ht="12.75">
      <c r="A6425" s="54"/>
      <c r="B6425" s="54"/>
      <c r="C6425" s="54"/>
      <c r="D6425" s="54"/>
      <c r="F6425" s="54"/>
      <c r="G6425" s="55"/>
      <c r="I6425" s="69"/>
      <c r="J6425" s="50"/>
    </row>
    <row r="6426" spans="1:10" ht="12.75">
      <c r="A6426" s="54"/>
      <c r="B6426" s="54"/>
      <c r="C6426" s="54"/>
      <c r="D6426" s="54"/>
      <c r="F6426" s="54"/>
      <c r="G6426" s="55"/>
      <c r="I6426" s="69"/>
      <c r="J6426" s="50"/>
    </row>
    <row r="6427" spans="1:10" ht="12.75">
      <c r="A6427" s="54"/>
      <c r="B6427" s="54"/>
      <c r="C6427" s="54"/>
      <c r="D6427" s="54"/>
      <c r="F6427" s="54"/>
      <c r="G6427" s="55"/>
      <c r="I6427" s="69"/>
      <c r="J6427" s="50"/>
    </row>
    <row r="6428" spans="1:10" ht="12.75">
      <c r="A6428" s="54"/>
      <c r="B6428" s="54"/>
      <c r="C6428" s="54"/>
      <c r="D6428" s="54"/>
      <c r="F6428" s="54"/>
      <c r="G6428" s="55"/>
      <c r="I6428" s="69"/>
      <c r="J6428" s="50"/>
    </row>
    <row r="6429" spans="1:10" ht="12.75">
      <c r="A6429" s="54"/>
      <c r="B6429" s="54"/>
      <c r="C6429" s="54"/>
      <c r="D6429" s="54"/>
      <c r="F6429" s="54"/>
      <c r="G6429" s="55"/>
      <c r="I6429" s="69"/>
      <c r="J6429" s="50"/>
    </row>
    <row r="6430" spans="1:10" ht="12.75">
      <c r="A6430" s="54"/>
      <c r="B6430" s="54"/>
      <c r="C6430" s="54"/>
      <c r="D6430" s="54"/>
      <c r="F6430" s="54"/>
      <c r="G6430" s="55"/>
      <c r="I6430" s="69"/>
      <c r="J6430" s="50"/>
    </row>
    <row r="6431" spans="1:10" ht="12.75">
      <c r="A6431" s="54"/>
      <c r="B6431" s="54"/>
      <c r="C6431" s="54"/>
      <c r="D6431" s="54"/>
      <c r="F6431" s="54"/>
      <c r="G6431" s="55"/>
      <c r="I6431" s="69"/>
      <c r="J6431" s="50"/>
    </row>
    <row r="6432" spans="1:10" ht="12.75">
      <c r="A6432" s="54"/>
      <c r="B6432" s="54"/>
      <c r="C6432" s="54"/>
      <c r="D6432" s="54"/>
      <c r="F6432" s="54"/>
      <c r="G6432" s="55"/>
      <c r="I6432" s="69"/>
      <c r="J6432" s="50"/>
    </row>
    <row r="6433" spans="1:10" ht="12.75">
      <c r="A6433" s="54"/>
      <c r="B6433" s="54"/>
      <c r="C6433" s="54"/>
      <c r="D6433" s="54"/>
      <c r="F6433" s="54"/>
      <c r="G6433" s="55"/>
      <c r="I6433" s="69"/>
      <c r="J6433" s="50"/>
    </row>
    <row r="6434" spans="1:10" ht="12.75">
      <c r="A6434" s="54"/>
      <c r="B6434" s="54"/>
      <c r="C6434" s="54"/>
      <c r="D6434" s="54"/>
      <c r="F6434" s="54"/>
      <c r="G6434" s="55"/>
      <c r="I6434" s="69"/>
      <c r="J6434" s="50"/>
    </row>
    <row r="6435" spans="1:10" ht="12.75">
      <c r="A6435" s="54"/>
      <c r="B6435" s="54"/>
      <c r="C6435" s="54"/>
      <c r="D6435" s="54"/>
      <c r="F6435" s="54"/>
      <c r="G6435" s="55"/>
      <c r="I6435" s="69"/>
      <c r="J6435" s="50"/>
    </row>
    <row r="6436" spans="1:10" ht="12.75">
      <c r="A6436" s="54"/>
      <c r="B6436" s="54"/>
      <c r="C6436" s="54"/>
      <c r="D6436" s="54"/>
      <c r="F6436" s="54"/>
      <c r="G6436" s="55"/>
      <c r="I6436" s="69"/>
      <c r="J6436" s="50"/>
    </row>
    <row r="6437" spans="1:10" ht="12.75">
      <c r="A6437" s="54"/>
      <c r="B6437" s="54"/>
      <c r="C6437" s="54"/>
      <c r="D6437" s="54"/>
      <c r="F6437" s="54"/>
      <c r="G6437" s="55"/>
      <c r="I6437" s="69"/>
      <c r="J6437" s="50"/>
    </row>
    <row r="6438" spans="1:10" ht="12.75">
      <c r="A6438" s="54"/>
      <c r="B6438" s="54"/>
      <c r="C6438" s="54"/>
      <c r="D6438" s="54"/>
      <c r="F6438" s="54"/>
      <c r="G6438" s="55"/>
      <c r="I6438" s="69"/>
      <c r="J6438" s="50"/>
    </row>
    <row r="6439" spans="1:10" ht="12.75">
      <c r="A6439" s="54"/>
      <c r="B6439" s="54"/>
      <c r="C6439" s="54"/>
      <c r="D6439" s="54"/>
      <c r="F6439" s="54"/>
      <c r="G6439" s="55"/>
      <c r="I6439" s="69"/>
      <c r="J6439" s="50"/>
    </row>
    <row r="6440" spans="1:10" ht="12.75">
      <c r="A6440" s="54"/>
      <c r="B6440" s="54"/>
      <c r="C6440" s="54"/>
      <c r="D6440" s="54"/>
      <c r="F6440" s="54"/>
      <c r="G6440" s="55"/>
      <c r="I6440" s="69"/>
      <c r="J6440" s="50"/>
    </row>
    <row r="6441" spans="1:10" ht="12.75">
      <c r="A6441" s="54"/>
      <c r="B6441" s="54"/>
      <c r="C6441" s="54"/>
      <c r="D6441" s="54"/>
      <c r="F6441" s="54"/>
      <c r="G6441" s="55"/>
      <c r="I6441" s="69"/>
      <c r="J6441" s="50"/>
    </row>
    <row r="6442" spans="1:10" ht="12.75">
      <c r="A6442" s="54"/>
      <c r="B6442" s="54"/>
      <c r="C6442" s="54"/>
      <c r="D6442" s="54"/>
      <c r="F6442" s="54"/>
      <c r="G6442" s="55"/>
      <c r="I6442" s="69"/>
      <c r="J6442" s="50"/>
    </row>
    <row r="6443" spans="1:10" ht="12.75">
      <c r="A6443" s="54"/>
      <c r="B6443" s="54"/>
      <c r="C6443" s="54"/>
      <c r="D6443" s="54"/>
      <c r="F6443" s="54"/>
      <c r="G6443" s="55"/>
      <c r="I6443" s="69"/>
      <c r="J6443" s="50"/>
    </row>
    <row r="6444" spans="1:10" ht="12.75">
      <c r="A6444" s="54"/>
      <c r="B6444" s="54"/>
      <c r="C6444" s="54"/>
      <c r="D6444" s="54"/>
      <c r="F6444" s="54"/>
      <c r="G6444" s="55"/>
      <c r="I6444" s="69"/>
      <c r="J6444" s="50"/>
    </row>
    <row r="6445" spans="1:10" ht="12.75">
      <c r="A6445" s="54"/>
      <c r="B6445" s="54"/>
      <c r="C6445" s="54"/>
      <c r="D6445" s="54"/>
      <c r="F6445" s="54"/>
      <c r="G6445" s="55"/>
      <c r="I6445" s="69"/>
      <c r="J6445" s="50"/>
    </row>
    <row r="6446" spans="1:10" ht="12.75">
      <c r="A6446" s="54"/>
      <c r="B6446" s="54"/>
      <c r="C6446" s="54"/>
      <c r="D6446" s="54"/>
      <c r="F6446" s="54"/>
      <c r="G6446" s="55"/>
      <c r="I6446" s="69"/>
      <c r="J6446" s="50"/>
    </row>
    <row r="6447" spans="1:10" ht="12.75">
      <c r="A6447" s="54"/>
      <c r="B6447" s="54"/>
      <c r="C6447" s="54"/>
      <c r="D6447" s="54"/>
      <c r="F6447" s="54"/>
      <c r="G6447" s="55"/>
      <c r="I6447" s="69"/>
      <c r="J6447" s="50"/>
    </row>
    <row r="6448" spans="1:10" ht="12.75">
      <c r="A6448" s="54"/>
      <c r="B6448" s="54"/>
      <c r="C6448" s="54"/>
      <c r="D6448" s="54"/>
      <c r="F6448" s="54"/>
      <c r="G6448" s="55"/>
      <c r="I6448" s="69"/>
      <c r="J6448" s="50"/>
    </row>
    <row r="6449" spans="1:10" ht="12.75">
      <c r="A6449" s="54"/>
      <c r="B6449" s="54"/>
      <c r="C6449" s="54"/>
      <c r="D6449" s="54"/>
      <c r="F6449" s="54"/>
      <c r="G6449" s="55"/>
      <c r="I6449" s="69"/>
      <c r="J6449" s="50"/>
    </row>
    <row r="6450" spans="1:10" ht="12.75">
      <c r="A6450" s="54"/>
      <c r="B6450" s="54"/>
      <c r="C6450" s="54"/>
      <c r="D6450" s="54"/>
      <c r="F6450" s="54"/>
      <c r="G6450" s="55"/>
      <c r="I6450" s="69"/>
      <c r="J6450" s="50"/>
    </row>
    <row r="6451" spans="1:10" ht="12.75">
      <c r="A6451" s="54"/>
      <c r="B6451" s="54"/>
      <c r="C6451" s="54"/>
      <c r="D6451" s="54"/>
      <c r="F6451" s="54"/>
      <c r="G6451" s="55"/>
      <c r="I6451" s="69"/>
      <c r="J6451" s="50"/>
    </row>
    <row r="6452" spans="1:10" ht="12.75">
      <c r="A6452" s="54"/>
      <c r="B6452" s="54"/>
      <c r="C6452" s="54"/>
      <c r="D6452" s="54"/>
      <c r="F6452" s="54"/>
      <c r="G6452" s="55"/>
      <c r="I6452" s="69"/>
      <c r="J6452" s="50"/>
    </row>
    <row r="6453" spans="1:10" ht="12.75">
      <c r="A6453" s="54"/>
      <c r="B6453" s="54"/>
      <c r="C6453" s="54"/>
      <c r="D6453" s="54"/>
      <c r="F6453" s="54"/>
      <c r="G6453" s="55"/>
      <c r="I6453" s="69"/>
      <c r="J6453" s="50"/>
    </row>
    <row r="6454" spans="1:10" ht="12.75">
      <c r="A6454" s="54"/>
      <c r="B6454" s="54"/>
      <c r="C6454" s="54"/>
      <c r="D6454" s="54"/>
      <c r="F6454" s="54"/>
      <c r="G6454" s="55"/>
      <c r="I6454" s="69"/>
      <c r="J6454" s="50"/>
    </row>
    <row r="6455" spans="1:10" ht="12.75">
      <c r="A6455" s="54"/>
      <c r="B6455" s="54"/>
      <c r="C6455" s="54"/>
      <c r="D6455" s="54"/>
      <c r="F6455" s="54"/>
      <c r="G6455" s="55"/>
      <c r="I6455" s="69"/>
      <c r="J6455" s="50"/>
    </row>
    <row r="6456" spans="1:10" ht="12.75">
      <c r="A6456" s="54"/>
      <c r="B6456" s="54"/>
      <c r="C6456" s="54"/>
      <c r="D6456" s="54"/>
      <c r="F6456" s="54"/>
      <c r="G6456" s="55"/>
      <c r="I6456" s="69"/>
      <c r="J6456" s="50"/>
    </row>
    <row r="6457" spans="1:10" ht="12.75">
      <c r="A6457" s="54"/>
      <c r="B6457" s="54"/>
      <c r="C6457" s="54"/>
      <c r="D6457" s="54"/>
      <c r="F6457" s="54"/>
      <c r="G6457" s="55"/>
      <c r="I6457" s="69"/>
      <c r="J6457" s="50"/>
    </row>
    <row r="6458" spans="1:10" ht="12.75">
      <c r="A6458" s="54"/>
      <c r="B6458" s="54"/>
      <c r="C6458" s="54"/>
      <c r="D6458" s="54"/>
      <c r="F6458" s="54"/>
      <c r="G6458" s="55"/>
      <c r="I6458" s="69"/>
      <c r="J6458" s="50"/>
    </row>
    <row r="6459" spans="1:10" ht="12.75">
      <c r="A6459" s="54"/>
      <c r="B6459" s="54"/>
      <c r="C6459" s="54"/>
      <c r="D6459" s="54"/>
      <c r="F6459" s="54"/>
      <c r="G6459" s="55"/>
      <c r="I6459" s="69"/>
      <c r="J6459" s="50"/>
    </row>
    <row r="6460" spans="1:10" ht="12.75">
      <c r="A6460" s="54"/>
      <c r="B6460" s="54"/>
      <c r="C6460" s="54"/>
      <c r="D6460" s="54"/>
      <c r="F6460" s="54"/>
      <c r="G6460" s="55"/>
      <c r="I6460" s="69"/>
      <c r="J6460" s="50"/>
    </row>
    <row r="6461" spans="1:10" ht="12.75">
      <c r="A6461" s="54"/>
      <c r="B6461" s="54"/>
      <c r="C6461" s="54"/>
      <c r="D6461" s="54"/>
      <c r="F6461" s="54"/>
      <c r="G6461" s="54"/>
      <c r="I6461" s="69"/>
      <c r="J6461" s="50"/>
    </row>
    <row r="6462" spans="1:10" ht="12.75">
      <c r="A6462" s="54"/>
      <c r="B6462" s="54"/>
      <c r="C6462" s="54"/>
      <c r="D6462" s="54"/>
      <c r="F6462" s="54"/>
      <c r="G6462" s="54"/>
      <c r="I6462" s="69"/>
      <c r="J6462" s="50"/>
    </row>
    <row r="6463" spans="1:10" ht="12.75">
      <c r="A6463" s="54"/>
      <c r="B6463" s="54"/>
      <c r="C6463" s="54"/>
      <c r="D6463" s="54"/>
      <c r="F6463" s="54"/>
      <c r="G6463" s="54"/>
      <c r="I6463" s="69"/>
      <c r="J6463" s="50"/>
    </row>
    <row r="6464" spans="1:10" ht="12.75">
      <c r="A6464" s="54"/>
      <c r="B6464" s="54"/>
      <c r="C6464" s="54"/>
      <c r="D6464" s="54"/>
      <c r="F6464" s="54"/>
      <c r="G6464" s="54"/>
      <c r="I6464" s="69"/>
      <c r="J6464" s="50"/>
    </row>
    <row r="6465" spans="1:10" ht="12.75">
      <c r="A6465" s="54"/>
      <c r="B6465" s="54"/>
      <c r="C6465" s="54"/>
      <c r="D6465" s="54"/>
      <c r="F6465" s="54"/>
      <c r="G6465" s="54"/>
      <c r="I6465" s="69"/>
      <c r="J6465" s="50"/>
    </row>
    <row r="6466" spans="1:10" ht="12.75">
      <c r="A6466" s="54"/>
      <c r="B6466" s="54"/>
      <c r="C6466" s="54"/>
      <c r="D6466" s="54"/>
      <c r="F6466" s="54"/>
      <c r="G6466" s="54"/>
      <c r="I6466" s="69"/>
      <c r="J6466" s="50"/>
    </row>
    <row r="6467" spans="1:10" ht="12.75">
      <c r="A6467" s="54"/>
      <c r="B6467" s="54"/>
      <c r="C6467" s="54"/>
      <c r="D6467" s="54"/>
      <c r="F6467" s="54"/>
      <c r="G6467" s="54"/>
      <c r="I6467" s="69"/>
      <c r="J6467" s="50"/>
    </row>
    <row r="6468" spans="1:10" ht="12.75">
      <c r="A6468" s="54"/>
      <c r="B6468" s="54"/>
      <c r="C6468" s="54"/>
      <c r="D6468" s="54"/>
      <c r="F6468" s="54"/>
      <c r="G6468" s="54"/>
      <c r="I6468" s="69"/>
      <c r="J6468" s="50"/>
    </row>
    <row r="6469" spans="1:10" ht="12.75">
      <c r="A6469" s="54"/>
      <c r="B6469" s="54"/>
      <c r="C6469" s="54"/>
      <c r="D6469" s="54"/>
      <c r="F6469" s="54"/>
      <c r="G6469" s="54"/>
      <c r="I6469" s="69"/>
      <c r="J6469" s="50"/>
    </row>
    <row r="6470" spans="1:10" ht="12.75">
      <c r="A6470" s="54"/>
      <c r="B6470" s="54"/>
      <c r="C6470" s="54"/>
      <c r="D6470" s="54"/>
      <c r="F6470" s="54"/>
      <c r="G6470" s="54"/>
      <c r="I6470" s="69"/>
      <c r="J6470" s="50"/>
    </row>
    <row r="6471" spans="1:10" ht="12.75">
      <c r="A6471" s="54"/>
      <c r="B6471" s="54"/>
      <c r="C6471" s="54"/>
      <c r="D6471" s="54"/>
      <c r="F6471" s="54"/>
      <c r="G6471" s="54"/>
      <c r="I6471" s="69"/>
      <c r="J6471" s="50"/>
    </row>
    <row r="6472" spans="1:10" ht="12.75">
      <c r="A6472" s="54"/>
      <c r="B6472" s="54"/>
      <c r="C6472" s="54"/>
      <c r="D6472" s="54"/>
      <c r="F6472" s="54"/>
      <c r="G6472" s="54"/>
      <c r="I6472" s="69"/>
      <c r="J6472" s="50"/>
    </row>
    <row r="6473" spans="1:10" ht="12.75">
      <c r="A6473" s="54"/>
      <c r="B6473" s="54"/>
      <c r="C6473" s="54"/>
      <c r="D6473" s="54"/>
      <c r="F6473" s="54"/>
      <c r="G6473" s="54"/>
      <c r="I6473" s="69"/>
      <c r="J6473" s="50"/>
    </row>
    <row r="6474" spans="1:10" ht="12.75">
      <c r="A6474" s="54"/>
      <c r="B6474" s="54"/>
      <c r="C6474" s="54"/>
      <c r="D6474" s="54"/>
      <c r="F6474" s="54"/>
      <c r="G6474" s="54"/>
      <c r="I6474" s="69"/>
      <c r="J6474" s="50"/>
    </row>
    <row r="6475" spans="1:10" ht="12.75">
      <c r="A6475" s="54"/>
      <c r="B6475" s="54"/>
      <c r="C6475" s="54"/>
      <c r="D6475" s="54"/>
      <c r="F6475" s="54"/>
      <c r="G6475" s="54"/>
      <c r="I6475" s="69"/>
      <c r="J6475" s="50"/>
    </row>
    <row r="6476" spans="1:10" ht="12.75">
      <c r="A6476" s="54"/>
      <c r="B6476" s="54"/>
      <c r="C6476" s="54"/>
      <c r="D6476" s="54"/>
      <c r="F6476" s="54"/>
      <c r="G6476" s="54"/>
      <c r="I6476" s="69"/>
      <c r="J6476" s="50"/>
    </row>
    <row r="6477" spans="1:10" ht="12.75">
      <c r="A6477" s="54"/>
      <c r="B6477" s="54"/>
      <c r="C6477" s="54"/>
      <c r="D6477" s="54"/>
      <c r="F6477" s="54"/>
      <c r="G6477" s="54"/>
      <c r="I6477" s="69"/>
      <c r="J6477" s="50"/>
    </row>
    <row r="6478" spans="1:10" ht="12.75">
      <c r="A6478" s="54"/>
      <c r="B6478" s="54"/>
      <c r="C6478" s="54"/>
      <c r="D6478" s="54"/>
      <c r="F6478" s="54"/>
      <c r="G6478" s="54"/>
      <c r="I6478" s="69"/>
      <c r="J6478" s="50"/>
    </row>
    <row r="6479" spans="1:10" ht="12.75">
      <c r="A6479" s="54"/>
      <c r="B6479" s="54"/>
      <c r="C6479" s="54"/>
      <c r="D6479" s="54"/>
      <c r="F6479" s="54"/>
      <c r="G6479" s="54"/>
      <c r="I6479" s="69"/>
      <c r="J6479" s="50"/>
    </row>
    <row r="6480" spans="1:10" ht="12.75">
      <c r="A6480" s="54"/>
      <c r="B6480" s="54"/>
      <c r="C6480" s="54"/>
      <c r="D6480" s="54"/>
      <c r="F6480" s="54"/>
      <c r="G6480" s="54"/>
      <c r="I6480" s="69"/>
      <c r="J6480" s="50"/>
    </row>
    <row r="6481" spans="1:10" ht="12.75">
      <c r="A6481" s="54"/>
      <c r="B6481" s="54"/>
      <c r="C6481" s="54"/>
      <c r="D6481" s="54"/>
      <c r="F6481" s="54"/>
      <c r="G6481" s="54"/>
      <c r="I6481" s="69"/>
      <c r="J6481" s="50"/>
    </row>
    <row r="6482" spans="1:10" ht="12.75">
      <c r="A6482" s="54"/>
      <c r="B6482" s="54"/>
      <c r="C6482" s="54"/>
      <c r="D6482" s="54"/>
      <c r="F6482" s="54"/>
      <c r="G6482" s="54"/>
      <c r="I6482" s="69"/>
      <c r="J6482" s="50"/>
    </row>
    <row r="6483" spans="1:10" ht="12.75">
      <c r="A6483" s="54"/>
      <c r="B6483" s="54"/>
      <c r="C6483" s="54"/>
      <c r="D6483" s="54"/>
      <c r="F6483" s="54"/>
      <c r="G6483" s="54"/>
      <c r="I6483" s="69"/>
      <c r="J6483" s="50"/>
    </row>
    <row r="6484" spans="1:10" ht="12.75">
      <c r="A6484" s="54"/>
      <c r="B6484" s="54"/>
      <c r="C6484" s="54"/>
      <c r="D6484" s="54"/>
      <c r="F6484" s="54"/>
      <c r="G6484" s="54"/>
      <c r="I6484" s="69"/>
      <c r="J6484" s="50"/>
    </row>
    <row r="6485" spans="1:10" ht="12.75">
      <c r="A6485" s="54"/>
      <c r="B6485" s="54"/>
      <c r="C6485" s="54"/>
      <c r="D6485" s="54"/>
      <c r="F6485" s="54"/>
      <c r="G6485" s="54"/>
      <c r="I6485" s="69"/>
      <c r="J6485" s="50"/>
    </row>
    <row r="6486" spans="1:10" ht="12.75">
      <c r="A6486" s="54"/>
      <c r="B6486" s="54"/>
      <c r="C6486" s="54"/>
      <c r="D6486" s="54"/>
      <c r="F6486" s="54"/>
      <c r="G6486" s="54"/>
      <c r="I6486" s="69"/>
      <c r="J6486" s="50"/>
    </row>
    <row r="6487" spans="1:10" ht="12.75">
      <c r="A6487" s="54"/>
      <c r="B6487" s="54"/>
      <c r="C6487" s="54"/>
      <c r="D6487" s="54"/>
      <c r="F6487" s="54"/>
      <c r="G6487" s="54"/>
      <c r="I6487" s="69"/>
      <c r="J6487" s="50"/>
    </row>
    <row r="6488" spans="1:10" ht="12.75">
      <c r="A6488" s="54"/>
      <c r="B6488" s="54"/>
      <c r="C6488" s="54"/>
      <c r="D6488" s="54"/>
      <c r="F6488" s="54"/>
      <c r="G6488" s="54"/>
      <c r="I6488" s="69"/>
      <c r="J6488" s="50"/>
    </row>
    <row r="6489" spans="1:10" ht="12.75">
      <c r="A6489" s="54"/>
      <c r="B6489" s="54"/>
      <c r="C6489" s="54"/>
      <c r="D6489" s="54"/>
      <c r="F6489" s="54"/>
      <c r="G6489" s="54"/>
      <c r="I6489" s="69"/>
      <c r="J6489" s="50"/>
    </row>
    <row r="6490" spans="1:10" ht="12.75">
      <c r="A6490" s="54"/>
      <c r="B6490" s="54"/>
      <c r="C6490" s="54"/>
      <c r="D6490" s="54"/>
      <c r="F6490" s="54"/>
      <c r="G6490" s="54"/>
      <c r="I6490" s="69"/>
      <c r="J6490" s="50"/>
    </row>
    <row r="6491" spans="1:10" ht="12.75">
      <c r="A6491" s="54"/>
      <c r="B6491" s="54"/>
      <c r="C6491" s="54"/>
      <c r="D6491" s="54"/>
      <c r="F6491" s="54"/>
      <c r="G6491" s="54"/>
      <c r="I6491" s="69"/>
      <c r="J6491" s="50"/>
    </row>
    <row r="6492" spans="1:10" ht="12.75">
      <c r="A6492" s="54"/>
      <c r="B6492" s="54"/>
      <c r="C6492" s="54"/>
      <c r="D6492" s="54"/>
      <c r="F6492" s="54"/>
      <c r="G6492" s="54"/>
      <c r="I6492" s="69"/>
      <c r="J6492" s="50"/>
    </row>
    <row r="6493" spans="1:10" ht="12.75">
      <c r="A6493" s="54"/>
      <c r="B6493" s="54"/>
      <c r="C6493" s="54"/>
      <c r="D6493" s="54"/>
      <c r="F6493" s="54"/>
      <c r="G6493" s="54"/>
      <c r="I6493" s="69"/>
      <c r="J6493" s="50"/>
    </row>
    <row r="6494" spans="1:10" ht="12.75">
      <c r="A6494" s="54"/>
      <c r="B6494" s="54"/>
      <c r="C6494" s="54"/>
      <c r="D6494" s="54"/>
      <c r="F6494" s="54"/>
      <c r="G6494" s="54"/>
      <c r="I6494" s="69"/>
      <c r="J6494" s="50"/>
    </row>
    <row r="6495" spans="1:10" ht="12.75">
      <c r="A6495" s="54"/>
      <c r="B6495" s="54"/>
      <c r="C6495" s="54"/>
      <c r="D6495" s="54"/>
      <c r="F6495" s="54"/>
      <c r="G6495" s="54"/>
      <c r="I6495" s="69"/>
      <c r="J6495" s="50"/>
    </row>
    <row r="6496" spans="1:10" ht="12.75">
      <c r="A6496" s="54"/>
      <c r="B6496" s="54"/>
      <c r="C6496" s="54"/>
      <c r="D6496" s="54"/>
      <c r="F6496" s="54"/>
      <c r="G6496" s="54"/>
      <c r="I6496" s="69"/>
      <c r="J6496" s="50"/>
    </row>
    <row r="6497" spans="1:10" ht="12.75">
      <c r="A6497" s="54"/>
      <c r="B6497" s="54"/>
      <c r="C6497" s="54"/>
      <c r="D6497" s="54"/>
      <c r="F6497" s="54"/>
      <c r="G6497" s="54"/>
      <c r="I6497" s="69"/>
      <c r="J6497" s="50"/>
    </row>
    <row r="6498" spans="1:10" ht="12.75">
      <c r="A6498" s="54"/>
      <c r="B6498" s="54"/>
      <c r="C6498" s="54"/>
      <c r="D6498" s="54"/>
      <c r="F6498" s="54"/>
      <c r="G6498" s="54"/>
      <c r="I6498" s="69"/>
      <c r="J6498" s="50"/>
    </row>
    <row r="6499" spans="1:10" ht="12.75">
      <c r="A6499" s="54"/>
      <c r="B6499" s="54"/>
      <c r="C6499" s="54"/>
      <c r="D6499" s="54"/>
      <c r="F6499" s="54"/>
      <c r="G6499" s="54"/>
      <c r="I6499" s="69"/>
      <c r="J6499" s="50"/>
    </row>
    <row r="6500" spans="1:10" ht="12.75">
      <c r="A6500" s="54"/>
      <c r="B6500" s="54"/>
      <c r="C6500" s="54"/>
      <c r="D6500" s="54"/>
      <c r="F6500" s="54"/>
      <c r="G6500" s="54"/>
      <c r="I6500" s="69"/>
      <c r="J6500" s="50"/>
    </row>
    <row r="6501" spans="1:10" ht="12.75">
      <c r="A6501" s="54"/>
      <c r="B6501" s="54"/>
      <c r="C6501" s="54"/>
      <c r="D6501" s="54"/>
      <c r="F6501" s="54"/>
      <c r="G6501" s="54"/>
      <c r="I6501" s="69"/>
      <c r="J6501" s="50"/>
    </row>
    <row r="6502" spans="1:10" ht="12.75">
      <c r="A6502" s="54"/>
      <c r="B6502" s="54"/>
      <c r="C6502" s="54"/>
      <c r="D6502" s="54"/>
      <c r="F6502" s="54"/>
      <c r="G6502" s="54"/>
      <c r="I6502" s="69"/>
      <c r="J6502" s="50"/>
    </row>
    <row r="6503" spans="1:10" ht="12.75">
      <c r="A6503" s="54"/>
      <c r="B6503" s="54"/>
      <c r="C6503" s="54"/>
      <c r="D6503" s="54"/>
      <c r="F6503" s="54"/>
      <c r="G6503" s="54"/>
      <c r="I6503" s="69"/>
      <c r="J6503" s="50"/>
    </row>
    <row r="6504" spans="1:10" ht="12.75">
      <c r="A6504" s="54"/>
      <c r="B6504" s="54"/>
      <c r="C6504" s="54"/>
      <c r="D6504" s="54"/>
      <c r="F6504" s="54"/>
      <c r="G6504" s="54"/>
      <c r="I6504" s="69"/>
      <c r="J6504" s="50"/>
    </row>
    <row r="6505" spans="1:10" ht="12.75">
      <c r="A6505" s="54"/>
      <c r="B6505" s="54"/>
      <c r="C6505" s="54"/>
      <c r="D6505" s="54"/>
      <c r="F6505" s="54"/>
      <c r="G6505" s="54"/>
      <c r="I6505" s="69"/>
      <c r="J6505" s="50"/>
    </row>
    <row r="6506" spans="1:10" ht="12.75">
      <c r="A6506" s="54"/>
      <c r="B6506" s="54"/>
      <c r="C6506" s="54"/>
      <c r="D6506" s="54"/>
      <c r="F6506" s="54"/>
      <c r="G6506" s="54"/>
      <c r="I6506" s="69"/>
      <c r="J6506" s="50"/>
    </row>
    <row r="6507" spans="1:10" ht="12.75">
      <c r="A6507" s="54"/>
      <c r="B6507" s="54"/>
      <c r="C6507" s="54"/>
      <c r="D6507" s="54"/>
      <c r="F6507" s="54"/>
      <c r="G6507" s="54"/>
      <c r="I6507" s="69"/>
      <c r="J6507" s="50"/>
    </row>
    <row r="6508" spans="1:10" ht="12.75">
      <c r="A6508" s="54"/>
      <c r="B6508" s="54"/>
      <c r="C6508" s="54"/>
      <c r="D6508" s="54"/>
      <c r="F6508" s="54"/>
      <c r="G6508" s="54"/>
      <c r="I6508" s="69"/>
      <c r="J6508" s="50"/>
    </row>
    <row r="6509" spans="1:10" ht="12.75">
      <c r="A6509" s="54"/>
      <c r="B6509" s="54"/>
      <c r="C6509" s="54"/>
      <c r="D6509" s="54"/>
      <c r="F6509" s="54"/>
      <c r="G6509" s="54"/>
      <c r="I6509" s="69"/>
      <c r="J6509" s="50"/>
    </row>
    <row r="6510" spans="1:10" ht="12.75">
      <c r="A6510" s="54"/>
      <c r="B6510" s="54"/>
      <c r="C6510" s="54"/>
      <c r="D6510" s="54"/>
      <c r="F6510" s="54"/>
      <c r="G6510" s="54"/>
      <c r="I6510" s="69"/>
      <c r="J6510" s="50"/>
    </row>
    <row r="6511" spans="1:10" ht="12.75">
      <c r="A6511" s="54"/>
      <c r="B6511" s="54"/>
      <c r="C6511" s="54"/>
      <c r="D6511" s="54"/>
      <c r="F6511" s="54"/>
      <c r="G6511" s="54"/>
      <c r="I6511" s="69"/>
      <c r="J6511" s="50"/>
    </row>
    <row r="6512" spans="1:10" ht="12.75">
      <c r="A6512" s="54"/>
      <c r="B6512" s="54"/>
      <c r="C6512" s="54"/>
      <c r="D6512" s="54"/>
      <c r="F6512" s="54"/>
      <c r="G6512" s="54"/>
      <c r="I6512" s="69"/>
      <c r="J6512" s="50"/>
    </row>
    <row r="6513" spans="1:10" ht="12.75">
      <c r="A6513" s="54"/>
      <c r="B6513" s="54"/>
      <c r="C6513" s="54"/>
      <c r="D6513" s="54"/>
      <c r="F6513" s="54"/>
      <c r="G6513" s="54"/>
      <c r="I6513" s="69"/>
      <c r="J6513" s="50"/>
    </row>
    <row r="6514" spans="1:10" ht="12.75">
      <c r="A6514" s="54"/>
      <c r="B6514" s="54"/>
      <c r="C6514" s="54"/>
      <c r="D6514" s="54"/>
      <c r="F6514" s="54"/>
      <c r="G6514" s="54"/>
      <c r="I6514" s="69"/>
      <c r="J6514" s="50"/>
    </row>
    <row r="6515" spans="1:10" ht="12.75">
      <c r="A6515" s="54"/>
      <c r="B6515" s="54"/>
      <c r="C6515" s="54"/>
      <c r="D6515" s="54"/>
      <c r="F6515" s="54"/>
      <c r="G6515" s="54"/>
      <c r="I6515" s="69"/>
      <c r="J6515" s="50"/>
    </row>
    <row r="6516" spans="1:10" ht="12.75">
      <c r="A6516" s="54"/>
      <c r="B6516" s="54"/>
      <c r="C6516" s="54"/>
      <c r="D6516" s="54"/>
      <c r="F6516" s="54"/>
      <c r="G6516" s="54"/>
      <c r="I6516" s="69"/>
      <c r="J6516" s="50"/>
    </row>
    <row r="6517" spans="1:10" ht="12.75">
      <c r="A6517" s="54"/>
      <c r="B6517" s="54"/>
      <c r="C6517" s="54"/>
      <c r="D6517" s="54"/>
      <c r="F6517" s="54"/>
      <c r="G6517" s="54"/>
      <c r="I6517" s="69"/>
      <c r="J6517" s="50"/>
    </row>
    <row r="6518" spans="1:10" ht="12.75">
      <c r="A6518" s="54"/>
      <c r="B6518" s="54"/>
      <c r="C6518" s="54"/>
      <c r="D6518" s="54"/>
      <c r="F6518" s="54"/>
      <c r="G6518" s="54"/>
      <c r="I6518" s="69"/>
      <c r="J6518" s="50"/>
    </row>
    <row r="6519" spans="1:10" ht="12.75">
      <c r="A6519" s="54"/>
      <c r="B6519" s="54"/>
      <c r="C6519" s="54"/>
      <c r="D6519" s="54"/>
      <c r="F6519" s="54"/>
      <c r="G6519" s="54"/>
      <c r="I6519" s="69"/>
      <c r="J6519" s="50"/>
    </row>
    <row r="6520" spans="1:10" ht="12.75">
      <c r="A6520" s="54"/>
      <c r="B6520" s="54"/>
      <c r="C6520" s="54"/>
      <c r="D6520" s="54"/>
      <c r="F6520" s="54"/>
      <c r="G6520" s="54"/>
      <c r="I6520" s="69"/>
      <c r="J6520" s="50"/>
    </row>
    <row r="6521" spans="1:10" ht="12.75">
      <c r="A6521" s="54"/>
      <c r="B6521" s="54"/>
      <c r="C6521" s="54"/>
      <c r="D6521" s="54"/>
      <c r="F6521" s="54"/>
      <c r="G6521" s="54"/>
      <c r="I6521" s="69"/>
      <c r="J6521" s="50"/>
    </row>
    <row r="6522" spans="1:10" ht="12.75">
      <c r="A6522" s="54"/>
      <c r="B6522" s="54"/>
      <c r="C6522" s="54"/>
      <c r="D6522" s="54"/>
      <c r="F6522" s="54"/>
      <c r="G6522" s="54"/>
      <c r="I6522" s="69"/>
      <c r="J6522" s="50"/>
    </row>
    <row r="6523" spans="1:10" ht="12.75">
      <c r="A6523" s="54"/>
      <c r="B6523" s="54"/>
      <c r="C6523" s="54"/>
      <c r="D6523" s="54"/>
      <c r="F6523" s="54"/>
      <c r="G6523" s="54"/>
      <c r="I6523" s="69"/>
      <c r="J6523" s="50"/>
    </row>
    <row r="6524" spans="1:10" ht="12.75">
      <c r="A6524" s="54"/>
      <c r="B6524" s="54"/>
      <c r="C6524" s="54"/>
      <c r="D6524" s="54"/>
      <c r="F6524" s="54"/>
      <c r="G6524" s="54"/>
      <c r="I6524" s="69"/>
      <c r="J6524" s="50"/>
    </row>
    <row r="6525" spans="1:10" ht="12.75">
      <c r="A6525" s="54"/>
      <c r="B6525" s="54"/>
      <c r="C6525" s="54"/>
      <c r="D6525" s="54"/>
      <c r="F6525" s="54"/>
      <c r="G6525" s="54"/>
      <c r="I6525" s="69"/>
      <c r="J6525" s="50"/>
    </row>
    <row r="6526" spans="1:10" ht="12.75">
      <c r="A6526" s="54"/>
      <c r="B6526" s="54"/>
      <c r="C6526" s="54"/>
      <c r="D6526" s="54"/>
      <c r="F6526" s="54"/>
      <c r="G6526" s="54"/>
      <c r="I6526" s="69"/>
      <c r="J6526" s="50"/>
    </row>
    <row r="6527" spans="1:10" ht="12.75">
      <c r="A6527" s="54"/>
      <c r="B6527" s="54"/>
      <c r="C6527" s="54"/>
      <c r="D6527" s="54"/>
      <c r="F6527" s="54"/>
      <c r="G6527" s="54"/>
      <c r="I6527" s="69"/>
      <c r="J6527" s="50"/>
    </row>
    <row r="6528" spans="1:10" ht="12.75">
      <c r="A6528" s="54"/>
      <c r="B6528" s="54"/>
      <c r="C6528" s="54"/>
      <c r="D6528" s="54"/>
      <c r="F6528" s="54"/>
      <c r="G6528" s="54"/>
      <c r="I6528" s="69"/>
      <c r="J6528" s="50"/>
    </row>
    <row r="6529" spans="1:10" ht="12.75">
      <c r="A6529" s="54"/>
      <c r="B6529" s="54"/>
      <c r="C6529" s="54"/>
      <c r="D6529" s="54"/>
      <c r="F6529" s="54"/>
      <c r="G6529" s="54"/>
      <c r="I6529" s="69"/>
      <c r="J6529" s="50"/>
    </row>
    <row r="6530" spans="1:10" ht="12.75">
      <c r="A6530" s="54"/>
      <c r="B6530" s="54"/>
      <c r="C6530" s="54"/>
      <c r="D6530" s="54"/>
      <c r="F6530" s="54"/>
      <c r="G6530" s="54"/>
      <c r="I6530" s="69"/>
      <c r="J6530" s="50"/>
    </row>
    <row r="6531" spans="1:10" ht="12.75">
      <c r="A6531" s="54"/>
      <c r="B6531" s="54"/>
      <c r="C6531" s="54"/>
      <c r="D6531" s="54"/>
      <c r="F6531" s="54"/>
      <c r="G6531" s="54"/>
      <c r="I6531" s="69"/>
      <c r="J6531" s="50"/>
    </row>
    <row r="6532" spans="1:10" ht="12.75">
      <c r="A6532" s="54"/>
      <c r="B6532" s="54"/>
      <c r="C6532" s="54"/>
      <c r="D6532" s="54"/>
      <c r="F6532" s="54"/>
      <c r="G6532" s="54"/>
      <c r="I6532" s="69"/>
      <c r="J6532" s="50"/>
    </row>
    <row r="6533" spans="1:10" ht="12.75">
      <c r="A6533" s="54"/>
      <c r="B6533" s="54"/>
      <c r="C6533" s="54"/>
      <c r="D6533" s="54"/>
      <c r="F6533" s="54"/>
      <c r="G6533" s="54"/>
      <c r="I6533" s="69"/>
      <c r="J6533" s="50"/>
    </row>
    <row r="6534" spans="1:10" ht="12.75">
      <c r="A6534" s="54"/>
      <c r="B6534" s="54"/>
      <c r="C6534" s="54"/>
      <c r="D6534" s="54"/>
      <c r="F6534" s="54"/>
      <c r="G6534" s="54"/>
      <c r="I6534" s="69"/>
      <c r="J6534" s="50"/>
    </row>
    <row r="6535" spans="1:10" ht="12.75">
      <c r="A6535" s="54"/>
      <c r="B6535" s="54"/>
      <c r="C6535" s="54"/>
      <c r="D6535" s="54"/>
      <c r="F6535" s="54"/>
      <c r="G6535" s="54"/>
      <c r="I6535" s="69"/>
      <c r="J6535" s="50"/>
    </row>
    <row r="6536" spans="1:10" ht="12.75">
      <c r="A6536" s="54"/>
      <c r="B6536" s="54"/>
      <c r="C6536" s="54"/>
      <c r="D6536" s="54"/>
      <c r="F6536" s="54"/>
      <c r="G6536" s="54"/>
      <c r="I6536" s="69"/>
      <c r="J6536" s="50"/>
    </row>
    <row r="6537" spans="1:10" ht="12.75">
      <c r="A6537" s="54"/>
      <c r="B6537" s="54"/>
      <c r="C6537" s="54"/>
      <c r="D6537" s="54"/>
      <c r="F6537" s="54"/>
      <c r="G6537" s="54"/>
      <c r="I6537" s="69"/>
      <c r="J6537" s="50"/>
    </row>
    <row r="6538" spans="1:10" ht="12.75">
      <c r="A6538" s="54"/>
      <c r="B6538" s="54"/>
      <c r="C6538" s="54"/>
      <c r="D6538" s="54"/>
      <c r="F6538" s="54"/>
      <c r="G6538" s="54"/>
      <c r="I6538" s="69"/>
      <c r="J6538" s="50"/>
    </row>
    <row r="6539" spans="1:10" ht="12.75">
      <c r="A6539" s="54"/>
      <c r="B6539" s="54"/>
      <c r="C6539" s="54"/>
      <c r="D6539" s="54"/>
      <c r="F6539" s="54"/>
      <c r="G6539" s="54"/>
      <c r="I6539" s="69"/>
      <c r="J6539" s="50"/>
    </row>
    <row r="6540" spans="1:10" ht="12.75">
      <c r="A6540" s="54"/>
      <c r="B6540" s="54"/>
      <c r="C6540" s="54"/>
      <c r="D6540" s="54"/>
      <c r="F6540" s="54"/>
      <c r="G6540" s="54"/>
      <c r="I6540" s="69"/>
      <c r="J6540" s="50"/>
    </row>
    <row r="6541" spans="1:10" ht="12.75">
      <c r="A6541" s="54"/>
      <c r="B6541" s="54"/>
      <c r="C6541" s="54"/>
      <c r="D6541" s="54"/>
      <c r="F6541" s="54"/>
      <c r="G6541" s="54"/>
      <c r="I6541" s="69"/>
      <c r="J6541" s="50"/>
    </row>
    <row r="6542" spans="1:10" ht="12.75">
      <c r="A6542" s="54"/>
      <c r="B6542" s="54"/>
      <c r="C6542" s="54"/>
      <c r="D6542" s="54"/>
      <c r="F6542" s="54"/>
      <c r="G6542" s="54"/>
      <c r="I6542" s="69"/>
      <c r="J6542" s="50"/>
    </row>
    <row r="6543" spans="1:10" ht="12.75">
      <c r="A6543" s="54"/>
      <c r="B6543" s="54"/>
      <c r="C6543" s="54"/>
      <c r="D6543" s="54"/>
      <c r="F6543" s="54"/>
      <c r="G6543" s="54"/>
      <c r="I6543" s="69"/>
      <c r="J6543" s="50"/>
    </row>
    <row r="6544" spans="1:10" ht="12.75">
      <c r="A6544" s="54"/>
      <c r="B6544" s="54"/>
      <c r="C6544" s="54"/>
      <c r="D6544" s="54"/>
      <c r="F6544" s="54"/>
      <c r="G6544" s="54"/>
      <c r="I6544" s="69"/>
      <c r="J6544" s="50"/>
    </row>
    <row r="6545" spans="1:10" ht="12.75">
      <c r="A6545" s="54"/>
      <c r="B6545" s="54"/>
      <c r="C6545" s="54"/>
      <c r="D6545" s="54"/>
      <c r="F6545" s="54"/>
      <c r="G6545" s="54"/>
      <c r="I6545" s="69"/>
      <c r="J6545" s="50"/>
    </row>
    <row r="6546" spans="1:10" ht="12.75">
      <c r="A6546" s="54"/>
      <c r="B6546" s="54"/>
      <c r="C6546" s="54"/>
      <c r="D6546" s="54"/>
      <c r="F6546" s="54"/>
      <c r="G6546" s="54"/>
      <c r="I6546" s="69"/>
      <c r="J6546" s="50"/>
    </row>
    <row r="6547" spans="1:10" ht="12.75">
      <c r="A6547" s="54"/>
      <c r="B6547" s="54"/>
      <c r="C6547" s="54"/>
      <c r="D6547" s="54"/>
      <c r="F6547" s="54"/>
      <c r="G6547" s="54"/>
      <c r="I6547" s="69"/>
      <c r="J6547" s="50"/>
    </row>
    <row r="6548" spans="1:10" ht="12.75">
      <c r="A6548" s="54"/>
      <c r="B6548" s="54"/>
      <c r="C6548" s="54"/>
      <c r="D6548" s="54"/>
      <c r="F6548" s="54"/>
      <c r="G6548" s="54"/>
      <c r="I6548" s="69"/>
      <c r="J6548" s="50"/>
    </row>
    <row r="6549" spans="1:10" ht="12.75">
      <c r="A6549" s="54"/>
      <c r="B6549" s="54"/>
      <c r="C6549" s="54"/>
      <c r="D6549" s="54"/>
      <c r="F6549" s="54"/>
      <c r="G6549" s="54"/>
      <c r="I6549" s="69"/>
      <c r="J6549" s="50"/>
    </row>
    <row r="6550" spans="1:10" ht="12.75">
      <c r="A6550" s="54"/>
      <c r="B6550" s="54"/>
      <c r="C6550" s="54"/>
      <c r="D6550" s="54"/>
      <c r="F6550" s="54"/>
      <c r="G6550" s="54"/>
      <c r="I6550" s="69"/>
      <c r="J6550" s="50"/>
    </row>
    <row r="6551" spans="1:10" ht="12.75">
      <c r="A6551" s="54"/>
      <c r="B6551" s="54"/>
      <c r="C6551" s="54"/>
      <c r="D6551" s="54"/>
      <c r="F6551" s="54"/>
      <c r="G6551" s="54"/>
      <c r="I6551" s="69"/>
      <c r="J6551" s="50"/>
    </row>
    <row r="6552" spans="1:10" ht="12.75">
      <c r="A6552" s="54"/>
      <c r="B6552" s="54"/>
      <c r="C6552" s="54"/>
      <c r="D6552" s="54"/>
      <c r="F6552" s="54"/>
      <c r="G6552" s="54"/>
      <c r="I6552" s="69"/>
      <c r="J6552" s="50"/>
    </row>
    <row r="6553" spans="1:10" ht="12.75">
      <c r="A6553" s="54"/>
      <c r="B6553" s="54"/>
      <c r="C6553" s="54"/>
      <c r="D6553" s="54"/>
      <c r="F6553" s="54"/>
      <c r="G6553" s="54"/>
      <c r="I6553" s="69"/>
      <c r="J6553" s="50"/>
    </row>
    <row r="6554" spans="1:10" ht="12.75">
      <c r="A6554" s="54"/>
      <c r="B6554" s="54"/>
      <c r="C6554" s="54"/>
      <c r="D6554" s="54"/>
      <c r="F6554" s="54"/>
      <c r="G6554" s="54"/>
      <c r="I6554" s="69"/>
      <c r="J6554" s="50"/>
    </row>
    <row r="6555" spans="1:10" ht="12.75">
      <c r="A6555" s="54"/>
      <c r="B6555" s="54"/>
      <c r="C6555" s="54"/>
      <c r="D6555" s="54"/>
      <c r="F6555" s="54"/>
      <c r="G6555" s="54"/>
      <c r="I6555" s="69"/>
      <c r="J6555" s="50"/>
    </row>
    <row r="6556" spans="1:10" ht="12.75">
      <c r="A6556" s="54"/>
      <c r="B6556" s="54"/>
      <c r="C6556" s="54"/>
      <c r="D6556" s="54"/>
      <c r="F6556" s="54"/>
      <c r="G6556" s="54"/>
      <c r="I6556" s="69"/>
      <c r="J6556" s="50"/>
    </row>
    <row r="6557" spans="1:10" ht="12.75">
      <c r="A6557" s="54"/>
      <c r="B6557" s="54"/>
      <c r="C6557" s="54"/>
      <c r="D6557" s="54"/>
      <c r="F6557" s="54"/>
      <c r="G6557" s="54"/>
      <c r="I6557" s="69"/>
      <c r="J6557" s="50"/>
    </row>
    <row r="6558" spans="1:10" ht="12.75">
      <c r="A6558" s="54"/>
      <c r="B6558" s="54"/>
      <c r="C6558" s="54"/>
      <c r="D6558" s="54"/>
      <c r="F6558" s="54"/>
      <c r="G6558" s="54"/>
      <c r="I6558" s="69"/>
      <c r="J6558" s="50"/>
    </row>
    <row r="6559" spans="1:10" ht="12.75">
      <c r="A6559" s="54"/>
      <c r="B6559" s="54"/>
      <c r="C6559" s="54"/>
      <c r="D6559" s="54"/>
      <c r="F6559" s="54"/>
      <c r="G6559" s="54"/>
      <c r="I6559" s="69"/>
      <c r="J6559" s="50"/>
    </row>
    <row r="6560" spans="1:10" ht="12.75">
      <c r="A6560" s="54"/>
      <c r="B6560" s="54"/>
      <c r="C6560" s="54"/>
      <c r="D6560" s="54"/>
      <c r="F6560" s="54"/>
      <c r="G6560" s="54"/>
      <c r="I6560" s="69"/>
      <c r="J6560" s="50"/>
    </row>
    <row r="6561" spans="1:10" ht="12.75">
      <c r="A6561" s="54"/>
      <c r="B6561" s="54"/>
      <c r="C6561" s="54"/>
      <c r="D6561" s="54"/>
      <c r="F6561" s="54"/>
      <c r="G6561" s="54"/>
      <c r="I6561" s="69"/>
      <c r="J6561" s="50"/>
    </row>
    <row r="6562" spans="1:10" ht="12.75">
      <c r="A6562" s="54"/>
      <c r="B6562" s="54"/>
      <c r="C6562" s="54"/>
      <c r="D6562" s="54"/>
      <c r="F6562" s="54"/>
      <c r="G6562" s="54"/>
      <c r="I6562" s="69"/>
      <c r="J6562" s="50"/>
    </row>
    <row r="6563" spans="1:10" ht="12.75">
      <c r="A6563" s="54"/>
      <c r="B6563" s="54"/>
      <c r="C6563" s="54"/>
      <c r="D6563" s="54"/>
      <c r="F6563" s="54"/>
      <c r="G6563" s="54"/>
      <c r="I6563" s="69"/>
      <c r="J6563" s="50"/>
    </row>
    <row r="6564" spans="1:10" ht="12.75">
      <c r="A6564" s="54"/>
      <c r="B6564" s="54"/>
      <c r="C6564" s="54"/>
      <c r="D6564" s="54"/>
      <c r="F6564" s="54"/>
      <c r="G6564" s="54"/>
      <c r="I6564" s="69"/>
      <c r="J6564" s="50"/>
    </row>
    <row r="6565" spans="1:10" ht="12.75">
      <c r="A6565" s="54"/>
      <c r="B6565" s="54"/>
      <c r="C6565" s="54"/>
      <c r="D6565" s="54"/>
      <c r="F6565" s="54"/>
      <c r="G6565" s="54"/>
      <c r="I6565" s="69"/>
      <c r="J6565" s="50"/>
    </row>
    <row r="6566" spans="1:10" ht="12.75">
      <c r="A6566" s="54"/>
      <c r="B6566" s="54"/>
      <c r="C6566" s="54"/>
      <c r="D6566" s="54"/>
      <c r="F6566" s="54"/>
      <c r="G6566" s="54"/>
      <c r="I6566" s="69"/>
      <c r="J6566" s="50"/>
    </row>
    <row r="6567" spans="1:10" ht="12.75">
      <c r="A6567" s="54"/>
      <c r="B6567" s="54"/>
      <c r="C6567" s="54"/>
      <c r="D6567" s="54"/>
      <c r="F6567" s="54"/>
      <c r="G6567" s="54"/>
      <c r="I6567" s="69"/>
      <c r="J6567" s="50"/>
    </row>
    <row r="6568" spans="1:10" ht="12.75">
      <c r="A6568" s="54"/>
      <c r="B6568" s="54"/>
      <c r="C6568" s="54"/>
      <c r="D6568" s="54"/>
      <c r="F6568" s="54"/>
      <c r="G6568" s="54"/>
      <c r="I6568" s="69"/>
      <c r="J6568" s="50"/>
    </row>
    <row r="6569" spans="1:10" ht="12.75">
      <c r="A6569" s="54"/>
      <c r="B6569" s="54"/>
      <c r="C6569" s="54"/>
      <c r="D6569" s="54"/>
      <c r="F6569" s="54"/>
      <c r="G6569" s="54"/>
      <c r="I6569" s="69"/>
      <c r="J6569" s="50"/>
    </row>
    <row r="6570" spans="1:10" ht="12.75">
      <c r="A6570" s="54"/>
      <c r="B6570" s="54"/>
      <c r="C6570" s="54"/>
      <c r="D6570" s="54"/>
      <c r="F6570" s="54"/>
      <c r="G6570" s="54"/>
      <c r="I6570" s="69"/>
      <c r="J6570" s="50"/>
    </row>
    <row r="6571" spans="1:10" ht="12.75">
      <c r="A6571" s="54"/>
      <c r="B6571" s="54"/>
      <c r="C6571" s="54"/>
      <c r="D6571" s="54"/>
      <c r="F6571" s="54"/>
      <c r="G6571" s="54"/>
      <c r="I6571" s="69"/>
      <c r="J6571" s="50"/>
    </row>
    <row r="6572" spans="1:10" ht="12.75">
      <c r="A6572" s="54"/>
      <c r="B6572" s="54"/>
      <c r="C6572" s="54"/>
      <c r="D6572" s="54"/>
      <c r="F6572" s="54"/>
      <c r="G6572" s="54"/>
      <c r="I6572" s="69"/>
      <c r="J6572" s="50"/>
    </row>
    <row r="6573" spans="1:10" ht="12.75">
      <c r="A6573" s="54"/>
      <c r="B6573" s="54"/>
      <c r="C6573" s="54"/>
      <c r="D6573" s="54"/>
      <c r="F6573" s="54"/>
      <c r="G6573" s="54"/>
      <c r="I6573" s="69"/>
      <c r="J6573" s="50"/>
    </row>
    <row r="6574" spans="1:10" ht="12.75">
      <c r="A6574" s="54"/>
      <c r="B6574" s="54"/>
      <c r="C6574" s="54"/>
      <c r="D6574" s="54"/>
      <c r="F6574" s="54"/>
      <c r="G6574" s="54"/>
      <c r="I6574" s="69"/>
      <c r="J6574" s="50"/>
    </row>
    <row r="6575" spans="1:10" ht="12.75">
      <c r="A6575" s="54"/>
      <c r="B6575" s="54"/>
      <c r="C6575" s="54"/>
      <c r="D6575" s="54"/>
      <c r="F6575" s="54"/>
      <c r="G6575" s="54"/>
      <c r="I6575" s="69"/>
      <c r="J6575" s="50"/>
    </row>
    <row r="6576" spans="1:10" ht="12.75">
      <c r="A6576" s="54"/>
      <c r="B6576" s="54"/>
      <c r="C6576" s="54"/>
      <c r="D6576" s="54"/>
      <c r="F6576" s="54"/>
      <c r="G6576" s="54"/>
      <c r="I6576" s="69"/>
      <c r="J6576" s="50"/>
    </row>
    <row r="6577" spans="1:10" ht="12.75">
      <c r="A6577" s="54"/>
      <c r="B6577" s="54"/>
      <c r="C6577" s="54"/>
      <c r="D6577" s="54"/>
      <c r="F6577" s="54"/>
      <c r="G6577" s="54"/>
      <c r="I6577" s="69"/>
      <c r="J6577" s="50"/>
    </row>
    <row r="6578" spans="1:10" ht="12.75">
      <c r="A6578" s="54"/>
      <c r="B6578" s="54"/>
      <c r="C6578" s="54"/>
      <c r="D6578" s="54"/>
      <c r="F6578" s="54"/>
      <c r="G6578" s="54"/>
      <c r="I6578" s="69"/>
      <c r="J6578" s="50"/>
    </row>
    <row r="6579" spans="1:10" ht="12.75">
      <c r="A6579" s="54"/>
      <c r="B6579" s="54"/>
      <c r="C6579" s="54"/>
      <c r="D6579" s="54"/>
      <c r="F6579" s="54"/>
      <c r="G6579" s="54"/>
      <c r="I6579" s="69"/>
      <c r="J6579" s="50"/>
    </row>
    <row r="6580" spans="1:10" ht="12.75">
      <c r="A6580" s="54"/>
      <c r="B6580" s="54"/>
      <c r="C6580" s="54"/>
      <c r="D6580" s="54"/>
      <c r="F6580" s="54"/>
      <c r="G6580" s="54"/>
      <c r="I6580" s="69"/>
      <c r="J6580" s="50"/>
    </row>
    <row r="6581" spans="1:10" ht="12.75">
      <c r="A6581" s="54"/>
      <c r="B6581" s="54"/>
      <c r="C6581" s="54"/>
      <c r="D6581" s="54"/>
      <c r="F6581" s="54"/>
      <c r="G6581" s="54"/>
      <c r="I6581" s="69"/>
      <c r="J6581" s="50"/>
    </row>
    <row r="6582" spans="1:10" ht="12.75">
      <c r="A6582" s="54"/>
      <c r="B6582" s="54"/>
      <c r="C6582" s="54"/>
      <c r="D6582" s="54"/>
      <c r="F6582" s="54"/>
      <c r="G6582" s="54"/>
      <c r="I6582" s="69"/>
      <c r="J6582" s="50"/>
    </row>
    <row r="6583" spans="1:10" ht="12.75">
      <c r="A6583" s="54"/>
      <c r="B6583" s="54"/>
      <c r="C6583" s="54"/>
      <c r="D6583" s="54"/>
      <c r="F6583" s="54"/>
      <c r="G6583" s="54"/>
      <c r="I6583" s="69"/>
      <c r="J6583" s="50"/>
    </row>
    <row r="6584" spans="1:10" ht="12.75">
      <c r="A6584" s="54"/>
      <c r="B6584" s="54"/>
      <c r="C6584" s="54"/>
      <c r="D6584" s="54"/>
      <c r="F6584" s="54"/>
      <c r="G6584" s="54"/>
      <c r="I6584" s="69"/>
      <c r="J6584" s="50"/>
    </row>
    <row r="6585" spans="1:10" ht="12.75">
      <c r="A6585" s="54"/>
      <c r="B6585" s="54"/>
      <c r="C6585" s="54"/>
      <c r="D6585" s="54"/>
      <c r="F6585" s="54"/>
      <c r="G6585" s="54"/>
      <c r="I6585" s="69"/>
      <c r="J6585" s="50"/>
    </row>
    <row r="6586" spans="1:10" ht="12.75">
      <c r="A6586" s="54"/>
      <c r="B6586" s="54"/>
      <c r="C6586" s="54"/>
      <c r="D6586" s="54"/>
      <c r="F6586" s="54"/>
      <c r="G6586" s="54"/>
      <c r="I6586" s="69"/>
      <c r="J6586" s="50"/>
    </row>
    <row r="6587" spans="1:10" ht="12.75">
      <c r="A6587" s="54"/>
      <c r="B6587" s="54"/>
      <c r="C6587" s="54"/>
      <c r="D6587" s="54"/>
      <c r="F6587" s="54"/>
      <c r="G6587" s="54"/>
      <c r="I6587" s="69"/>
      <c r="J6587" s="50"/>
    </row>
    <row r="6588" spans="1:10" ht="12.75">
      <c r="A6588" s="54"/>
      <c r="B6588" s="54"/>
      <c r="C6588" s="54"/>
      <c r="D6588" s="54"/>
      <c r="F6588" s="54"/>
      <c r="G6588" s="54"/>
      <c r="I6588" s="69"/>
      <c r="J6588" s="50"/>
    </row>
    <row r="6589" spans="1:10" ht="12.75">
      <c r="A6589" s="54"/>
      <c r="B6589" s="54"/>
      <c r="C6589" s="54"/>
      <c r="D6589" s="54"/>
      <c r="F6589" s="54"/>
      <c r="G6589" s="54"/>
      <c r="I6589" s="69"/>
      <c r="J6589" s="50"/>
    </row>
    <row r="6590" spans="1:10" ht="12.75">
      <c r="A6590" s="54"/>
      <c r="B6590" s="54"/>
      <c r="C6590" s="54"/>
      <c r="D6590" s="54"/>
      <c r="F6590" s="54"/>
      <c r="G6590" s="54"/>
      <c r="I6590" s="69"/>
      <c r="J6590" s="50"/>
    </row>
    <row r="6591" spans="1:10" ht="12.75">
      <c r="A6591" s="54"/>
      <c r="B6591" s="54"/>
      <c r="C6591" s="54"/>
      <c r="D6591" s="54"/>
      <c r="F6591" s="54"/>
      <c r="G6591" s="54"/>
      <c r="I6591" s="69"/>
      <c r="J6591" s="50"/>
    </row>
    <row r="6592" spans="1:10" ht="12.75">
      <c r="A6592" s="54"/>
      <c r="B6592" s="54"/>
      <c r="C6592" s="54"/>
      <c r="D6592" s="54"/>
      <c r="F6592" s="54"/>
      <c r="G6592" s="54"/>
      <c r="I6592" s="69"/>
      <c r="J6592" s="50"/>
    </row>
    <row r="6593" spans="1:10" ht="12.75">
      <c r="A6593" s="54"/>
      <c r="B6593" s="54"/>
      <c r="C6593" s="54"/>
      <c r="D6593" s="54"/>
      <c r="F6593" s="54"/>
      <c r="G6593" s="54"/>
      <c r="I6593" s="69"/>
      <c r="J6593" s="50"/>
    </row>
    <row r="6594" spans="1:10" ht="12.75">
      <c r="A6594" s="54"/>
      <c r="B6594" s="54"/>
      <c r="C6594" s="54"/>
      <c r="D6594" s="54"/>
      <c r="F6594" s="54"/>
      <c r="G6594" s="54"/>
      <c r="I6594" s="69"/>
      <c r="J6594" s="50"/>
    </row>
    <row r="6595" spans="1:10" ht="12.75">
      <c r="A6595" s="54"/>
      <c r="B6595" s="54"/>
      <c r="C6595" s="54"/>
      <c r="D6595" s="54"/>
      <c r="F6595" s="54"/>
      <c r="G6595" s="54"/>
      <c r="I6595" s="69"/>
      <c r="J6595" s="50"/>
    </row>
    <row r="6596" spans="1:10" ht="12.75">
      <c r="A6596" s="54"/>
      <c r="B6596" s="54"/>
      <c r="C6596" s="54"/>
      <c r="D6596" s="54"/>
      <c r="F6596" s="54"/>
      <c r="G6596" s="54"/>
      <c r="I6596" s="69"/>
      <c r="J6596" s="50"/>
    </row>
    <row r="6597" spans="1:10" ht="12.75">
      <c r="A6597" s="54"/>
      <c r="B6597" s="54"/>
      <c r="C6597" s="54"/>
      <c r="D6597" s="54"/>
      <c r="F6597" s="54"/>
      <c r="G6597" s="54"/>
      <c r="I6597" s="69"/>
      <c r="J6597" s="50"/>
    </row>
    <row r="6598" spans="1:10" ht="12.75">
      <c r="A6598" s="54"/>
      <c r="B6598" s="54"/>
      <c r="C6598" s="54"/>
      <c r="D6598" s="54"/>
      <c r="F6598" s="54"/>
      <c r="G6598" s="54"/>
      <c r="I6598" s="69"/>
      <c r="J6598" s="50"/>
    </row>
    <row r="6599" spans="1:10" ht="12.75">
      <c r="A6599" s="54"/>
      <c r="B6599" s="54"/>
      <c r="C6599" s="54"/>
      <c r="D6599" s="54"/>
      <c r="F6599" s="54"/>
      <c r="G6599" s="54"/>
      <c r="I6599" s="69"/>
      <c r="J6599" s="50"/>
    </row>
    <row r="6600" spans="1:10" ht="12.75">
      <c r="A6600" s="54"/>
      <c r="B6600" s="54"/>
      <c r="C6600" s="54"/>
      <c r="D6600" s="54"/>
      <c r="F6600" s="54"/>
      <c r="G6600" s="54"/>
      <c r="I6600" s="69"/>
      <c r="J6600" s="50"/>
    </row>
    <row r="6601" spans="1:10" ht="12.75">
      <c r="A6601" s="54"/>
      <c r="B6601" s="54"/>
      <c r="C6601" s="54"/>
      <c r="D6601" s="54"/>
      <c r="F6601" s="54"/>
      <c r="G6601" s="54"/>
      <c r="I6601" s="69"/>
      <c r="J6601" s="50"/>
    </row>
    <row r="6602" spans="1:10" ht="12.75">
      <c r="A6602" s="54"/>
      <c r="B6602" s="54"/>
      <c r="C6602" s="54"/>
      <c r="D6602" s="54"/>
      <c r="F6602" s="54"/>
      <c r="G6602" s="54"/>
      <c r="I6602" s="69"/>
      <c r="J6602" s="50"/>
    </row>
    <row r="6603" spans="1:10" ht="12.75">
      <c r="A6603" s="54"/>
      <c r="B6603" s="54"/>
      <c r="C6603" s="54"/>
      <c r="D6603" s="54"/>
      <c r="F6603" s="54"/>
      <c r="G6603" s="54"/>
      <c r="I6603" s="69"/>
      <c r="J6603" s="50"/>
    </row>
    <row r="6604" spans="1:10" ht="12.75">
      <c r="A6604" s="54"/>
      <c r="B6604" s="54"/>
      <c r="C6604" s="54"/>
      <c r="D6604" s="54"/>
      <c r="F6604" s="54"/>
      <c r="G6604" s="54"/>
      <c r="I6604" s="69"/>
      <c r="J6604" s="50"/>
    </row>
    <row r="6605" spans="1:10" ht="12.75">
      <c r="A6605" s="54"/>
      <c r="B6605" s="54"/>
      <c r="C6605" s="54"/>
      <c r="D6605" s="54"/>
      <c r="F6605" s="54"/>
      <c r="G6605" s="54"/>
      <c r="I6605" s="69"/>
      <c r="J6605" s="50"/>
    </row>
    <row r="6606" spans="1:10" ht="12.75">
      <c r="A6606" s="54"/>
      <c r="B6606" s="54"/>
      <c r="C6606" s="54"/>
      <c r="D6606" s="54"/>
      <c r="F6606" s="54"/>
      <c r="G6606" s="54"/>
      <c r="I6606" s="69"/>
      <c r="J6606" s="50"/>
    </row>
    <row r="6607" spans="1:10" ht="12.75">
      <c r="A6607" s="54"/>
      <c r="B6607" s="54"/>
      <c r="C6607" s="54"/>
      <c r="D6607" s="54"/>
      <c r="F6607" s="54"/>
      <c r="G6607" s="54"/>
      <c r="I6607" s="69"/>
      <c r="J6607" s="50"/>
    </row>
    <row r="6608" spans="1:10" ht="12.75">
      <c r="A6608" s="54"/>
      <c r="B6608" s="54"/>
      <c r="C6608" s="54"/>
      <c r="D6608" s="54"/>
      <c r="F6608" s="54"/>
      <c r="G6608" s="54"/>
      <c r="I6608" s="69"/>
      <c r="J6608" s="50"/>
    </row>
    <row r="6609" spans="1:10" ht="12.75">
      <c r="A6609" s="54"/>
      <c r="B6609" s="54"/>
      <c r="C6609" s="54"/>
      <c r="D6609" s="54"/>
      <c r="F6609" s="54"/>
      <c r="G6609" s="54"/>
      <c r="I6609" s="69"/>
      <c r="J6609" s="50"/>
    </row>
    <row r="6610" spans="1:10" ht="12.75">
      <c r="A6610" s="54"/>
      <c r="B6610" s="54"/>
      <c r="C6610" s="54"/>
      <c r="D6610" s="54"/>
      <c r="F6610" s="54"/>
      <c r="G6610" s="54"/>
      <c r="I6610" s="69"/>
      <c r="J6610" s="50"/>
    </row>
    <row r="6611" spans="1:10" ht="12.75">
      <c r="A6611" s="54"/>
      <c r="B6611" s="54"/>
      <c r="C6611" s="54"/>
      <c r="D6611" s="54"/>
      <c r="F6611" s="54"/>
      <c r="G6611" s="54"/>
      <c r="I6611" s="69"/>
      <c r="J6611" s="50"/>
    </row>
    <row r="6612" spans="1:10" ht="12.75">
      <c r="A6612" s="54"/>
      <c r="B6612" s="54"/>
      <c r="C6612" s="54"/>
      <c r="D6612" s="54"/>
      <c r="F6612" s="54"/>
      <c r="G6612" s="54"/>
      <c r="I6612" s="69"/>
      <c r="J6612" s="50"/>
    </row>
    <row r="6613" spans="1:10" ht="12.75">
      <c r="A6613" s="54"/>
      <c r="B6613" s="54"/>
      <c r="C6613" s="54"/>
      <c r="D6613" s="54"/>
      <c r="F6613" s="54"/>
      <c r="G6613" s="54"/>
      <c r="I6613" s="69"/>
      <c r="J6613" s="50"/>
    </row>
    <row r="6614" spans="1:10" ht="12.75">
      <c r="A6614" s="54"/>
      <c r="B6614" s="54"/>
      <c r="C6614" s="54"/>
      <c r="D6614" s="54"/>
      <c r="F6614" s="54"/>
      <c r="G6614" s="54"/>
      <c r="I6614" s="69"/>
      <c r="J6614" s="50"/>
    </row>
    <row r="6615" spans="1:10" ht="12.75">
      <c r="A6615" s="54"/>
      <c r="B6615" s="54"/>
      <c r="C6615" s="54"/>
      <c r="D6615" s="54"/>
      <c r="F6615" s="54"/>
      <c r="G6615" s="54"/>
      <c r="I6615" s="69"/>
      <c r="J6615" s="50"/>
    </row>
    <row r="6616" spans="1:10" ht="12.75">
      <c r="A6616" s="54"/>
      <c r="B6616" s="54"/>
      <c r="C6616" s="54"/>
      <c r="D6616" s="54"/>
      <c r="F6616" s="54"/>
      <c r="G6616" s="54"/>
      <c r="I6616" s="69"/>
      <c r="J6616" s="50"/>
    </row>
    <row r="6617" spans="1:10" ht="12.75">
      <c r="A6617" s="54"/>
      <c r="B6617" s="54"/>
      <c r="C6617" s="54"/>
      <c r="D6617" s="54"/>
      <c r="F6617" s="54"/>
      <c r="G6617" s="54"/>
      <c r="I6617" s="69"/>
      <c r="J6617" s="50"/>
    </row>
    <row r="6618" spans="1:10" ht="12.75">
      <c r="A6618" s="54"/>
      <c r="B6618" s="54"/>
      <c r="C6618" s="54"/>
      <c r="D6618" s="54"/>
      <c r="F6618" s="54"/>
      <c r="G6618" s="54"/>
      <c r="I6618" s="69"/>
      <c r="J6618" s="50"/>
    </row>
    <row r="6619" spans="1:10" ht="12.75">
      <c r="A6619" s="54"/>
      <c r="B6619" s="54"/>
      <c r="C6619" s="54"/>
      <c r="D6619" s="54"/>
      <c r="F6619" s="54"/>
      <c r="G6619" s="54"/>
      <c r="I6619" s="69"/>
      <c r="J6619" s="50"/>
    </row>
    <row r="6620" spans="1:10" ht="12.75">
      <c r="A6620" s="54"/>
      <c r="B6620" s="54"/>
      <c r="C6620" s="54"/>
      <c r="D6620" s="54"/>
      <c r="F6620" s="54"/>
      <c r="G6620" s="54"/>
      <c r="I6620" s="69"/>
      <c r="J6620" s="50"/>
    </row>
    <row r="6621" spans="1:10" ht="12.75">
      <c r="A6621" s="54"/>
      <c r="B6621" s="54"/>
      <c r="C6621" s="54"/>
      <c r="D6621" s="54"/>
      <c r="F6621" s="54"/>
      <c r="G6621" s="54"/>
      <c r="I6621" s="69"/>
      <c r="J6621" s="50"/>
    </row>
    <row r="6622" spans="1:10" ht="12.75">
      <c r="A6622" s="54"/>
      <c r="B6622" s="54"/>
      <c r="C6622" s="54"/>
      <c r="D6622" s="54"/>
      <c r="F6622" s="54"/>
      <c r="G6622" s="54"/>
      <c r="I6622" s="69"/>
      <c r="J6622" s="50"/>
    </row>
    <row r="6623" spans="1:10" ht="12.75">
      <c r="A6623" s="54"/>
      <c r="B6623" s="54"/>
      <c r="C6623" s="54"/>
      <c r="D6623" s="54"/>
      <c r="F6623" s="54"/>
      <c r="G6623" s="54"/>
      <c r="I6623" s="69"/>
      <c r="J6623" s="50"/>
    </row>
    <row r="6624" spans="1:10" ht="12.75">
      <c r="A6624" s="54"/>
      <c r="B6624" s="54"/>
      <c r="C6624" s="54"/>
      <c r="D6624" s="54"/>
      <c r="F6624" s="54"/>
      <c r="G6624" s="54"/>
      <c r="I6624" s="69"/>
      <c r="J6624" s="50"/>
    </row>
    <row r="6625" spans="1:10" ht="12.75">
      <c r="A6625" s="54"/>
      <c r="B6625" s="54"/>
      <c r="C6625" s="54"/>
      <c r="D6625" s="54"/>
      <c r="F6625" s="54"/>
      <c r="G6625" s="54"/>
      <c r="I6625" s="69"/>
      <c r="J6625" s="50"/>
    </row>
    <row r="6626" spans="1:10" ht="12.75">
      <c r="A6626" s="54"/>
      <c r="B6626" s="54"/>
      <c r="C6626" s="54"/>
      <c r="D6626" s="54"/>
      <c r="F6626" s="54"/>
      <c r="G6626" s="54"/>
      <c r="I6626" s="69"/>
      <c r="J6626" s="50"/>
    </row>
    <row r="6627" spans="1:10" ht="12.75">
      <c r="A6627" s="54"/>
      <c r="B6627" s="54"/>
      <c r="C6627" s="54"/>
      <c r="D6627" s="54"/>
      <c r="F6627" s="54"/>
      <c r="G6627" s="54"/>
      <c r="I6627" s="69"/>
      <c r="J6627" s="50"/>
    </row>
    <row r="6628" spans="1:10" ht="12.75">
      <c r="A6628" s="54"/>
      <c r="B6628" s="54"/>
      <c r="C6628" s="54"/>
      <c r="D6628" s="54"/>
      <c r="F6628" s="54"/>
      <c r="G6628" s="54"/>
      <c r="I6628" s="69"/>
      <c r="J6628" s="50"/>
    </row>
    <row r="6629" spans="1:10" ht="12.75">
      <c r="A6629" s="54"/>
      <c r="B6629" s="54"/>
      <c r="C6629" s="54"/>
      <c r="D6629" s="54"/>
      <c r="F6629" s="54"/>
      <c r="G6629" s="54"/>
      <c r="I6629" s="69"/>
      <c r="J6629" s="50"/>
    </row>
    <row r="6630" spans="1:10" ht="12.75">
      <c r="A6630" s="54"/>
      <c r="B6630" s="54"/>
      <c r="C6630" s="54"/>
      <c r="D6630" s="54"/>
      <c r="F6630" s="54"/>
      <c r="G6630" s="54"/>
      <c r="I6630" s="69"/>
      <c r="J6630" s="50"/>
    </row>
    <row r="6631" spans="1:10" ht="12.75">
      <c r="A6631" s="54"/>
      <c r="B6631" s="54"/>
      <c r="C6631" s="54"/>
      <c r="D6631" s="54"/>
      <c r="F6631" s="54"/>
      <c r="G6631" s="54"/>
      <c r="I6631" s="69"/>
      <c r="J6631" s="50"/>
    </row>
    <row r="6632" spans="1:10" ht="12.75">
      <c r="A6632" s="54"/>
      <c r="B6632" s="54"/>
      <c r="C6632" s="54"/>
      <c r="D6632" s="54"/>
      <c r="F6632" s="54"/>
      <c r="G6632" s="54"/>
      <c r="I6632" s="69"/>
      <c r="J6632" s="50"/>
    </row>
    <row r="6633" spans="1:10" ht="12.75">
      <c r="A6633" s="54"/>
      <c r="B6633" s="54"/>
      <c r="C6633" s="54"/>
      <c r="D6633" s="54"/>
      <c r="F6633" s="54"/>
      <c r="G6633" s="54"/>
      <c r="I6633" s="69"/>
      <c r="J6633" s="50"/>
    </row>
    <row r="6634" spans="1:10" ht="12.75">
      <c r="A6634" s="54"/>
      <c r="B6634" s="54"/>
      <c r="C6634" s="54"/>
      <c r="D6634" s="54"/>
      <c r="F6634" s="54"/>
      <c r="G6634" s="54"/>
      <c r="I6634" s="69"/>
      <c r="J6634" s="50"/>
    </row>
    <row r="6635" spans="1:10" ht="12.75">
      <c r="A6635" s="54"/>
      <c r="B6635" s="54"/>
      <c r="C6635" s="54"/>
      <c r="D6635" s="54"/>
      <c r="F6635" s="54"/>
      <c r="G6635" s="54"/>
      <c r="I6635" s="69"/>
      <c r="J6635" s="50"/>
    </row>
    <row r="6636" spans="1:10" ht="12.75">
      <c r="A6636" s="54"/>
      <c r="B6636" s="54"/>
      <c r="C6636" s="54"/>
      <c r="D6636" s="54"/>
      <c r="F6636" s="54"/>
      <c r="G6636" s="54"/>
      <c r="I6636" s="69"/>
      <c r="J6636" s="50"/>
    </row>
    <row r="6637" spans="1:10" ht="12.75">
      <c r="A6637" s="54"/>
      <c r="B6637" s="54"/>
      <c r="C6637" s="54"/>
      <c r="D6637" s="54"/>
      <c r="F6637" s="54"/>
      <c r="G6637" s="54"/>
      <c r="I6637" s="69"/>
      <c r="J6637" s="50"/>
    </row>
    <row r="6638" spans="1:10" ht="12.75">
      <c r="A6638" s="54"/>
      <c r="B6638" s="54"/>
      <c r="C6638" s="54"/>
      <c r="D6638" s="54"/>
      <c r="F6638" s="54"/>
      <c r="G6638" s="54"/>
      <c r="I6638" s="69"/>
      <c r="J6638" s="50"/>
    </row>
    <row r="6639" spans="1:10" ht="12.75">
      <c r="A6639" s="54"/>
      <c r="B6639" s="54"/>
      <c r="C6639" s="54"/>
      <c r="D6639" s="54"/>
      <c r="F6639" s="54"/>
      <c r="G6639" s="54"/>
      <c r="I6639" s="69"/>
      <c r="J6639" s="50"/>
    </row>
    <row r="6640" spans="1:10" ht="12.75">
      <c r="A6640" s="54"/>
      <c r="B6640" s="54"/>
      <c r="C6640" s="54"/>
      <c r="D6640" s="54"/>
      <c r="F6640" s="54"/>
      <c r="G6640" s="54"/>
      <c r="I6640" s="69"/>
      <c r="J6640" s="50"/>
    </row>
    <row r="6641" spans="1:10" ht="12.75">
      <c r="A6641" s="54"/>
      <c r="B6641" s="54"/>
      <c r="C6641" s="54"/>
      <c r="D6641" s="54"/>
      <c r="F6641" s="54"/>
      <c r="G6641" s="54"/>
      <c r="I6641" s="69"/>
      <c r="J6641" s="50"/>
    </row>
    <row r="6642" spans="1:10" ht="12.75">
      <c r="A6642" s="54"/>
      <c r="B6642" s="54"/>
      <c r="C6642" s="54"/>
      <c r="D6642" s="54"/>
      <c r="F6642" s="54"/>
      <c r="G6642" s="54"/>
      <c r="I6642" s="69"/>
      <c r="J6642" s="50"/>
    </row>
    <row r="6643" spans="1:10" ht="12.75">
      <c r="A6643" s="54"/>
      <c r="B6643" s="54"/>
      <c r="C6643" s="54"/>
      <c r="D6643" s="54"/>
      <c r="F6643" s="54"/>
      <c r="G6643" s="54"/>
      <c r="I6643" s="69"/>
      <c r="J6643" s="50"/>
    </row>
  </sheetData>
  <sheetProtection/>
  <pageMargins left="0.787401575" right="0.787401575" top="0.984251969" bottom="0.984251969" header="0.4921259845" footer="0.4921259845"/>
  <pageSetup verticalDpi="300" orientation="portrait" paperSize="9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2"/>
  <dimension ref="A1:J1886"/>
  <sheetViews>
    <sheetView workbookViewId="0" topLeftCell="A1">
      <selection pane="topLeft" activeCell="A3" sqref="A3:G606"/>
    </sheetView>
  </sheetViews>
  <sheetFormatPr defaultColWidth="9.14397321428571" defaultRowHeight="12.75"/>
  <cols>
    <col min="1" max="1" width="8.85714285714286" bestFit="1" customWidth="1"/>
    <col min="2" max="4" width="16.5714285714286" bestFit="1" customWidth="1"/>
    <col min="5" max="6" width="15.4285714285714" bestFit="1" customWidth="1"/>
    <col min="7" max="7" width="19.8571428571429" bestFit="1" customWidth="1"/>
    <col min="8" max="16384" width="9.14285714285714" customWidth="1"/>
  </cols>
  <sheetData>
    <row r="1" ht="12.75">
      <c r="A1" t="s">
        <v>146</v>
      </c>
    </row>
    <row r="2" spans="1:7" ht="12.75">
      <c r="A2" t="s">
        <v>147</v>
      </c>
      <c r="B2" t="s">
        <v>47</v>
      </c>
      <c r="C2" t="s">
        <v>48</v>
      </c>
      <c r="D2" t="s">
        <v>49</v>
      </c>
      <c r="E2" t="s">
        <v>148</v>
      </c>
      <c r="F2" t="s">
        <v>149</v>
      </c>
      <c r="G2" t="s">
        <v>150</v>
      </c>
    </row>
    <row r="3" spans="1:7" ht="12.75">
      <c r="A3">
        <v>0</v>
      </c>
      <c r="B3" s="68">
        <v>4.8426299999999999E-17</v>
      </c>
      <c r="C3" s="68">
        <v>6.4250700000000006E-17</v>
      </c>
      <c r="D3" s="68">
        <v>-1.60203E-18</v>
      </c>
      <c r="E3" s="68">
        <v>8.0397399999999997E-17</v>
      </c>
      <c r="F3" s="68">
        <v>3.2279600000000002E-17</v>
      </c>
      <c r="G3">
        <v>0.062062699999999998</v>
      </c>
    </row>
    <row r="4" spans="1:7" ht="12.75">
      <c r="A4">
        <v>1</v>
      </c>
      <c r="B4" s="68">
        <v>1.7705499999999998E-05</v>
      </c>
      <c r="C4" s="68">
        <v>1.3908599999999999E-05</v>
      </c>
      <c r="D4" s="68">
        <v>-2.3864000000000001E-05</v>
      </c>
      <c r="E4">
        <v>0.000204694</v>
      </c>
      <c r="F4">
        <v>-0.00017307999999999999</v>
      </c>
      <c r="G4">
        <v>-0.083573400000000006</v>
      </c>
    </row>
    <row r="5" spans="1:7" ht="12.75">
      <c r="A5">
        <v>2</v>
      </c>
      <c r="B5" s="68">
        <v>-2.9866199999999999E-05</v>
      </c>
      <c r="C5" s="68">
        <v>2.3937399999999999E-05</v>
      </c>
      <c r="D5" s="68">
        <v>-2.2005799999999999E-05</v>
      </c>
      <c r="E5">
        <v>0.00018837699999999999</v>
      </c>
      <c r="F5">
        <v>-0.00019430599999999999</v>
      </c>
      <c r="G5">
        <v>-0.070784899999999998</v>
      </c>
    </row>
    <row r="6" spans="1:7" ht="12.75">
      <c r="A6">
        <v>3</v>
      </c>
      <c r="B6" s="68">
        <v>-4.8335499999999998E-05</v>
      </c>
      <c r="C6" s="68">
        <v>2.95236E-05</v>
      </c>
      <c r="D6" s="68">
        <v>-2.6937600000000001E-05</v>
      </c>
      <c r="E6">
        <v>0.000217686</v>
      </c>
      <c r="F6">
        <v>-0.000236498</v>
      </c>
      <c r="G6">
        <v>-0.096965499999999996</v>
      </c>
    </row>
    <row r="7" spans="1:7" ht="12.75">
      <c r="A7">
        <v>4</v>
      </c>
      <c r="B7" s="68">
        <v>-2.9020400000000001E-05</v>
      </c>
      <c r="C7" s="68">
        <v>2.0371299999999999E-05</v>
      </c>
      <c r="D7" s="68">
        <v>-1.13225E-05</v>
      </c>
      <c r="E7">
        <v>0.000207927</v>
      </c>
      <c r="F7">
        <v>-0.00021657600000000001</v>
      </c>
      <c r="G7">
        <v>-0.031433500000000003</v>
      </c>
    </row>
    <row r="8" spans="1:7" ht="12.75">
      <c r="A8">
        <v>5</v>
      </c>
      <c r="B8" s="68">
        <v>-5.08146E-05</v>
      </c>
      <c r="C8" s="68">
        <v>7.2450000000000001E-06</v>
      </c>
      <c r="D8" s="68">
        <v>-1.77571E-05</v>
      </c>
      <c r="E8">
        <v>0.000211416</v>
      </c>
      <c r="F8">
        <v>-0.000254985</v>
      </c>
      <c r="G8">
        <v>-0.0101394</v>
      </c>
    </row>
    <row r="9" spans="1:7" ht="12.75">
      <c r="A9">
        <v>6</v>
      </c>
      <c r="B9" s="68">
        <v>-7.4326599999999994E-05</v>
      </c>
      <c r="C9" s="68">
        <v>3.9537300000000003E-06</v>
      </c>
      <c r="D9" s="68">
        <v>1.2667799999999999E-05</v>
      </c>
      <c r="E9">
        <v>0.00017153200000000001</v>
      </c>
      <c r="F9">
        <v>-0.000241905</v>
      </c>
      <c r="G9">
        <v>0.079697299999999999</v>
      </c>
    </row>
    <row r="10" spans="1:7" ht="12.75">
      <c r="A10">
        <v>7</v>
      </c>
      <c r="B10" s="68">
        <v>-9.4483500000000004E-05</v>
      </c>
      <c r="C10" s="68">
        <v>1.0613300000000001E-05</v>
      </c>
      <c r="D10" s="68">
        <v>-7.2571299999999998E-08</v>
      </c>
      <c r="E10">
        <v>0.000161466</v>
      </c>
      <c r="F10">
        <v>-0.00024533600000000002</v>
      </c>
      <c r="G10">
        <v>0.115216</v>
      </c>
    </row>
    <row r="11" spans="1:7" ht="12.75">
      <c r="A11">
        <v>8</v>
      </c>
      <c r="B11">
        <v>-0.000123335</v>
      </c>
      <c r="C11" s="68">
        <v>8.6264200000000007E-06</v>
      </c>
      <c r="D11" s="68">
        <v>3.40494E-06</v>
      </c>
      <c r="E11">
        <v>0.00019979000000000001</v>
      </c>
      <c r="F11">
        <v>-0.00031449800000000002</v>
      </c>
      <c r="G11">
        <v>0.0541641</v>
      </c>
    </row>
    <row r="12" spans="1:7" ht="12.75">
      <c r="A12">
        <v>9</v>
      </c>
      <c r="B12">
        <v>-0.00013891399999999999</v>
      </c>
      <c r="C12" s="68">
        <v>1.91217E-05</v>
      </c>
      <c r="D12" s="68">
        <v>2.5971900000000001E-05</v>
      </c>
      <c r="E12">
        <v>0.00014579600000000001</v>
      </c>
      <c r="F12">
        <v>-0.00026558799999999998</v>
      </c>
      <c r="G12">
        <v>0.15384999999999999</v>
      </c>
    </row>
    <row r="13" spans="1:7" ht="12.75">
      <c r="A13">
        <v>10</v>
      </c>
      <c r="B13">
        <v>-0.00017087800000000001</v>
      </c>
      <c r="C13" s="68">
        <v>1.7777700000000001E-05</v>
      </c>
      <c r="D13" s="68">
        <v>2.6904199999999999E-05</v>
      </c>
      <c r="E13">
        <v>0.000152158</v>
      </c>
      <c r="F13">
        <v>-0.000305259</v>
      </c>
      <c r="G13">
        <v>0.15626300000000001</v>
      </c>
    </row>
    <row r="14" spans="1:7" ht="12.75">
      <c r="A14">
        <v>11</v>
      </c>
      <c r="B14">
        <v>-0.00016407300000000001</v>
      </c>
      <c r="C14" s="68">
        <v>3.2388599999999997E-05</v>
      </c>
      <c r="D14" s="68">
        <v>2.09711E-05</v>
      </c>
      <c r="E14">
        <v>0.00020995399999999999</v>
      </c>
      <c r="F14">
        <v>-0.00034163800000000001</v>
      </c>
      <c r="G14">
        <v>0.12648100000000001</v>
      </c>
    </row>
    <row r="15" spans="1:7" ht="12.75">
      <c r="A15">
        <v>12</v>
      </c>
      <c r="B15">
        <v>-0.000173167</v>
      </c>
      <c r="C15" s="68">
        <v>5.2009799999999998E-05</v>
      </c>
      <c r="D15" s="68">
        <v>8.0093600000000005E-06</v>
      </c>
      <c r="E15">
        <v>0.00022716199999999999</v>
      </c>
      <c r="F15">
        <v>-0.00034831899999999998</v>
      </c>
      <c r="G15">
        <v>0.12865399999999999</v>
      </c>
    </row>
    <row r="16" spans="1:7" ht="12.75">
      <c r="A16">
        <v>13</v>
      </c>
      <c r="B16">
        <v>-0.00016625799999999999</v>
      </c>
      <c r="C16" s="68">
        <v>7.6614199999999996E-05</v>
      </c>
      <c r="D16" s="68">
        <v>8.4202999999999997E-06</v>
      </c>
      <c r="E16">
        <v>0.00025395700000000002</v>
      </c>
      <c r="F16">
        <v>-0.00034360100000000002</v>
      </c>
      <c r="G16">
        <v>0.089010800000000001</v>
      </c>
    </row>
    <row r="17" spans="1:7" ht="12.75">
      <c r="A17">
        <v>14</v>
      </c>
      <c r="B17">
        <v>-0.00015379700000000001</v>
      </c>
      <c r="C17" s="68">
        <v>8.5622600000000002E-05</v>
      </c>
      <c r="D17" s="68">
        <v>-4.9391699999999999E-07</v>
      </c>
      <c r="E17">
        <v>0.000222485</v>
      </c>
      <c r="F17">
        <v>-0.00029065900000000002</v>
      </c>
      <c r="G17">
        <v>0.11487600000000001</v>
      </c>
    </row>
    <row r="18" spans="1:7" ht="12.75">
      <c r="A18">
        <v>15</v>
      </c>
      <c r="B18">
        <v>-0.00013919900000000001</v>
      </c>
      <c r="C18" s="68">
        <v>9.2348800000000006E-05</v>
      </c>
      <c r="D18" s="68">
        <v>2.96204E-06</v>
      </c>
      <c r="E18">
        <v>0.00023124500000000001</v>
      </c>
      <c r="F18">
        <v>-0.00027809500000000001</v>
      </c>
      <c r="G18">
        <v>0.109288</v>
      </c>
    </row>
    <row r="19" spans="1:7" ht="12.75">
      <c r="A19">
        <v>16</v>
      </c>
      <c r="B19">
        <v>-0.00013359299999999999</v>
      </c>
      <c r="C19">
        <v>0.00011385800000000001</v>
      </c>
      <c r="D19" s="68">
        <v>-9.9212099999999998E-06</v>
      </c>
      <c r="E19">
        <v>0.000275684</v>
      </c>
      <c r="F19">
        <v>-0.00029541799999999998</v>
      </c>
      <c r="G19">
        <v>-0.044326499999999998</v>
      </c>
    </row>
    <row r="20" spans="1:7" ht="12.75">
      <c r="A20">
        <v>17</v>
      </c>
      <c r="B20">
        <v>-0.00013725799999999999</v>
      </c>
      <c r="C20">
        <v>0.000110049</v>
      </c>
      <c r="D20" s="68">
        <v>-3.5932700000000002E-05</v>
      </c>
      <c r="E20">
        <v>0.00026737199999999999</v>
      </c>
      <c r="F20">
        <v>-0.00029458099999999998</v>
      </c>
      <c r="G20">
        <v>-0.065074000000000007</v>
      </c>
    </row>
    <row r="21" spans="1:7" ht="12.75">
      <c r="A21">
        <v>18</v>
      </c>
      <c r="B21">
        <v>-0.000114941</v>
      </c>
      <c r="C21">
        <v>0.00012282300000000001</v>
      </c>
      <c r="D21" s="68">
        <v>-4.6498100000000001E-05</v>
      </c>
      <c r="E21">
        <v>0.00031021400000000001</v>
      </c>
      <c r="F21">
        <v>-0.00030233099999999998</v>
      </c>
      <c r="G21">
        <v>-0.1643</v>
      </c>
    </row>
    <row r="22" spans="1:7" ht="12.75">
      <c r="A22">
        <v>19</v>
      </c>
      <c r="B22">
        <v>-0.0001189</v>
      </c>
      <c r="C22">
        <v>0.000108303</v>
      </c>
      <c r="D22" s="68">
        <v>-5.72644E-05</v>
      </c>
      <c r="E22">
        <v>0.00026917800000000002</v>
      </c>
      <c r="F22">
        <v>-0.00027977500000000001</v>
      </c>
      <c r="G22">
        <v>-0.26543699999999998</v>
      </c>
    </row>
    <row r="23" spans="1:7" ht="12.75">
      <c r="A23">
        <v>20</v>
      </c>
      <c r="B23">
        <v>-0.00014205500000000001</v>
      </c>
      <c r="C23" s="68">
        <v>9.46361E-05</v>
      </c>
      <c r="D23" s="68">
        <v>-8.4535200000000003E-05</v>
      </c>
      <c r="E23">
        <v>0.00026718800000000002</v>
      </c>
      <c r="F23">
        <v>-0.00031460700000000001</v>
      </c>
      <c r="G23">
        <v>-0.31868800000000003</v>
      </c>
    </row>
    <row r="24" spans="1:7" ht="12.75">
      <c r="A24">
        <v>21</v>
      </c>
      <c r="B24">
        <v>-0.000129035</v>
      </c>
      <c r="C24" s="68">
        <v>6.4790199999999995E-05</v>
      </c>
      <c r="D24" s="68">
        <v>-9.3763299999999997E-05</v>
      </c>
      <c r="E24">
        <v>0.000241702</v>
      </c>
      <c r="F24">
        <v>-0.00030594699999999999</v>
      </c>
      <c r="G24">
        <v>-0.42155399999999998</v>
      </c>
    </row>
    <row r="25" spans="1:7" ht="12.75">
      <c r="A25">
        <v>22</v>
      </c>
      <c r="B25">
        <v>-0.000108707</v>
      </c>
      <c r="C25" s="68">
        <v>5.6307300000000002E-05</v>
      </c>
      <c r="D25">
        <v>-0.000103034</v>
      </c>
      <c r="E25">
        <v>0.00027288099999999999</v>
      </c>
      <c r="F25">
        <v>-0.00032528100000000002</v>
      </c>
      <c r="G25">
        <v>-0.39485100000000001</v>
      </c>
    </row>
    <row r="26" spans="1:7" ht="12.75">
      <c r="A26">
        <v>23</v>
      </c>
      <c r="B26">
        <v>-0.00013532099999999999</v>
      </c>
      <c r="C26" s="68">
        <v>4.3995100000000002E-05</v>
      </c>
      <c r="D26">
        <v>-0.000115507</v>
      </c>
      <c r="E26">
        <v>0.000321131</v>
      </c>
      <c r="F26">
        <v>-0.00041245700000000003</v>
      </c>
      <c r="G26">
        <v>-0.295597</v>
      </c>
    </row>
    <row r="27" spans="1:7" ht="12.75">
      <c r="A27">
        <v>24</v>
      </c>
      <c r="B27">
        <v>-0.000130204</v>
      </c>
      <c r="C27" s="68">
        <v>3.3461599999999998E-05</v>
      </c>
      <c r="D27">
        <v>-0.00012279399999999999</v>
      </c>
      <c r="E27">
        <v>0.00029532400000000002</v>
      </c>
      <c r="F27">
        <v>-0.00039206700000000001</v>
      </c>
      <c r="G27">
        <v>-0.35938799999999999</v>
      </c>
    </row>
    <row r="28" spans="1:7" ht="12.75">
      <c r="A28">
        <v>25</v>
      </c>
      <c r="B28">
        <v>-0.000118115</v>
      </c>
      <c r="C28" s="68">
        <v>-1.04275E-05</v>
      </c>
      <c r="D28">
        <v>-0.000111853</v>
      </c>
      <c r="E28">
        <v>0.00028481300000000003</v>
      </c>
      <c r="F28">
        <v>-0.00041335599999999998</v>
      </c>
      <c r="G28">
        <v>-0.30715799999999999</v>
      </c>
    </row>
    <row r="29" spans="1:7" ht="12.75">
      <c r="A29">
        <v>26</v>
      </c>
      <c r="B29">
        <v>-0.00012791899999999999</v>
      </c>
      <c r="C29" s="68">
        <v>-2.2037800000000001E-05</v>
      </c>
      <c r="D29">
        <v>-0.000114104</v>
      </c>
      <c r="E29">
        <v>0.00023824100000000001</v>
      </c>
      <c r="F29">
        <v>-0.00038819800000000003</v>
      </c>
      <c r="G29">
        <v>-0.36396099999999998</v>
      </c>
    </row>
    <row r="30" spans="1:7" ht="12.75">
      <c r="A30">
        <v>27</v>
      </c>
      <c r="B30">
        <v>-0.00016795499999999999</v>
      </c>
      <c r="C30" s="68">
        <v>-2.4811999999999999E-05</v>
      </c>
      <c r="D30">
        <v>-0.00012346500000000001</v>
      </c>
      <c r="E30">
        <v>0.000178438</v>
      </c>
      <c r="F30">
        <v>-0.00037120499999999999</v>
      </c>
      <c r="G30">
        <v>-0.43167899999999998</v>
      </c>
    </row>
    <row r="31" spans="1:7" ht="12.75">
      <c r="A31">
        <v>28</v>
      </c>
      <c r="B31">
        <v>-0.000170335</v>
      </c>
      <c r="C31" s="68">
        <v>-4.2373699999999997E-05</v>
      </c>
      <c r="D31">
        <v>-0.000106251</v>
      </c>
      <c r="E31">
        <v>0.00017998600000000001</v>
      </c>
      <c r="F31">
        <v>-0.00039269499999999998</v>
      </c>
      <c r="G31">
        <v>-0.325598</v>
      </c>
    </row>
    <row r="32" spans="1:7" ht="12.75">
      <c r="A32">
        <v>29</v>
      </c>
      <c r="B32">
        <v>-0.00019953000000000001</v>
      </c>
      <c r="C32" s="68">
        <v>-6.6736399999999993E-05</v>
      </c>
      <c r="D32" s="68">
        <v>-9.3431100000000001E-05</v>
      </c>
      <c r="E32">
        <v>0.000142299</v>
      </c>
      <c r="F32">
        <v>-0.000408565</v>
      </c>
      <c r="G32">
        <v>-0.22810900000000001</v>
      </c>
    </row>
    <row r="33" spans="1:7" ht="12.75">
      <c r="A33">
        <v>30</v>
      </c>
      <c r="B33">
        <v>-0.00019152700000000001</v>
      </c>
      <c r="C33" s="68">
        <v>-5.91929E-05</v>
      </c>
      <c r="D33" s="68">
        <v>-7.6549499999999996E-05</v>
      </c>
      <c r="E33">
        <v>0.00014512999999999999</v>
      </c>
      <c r="F33">
        <v>-0.00039585100000000002</v>
      </c>
      <c r="G33">
        <v>-0.24918599999999999</v>
      </c>
    </row>
    <row r="34" spans="1:7" ht="12.75">
      <c r="A34">
        <v>31</v>
      </c>
      <c r="B34">
        <v>-0.00021546400000000001</v>
      </c>
      <c r="C34" s="68">
        <v>-6.2852800000000002E-05</v>
      </c>
      <c r="D34" s="68">
        <v>-8.1336900000000004E-05</v>
      </c>
      <c r="E34">
        <v>0.000158672</v>
      </c>
      <c r="F34">
        <v>-0.00043698800000000002</v>
      </c>
      <c r="G34">
        <v>-0.25951200000000002</v>
      </c>
    </row>
    <row r="35" spans="1:7" ht="12.75">
      <c r="A35">
        <v>32</v>
      </c>
      <c r="B35">
        <v>-0.000215639</v>
      </c>
      <c r="C35" s="68">
        <v>-5.87355E-05</v>
      </c>
      <c r="D35" s="68">
        <v>-7.4060799999999994E-05</v>
      </c>
      <c r="E35">
        <v>0.00022511100000000001</v>
      </c>
      <c r="F35">
        <v>-0.00049948600000000005</v>
      </c>
      <c r="G35">
        <v>-0.096934699999999999</v>
      </c>
    </row>
    <row r="36" spans="1:7" ht="12.75">
      <c r="A36">
        <v>33</v>
      </c>
      <c r="B36">
        <v>-0.00022191800000000001</v>
      </c>
      <c r="C36" s="68">
        <v>-5.87477E-05</v>
      </c>
      <c r="D36" s="68">
        <v>-6.9716399999999995E-05</v>
      </c>
      <c r="E36">
        <v>0.00013232599999999999</v>
      </c>
      <c r="F36">
        <v>-0.00041299300000000001</v>
      </c>
      <c r="G36">
        <v>-0.161606</v>
      </c>
    </row>
    <row r="37" spans="1:7" ht="12.75">
      <c r="A37">
        <v>34</v>
      </c>
      <c r="B37">
        <v>-0.00026170499999999999</v>
      </c>
      <c r="C37" s="68">
        <v>-5.2932700000000002E-05</v>
      </c>
      <c r="D37" s="68">
        <v>-5.4222899999999999E-05</v>
      </c>
      <c r="E37">
        <v>0.000100116</v>
      </c>
      <c r="F37">
        <v>-0.00041475300000000002</v>
      </c>
      <c r="G37">
        <v>-0.110281</v>
      </c>
    </row>
    <row r="38" spans="1:7" ht="12.75">
      <c r="A38">
        <v>35</v>
      </c>
      <c r="B38">
        <v>-0.00027618299999999999</v>
      </c>
      <c r="C38" s="68">
        <v>-5.6125799999999997E-05</v>
      </c>
      <c r="D38" s="68">
        <v>-4.1282599999999997E-05</v>
      </c>
      <c r="E38" s="68">
        <v>8.9857699999999999E-05</v>
      </c>
      <c r="F38">
        <v>-0.00042216600000000002</v>
      </c>
      <c r="G38">
        <v>-0.18255099999999999</v>
      </c>
    </row>
    <row r="39" spans="1:7" ht="12.75">
      <c r="A39">
        <v>36</v>
      </c>
      <c r="B39">
        <v>-0.00024205200000000001</v>
      </c>
      <c r="C39" s="68">
        <v>-5.22949E-05</v>
      </c>
      <c r="D39" s="68">
        <v>-4.2045800000000003E-05</v>
      </c>
      <c r="E39" s="68">
        <v>8.1334600000000006E-05</v>
      </c>
      <c r="F39">
        <v>-0.000375681</v>
      </c>
      <c r="G39">
        <v>-0.212226</v>
      </c>
    </row>
    <row r="40" spans="1:7" ht="12.75">
      <c r="A40">
        <v>37</v>
      </c>
      <c r="B40">
        <v>-0.00026636299999999998</v>
      </c>
      <c r="C40" s="68">
        <v>-3.4127100000000001E-05</v>
      </c>
      <c r="D40" s="68">
        <v>-3.6823000000000003E-05</v>
      </c>
      <c r="E40" s="68">
        <v>8.8837699999999998E-05</v>
      </c>
      <c r="F40">
        <v>-0.00038932799999999998</v>
      </c>
      <c r="G40">
        <v>-0.11254500000000001</v>
      </c>
    </row>
    <row r="41" spans="1:7" ht="12.75">
      <c r="A41">
        <v>38</v>
      </c>
      <c r="B41">
        <v>-0.00025109999999999998</v>
      </c>
      <c r="C41" s="68">
        <v>-2.7128199999999999E-05</v>
      </c>
      <c r="D41" s="68">
        <v>-3.9987799999999997E-05</v>
      </c>
      <c r="E41">
        <v>0.000107069</v>
      </c>
      <c r="F41">
        <v>-0.00038529699999999999</v>
      </c>
      <c r="G41">
        <v>-0.14538400000000001</v>
      </c>
    </row>
    <row r="42" spans="1:7" ht="12.75">
      <c r="A42">
        <v>39</v>
      </c>
      <c r="B42">
        <v>-0.00025759099999999999</v>
      </c>
      <c r="C42" s="68">
        <v>-9.8727100000000002E-06</v>
      </c>
      <c r="D42" s="68">
        <v>-3.2852199999999997E-05</v>
      </c>
      <c r="E42">
        <v>0.000107384</v>
      </c>
      <c r="F42">
        <v>-0.000374848</v>
      </c>
      <c r="G42">
        <v>-0.10107099999999999</v>
      </c>
    </row>
    <row r="43" spans="1:7" ht="12.75">
      <c r="A43">
        <v>40</v>
      </c>
      <c r="B43">
        <v>-0.00026447200000000003</v>
      </c>
      <c r="C43" s="68">
        <v>-9.8575899999999996E-06</v>
      </c>
      <c r="D43" s="68">
        <v>-3.1540600000000001E-05</v>
      </c>
      <c r="E43" s="68">
        <v>8.7922499999999997E-05</v>
      </c>
      <c r="F43">
        <v>-0.00036225199999999997</v>
      </c>
      <c r="G43">
        <v>-0.10277699999999999</v>
      </c>
    </row>
    <row r="44" spans="1:7" ht="12.75">
      <c r="A44">
        <v>41</v>
      </c>
      <c r="B44">
        <v>-0.00024590799999999998</v>
      </c>
      <c r="C44" s="68">
        <v>-9.4451799999999992E-06</v>
      </c>
      <c r="D44" s="68">
        <v>-2.06113E-05</v>
      </c>
      <c r="E44">
        <v>0.000102106</v>
      </c>
      <c r="F44">
        <v>-0.00035745800000000001</v>
      </c>
      <c r="G44">
        <v>-0.078864299999999998</v>
      </c>
    </row>
    <row r="45" spans="1:7" ht="12.75">
      <c r="A45">
        <v>42</v>
      </c>
      <c r="B45">
        <v>-0.000230094</v>
      </c>
      <c r="C45" s="68">
        <v>-8.8123599999999994E-06</v>
      </c>
      <c r="D45" s="68">
        <v>-4.88834E-05</v>
      </c>
      <c r="E45">
        <v>0.000109065</v>
      </c>
      <c r="F45">
        <v>-0.00034797099999999998</v>
      </c>
      <c r="G45">
        <v>-0.21636</v>
      </c>
    </row>
    <row r="46" spans="1:7" ht="12.75">
      <c r="A46">
        <v>43</v>
      </c>
      <c r="B46">
        <v>-0.00021938799999999999</v>
      </c>
      <c r="C46" s="68">
        <v>1.92793E-07</v>
      </c>
      <c r="D46" s="68">
        <v>-3.5842800000000002E-05</v>
      </c>
      <c r="E46">
        <v>0.00011451900000000001</v>
      </c>
      <c r="F46">
        <v>-0.00033371399999999998</v>
      </c>
      <c r="G46">
        <v>-0.140265</v>
      </c>
    </row>
    <row r="47" spans="1:7" ht="12.75">
      <c r="A47">
        <v>44</v>
      </c>
      <c r="B47">
        <v>-0.000225627</v>
      </c>
      <c r="C47" s="68">
        <v>1.41915E-05</v>
      </c>
      <c r="D47" s="68">
        <v>-4.0280100000000001E-05</v>
      </c>
      <c r="E47">
        <v>0.000175124</v>
      </c>
      <c r="F47">
        <v>-0.00038655999999999999</v>
      </c>
      <c r="G47">
        <v>-0.019411600000000001</v>
      </c>
    </row>
    <row r="48" spans="1:7" ht="12.75">
      <c r="A48">
        <v>45</v>
      </c>
      <c r="B48">
        <v>-0.000189512</v>
      </c>
      <c r="C48" s="68">
        <v>2.4663099999999999E-06</v>
      </c>
      <c r="D48" s="68">
        <v>-1.7782300000000001E-05</v>
      </c>
      <c r="E48">
        <v>0.000120535</v>
      </c>
      <c r="F48">
        <v>-0.00030758000000000001</v>
      </c>
      <c r="G48">
        <v>-0.108832</v>
      </c>
    </row>
    <row r="49" spans="1:7" ht="12.75">
      <c r="A49">
        <v>46</v>
      </c>
      <c r="B49">
        <v>-0.00015902599999999999</v>
      </c>
      <c r="C49" s="68">
        <v>1.2629999999999999E-05</v>
      </c>
      <c r="D49" s="68">
        <v>-2.2594100000000001E-05</v>
      </c>
      <c r="E49">
        <v>0.00015562700000000001</v>
      </c>
      <c r="F49">
        <v>-0.000302023</v>
      </c>
      <c r="G49">
        <v>-0.10993500000000001</v>
      </c>
    </row>
    <row r="50" spans="1:7" ht="12.75">
      <c r="A50">
        <v>47</v>
      </c>
      <c r="B50">
        <v>-0.00016255800000000001</v>
      </c>
      <c r="C50" s="68">
        <v>1.32215E-05</v>
      </c>
      <c r="D50" s="68">
        <v>-3.9187699999999998E-05</v>
      </c>
      <c r="E50">
        <v>0.000235894</v>
      </c>
      <c r="F50">
        <v>-0.00038523099999999998</v>
      </c>
      <c r="G50">
        <v>-0.102587</v>
      </c>
    </row>
    <row r="51" spans="1:7" ht="12.75">
      <c r="A51">
        <v>48</v>
      </c>
      <c r="B51">
        <v>-0.00015231199999999999</v>
      </c>
      <c r="C51" s="68">
        <v>2.97787E-05</v>
      </c>
      <c r="D51" s="68">
        <v>-4.0834799999999997E-05</v>
      </c>
      <c r="E51">
        <v>0.000215806</v>
      </c>
      <c r="F51">
        <v>-0.000338339</v>
      </c>
      <c r="G51">
        <v>-0.076831999999999998</v>
      </c>
    </row>
    <row r="52" spans="1:7" ht="12.75">
      <c r="A52">
        <v>49</v>
      </c>
      <c r="B52">
        <v>-0.00013614200000000001</v>
      </c>
      <c r="C52" s="68">
        <v>2.7891699999999999E-05</v>
      </c>
      <c r="D52" s="68">
        <v>-3.5089200000000003E-05</v>
      </c>
      <c r="E52">
        <v>0.00046744499999999998</v>
      </c>
      <c r="F52">
        <v>-0.00057569499999999998</v>
      </c>
      <c r="G52">
        <v>-0.042753199999999998</v>
      </c>
    </row>
    <row r="53" spans="1:7" ht="12.75">
      <c r="A53">
        <v>50</v>
      </c>
      <c r="B53" s="68">
        <v>2.61184E-06</v>
      </c>
      <c r="C53" s="68">
        <v>7.6085600000000002E-05</v>
      </c>
      <c r="D53" s="68">
        <v>-4.9062099999999999E-05</v>
      </c>
      <c r="E53">
        <v>0.00110231</v>
      </c>
      <c r="F53">
        <v>-0.0010236100000000001</v>
      </c>
      <c r="G53">
        <v>-0.020221900000000001</v>
      </c>
    </row>
    <row r="54" spans="1:7" ht="12.75">
      <c r="A54">
        <v>51</v>
      </c>
      <c r="B54" s="68">
        <v>4.2998499999999998E-05</v>
      </c>
      <c r="C54" s="68">
        <v>9.7834199999999999E-05</v>
      </c>
      <c r="D54" s="68">
        <v>-4.9475000000000003E-05</v>
      </c>
      <c r="E54">
        <v>0.00121075</v>
      </c>
      <c r="F54">
        <v>-0.00106992</v>
      </c>
      <c r="G54">
        <v>-0.0142528</v>
      </c>
    </row>
    <row r="55" spans="1:7" ht="12.75">
      <c r="A55">
        <v>52</v>
      </c>
      <c r="B55">
        <v>0.00010406799999999999</v>
      </c>
      <c r="C55">
        <v>0.000133311</v>
      </c>
      <c r="D55" s="68">
        <v>-5.5266200000000003E-05</v>
      </c>
      <c r="E55">
        <v>0.0013712799999999999</v>
      </c>
      <c r="F55">
        <v>-0.0011339</v>
      </c>
      <c r="G55">
        <v>-0.0015768900000000001</v>
      </c>
    </row>
    <row r="56" spans="1:7" ht="12.75">
      <c r="A56">
        <v>53</v>
      </c>
      <c r="B56">
        <v>0.00013520900000000001</v>
      </c>
      <c r="C56">
        <v>0.00014100399999999999</v>
      </c>
      <c r="D56" s="68">
        <v>-4.8778500000000001E-05</v>
      </c>
      <c r="E56">
        <v>0.0015318199999999999</v>
      </c>
      <c r="F56">
        <v>-0.0012556</v>
      </c>
      <c r="G56">
        <v>-0.0155937</v>
      </c>
    </row>
    <row r="57" spans="1:7" ht="12.75">
      <c r="A57">
        <v>54</v>
      </c>
      <c r="B57">
        <v>0.00027994899999999999</v>
      </c>
      <c r="C57">
        <v>0.00015312400000000001</v>
      </c>
      <c r="D57" s="68">
        <v>-4.7038800000000001E-05</v>
      </c>
      <c r="E57">
        <v>0.00172543</v>
      </c>
      <c r="F57">
        <v>-0.00129236</v>
      </c>
      <c r="G57">
        <v>-0.011556500000000001</v>
      </c>
    </row>
    <row r="58" spans="1:7" ht="12.75">
      <c r="A58">
        <v>55</v>
      </c>
      <c r="B58">
        <v>0.00039166599999999999</v>
      </c>
      <c r="C58">
        <v>0.00015845200000000001</v>
      </c>
      <c r="D58" s="68">
        <v>-2.3939700000000001E-05</v>
      </c>
      <c r="E58">
        <v>0.0017941299999999999</v>
      </c>
      <c r="F58">
        <v>-0.00124401</v>
      </c>
      <c r="G58">
        <v>-0.021091100000000002</v>
      </c>
    </row>
    <row r="59" spans="1:7" ht="12.75">
      <c r="A59">
        <v>56</v>
      </c>
      <c r="B59">
        <v>0.00045332400000000001</v>
      </c>
      <c r="C59">
        <v>0.00017750000000000001</v>
      </c>
      <c r="D59" s="68">
        <v>5.4360799999999998E-06</v>
      </c>
      <c r="E59">
        <v>0.0018297999999999999</v>
      </c>
      <c r="F59">
        <v>-0.0011989800000000001</v>
      </c>
      <c r="G59">
        <v>-0.016101899999999999</v>
      </c>
    </row>
    <row r="60" spans="1:7" ht="12.75">
      <c r="A60">
        <v>57</v>
      </c>
      <c r="B60">
        <v>0.000449894</v>
      </c>
      <c r="C60">
        <v>0.00019930499999999999</v>
      </c>
      <c r="D60" s="68">
        <v>6.8050200000000001E-05</v>
      </c>
      <c r="E60">
        <v>0.0017667900000000001</v>
      </c>
      <c r="F60">
        <v>-0.0011175899999999999</v>
      </c>
      <c r="G60">
        <v>0.0015398300000000001</v>
      </c>
    </row>
    <row r="61" spans="1:7" ht="12.75">
      <c r="A61">
        <v>58</v>
      </c>
      <c r="B61">
        <v>0.00040939699999999998</v>
      </c>
      <c r="C61">
        <v>0.000198686</v>
      </c>
      <c r="D61" s="68">
        <v>7.5263099999999994E-05</v>
      </c>
      <c r="E61">
        <v>0.0017418900000000001</v>
      </c>
      <c r="F61">
        <v>-0.0011338100000000001</v>
      </c>
      <c r="G61">
        <v>0.014805000000000001</v>
      </c>
    </row>
    <row r="62" spans="1:7" ht="12.75">
      <c r="A62">
        <v>59</v>
      </c>
      <c r="B62">
        <v>0.00032619099999999998</v>
      </c>
      <c r="C62">
        <v>0.000233692</v>
      </c>
      <c r="D62" s="68">
        <v>2.74468E-05</v>
      </c>
      <c r="E62">
        <v>0.00161483</v>
      </c>
      <c r="F62">
        <v>-0.00105495</v>
      </c>
      <c r="G62">
        <v>-0.0019865799999999999</v>
      </c>
    </row>
    <row r="63" spans="1:7" ht="12.75">
      <c r="A63">
        <v>60</v>
      </c>
      <c r="B63">
        <v>0.000222649</v>
      </c>
      <c r="C63">
        <v>0.00026088800000000003</v>
      </c>
      <c r="D63" s="68">
        <v>7.2947099999999997E-06</v>
      </c>
      <c r="E63">
        <v>0.0014270400000000001</v>
      </c>
      <c r="F63">
        <v>-0.00094350100000000002</v>
      </c>
      <c r="G63">
        <v>0.0109217</v>
      </c>
    </row>
    <row r="64" spans="1:7" ht="12.75">
      <c r="A64">
        <v>61</v>
      </c>
      <c r="B64">
        <v>0.00015137500000000001</v>
      </c>
      <c r="C64">
        <v>0.00029284999999999999</v>
      </c>
      <c r="D64" s="68">
        <v>-7.35936E-06</v>
      </c>
      <c r="E64">
        <v>0.0012070200000000001</v>
      </c>
      <c r="F64">
        <v>-0.00076279600000000005</v>
      </c>
      <c r="G64">
        <v>-0.020136100000000001</v>
      </c>
    </row>
    <row r="65" spans="1:7" ht="12.75">
      <c r="A65">
        <v>62</v>
      </c>
      <c r="B65" s="68">
        <v>2.70173E-05</v>
      </c>
      <c r="C65">
        <v>0.00032920699999999998</v>
      </c>
      <c r="D65" s="68">
        <v>-1.39815E-05</v>
      </c>
      <c r="E65">
        <v>0.0010045</v>
      </c>
      <c r="F65">
        <v>-0.00064827400000000001</v>
      </c>
      <c r="G65">
        <v>0.0073669900000000003</v>
      </c>
    </row>
    <row r="66" spans="1:7" ht="12.75">
      <c r="A66">
        <v>63</v>
      </c>
      <c r="B66" s="68">
        <v>-5.1892899999999999E-05</v>
      </c>
      <c r="C66">
        <v>0.00036936</v>
      </c>
      <c r="D66" s="68">
        <v>-3.0871100000000003E-05</v>
      </c>
      <c r="E66">
        <v>0.00085917999999999997</v>
      </c>
      <c r="F66">
        <v>-0.000541714</v>
      </c>
      <c r="G66">
        <v>-0.064313200000000001</v>
      </c>
    </row>
    <row r="67" spans="1:7" ht="12.75">
      <c r="A67">
        <v>64</v>
      </c>
      <c r="B67">
        <v>-0.000110257</v>
      </c>
      <c r="C67">
        <v>0.00040669399999999998</v>
      </c>
      <c r="D67" s="68">
        <v>-5.4519699999999999E-05</v>
      </c>
      <c r="E67">
        <v>0.00086954700000000003</v>
      </c>
      <c r="F67">
        <v>-0.00057311000000000005</v>
      </c>
      <c r="G67">
        <v>-0.109541</v>
      </c>
    </row>
    <row r="68" spans="1:7" ht="12.75">
      <c r="A68">
        <v>65</v>
      </c>
      <c r="B68">
        <v>-0.00014024999999999999</v>
      </c>
      <c r="C68">
        <v>0.00045116600000000002</v>
      </c>
      <c r="D68" s="68">
        <v>-5.3233999999999999E-05</v>
      </c>
      <c r="E68">
        <v>0.00097892300000000003</v>
      </c>
      <c r="F68">
        <v>-0.00066800699999999998</v>
      </c>
      <c r="G68">
        <v>-0.129221</v>
      </c>
    </row>
    <row r="69" spans="1:7" ht="12.75">
      <c r="A69">
        <v>66</v>
      </c>
      <c r="B69">
        <v>-0.000131366</v>
      </c>
      <c r="C69">
        <v>0.00050553499999999999</v>
      </c>
      <c r="D69" s="68">
        <v>-7.5872500000000002E-05</v>
      </c>
      <c r="E69">
        <v>0.00109333</v>
      </c>
      <c r="F69">
        <v>-0.00071916000000000005</v>
      </c>
      <c r="G69">
        <v>-0.068950300000000006</v>
      </c>
    </row>
    <row r="70" spans="1:7" ht="12.75">
      <c r="A70">
        <v>67</v>
      </c>
      <c r="B70">
        <v>-0.00015726800000000001</v>
      </c>
      <c r="C70">
        <v>0.000557469</v>
      </c>
      <c r="D70" s="68">
        <v>-8.6431600000000001E-05</v>
      </c>
      <c r="E70">
        <v>0.0012626</v>
      </c>
      <c r="F70">
        <v>-0.00086240000000000004</v>
      </c>
      <c r="G70">
        <v>-0.045804900000000003</v>
      </c>
    </row>
    <row r="71" spans="1:7" ht="12.75">
      <c r="A71">
        <v>68</v>
      </c>
      <c r="B71">
        <v>-0.000154807</v>
      </c>
      <c r="C71">
        <v>0.00060655599999999996</v>
      </c>
      <c r="D71" s="68">
        <v>-8.9432900000000002E-05</v>
      </c>
      <c r="E71">
        <v>0.0013991100000000001</v>
      </c>
      <c r="F71">
        <v>-0.00094735900000000005</v>
      </c>
      <c r="G71">
        <v>-0.030434699999999999</v>
      </c>
    </row>
    <row r="72" spans="1:7" ht="12.75">
      <c r="A72">
        <v>69</v>
      </c>
      <c r="B72">
        <v>-0.000152588</v>
      </c>
      <c r="C72">
        <v>0.00064693699999999999</v>
      </c>
      <c r="D72" s="68">
        <v>-9.2943100000000001E-05</v>
      </c>
      <c r="E72">
        <v>0.0014890999999999999</v>
      </c>
      <c r="F72">
        <v>-0.00099475299999999991</v>
      </c>
      <c r="G72">
        <v>0.00024833800000000002</v>
      </c>
    </row>
    <row r="73" spans="1:7" ht="12.75">
      <c r="A73">
        <v>70</v>
      </c>
      <c r="B73">
        <v>-0.000154659</v>
      </c>
      <c r="C73">
        <v>0.00070403399999999997</v>
      </c>
      <c r="D73" s="68">
        <v>-9.5857000000000001E-05</v>
      </c>
      <c r="E73">
        <v>0.0016076</v>
      </c>
      <c r="F73">
        <v>-0.0010582300000000001</v>
      </c>
      <c r="G73">
        <v>-0.020887800000000002</v>
      </c>
    </row>
    <row r="74" spans="1:7" ht="12.75">
      <c r="A74">
        <v>71</v>
      </c>
      <c r="B74">
        <v>-0.00016538100000000001</v>
      </c>
      <c r="C74">
        <v>0.00076770199999999999</v>
      </c>
      <c r="D74" s="68">
        <v>-9.8547699999999998E-05</v>
      </c>
      <c r="E74">
        <v>0.00168282</v>
      </c>
      <c r="F74">
        <v>-0.0010804899999999999</v>
      </c>
      <c r="G74">
        <v>0.0131843</v>
      </c>
    </row>
    <row r="75" spans="1:7" ht="12.75">
      <c r="A75">
        <v>72</v>
      </c>
      <c r="B75">
        <v>-0.00014933399999999999</v>
      </c>
      <c r="C75">
        <v>0.00084129199999999999</v>
      </c>
      <c r="D75" s="68">
        <v>-8.1316599999999993E-05</v>
      </c>
      <c r="E75">
        <v>0.00187017</v>
      </c>
      <c r="F75">
        <v>-0.0011782100000000001</v>
      </c>
      <c r="G75">
        <v>0.0097164899999999995</v>
      </c>
    </row>
    <row r="76" spans="1:7" ht="12.75">
      <c r="A76">
        <v>73</v>
      </c>
      <c r="B76">
        <v>-0.00014171999999999999</v>
      </c>
      <c r="C76">
        <v>0.00089628099999999997</v>
      </c>
      <c r="D76" s="68">
        <v>-8.0848900000000004E-05</v>
      </c>
      <c r="E76">
        <v>0.0019758900000000001</v>
      </c>
      <c r="F76">
        <v>-0.0012213199999999999</v>
      </c>
      <c r="G76">
        <v>0.012189</v>
      </c>
    </row>
    <row r="77" spans="1:7" ht="12.75">
      <c r="A77">
        <v>74</v>
      </c>
      <c r="B77">
        <v>-0.00014671399999999999</v>
      </c>
      <c r="C77">
        <v>0.0009956819999999999</v>
      </c>
      <c r="D77" s="68">
        <v>-9.0430299999999994E-05</v>
      </c>
      <c r="E77">
        <v>0.0020899600000000001</v>
      </c>
      <c r="F77">
        <v>-0.00124099</v>
      </c>
      <c r="G77">
        <v>0.00223069</v>
      </c>
    </row>
    <row r="78" spans="1:7" ht="12.75">
      <c r="A78">
        <v>75</v>
      </c>
      <c r="B78">
        <v>-0.00011414</v>
      </c>
      <c r="C78">
        <v>0.0010225799999999999</v>
      </c>
      <c r="D78" s="68">
        <v>-6.1327699999999999E-05</v>
      </c>
      <c r="E78">
        <v>0.00214335</v>
      </c>
      <c r="F78">
        <v>-0.0012349100000000001</v>
      </c>
      <c r="G78">
        <v>0.0126467</v>
      </c>
    </row>
    <row r="79" spans="1:7" ht="12.75">
      <c r="A79">
        <v>76</v>
      </c>
      <c r="B79">
        <v>-0.00012356100000000001</v>
      </c>
      <c r="C79">
        <v>0.0010797000000000001</v>
      </c>
      <c r="D79" s="68">
        <v>-6.0013399999999997E-05</v>
      </c>
      <c r="E79">
        <v>0.0021966400000000001</v>
      </c>
      <c r="F79">
        <v>-0.0012405000000000001</v>
      </c>
      <c r="G79">
        <v>0.017314400000000001</v>
      </c>
    </row>
    <row r="80" spans="1:7" ht="12.75">
      <c r="A80">
        <v>77</v>
      </c>
      <c r="B80">
        <v>-0.000104359</v>
      </c>
      <c r="C80">
        <v>0.00112963</v>
      </c>
      <c r="D80" s="68">
        <v>-5.6868499999999999E-05</v>
      </c>
      <c r="E80">
        <v>0.0022409299999999999</v>
      </c>
      <c r="F80">
        <v>-0.0012156599999999999</v>
      </c>
      <c r="G80">
        <v>0.00898236</v>
      </c>
    </row>
    <row r="81" spans="1:7" ht="12.75">
      <c r="A81">
        <v>78</v>
      </c>
      <c r="B81" s="68">
        <v>-4.0693099999999998E-05</v>
      </c>
      <c r="C81">
        <v>0.0011297900000000001</v>
      </c>
      <c r="D81" s="68">
        <v>-5.2225599999999997E-05</v>
      </c>
      <c r="E81">
        <v>0.0023242599999999999</v>
      </c>
      <c r="F81">
        <v>-0.0012351599999999999</v>
      </c>
      <c r="G81">
        <v>0.0060600699999999999</v>
      </c>
    </row>
    <row r="82" spans="1:7" ht="12.75">
      <c r="A82">
        <v>79</v>
      </c>
      <c r="B82" s="68">
        <v>-2.9799599999999998E-05</v>
      </c>
      <c r="C82">
        <v>0.00115091</v>
      </c>
      <c r="D82" s="68">
        <v>-5.0466400000000002E-05</v>
      </c>
      <c r="E82">
        <v>0.0023003899999999998</v>
      </c>
      <c r="F82">
        <v>-0.00117928</v>
      </c>
      <c r="G82">
        <v>0.0030292800000000001</v>
      </c>
    </row>
    <row r="83" spans="1:7" ht="12.75">
      <c r="A83">
        <v>80</v>
      </c>
      <c r="B83" s="68">
        <v>-1.9532099999999999E-05</v>
      </c>
      <c r="C83">
        <v>0.0011491800000000001</v>
      </c>
      <c r="D83" s="68">
        <v>-3.2197199999999997E-05</v>
      </c>
      <c r="E83">
        <v>0.00231855</v>
      </c>
      <c r="F83">
        <v>-0.0011888999999999999</v>
      </c>
      <c r="G83">
        <v>-0.0041785700000000004</v>
      </c>
    </row>
    <row r="84" spans="1:7" ht="12.75">
      <c r="A84">
        <v>81</v>
      </c>
      <c r="B84" s="68">
        <v>1.7445E-05</v>
      </c>
      <c r="C84">
        <v>0.00115478</v>
      </c>
      <c r="D84" s="68">
        <v>-5.32316E-05</v>
      </c>
      <c r="E84">
        <v>0.0023220799999999998</v>
      </c>
      <c r="F84">
        <v>-0.0011498599999999999</v>
      </c>
      <c r="G84">
        <v>-0.0071533600000000001</v>
      </c>
    </row>
    <row r="85" spans="1:7" ht="12.75">
      <c r="A85">
        <v>82</v>
      </c>
      <c r="B85" s="68">
        <v>7.0720200000000001E-05</v>
      </c>
      <c r="C85">
        <v>0.0012377499999999999</v>
      </c>
      <c r="D85" s="68">
        <v>-3.7437400000000002E-05</v>
      </c>
      <c r="E85">
        <v>0.0023841000000000001</v>
      </c>
      <c r="F85">
        <v>-0.00107562</v>
      </c>
      <c r="G85">
        <v>0.0090520300000000008</v>
      </c>
    </row>
    <row r="86" spans="1:7" ht="12.75">
      <c r="A86">
        <v>83</v>
      </c>
      <c r="B86" s="68">
        <v>3.4621600000000001E-05</v>
      </c>
      <c r="C86">
        <v>0.0012054699999999999</v>
      </c>
      <c r="D86" s="68">
        <v>-2.3895899999999999E-05</v>
      </c>
      <c r="E86">
        <v>0.00232658</v>
      </c>
      <c r="F86">
        <v>-0.0010864900000000001</v>
      </c>
      <c r="G86">
        <v>-0.0026607800000000002</v>
      </c>
    </row>
    <row r="87" spans="1:7" ht="12.75">
      <c r="A87">
        <v>84</v>
      </c>
      <c r="B87" s="68">
        <v>1.9701600000000001E-05</v>
      </c>
      <c r="C87">
        <v>0.0011959900000000001</v>
      </c>
      <c r="D87" s="68">
        <v>-2.50473E-05</v>
      </c>
      <c r="E87">
        <v>0.0022805899999999999</v>
      </c>
      <c r="F87">
        <v>-0.0010648999999999999</v>
      </c>
      <c r="G87">
        <v>-0.0243173</v>
      </c>
    </row>
    <row r="88" spans="1:7" ht="12.75">
      <c r="A88">
        <v>85</v>
      </c>
      <c r="B88" s="68">
        <v>1.3103E-05</v>
      </c>
      <c r="C88">
        <v>0.00128987</v>
      </c>
      <c r="D88" s="68">
        <v>-3.5067600000000003E-05</v>
      </c>
      <c r="E88">
        <v>0.0023452</v>
      </c>
      <c r="F88">
        <v>-0.0010422299999999999</v>
      </c>
      <c r="G88">
        <v>-0.033784399999999999</v>
      </c>
    </row>
    <row r="89" spans="1:7" ht="12.75">
      <c r="A89">
        <v>86</v>
      </c>
      <c r="B89" s="68">
        <v>7.0857400000000004E-05</v>
      </c>
      <c r="C89">
        <v>0.00129247</v>
      </c>
      <c r="D89" s="68">
        <v>-3.67167E-05</v>
      </c>
      <c r="E89">
        <v>0.00233796</v>
      </c>
      <c r="F89">
        <v>-0.00097462700000000005</v>
      </c>
      <c r="G89">
        <v>-0.039006800000000001</v>
      </c>
    </row>
    <row r="90" spans="1:7" ht="12.75">
      <c r="A90">
        <v>87</v>
      </c>
      <c r="B90" s="68">
        <v>4.3037100000000002E-05</v>
      </c>
      <c r="C90">
        <v>0.0012832</v>
      </c>
      <c r="D90" s="68">
        <v>-1.04707E-05</v>
      </c>
      <c r="E90">
        <v>0.0023050900000000001</v>
      </c>
      <c r="F90">
        <v>-0.00097884500000000011</v>
      </c>
      <c r="G90">
        <v>-0.033322699999999997</v>
      </c>
    </row>
    <row r="91" spans="1:7" ht="12.75">
      <c r="A91">
        <v>88</v>
      </c>
      <c r="B91" s="68">
        <v>3.8088299999999999E-05</v>
      </c>
      <c r="C91">
        <v>0.0012792299999999999</v>
      </c>
      <c r="D91" s="68">
        <v>3.1279499999999998E-06</v>
      </c>
      <c r="E91">
        <v>0.00227495</v>
      </c>
      <c r="F91">
        <v>-0.00095762899999999999</v>
      </c>
      <c r="G91">
        <v>-0.016074000000000001</v>
      </c>
    </row>
    <row r="92" spans="1:7" ht="12.75">
      <c r="A92">
        <v>89</v>
      </c>
      <c r="B92" s="68">
        <v>6.3299200000000005E-05</v>
      </c>
      <c r="C92">
        <v>0.00131347</v>
      </c>
      <c r="D92" s="68">
        <v>1.5894200000000001E-05</v>
      </c>
      <c r="E92">
        <v>0.0023470000000000001</v>
      </c>
      <c r="F92">
        <v>-0.00097023900000000002</v>
      </c>
      <c r="G92">
        <v>-0.019025299999999998</v>
      </c>
    </row>
    <row r="93" spans="1:7" ht="12.75">
      <c r="A93">
        <v>90</v>
      </c>
      <c r="B93" s="68">
        <v>4.8708899999999997E-05</v>
      </c>
      <c r="C93">
        <v>0.0013455699999999999</v>
      </c>
      <c r="D93" s="68">
        <v>-8.6962399999999993E-06</v>
      </c>
      <c r="E93">
        <v>0.0023487999999999998</v>
      </c>
      <c r="F93">
        <v>-0.00095451599999999998</v>
      </c>
      <c r="G93">
        <v>-0.010511</v>
      </c>
    </row>
    <row r="94" spans="1:7" ht="12.75">
      <c r="A94">
        <v>91</v>
      </c>
      <c r="B94" s="68">
        <v>6.9935299999999994E-05</v>
      </c>
      <c r="C94">
        <v>0.0013461</v>
      </c>
      <c r="D94" s="68">
        <v>2.4394100000000001E-05</v>
      </c>
      <c r="E94">
        <v>0.0023841499999999998</v>
      </c>
      <c r="F94">
        <v>-0.00096811399999999995</v>
      </c>
      <c r="G94">
        <v>0.0089065700000000008</v>
      </c>
    </row>
    <row r="95" spans="1:7" ht="12.75">
      <c r="A95">
        <v>92</v>
      </c>
      <c r="B95" s="68">
        <v>9.5466199999999997E-05</v>
      </c>
      <c r="C95">
        <v>0.0013829000000000001</v>
      </c>
      <c r="D95" s="68">
        <v>1.16705E-05</v>
      </c>
      <c r="E95">
        <v>0.0024064500000000001</v>
      </c>
      <c r="F95">
        <v>-0.00092808699999999997</v>
      </c>
      <c r="G95">
        <v>-0.00060335200000000003</v>
      </c>
    </row>
    <row r="96" spans="1:7" ht="12.75">
      <c r="A96">
        <v>93</v>
      </c>
      <c r="B96" s="68">
        <v>3.4912200000000001E-05</v>
      </c>
      <c r="C96">
        <v>0.0014061200000000001</v>
      </c>
      <c r="D96" s="68">
        <v>1.21793E-06</v>
      </c>
      <c r="E96">
        <v>0.0023579299999999998</v>
      </c>
      <c r="F96">
        <v>-0.00091690100000000002</v>
      </c>
      <c r="G96">
        <v>0.00013726799999999999</v>
      </c>
    </row>
    <row r="97" spans="1:7" ht="12.75">
      <c r="A97">
        <v>94</v>
      </c>
      <c r="B97" s="68">
        <v>7.7754000000000001E-05</v>
      </c>
      <c r="C97">
        <v>0.00142296</v>
      </c>
      <c r="D97" s="68">
        <v>4.0455299999999999E-05</v>
      </c>
      <c r="E97">
        <v>0.0024705600000000001</v>
      </c>
      <c r="F97">
        <v>-0.00096983699999999998</v>
      </c>
      <c r="G97">
        <v>0.021252500000000001</v>
      </c>
    </row>
    <row r="98" spans="1:7" ht="12.75">
      <c r="A98">
        <v>95</v>
      </c>
      <c r="B98" s="68">
        <v>4.7392299999999997E-05</v>
      </c>
      <c r="C98">
        <v>0.00143344</v>
      </c>
      <c r="D98" s="68">
        <v>4.31243E-06</v>
      </c>
      <c r="E98">
        <v>0.0024480299999999999</v>
      </c>
      <c r="F98">
        <v>-0.00096719000000000004</v>
      </c>
      <c r="G98">
        <v>0.0060992499999999996</v>
      </c>
    </row>
    <row r="99" spans="1:7" ht="12.75">
      <c r="A99">
        <v>96</v>
      </c>
      <c r="B99" s="68">
        <v>6.5507799999999996E-05</v>
      </c>
      <c r="C99">
        <v>0.00144878</v>
      </c>
      <c r="D99" s="68">
        <v>2.3234000000000002E-05</v>
      </c>
      <c r="E99">
        <v>0.0024585000000000002</v>
      </c>
      <c r="F99">
        <v>-0.00094421000000000001</v>
      </c>
      <c r="G99">
        <v>0.0196782</v>
      </c>
    </row>
    <row r="100" spans="1:7" ht="12.75">
      <c r="A100">
        <v>97</v>
      </c>
      <c r="B100" s="68">
        <v>1.85112E-05</v>
      </c>
      <c r="C100">
        <v>0.0015035199999999999</v>
      </c>
      <c r="D100" s="68">
        <v>2.7673300000000002E-05</v>
      </c>
      <c r="E100">
        <v>0.0025200700000000001</v>
      </c>
      <c r="F100">
        <v>-0.00099804400000000001</v>
      </c>
      <c r="G100">
        <v>0.046614000000000003</v>
      </c>
    </row>
    <row r="101" spans="1:7" ht="12.75">
      <c r="A101">
        <v>98</v>
      </c>
      <c r="B101" s="68">
        <v>1.9295499999999998E-05</v>
      </c>
      <c r="C101">
        <v>0.00150354</v>
      </c>
      <c r="D101" s="68">
        <v>1.5642899999999999E-05</v>
      </c>
      <c r="E101">
        <v>0.00252375</v>
      </c>
      <c r="F101">
        <v>-0.00100091</v>
      </c>
      <c r="G101">
        <v>0.040142799999999999</v>
      </c>
    </row>
    <row r="102" spans="1:7" ht="12.75">
      <c r="A102">
        <v>99</v>
      </c>
      <c r="B102" s="68">
        <v>-4.5030900000000003E-06</v>
      </c>
      <c r="C102">
        <v>0.0015390099999999999</v>
      </c>
      <c r="D102" s="68">
        <v>1.8715E-05</v>
      </c>
      <c r="E102">
        <v>0.0025483699999999999</v>
      </c>
      <c r="F102">
        <v>-0.00101388</v>
      </c>
      <c r="G102">
        <v>0.034552399999999997</v>
      </c>
    </row>
    <row r="103" spans="1:7" ht="12.75">
      <c r="A103">
        <v>100</v>
      </c>
      <c r="B103" s="68">
        <v>3.8025699999999998E-06</v>
      </c>
      <c r="C103">
        <v>0.0015115599999999999</v>
      </c>
      <c r="D103" s="68">
        <v>4.4520800000000002E-05</v>
      </c>
      <c r="E103">
        <v>0.00256654</v>
      </c>
      <c r="F103">
        <v>-0.0010511800000000001</v>
      </c>
      <c r="G103">
        <v>0.053186799999999999</v>
      </c>
    </row>
    <row r="104" spans="1:7" ht="12.75">
      <c r="A104">
        <v>101</v>
      </c>
      <c r="B104" s="68">
        <v>-8.6030000000000001E-05</v>
      </c>
      <c r="C104">
        <v>0.00157938</v>
      </c>
      <c r="D104" s="68">
        <v>5.8380500000000001E-05</v>
      </c>
      <c r="E104">
        <v>0.00257107</v>
      </c>
      <c r="F104">
        <v>-0.0010777199999999999</v>
      </c>
      <c r="G104">
        <v>0.061447500000000002</v>
      </c>
    </row>
    <row r="105" spans="1:7" ht="12.75">
      <c r="A105">
        <v>102</v>
      </c>
      <c r="B105" s="68">
        <v>-5.7944700000000001E-05</v>
      </c>
      <c r="C105">
        <v>0.00164598</v>
      </c>
      <c r="D105" s="68">
        <v>5.5544200000000003E-05</v>
      </c>
      <c r="E105">
        <v>0.00263788</v>
      </c>
      <c r="F105">
        <v>-0.00104984</v>
      </c>
      <c r="G105">
        <v>0.063658900000000004</v>
      </c>
    </row>
    <row r="106" spans="1:7" ht="12.75">
      <c r="A106">
        <v>103</v>
      </c>
      <c r="B106" s="68">
        <v>3.6620700000000001E-06</v>
      </c>
      <c r="C106">
        <v>0.00164898</v>
      </c>
      <c r="D106" s="68">
        <v>4.0569299999999998E-05</v>
      </c>
      <c r="E106">
        <v>0.0026959100000000001</v>
      </c>
      <c r="F106">
        <v>-0.00104327</v>
      </c>
      <c r="G106">
        <v>0.089406899999999997</v>
      </c>
    </row>
    <row r="107" spans="1:7" ht="12.75">
      <c r="A107">
        <v>104</v>
      </c>
      <c r="B107" s="68">
        <v>-1.6576399999999999E-05</v>
      </c>
      <c r="C107">
        <v>0.00166588</v>
      </c>
      <c r="D107" s="68">
        <v>2.87158E-05</v>
      </c>
      <c r="E107">
        <v>0.0026976700000000001</v>
      </c>
      <c r="F107">
        <v>-0.0010483599999999999</v>
      </c>
      <c r="G107">
        <v>0.036513499999999997</v>
      </c>
    </row>
    <row r="108" spans="1:7" ht="12.75">
      <c r="A108">
        <v>105</v>
      </c>
      <c r="B108" s="68">
        <v>-6.7402200000000003E-05</v>
      </c>
      <c r="C108">
        <v>0.00166131</v>
      </c>
      <c r="D108" s="68">
        <v>1.33308E-05</v>
      </c>
      <c r="E108">
        <v>0.0026067400000000002</v>
      </c>
      <c r="F108">
        <v>-0.0010128299999999999</v>
      </c>
      <c r="G108">
        <v>0.063832100000000003</v>
      </c>
    </row>
    <row r="109" spans="1:7" ht="12.75">
      <c r="A109">
        <v>106</v>
      </c>
      <c r="B109">
        <v>-0.00012486999999999999</v>
      </c>
      <c r="C109">
        <v>0.0016703099999999999</v>
      </c>
      <c r="D109" s="68">
        <v>2.8115399999999999E-05</v>
      </c>
      <c r="E109">
        <v>0.00249972</v>
      </c>
      <c r="F109">
        <v>-0.000954276</v>
      </c>
      <c r="G109">
        <v>0.078276899999999996</v>
      </c>
    </row>
    <row r="110" spans="1:7" ht="12.75">
      <c r="A110">
        <v>107</v>
      </c>
      <c r="B110">
        <v>-0.00014335899999999999</v>
      </c>
      <c r="C110">
        <v>0.0017096800000000001</v>
      </c>
      <c r="D110" s="68">
        <v>3.5183099999999999E-05</v>
      </c>
      <c r="E110">
        <v>0.0025184299999999999</v>
      </c>
      <c r="F110">
        <v>-0.00095210800000000001</v>
      </c>
      <c r="G110">
        <v>0.075634800000000002</v>
      </c>
    </row>
    <row r="111" spans="1:7" ht="12.75">
      <c r="A111">
        <v>108</v>
      </c>
      <c r="B111">
        <v>-0.000153459</v>
      </c>
      <c r="C111">
        <v>0.00172836</v>
      </c>
      <c r="D111" s="68">
        <v>5.8266E-07</v>
      </c>
      <c r="E111">
        <v>0.0025079099999999999</v>
      </c>
      <c r="F111">
        <v>-0.00093301099999999997</v>
      </c>
      <c r="G111">
        <v>0.066543599999999994</v>
      </c>
    </row>
    <row r="112" spans="1:7" ht="12.75">
      <c r="A112">
        <v>109</v>
      </c>
      <c r="B112">
        <v>-0.00016544300000000001</v>
      </c>
      <c r="C112">
        <v>0.00174646</v>
      </c>
      <c r="D112" s="68">
        <v>2.0152999999999998E-05</v>
      </c>
      <c r="E112">
        <v>0.0024499000000000001</v>
      </c>
      <c r="F112">
        <v>-0.00086888299999999998</v>
      </c>
      <c r="G112">
        <v>0.108846</v>
      </c>
    </row>
    <row r="113" spans="1:7" ht="12.75">
      <c r="A113">
        <v>110</v>
      </c>
      <c r="B113">
        <v>-0.00017268900000000001</v>
      </c>
      <c r="C113">
        <v>0.0017370899999999999</v>
      </c>
      <c r="D113" s="68">
        <v>3.3828400000000003E-05</v>
      </c>
      <c r="E113">
        <v>0.0023633600000000001</v>
      </c>
      <c r="F113">
        <v>-0.00079896899999999996</v>
      </c>
      <c r="G113">
        <v>0.125195</v>
      </c>
    </row>
    <row r="114" spans="1:7" ht="12.75">
      <c r="A114">
        <v>111</v>
      </c>
      <c r="B114">
        <v>-0.00015699099999999999</v>
      </c>
      <c r="C114">
        <v>0.00168418</v>
      </c>
      <c r="D114" s="68">
        <v>4.1242399999999997E-05</v>
      </c>
      <c r="E114">
        <v>0.0022012500000000001</v>
      </c>
      <c r="F114">
        <v>-0.00067405700000000004</v>
      </c>
      <c r="G114">
        <v>0.122749</v>
      </c>
    </row>
    <row r="115" spans="1:7" ht="12.75">
      <c r="A115">
        <v>112</v>
      </c>
      <c r="B115">
        <v>-0.000110868</v>
      </c>
      <c r="C115">
        <v>0.0016607499999999999</v>
      </c>
      <c r="D115" s="68">
        <v>4.9424700000000001E-05</v>
      </c>
      <c r="E115">
        <v>0.0022040100000000002</v>
      </c>
      <c r="F115">
        <v>-0.00065412300000000005</v>
      </c>
      <c r="G115">
        <v>0.15492500000000001</v>
      </c>
    </row>
    <row r="116" spans="1:7" ht="12.75">
      <c r="A116">
        <v>113</v>
      </c>
      <c r="B116" s="68">
        <v>5.2365200000000003E-06</v>
      </c>
      <c r="C116">
        <v>0.0016374200000000001</v>
      </c>
      <c r="D116" s="68">
        <v>2.12847E-05</v>
      </c>
      <c r="E116">
        <v>0.0023402200000000001</v>
      </c>
      <c r="F116">
        <v>-0.00069756500000000003</v>
      </c>
      <c r="G116">
        <v>0.087677199999999997</v>
      </c>
    </row>
    <row r="117" spans="1:7" ht="12.75">
      <c r="A117">
        <v>114</v>
      </c>
      <c r="B117" s="68">
        <v>5.55463E-05</v>
      </c>
      <c r="C117">
        <v>0.0016165000000000001</v>
      </c>
      <c r="D117" s="68">
        <v>-1.0810300000000001E-05</v>
      </c>
      <c r="E117">
        <v>0.0024361299999999999</v>
      </c>
      <c r="F117">
        <v>-0.00076408499999999996</v>
      </c>
      <c r="G117">
        <v>0.0441784</v>
      </c>
    </row>
    <row r="118" spans="1:7" ht="12.75">
      <c r="A118">
        <v>115</v>
      </c>
      <c r="B118" s="68">
        <v>6.0398500000000001E-05</v>
      </c>
      <c r="C118">
        <v>0.0015550799999999999</v>
      </c>
      <c r="D118" s="68">
        <v>-4.3134699999999999E-05</v>
      </c>
      <c r="E118">
        <v>0.0024047700000000001</v>
      </c>
      <c r="F118">
        <v>-0.00078929399999999995</v>
      </c>
      <c r="G118">
        <v>0.0170825</v>
      </c>
    </row>
    <row r="119" spans="1:7" ht="12.75">
      <c r="A119">
        <v>116</v>
      </c>
      <c r="B119">
        <v>0.000107353</v>
      </c>
      <c r="C119">
        <v>0.0014919</v>
      </c>
      <c r="D119" s="68">
        <v>-7.07107E-05</v>
      </c>
      <c r="E119">
        <v>0.0024653600000000002</v>
      </c>
      <c r="F119">
        <v>-0.00086610500000000004</v>
      </c>
      <c r="G119">
        <v>-0.017205399999999999</v>
      </c>
    </row>
    <row r="120" spans="1:7" ht="12.75">
      <c r="A120">
        <v>117</v>
      </c>
      <c r="B120">
        <v>0.000132996</v>
      </c>
      <c r="C120">
        <v>0.0014087699999999999</v>
      </c>
      <c r="D120" s="68">
        <v>-9.8516800000000005E-05</v>
      </c>
      <c r="E120">
        <v>0.0024174000000000001</v>
      </c>
      <c r="F120">
        <v>-0.00087563199999999999</v>
      </c>
      <c r="G120">
        <v>-0.057367599999999998</v>
      </c>
    </row>
    <row r="121" spans="1:7" ht="12.75">
      <c r="A121">
        <v>118</v>
      </c>
      <c r="B121">
        <v>0.00018247599999999999</v>
      </c>
      <c r="C121">
        <v>0.00131872</v>
      </c>
      <c r="D121">
        <v>-0.000108198</v>
      </c>
      <c r="E121">
        <v>0.00242092</v>
      </c>
      <c r="F121">
        <v>-0.00091972199999999999</v>
      </c>
      <c r="G121">
        <v>-0.048277500000000001</v>
      </c>
    </row>
    <row r="122" spans="1:7" ht="12.75">
      <c r="A122">
        <v>119</v>
      </c>
      <c r="B122">
        <v>0.000152709</v>
      </c>
      <c r="C122">
        <v>0.00123748</v>
      </c>
      <c r="D122" s="68">
        <v>-9.9601599999999999E-05</v>
      </c>
      <c r="E122">
        <v>0.0023782199999999999</v>
      </c>
      <c r="F122">
        <v>-0.00098803099999999989</v>
      </c>
      <c r="G122">
        <v>-0.0424526</v>
      </c>
    </row>
    <row r="123" spans="1:7" ht="12.75">
      <c r="A123">
        <v>120</v>
      </c>
      <c r="B123">
        <v>0.00018590300000000001</v>
      </c>
      <c r="C123">
        <v>0.0011720599999999999</v>
      </c>
      <c r="D123">
        <v>-0.000131359</v>
      </c>
      <c r="E123">
        <v>0.0023984700000000002</v>
      </c>
      <c r="F123">
        <v>-0.0010405099999999999</v>
      </c>
      <c r="G123">
        <v>-0.045392099999999998</v>
      </c>
    </row>
    <row r="124" spans="1:7" ht="12.75">
      <c r="A124">
        <v>121</v>
      </c>
      <c r="B124">
        <v>0.00015578900000000001</v>
      </c>
      <c r="C124">
        <v>0.00107884</v>
      </c>
      <c r="D124">
        <v>-0.000112694</v>
      </c>
      <c r="E124">
        <v>0.0023430299999999999</v>
      </c>
      <c r="F124">
        <v>-0.00110841</v>
      </c>
      <c r="G124">
        <v>-0.0358097</v>
      </c>
    </row>
    <row r="125" spans="1:7" ht="12.75">
      <c r="A125">
        <v>122</v>
      </c>
      <c r="B125">
        <v>0.00013426399999999999</v>
      </c>
      <c r="C125">
        <v>0.00095582299999999996</v>
      </c>
      <c r="D125">
        <v>-0.00011207800000000001</v>
      </c>
      <c r="E125">
        <v>0.0023091100000000001</v>
      </c>
      <c r="F125">
        <v>-0.0012190300000000001</v>
      </c>
      <c r="G125">
        <v>-0.066861100000000007</v>
      </c>
    </row>
    <row r="126" spans="1:7" ht="12.75">
      <c r="A126">
        <v>123</v>
      </c>
      <c r="B126">
        <v>0.00015572900000000001</v>
      </c>
      <c r="C126">
        <v>0.00094030800000000005</v>
      </c>
      <c r="D126">
        <v>-0.000104041</v>
      </c>
      <c r="E126">
        <v>0.0023150100000000002</v>
      </c>
      <c r="F126">
        <v>-0.00121897</v>
      </c>
      <c r="G126">
        <v>-0.073762800000000003</v>
      </c>
    </row>
    <row r="127" spans="1:7" ht="12.75">
      <c r="A127">
        <v>124</v>
      </c>
      <c r="B127">
        <v>0.00013187799999999999</v>
      </c>
      <c r="C127">
        <v>0.000928902</v>
      </c>
      <c r="D127">
        <v>-0.000119399</v>
      </c>
      <c r="E127">
        <v>0.0023112599999999999</v>
      </c>
      <c r="F127">
        <v>-0.00125048</v>
      </c>
      <c r="G127">
        <v>-0.070383899999999999</v>
      </c>
    </row>
    <row r="128" spans="1:7" ht="12.75">
      <c r="A128">
        <v>125</v>
      </c>
      <c r="B128">
        <v>0.00015290700000000001</v>
      </c>
      <c r="C128">
        <v>0.00089586099999999997</v>
      </c>
      <c r="D128">
        <v>-0.00013667</v>
      </c>
      <c r="E128">
        <v>0.0023042000000000002</v>
      </c>
      <c r="F128">
        <v>-0.0012554300000000001</v>
      </c>
      <c r="G128">
        <v>-0.070063899999999998</v>
      </c>
    </row>
    <row r="129" spans="1:7" ht="12.75">
      <c r="A129">
        <v>126</v>
      </c>
      <c r="B129" s="68">
        <v>6.6190899999999997E-05</v>
      </c>
      <c r="C129">
        <v>0.000883813</v>
      </c>
      <c r="D129">
        <v>-0.000118941</v>
      </c>
      <c r="E129">
        <v>0.0022853800000000001</v>
      </c>
      <c r="F129">
        <v>-0.00133537</v>
      </c>
      <c r="G129">
        <v>-0.102352</v>
      </c>
    </row>
    <row r="130" spans="1:7" ht="12.75">
      <c r="A130">
        <v>127</v>
      </c>
      <c r="B130" s="68">
        <v>5.9080299999999997E-05</v>
      </c>
      <c r="C130">
        <v>0.00091297100000000005</v>
      </c>
      <c r="D130">
        <v>-0.00011733</v>
      </c>
      <c r="E130">
        <v>0.0022958200000000001</v>
      </c>
      <c r="F130">
        <v>-0.0013237699999999999</v>
      </c>
      <c r="G130">
        <v>-0.106443</v>
      </c>
    </row>
    <row r="131" spans="1:7" ht="12.75">
      <c r="A131">
        <v>128</v>
      </c>
      <c r="B131" s="68">
        <v>5.7107900000000003E-05</v>
      </c>
      <c r="C131">
        <v>0.00090477999999999999</v>
      </c>
      <c r="D131">
        <v>-0.000122259</v>
      </c>
      <c r="E131">
        <v>0.0022958200000000001</v>
      </c>
      <c r="F131">
        <v>-0.00133394</v>
      </c>
      <c r="G131">
        <v>-0.098783899999999994</v>
      </c>
    </row>
    <row r="132" spans="1:7" ht="12.75">
      <c r="A132">
        <v>129</v>
      </c>
      <c r="B132" s="68">
        <v>-1.8717799999999999E-05</v>
      </c>
      <c r="C132">
        <v>0.00088696999999999995</v>
      </c>
      <c r="D132" s="68">
        <v>-9.5743599999999996E-05</v>
      </c>
      <c r="E132">
        <v>0.0022350099999999999</v>
      </c>
      <c r="F132">
        <v>-0.0013667600000000001</v>
      </c>
      <c r="G132">
        <v>-0.084125500000000006</v>
      </c>
    </row>
    <row r="133" spans="1:7" ht="12.75">
      <c r="A133">
        <v>130</v>
      </c>
      <c r="B133" s="68">
        <v>3.4176900000000001E-05</v>
      </c>
      <c r="C133">
        <v>0.00087708899999999995</v>
      </c>
      <c r="D133">
        <v>-0.00011022300000000001</v>
      </c>
      <c r="E133">
        <v>0.0022415099999999999</v>
      </c>
      <c r="F133">
        <v>-0.0013302399999999999</v>
      </c>
      <c r="G133">
        <v>-0.061160800000000001</v>
      </c>
    </row>
    <row r="134" spans="1:7" ht="12.75">
      <c r="A134">
        <v>131</v>
      </c>
      <c r="B134" s="68">
        <v>-1.69331E-06</v>
      </c>
      <c r="C134">
        <v>0.00088137700000000003</v>
      </c>
      <c r="D134" s="68">
        <v>-9.3501599999999999E-05</v>
      </c>
      <c r="E134">
        <v>0.0022477399999999998</v>
      </c>
      <c r="F134">
        <v>-0.00136805</v>
      </c>
      <c r="G134">
        <v>-0.066450899999999993</v>
      </c>
    </row>
    <row r="135" spans="1:7" ht="12.75">
      <c r="A135">
        <v>132</v>
      </c>
      <c r="B135" s="68">
        <v>3.1901299999999999E-05</v>
      </c>
      <c r="C135">
        <v>0.00085645600000000001</v>
      </c>
      <c r="D135" s="68">
        <v>-9.5066000000000001E-05</v>
      </c>
      <c r="E135">
        <v>0.0022617800000000001</v>
      </c>
      <c r="F135">
        <v>-0.00137342</v>
      </c>
      <c r="G135">
        <v>-0.071584599999999998</v>
      </c>
    </row>
    <row r="136" spans="1:7" ht="12.75">
      <c r="A136">
        <v>133</v>
      </c>
      <c r="B136" s="68">
        <v>-1.5900899999999999E-05</v>
      </c>
      <c r="C136">
        <v>0.00086951900000000002</v>
      </c>
      <c r="D136" s="68">
        <v>-6.1612900000000001E-05</v>
      </c>
      <c r="E136">
        <v>0.0022664600000000001</v>
      </c>
      <c r="F136">
        <v>-0.0014128400000000001</v>
      </c>
      <c r="G136">
        <v>-0.090103600000000006</v>
      </c>
    </row>
    <row r="137" spans="1:7" ht="12.75">
      <c r="A137">
        <v>134</v>
      </c>
      <c r="B137" s="68">
        <v>2.3559600000000001E-05</v>
      </c>
      <c r="C137">
        <v>0.00086288800000000002</v>
      </c>
      <c r="D137" s="68">
        <v>-7.6780799999999995E-05</v>
      </c>
      <c r="E137">
        <v>0.00224537</v>
      </c>
      <c r="F137">
        <v>-0.00135892</v>
      </c>
      <c r="G137">
        <v>-0.058394500000000002</v>
      </c>
    </row>
    <row r="138" spans="1:7" ht="12.75">
      <c r="A138">
        <v>135</v>
      </c>
      <c r="B138" s="68">
        <v>6.9984100000000006E-05</v>
      </c>
      <c r="C138">
        <v>0.00088258399999999995</v>
      </c>
      <c r="D138" s="68">
        <v>-7.2962700000000005E-05</v>
      </c>
      <c r="E138">
        <v>0.0022359799999999998</v>
      </c>
      <c r="F138">
        <v>-0.00128341</v>
      </c>
      <c r="G138">
        <v>-0.032434299999999999</v>
      </c>
    </row>
    <row r="139" spans="1:7" ht="12.75">
      <c r="A139">
        <v>136</v>
      </c>
      <c r="B139" s="68">
        <v>7.6107700000000003E-05</v>
      </c>
      <c r="C139">
        <v>0.000884522</v>
      </c>
      <c r="D139" s="68">
        <v>-8.7937300000000003E-05</v>
      </c>
      <c r="E139">
        <v>0.0022255299999999999</v>
      </c>
      <c r="F139">
        <v>-0.0012649</v>
      </c>
      <c r="G139">
        <v>-0.045882800000000001</v>
      </c>
    </row>
    <row r="140" spans="1:7" ht="12.75">
      <c r="A140">
        <v>137</v>
      </c>
      <c r="B140" s="68">
        <v>6.5934999999999998E-05</v>
      </c>
      <c r="C140">
        <v>0.00089634999999999997</v>
      </c>
      <c r="D140" s="68">
        <v>-6.5669500000000005E-05</v>
      </c>
      <c r="E140">
        <v>0.0022308200000000001</v>
      </c>
      <c r="F140">
        <v>-0.0012685299999999999</v>
      </c>
      <c r="G140">
        <v>-0.039003799999999998</v>
      </c>
    </row>
    <row r="141" spans="1:7" ht="12.75">
      <c r="A141">
        <v>138</v>
      </c>
      <c r="B141">
        <v>0.00011736299999999999</v>
      </c>
      <c r="C141">
        <v>0.00088780300000000005</v>
      </c>
      <c r="D141" s="68">
        <v>-7.6714399999999999E-05</v>
      </c>
      <c r="E141">
        <v>0.0022376000000000002</v>
      </c>
      <c r="F141">
        <v>-0.00123244</v>
      </c>
      <c r="G141">
        <v>-0.058363100000000001</v>
      </c>
    </row>
    <row r="142" spans="1:7" ht="12.75">
      <c r="A142">
        <v>139</v>
      </c>
      <c r="B142">
        <v>0.00015490400000000001</v>
      </c>
      <c r="C142">
        <v>0.00087676400000000004</v>
      </c>
      <c r="D142" s="68">
        <v>-4.9256599999999999E-05</v>
      </c>
      <c r="E142">
        <v>0.00226107</v>
      </c>
      <c r="F142">
        <v>-0.0012294000000000001</v>
      </c>
      <c r="G142">
        <v>-0.060061700000000003</v>
      </c>
    </row>
    <row r="143" spans="1:7" ht="12.75">
      <c r="A143">
        <v>140</v>
      </c>
      <c r="B143">
        <v>0.000118182</v>
      </c>
      <c r="C143">
        <v>0.00087282099999999997</v>
      </c>
      <c r="D143" s="68">
        <v>-6.4527800000000002E-05</v>
      </c>
      <c r="E143">
        <v>0.00225275</v>
      </c>
      <c r="F143">
        <v>-0.0012617500000000001</v>
      </c>
      <c r="G143">
        <v>-0.035563499999999998</v>
      </c>
    </row>
    <row r="144" spans="1:7" ht="12.75">
      <c r="A144">
        <v>141</v>
      </c>
      <c r="B144">
        <v>0.00014844399999999999</v>
      </c>
      <c r="C144">
        <v>0.00086785599999999997</v>
      </c>
      <c r="D144" s="68">
        <v>-4.4202999999999997E-05</v>
      </c>
      <c r="E144">
        <v>0.00223968</v>
      </c>
      <c r="F144">
        <v>-0.00122338</v>
      </c>
      <c r="G144">
        <v>-0.037025799999999998</v>
      </c>
    </row>
    <row r="145" spans="1:7" ht="12.75">
      <c r="A145">
        <v>142</v>
      </c>
      <c r="B145">
        <v>0.000105776</v>
      </c>
      <c r="C145">
        <v>0.00085380899999999997</v>
      </c>
      <c r="D145" s="68">
        <v>-6.6020500000000003E-05</v>
      </c>
      <c r="E145">
        <v>0.0022228399999999998</v>
      </c>
      <c r="F145">
        <v>-0.0012632500000000001</v>
      </c>
      <c r="G145">
        <v>-0.061856099999999997</v>
      </c>
    </row>
    <row r="146" spans="1:7" ht="12.75">
      <c r="A146">
        <v>143</v>
      </c>
      <c r="B146">
        <v>0.00014705100000000001</v>
      </c>
      <c r="C146">
        <v>0.00085419800000000002</v>
      </c>
      <c r="D146" s="68">
        <v>-5.1935399999999997E-05</v>
      </c>
      <c r="E146">
        <v>0.0022226500000000001</v>
      </c>
      <c r="F146">
        <v>-0.0012214000000000001</v>
      </c>
      <c r="G146">
        <v>-0.0436116</v>
      </c>
    </row>
    <row r="147" spans="1:7" ht="12.75">
      <c r="A147">
        <v>144</v>
      </c>
      <c r="B147">
        <v>0.00016638300000000001</v>
      </c>
      <c r="C147">
        <v>0.00082254799999999999</v>
      </c>
      <c r="D147" s="68">
        <v>-6.6864299999999996E-05</v>
      </c>
      <c r="E147">
        <v>0.0022319900000000001</v>
      </c>
      <c r="F147">
        <v>-0.00124306</v>
      </c>
      <c r="G147">
        <v>-0.0492188</v>
      </c>
    </row>
    <row r="148" spans="1:7" ht="12.75">
      <c r="A148">
        <v>145</v>
      </c>
      <c r="B148">
        <v>0.000144778</v>
      </c>
      <c r="C148">
        <v>0.00084503900000000001</v>
      </c>
      <c r="D148" s="68">
        <v>-5.1947399999999997E-05</v>
      </c>
      <c r="E148">
        <v>0.0022184499999999998</v>
      </c>
      <c r="F148">
        <v>-0.0012286300000000001</v>
      </c>
      <c r="G148">
        <v>-0.0413199</v>
      </c>
    </row>
    <row r="149" spans="1:7" ht="12.75">
      <c r="A149">
        <v>146</v>
      </c>
      <c r="B149">
        <v>0.000119838</v>
      </c>
      <c r="C149">
        <v>0.000809686</v>
      </c>
      <c r="D149" s="68">
        <v>6.7320699999999999E-06</v>
      </c>
      <c r="E149">
        <v>0.0022150500000000001</v>
      </c>
      <c r="F149">
        <v>-0.00128553</v>
      </c>
      <c r="G149">
        <v>-0.0361666</v>
      </c>
    </row>
    <row r="150" spans="1:7" ht="12.75">
      <c r="A150">
        <v>147</v>
      </c>
      <c r="B150">
        <v>0.00013450800000000001</v>
      </c>
      <c r="C150">
        <v>0.00082538000000000002</v>
      </c>
      <c r="D150" s="68">
        <v>-2.4969699999999999E-05</v>
      </c>
      <c r="E150">
        <v>0.0022664600000000001</v>
      </c>
      <c r="F150">
        <v>-0.00130657</v>
      </c>
      <c r="G150">
        <v>-0.068432400000000004</v>
      </c>
    </row>
    <row r="151" spans="1:7" ht="12.75">
      <c r="A151">
        <v>148</v>
      </c>
      <c r="B151">
        <v>0.00018902700000000001</v>
      </c>
      <c r="C151">
        <v>0.00086072999999999998</v>
      </c>
      <c r="D151" s="68">
        <v>-8.8377899999999996E-06</v>
      </c>
      <c r="E151">
        <v>0.0023162399999999998</v>
      </c>
      <c r="F151">
        <v>-0.00126648</v>
      </c>
      <c r="G151">
        <v>-0.060257600000000001</v>
      </c>
    </row>
    <row r="152" spans="1:7" ht="12.75">
      <c r="A152">
        <v>149</v>
      </c>
      <c r="B152">
        <v>0.00017361000000000001</v>
      </c>
      <c r="C152">
        <v>0.00085582599999999996</v>
      </c>
      <c r="D152" s="68">
        <v>-9.8050899999999997E-06</v>
      </c>
      <c r="E152">
        <v>0.0022760900000000001</v>
      </c>
      <c r="F152">
        <v>-0.00124665</v>
      </c>
      <c r="G152">
        <v>-0.0465285</v>
      </c>
    </row>
    <row r="153" spans="1:7" ht="12.75">
      <c r="A153">
        <v>150</v>
      </c>
      <c r="B153">
        <v>0.00018075</v>
      </c>
      <c r="C153">
        <v>0.00086335600000000002</v>
      </c>
      <c r="D153" s="68">
        <v>-2.667E-06</v>
      </c>
      <c r="E153">
        <v>0.0022648999999999998</v>
      </c>
      <c r="F153">
        <v>-0.00122079</v>
      </c>
      <c r="G153">
        <v>-0.027158000000000002</v>
      </c>
    </row>
    <row r="154" spans="1:7" ht="12.75">
      <c r="A154">
        <v>151</v>
      </c>
      <c r="B154">
        <v>0.000221053</v>
      </c>
      <c r="C154">
        <v>0.00086877999999999999</v>
      </c>
      <c r="D154" s="68">
        <v>7.2471800000000001E-06</v>
      </c>
      <c r="E154">
        <v>0.00228261</v>
      </c>
      <c r="F154">
        <v>-0.0011927800000000001</v>
      </c>
      <c r="G154">
        <v>-0.017567800000000001</v>
      </c>
    </row>
    <row r="155" spans="1:7" ht="12.75">
      <c r="A155">
        <v>152</v>
      </c>
      <c r="B155">
        <v>0.00020834900000000001</v>
      </c>
      <c r="C155">
        <v>0.00089333900000000005</v>
      </c>
      <c r="D155" s="68">
        <v>-1.5255299999999999E-05</v>
      </c>
      <c r="E155">
        <v>0.0022962099999999999</v>
      </c>
      <c r="F155">
        <v>-0.0011945300000000001</v>
      </c>
      <c r="G155">
        <v>-0.029468299999999999</v>
      </c>
    </row>
    <row r="156" spans="1:7" ht="12.75">
      <c r="A156">
        <v>153</v>
      </c>
      <c r="B156">
        <v>0.000179393</v>
      </c>
      <c r="C156">
        <v>0.00092534799999999999</v>
      </c>
      <c r="D156" s="68">
        <v>2.08362E-06</v>
      </c>
      <c r="E156">
        <v>0.0021542900000000001</v>
      </c>
      <c r="F156">
        <v>-0.00104955</v>
      </c>
      <c r="G156">
        <v>-0.017757499999999999</v>
      </c>
    </row>
    <row r="157" spans="1:7" ht="12.75">
      <c r="A157">
        <v>154</v>
      </c>
      <c r="B157" s="68">
        <v>5.2994800000000003E-05</v>
      </c>
      <c r="C157">
        <v>0.0010350699999999999</v>
      </c>
      <c r="D157" s="68">
        <v>-5.2468299999999999E-06</v>
      </c>
      <c r="E157">
        <v>0.00190592</v>
      </c>
      <c r="F157">
        <v>-0.00081786100000000002</v>
      </c>
      <c r="G157">
        <v>-0.035356499999999999</v>
      </c>
    </row>
    <row r="158" spans="1:7" ht="12.75">
      <c r="A158">
        <v>155</v>
      </c>
      <c r="B158">
        <v>-0.000101554</v>
      </c>
      <c r="C158">
        <v>0.0010493900000000001</v>
      </c>
      <c r="D158" s="68">
        <v>-1.00877E-07</v>
      </c>
      <c r="E158">
        <v>0.0016363599999999999</v>
      </c>
      <c r="F158">
        <v>-0.00068852599999999996</v>
      </c>
      <c r="G158">
        <v>-0.026125800000000001</v>
      </c>
    </row>
    <row r="159" spans="1:7" ht="12.75">
      <c r="A159">
        <v>156</v>
      </c>
      <c r="B159">
        <v>-0.000144492</v>
      </c>
      <c r="C159">
        <v>0.0010804499999999999</v>
      </c>
      <c r="D159" s="68">
        <v>-2.79262E-05</v>
      </c>
      <c r="E159">
        <v>0.00171445</v>
      </c>
      <c r="F159">
        <v>-0.00077849600000000005</v>
      </c>
      <c r="G159">
        <v>-0.0243734</v>
      </c>
    </row>
    <row r="160" spans="1:7" ht="12.75">
      <c r="A160">
        <v>157</v>
      </c>
      <c r="B160">
        <v>-0.00010761</v>
      </c>
      <c r="C160">
        <v>0.0011078399999999999</v>
      </c>
      <c r="D160" s="68">
        <v>-4.9798800000000002E-05</v>
      </c>
      <c r="E160">
        <v>0.00190909</v>
      </c>
      <c r="F160">
        <v>-0.00090885200000000003</v>
      </c>
      <c r="G160">
        <v>-0.019342000000000002</v>
      </c>
    </row>
    <row r="161" spans="1:7" ht="12.75">
      <c r="A161">
        <v>158</v>
      </c>
      <c r="B161" s="68">
        <v>1.56305E-06</v>
      </c>
      <c r="C161">
        <v>0.0011575800000000001</v>
      </c>
      <c r="D161" s="68">
        <v>-2.5525100000000001E-05</v>
      </c>
      <c r="E161">
        <v>0.0022090600000000001</v>
      </c>
      <c r="F161">
        <v>-0.00104992</v>
      </c>
      <c r="G161">
        <v>-0.051124700000000002</v>
      </c>
    </row>
    <row r="162" spans="1:7" ht="12.75">
      <c r="A162">
        <v>159</v>
      </c>
      <c r="B162" s="68">
        <v>7.6329900000000006E-06</v>
      </c>
      <c r="C162">
        <v>0.00125096</v>
      </c>
      <c r="D162" s="68">
        <v>-1.1056000000000001E-05</v>
      </c>
      <c r="E162">
        <v>0.0023084899999999998</v>
      </c>
      <c r="F162">
        <v>-0.0010498899999999999</v>
      </c>
      <c r="G162">
        <v>0.00156792</v>
      </c>
    </row>
    <row r="163" spans="1:7" ht="12.75">
      <c r="A163">
        <v>160</v>
      </c>
      <c r="B163">
        <v>0.000104737</v>
      </c>
      <c r="C163">
        <v>0.0012640100000000001</v>
      </c>
      <c r="D163" s="68">
        <v>1.1731E-06</v>
      </c>
      <c r="E163">
        <v>0.0024281200000000002</v>
      </c>
      <c r="F163">
        <v>-0.00105937</v>
      </c>
      <c r="G163">
        <v>0.0042043599999999999</v>
      </c>
    </row>
    <row r="164" spans="1:7" ht="12.75">
      <c r="A164">
        <v>161</v>
      </c>
      <c r="B164">
        <v>0.00027610599999999998</v>
      </c>
      <c r="C164">
        <v>0.0012852</v>
      </c>
      <c r="D164" s="68">
        <v>4.1736300000000002E-05</v>
      </c>
      <c r="E164">
        <v>0.0025285799999999999</v>
      </c>
      <c r="F164">
        <v>-0.00096727399999999996</v>
      </c>
      <c r="G164">
        <v>0.041565999999999999</v>
      </c>
    </row>
    <row r="165" spans="1:7" ht="12.75">
      <c r="A165">
        <v>162</v>
      </c>
      <c r="B165">
        <v>0.00027054200000000003</v>
      </c>
      <c r="C165">
        <v>0.0013380499999999999</v>
      </c>
      <c r="D165" s="68">
        <v>4.7277000000000002E-05</v>
      </c>
      <c r="E165">
        <v>0.0024961300000000001</v>
      </c>
      <c r="F165">
        <v>-0.00088754100000000005</v>
      </c>
      <c r="G165">
        <v>0.045252199999999999</v>
      </c>
    </row>
    <row r="166" spans="1:7" ht="12.75">
      <c r="A166">
        <v>163</v>
      </c>
      <c r="B166">
        <v>0.00020552100000000001</v>
      </c>
      <c r="C166">
        <v>0.00142019</v>
      </c>
      <c r="D166" s="68">
        <v>3.2643199999999999E-05</v>
      </c>
      <c r="E166">
        <v>0.0024696399999999999</v>
      </c>
      <c r="F166">
        <v>-0.00084392600000000005</v>
      </c>
      <c r="G166">
        <v>0.063505800000000001</v>
      </c>
    </row>
    <row r="167" spans="1:7" ht="12.75">
      <c r="A167">
        <v>164</v>
      </c>
      <c r="B167">
        <v>0.00012616099999999999</v>
      </c>
      <c r="C167">
        <v>0.0015202799999999999</v>
      </c>
      <c r="D167" s="68">
        <v>6.2138599999999995E-05</v>
      </c>
      <c r="E167">
        <v>0.0024228000000000001</v>
      </c>
      <c r="F167">
        <v>-0.00077636299999999997</v>
      </c>
      <c r="G167">
        <v>0.11533400000000001</v>
      </c>
    </row>
    <row r="168" spans="1:7" ht="12.75">
      <c r="A168">
        <v>165</v>
      </c>
      <c r="B168" s="68">
        <v>6.9131699999999994E-05</v>
      </c>
      <c r="C168">
        <v>0.0017160400000000001</v>
      </c>
      <c r="D168" s="68">
        <v>5.70418E-05</v>
      </c>
      <c r="E168">
        <v>0.0024276200000000001</v>
      </c>
      <c r="F168">
        <v>-0.00064245199999999995</v>
      </c>
      <c r="G168">
        <v>0.093348200000000006</v>
      </c>
    </row>
    <row r="169" spans="1:7" ht="12.75">
      <c r="A169">
        <v>166</v>
      </c>
      <c r="B169" s="68">
        <v>2.2685899999999999E-05</v>
      </c>
      <c r="C169">
        <v>0.0018247999999999999</v>
      </c>
      <c r="D169" s="68">
        <v>4.5623E-05</v>
      </c>
      <c r="E169">
        <v>0.0024349300000000001</v>
      </c>
      <c r="F169">
        <v>-0.00058743900000000004</v>
      </c>
      <c r="G169">
        <v>0.11909400000000001</v>
      </c>
    </row>
    <row r="170" spans="1:7" ht="12.75">
      <c r="A170">
        <v>167</v>
      </c>
      <c r="B170" s="68">
        <v>-1.9132799999999998E-06</v>
      </c>
      <c r="C170">
        <v>0.00192585</v>
      </c>
      <c r="D170" s="68">
        <v>5.8553900000000002E-05</v>
      </c>
      <c r="E170">
        <v>0.0025053200000000001</v>
      </c>
      <c r="F170">
        <v>-0.00058138899999999997</v>
      </c>
      <c r="G170">
        <v>0.11300200000000001</v>
      </c>
    </row>
    <row r="171" spans="1:7" ht="12.75">
      <c r="A171">
        <v>168</v>
      </c>
      <c r="B171" s="68">
        <v>-8.2617200000000006E-06</v>
      </c>
      <c r="C171">
        <v>0.0020186399999999999</v>
      </c>
      <c r="D171" s="68">
        <v>4.65779E-05</v>
      </c>
      <c r="E171">
        <v>0.0025650600000000001</v>
      </c>
      <c r="F171">
        <v>-0.00055468800000000001</v>
      </c>
      <c r="G171">
        <v>0.16602800000000001</v>
      </c>
    </row>
    <row r="172" spans="1:7" ht="12.75">
      <c r="A172">
        <v>169</v>
      </c>
      <c r="B172">
        <v>-0.000102816</v>
      </c>
      <c r="C172">
        <v>0.0021167099999999999</v>
      </c>
      <c r="D172" s="68">
        <v>1.6748800000000001E-05</v>
      </c>
      <c r="E172">
        <v>0.0026085399999999999</v>
      </c>
      <c r="F172">
        <v>-0.00059464499999999998</v>
      </c>
      <c r="G172">
        <v>0.15596099999999999</v>
      </c>
    </row>
    <row r="173" spans="1:7" ht="12.75">
      <c r="A173">
        <v>170</v>
      </c>
      <c r="B173" s="68">
        <v>-9.1783899999999994E-05</v>
      </c>
      <c r="C173">
        <v>0.00221339</v>
      </c>
      <c r="D173" s="68">
        <v>-5.7779500000000003E-06</v>
      </c>
      <c r="E173">
        <v>0.00271243</v>
      </c>
      <c r="F173">
        <v>-0.00059081400000000005</v>
      </c>
      <c r="G173">
        <v>0.125781</v>
      </c>
    </row>
    <row r="174" spans="1:7" ht="12.75">
      <c r="A174">
        <v>171</v>
      </c>
      <c r="B174">
        <v>-0.00010909800000000001</v>
      </c>
      <c r="C174">
        <v>0.00229539</v>
      </c>
      <c r="D174" s="68">
        <v>-3.4447900000000002E-06</v>
      </c>
      <c r="E174">
        <v>0.0027662300000000002</v>
      </c>
      <c r="F174">
        <v>-0.000579945</v>
      </c>
      <c r="G174">
        <v>0.085609599999999994</v>
      </c>
    </row>
    <row r="175" spans="1:7" ht="12.75">
      <c r="A175">
        <v>172</v>
      </c>
      <c r="B175" s="68">
        <v>-9.2377600000000001E-05</v>
      </c>
      <c r="C175">
        <v>0.0023882299999999999</v>
      </c>
      <c r="D175" s="68">
        <v>-3.0476499999999999E-05</v>
      </c>
      <c r="E175">
        <v>0.0028594599999999999</v>
      </c>
      <c r="F175">
        <v>-0.00056359900000000002</v>
      </c>
      <c r="G175">
        <v>0.055036000000000002</v>
      </c>
    </row>
    <row r="176" spans="1:7" ht="12.75">
      <c r="A176">
        <v>173</v>
      </c>
      <c r="B176" s="68">
        <v>-5.9627799999999999E-05</v>
      </c>
      <c r="C176">
        <v>0.0024640399999999998</v>
      </c>
      <c r="D176" s="68">
        <v>-2.8028300000000001E-05</v>
      </c>
      <c r="E176">
        <v>0.0029221400000000002</v>
      </c>
      <c r="F176">
        <v>-0.00051773100000000001</v>
      </c>
      <c r="G176">
        <v>0.044663700000000001</v>
      </c>
    </row>
    <row r="177" spans="1:7" ht="12.75">
      <c r="A177">
        <v>174</v>
      </c>
      <c r="B177" s="68">
        <v>-6.8900199999999995E-05</v>
      </c>
      <c r="C177">
        <v>0.0025650099999999999</v>
      </c>
      <c r="D177" s="68">
        <v>-3.4931100000000002E-05</v>
      </c>
      <c r="E177">
        <v>0.0030075200000000001</v>
      </c>
      <c r="F177">
        <v>-0.00051140500000000004</v>
      </c>
      <c r="G177">
        <v>0.053288700000000001</v>
      </c>
    </row>
    <row r="178" spans="1:7" ht="12.75">
      <c r="A178">
        <v>175</v>
      </c>
      <c r="B178" s="68">
        <v>-4.7032900000000002E-05</v>
      </c>
      <c r="C178">
        <v>0.0026690300000000002</v>
      </c>
      <c r="D178" s="68">
        <v>-1.25336E-05</v>
      </c>
      <c r="E178">
        <v>0.0030688400000000002</v>
      </c>
      <c r="F178">
        <v>-0.00044684599999999998</v>
      </c>
      <c r="G178">
        <v>0.067609100000000005</v>
      </c>
    </row>
    <row r="179" spans="1:7" ht="12.75">
      <c r="A179">
        <v>176</v>
      </c>
      <c r="B179" s="68">
        <v>-4.3575500000000003E-05</v>
      </c>
      <c r="C179">
        <v>0.0027807499999999998</v>
      </c>
      <c r="D179" s="68">
        <v>-1.7944500000000001E-05</v>
      </c>
      <c r="E179">
        <v>0.0031597000000000001</v>
      </c>
      <c r="F179">
        <v>-0.00042252499999999998</v>
      </c>
      <c r="G179">
        <v>0.096603099999999997</v>
      </c>
    </row>
    <row r="180" spans="1:7" ht="12.75">
      <c r="A180">
        <v>177</v>
      </c>
      <c r="B180" s="68">
        <v>-6.7927299999999996E-05</v>
      </c>
      <c r="C180">
        <v>0.0029176800000000002</v>
      </c>
      <c r="D180" s="68">
        <v>-2.16296E-05</v>
      </c>
      <c r="E180">
        <v>0.0032801100000000001</v>
      </c>
      <c r="F180">
        <v>-0.00043036099999999998</v>
      </c>
      <c r="G180">
        <v>0.100367</v>
      </c>
    </row>
    <row r="181" spans="1:7" ht="12.75">
      <c r="A181">
        <v>178</v>
      </c>
      <c r="B181" s="68">
        <v>-6.3754E-05</v>
      </c>
      <c r="C181">
        <v>0.0030278599999999998</v>
      </c>
      <c r="D181" s="68">
        <v>2.7555800000000001E-05</v>
      </c>
      <c r="E181">
        <v>0.0033758400000000002</v>
      </c>
      <c r="F181">
        <v>-0.000411739</v>
      </c>
      <c r="G181">
        <v>0.15477199999999999</v>
      </c>
    </row>
    <row r="182" spans="1:7" ht="12.75">
      <c r="A182">
        <v>179</v>
      </c>
      <c r="B182">
        <v>-0.000110275</v>
      </c>
      <c r="C182">
        <v>0.0031692500000000002</v>
      </c>
      <c r="D182" s="68">
        <v>1.9664200000000001E-05</v>
      </c>
      <c r="E182">
        <v>0.0034958099999999998</v>
      </c>
      <c r="F182">
        <v>-0.00043684300000000002</v>
      </c>
      <c r="G182">
        <v>0.145673</v>
      </c>
    </row>
    <row r="183" spans="1:7" ht="12.75">
      <c r="A183">
        <v>180</v>
      </c>
      <c r="B183">
        <v>-0.00013934</v>
      </c>
      <c r="C183">
        <v>0.0032861000000000001</v>
      </c>
      <c r="D183" s="68">
        <v>3.6119699999999999E-05</v>
      </c>
      <c r="E183">
        <v>0.0036228100000000002</v>
      </c>
      <c r="F183">
        <v>-0.00047604800000000002</v>
      </c>
      <c r="G183">
        <v>0.18298200000000001</v>
      </c>
    </row>
    <row r="184" spans="1:7" ht="12.75">
      <c r="A184">
        <v>181</v>
      </c>
      <c r="B184">
        <v>-0.00019313199999999999</v>
      </c>
      <c r="C184">
        <v>0.0033969199999999999</v>
      </c>
      <c r="D184" s="68">
        <v>8.7167499999999992E-06</v>
      </c>
      <c r="E184">
        <v>0.0037485000000000001</v>
      </c>
      <c r="F184">
        <v>-0.00054471100000000002</v>
      </c>
      <c r="G184">
        <v>0.17371600000000001</v>
      </c>
    </row>
    <row r="185" spans="1:7" ht="12.75">
      <c r="A185">
        <v>182</v>
      </c>
      <c r="B185">
        <v>-0.00024484099999999998</v>
      </c>
      <c r="C185">
        <v>0.0034755099999999998</v>
      </c>
      <c r="D185" s="68">
        <v>8.9836199999999995E-06</v>
      </c>
      <c r="E185">
        <v>0.0038379600000000001</v>
      </c>
      <c r="F185">
        <v>-0.00060729399999999998</v>
      </c>
      <c r="G185">
        <v>0.16308300000000001</v>
      </c>
    </row>
    <row r="186" spans="1:7" ht="12.75">
      <c r="A186">
        <v>183</v>
      </c>
      <c r="B186">
        <v>-0.00028715199999999999</v>
      </c>
      <c r="C186">
        <v>0.0035486699999999999</v>
      </c>
      <c r="D186" s="68">
        <v>-1.2726400000000001E-05</v>
      </c>
      <c r="E186">
        <v>0.0039277000000000001</v>
      </c>
      <c r="F186">
        <v>-0.00066617399999999995</v>
      </c>
      <c r="G186">
        <v>0.14905399999999999</v>
      </c>
    </row>
    <row r="187" spans="1:7" ht="12.75">
      <c r="A187">
        <v>184</v>
      </c>
      <c r="B187">
        <v>-0.00033190599999999998</v>
      </c>
      <c r="C187">
        <v>0.00364248</v>
      </c>
      <c r="D187" s="68">
        <v>-1.4717E-05</v>
      </c>
      <c r="E187">
        <v>0.00404718</v>
      </c>
      <c r="F187">
        <v>-0.00073660900000000005</v>
      </c>
      <c r="G187">
        <v>0.14552799999999999</v>
      </c>
    </row>
    <row r="188" spans="1:7" ht="12.75">
      <c r="A188">
        <v>185</v>
      </c>
      <c r="B188">
        <v>-0.00036589899999999999</v>
      </c>
      <c r="C188">
        <v>0.0036983699999999999</v>
      </c>
      <c r="D188" s="68">
        <v>-3.7223099999999999E-05</v>
      </c>
      <c r="E188">
        <v>0.0041313699999999997</v>
      </c>
      <c r="F188">
        <v>-0.00079888799999999999</v>
      </c>
      <c r="G188">
        <v>0.149112</v>
      </c>
    </row>
    <row r="189" spans="1:7" ht="12.75">
      <c r="A189">
        <v>186</v>
      </c>
      <c r="B189">
        <v>-0.00035376</v>
      </c>
      <c r="C189">
        <v>0.0037492300000000001</v>
      </c>
      <c r="D189" s="68">
        <v>-5.3779900000000003E-05</v>
      </c>
      <c r="E189">
        <v>0.0041984600000000002</v>
      </c>
      <c r="F189">
        <v>-0.00080298499999999998</v>
      </c>
      <c r="G189">
        <v>0.12771199999999999</v>
      </c>
    </row>
    <row r="190" spans="1:7" ht="12.75">
      <c r="A190">
        <v>187</v>
      </c>
      <c r="B190">
        <v>-0.00039011900000000002</v>
      </c>
      <c r="C190">
        <v>0.00384564</v>
      </c>
      <c r="D190" s="68">
        <v>-6.6596799999999999E-05</v>
      </c>
      <c r="E190">
        <v>0.0042931000000000002</v>
      </c>
      <c r="F190">
        <v>-0.00083758699999999999</v>
      </c>
      <c r="G190">
        <v>0.12660299999999999</v>
      </c>
    </row>
    <row r="191" spans="1:7" ht="12.75">
      <c r="A191">
        <v>188</v>
      </c>
      <c r="B191">
        <v>-0.00037426899999999999</v>
      </c>
      <c r="C191">
        <v>0.0039302499999999997</v>
      </c>
      <c r="D191" s="68">
        <v>-8.4420300000000002E-05</v>
      </c>
      <c r="E191">
        <v>0.0043879399999999999</v>
      </c>
      <c r="F191">
        <v>-0.00083196699999999997</v>
      </c>
      <c r="G191">
        <v>0.060029100000000002</v>
      </c>
    </row>
    <row r="192" spans="1:7" ht="12.75">
      <c r="A192">
        <v>189</v>
      </c>
      <c r="B192">
        <v>-0.00046309699999999999</v>
      </c>
      <c r="C192">
        <v>0.0040602199999999998</v>
      </c>
      <c r="D192" s="68">
        <v>-6.6278999999999993E-05</v>
      </c>
      <c r="E192">
        <v>0.0044613200000000004</v>
      </c>
      <c r="F192">
        <v>-0.000864195</v>
      </c>
      <c r="G192">
        <v>0.078241900000000003</v>
      </c>
    </row>
    <row r="193" spans="1:7" ht="12.75">
      <c r="A193">
        <v>190</v>
      </c>
      <c r="B193">
        <v>-0.00046868399999999997</v>
      </c>
      <c r="C193">
        <v>0.0041566099999999998</v>
      </c>
      <c r="D193" s="68">
        <v>-6.3491700000000001E-05</v>
      </c>
      <c r="E193">
        <v>0.0045781600000000004</v>
      </c>
      <c r="F193">
        <v>-0.00089023900000000003</v>
      </c>
      <c r="G193">
        <v>0.028478699999999999</v>
      </c>
    </row>
    <row r="194" spans="1:7" ht="12.75">
      <c r="A194">
        <v>191</v>
      </c>
      <c r="B194">
        <v>-0.00051113899999999997</v>
      </c>
      <c r="C194">
        <v>0.0043258899999999998</v>
      </c>
      <c r="D194" s="68">
        <v>-5.8804500000000003E-05</v>
      </c>
      <c r="E194">
        <v>0.0047084700000000002</v>
      </c>
      <c r="F194">
        <v>-0.00089371299999999997</v>
      </c>
      <c r="G194">
        <v>0.020331200000000001</v>
      </c>
    </row>
    <row r="195" spans="1:7" ht="12.75">
      <c r="A195">
        <v>192</v>
      </c>
      <c r="B195">
        <v>-0.00052226499999999995</v>
      </c>
      <c r="C195">
        <v>0.0044932799999999997</v>
      </c>
      <c r="D195" s="68">
        <v>-2.4028200000000001E-05</v>
      </c>
      <c r="E195">
        <v>0.0048876099999999997</v>
      </c>
      <c r="F195">
        <v>-0.00091659399999999996</v>
      </c>
      <c r="G195">
        <v>0.030976799999999999</v>
      </c>
    </row>
    <row r="196" spans="1:7" ht="12.75">
      <c r="A196">
        <v>193</v>
      </c>
      <c r="B196">
        <v>-0.00064746300000000003</v>
      </c>
      <c r="C196">
        <v>0.0046158400000000004</v>
      </c>
      <c r="D196" s="68">
        <v>-2.5876399999999998E-05</v>
      </c>
      <c r="E196">
        <v>0.0049879499999999997</v>
      </c>
      <c r="F196">
        <v>-0.00101958</v>
      </c>
      <c r="G196">
        <v>0.022871200000000001</v>
      </c>
    </row>
    <row r="197" spans="1:7" ht="12.75">
      <c r="A197">
        <v>194</v>
      </c>
      <c r="B197">
        <v>-0.00077313200000000005</v>
      </c>
      <c r="C197">
        <v>0.00468148</v>
      </c>
      <c r="D197" s="68">
        <v>1.47086E-05</v>
      </c>
      <c r="E197">
        <v>0.0050446400000000004</v>
      </c>
      <c r="F197">
        <v>-0.0011363</v>
      </c>
      <c r="G197">
        <v>0.012204400000000001</v>
      </c>
    </row>
    <row r="198" spans="1:7" ht="12.75">
      <c r="A198">
        <v>195</v>
      </c>
      <c r="B198">
        <v>-0.00086487000000000001</v>
      </c>
      <c r="C198">
        <v>0.0048221499999999999</v>
      </c>
      <c r="D198" s="68">
        <v>-3.60194E-06</v>
      </c>
      <c r="E198">
        <v>0.0051889400000000004</v>
      </c>
      <c r="F198">
        <v>-0.0012316600000000001</v>
      </c>
      <c r="G198">
        <v>0.030109500000000001</v>
      </c>
    </row>
    <row r="199" spans="1:7" ht="12.75">
      <c r="A199">
        <v>196</v>
      </c>
      <c r="B199">
        <v>-0.00100318</v>
      </c>
      <c r="C199">
        <v>0.0049180300000000003</v>
      </c>
      <c r="D199" s="68">
        <v>5.5988599999999996E-06</v>
      </c>
      <c r="E199">
        <v>0.0053027999999999999</v>
      </c>
      <c r="F199">
        <v>-0.00138795</v>
      </c>
      <c r="G199">
        <v>0.038878099999999999</v>
      </c>
    </row>
    <row r="200" spans="1:7" ht="12.75">
      <c r="A200">
        <v>197</v>
      </c>
      <c r="B200">
        <v>-0.00106145</v>
      </c>
      <c r="C200">
        <v>0.0050388500000000001</v>
      </c>
      <c r="D200" s="68">
        <v>-5.59232E-05</v>
      </c>
      <c r="E200">
        <v>0.0054368100000000003</v>
      </c>
      <c r="F200">
        <v>-0.0014594</v>
      </c>
      <c r="G200">
        <v>0.020169699999999999</v>
      </c>
    </row>
    <row r="201" spans="1:7" ht="12.75">
      <c r="A201">
        <v>198</v>
      </c>
      <c r="B201">
        <v>-0.0012793800000000001</v>
      </c>
      <c r="C201">
        <v>0.0051832700000000002</v>
      </c>
      <c r="D201">
        <v>-0.00012906199999999999</v>
      </c>
      <c r="E201">
        <v>0.0055605699999999999</v>
      </c>
      <c r="F201">
        <v>-0.00165668</v>
      </c>
      <c r="G201">
        <v>-0.028948700000000001</v>
      </c>
    </row>
    <row r="202" spans="1:7" ht="12.75">
      <c r="A202">
        <v>199</v>
      </c>
      <c r="B202">
        <v>-0.0014740300000000001</v>
      </c>
      <c r="C202">
        <v>0.0053455400000000002</v>
      </c>
      <c r="D202" s="68">
        <v>-8.0276400000000003E-05</v>
      </c>
      <c r="E202">
        <v>0.0057371100000000001</v>
      </c>
      <c r="F202">
        <v>-0.0018655900000000001</v>
      </c>
      <c r="G202">
        <v>0.0060272499999999996</v>
      </c>
    </row>
    <row r="203" spans="1:7" ht="12.75">
      <c r="A203">
        <v>200</v>
      </c>
      <c r="B203">
        <v>-0.0015686299999999999</v>
      </c>
      <c r="C203">
        <v>0.0054586799999999996</v>
      </c>
      <c r="D203" s="68">
        <v>-8.9804599999999997E-05</v>
      </c>
      <c r="E203">
        <v>0.0058706000000000001</v>
      </c>
      <c r="F203">
        <v>-0.0019805500000000002</v>
      </c>
      <c r="G203">
        <v>-0.017593999999999999</v>
      </c>
    </row>
    <row r="204" spans="1:7" ht="12.75">
      <c r="A204">
        <v>201</v>
      </c>
      <c r="B204">
        <v>-0.00159976</v>
      </c>
      <c r="C204">
        <v>0.0056662700000000002</v>
      </c>
      <c r="D204" s="68">
        <v>-7.8546099999999997E-05</v>
      </c>
      <c r="E204">
        <v>0.0061052900000000002</v>
      </c>
      <c r="F204">
        <v>-0.00203878</v>
      </c>
      <c r="G204">
        <v>-0.029681900000000001</v>
      </c>
    </row>
    <row r="205" spans="1:7" ht="12.75">
      <c r="A205">
        <v>202</v>
      </c>
      <c r="B205">
        <v>-0.00168731</v>
      </c>
      <c r="C205">
        <v>0.0058541699999999997</v>
      </c>
      <c r="D205">
        <v>-0.000109381</v>
      </c>
      <c r="E205">
        <v>0.0062424999999999998</v>
      </c>
      <c r="F205">
        <v>-0.0020756400000000001</v>
      </c>
      <c r="G205">
        <v>-0.012863100000000001</v>
      </c>
    </row>
    <row r="206" spans="1:7" ht="12.75">
      <c r="A206">
        <v>203</v>
      </c>
      <c r="B206">
        <v>-0.0018116199999999999</v>
      </c>
      <c r="C206">
        <v>0.00605319</v>
      </c>
      <c r="D206" s="68">
        <v>-9.7348099999999997E-05</v>
      </c>
      <c r="E206">
        <v>0.0064225899999999997</v>
      </c>
      <c r="F206">
        <v>-0.0021810100000000002</v>
      </c>
      <c r="G206">
        <v>0.0036716100000000001</v>
      </c>
    </row>
    <row r="207" spans="1:7" ht="12.75">
      <c r="A207">
        <v>204</v>
      </c>
      <c r="B207">
        <v>-0.00190355</v>
      </c>
      <c r="C207">
        <v>0.0061551599999999998</v>
      </c>
      <c r="D207">
        <v>-0.00011607000000000001</v>
      </c>
      <c r="E207">
        <v>0.0064732000000000001</v>
      </c>
      <c r="F207">
        <v>-0.0022215899999999998</v>
      </c>
      <c r="G207">
        <v>0.0050309600000000001</v>
      </c>
    </row>
    <row r="208" spans="1:7" ht="12.75">
      <c r="A208">
        <v>205</v>
      </c>
      <c r="B208">
        <v>-0.0020285899999999998</v>
      </c>
      <c r="C208">
        <v>0.0063175200000000001</v>
      </c>
      <c r="D208" s="68">
        <v>-7.4971199999999998E-05</v>
      </c>
      <c r="E208">
        <v>0.00662365</v>
      </c>
      <c r="F208">
        <v>-0.0023347200000000002</v>
      </c>
      <c r="G208">
        <v>0.022525300000000002</v>
      </c>
    </row>
    <row r="209" spans="1:7" ht="12.75">
      <c r="A209">
        <v>206</v>
      </c>
      <c r="B209">
        <v>-0.0020244600000000001</v>
      </c>
      <c r="C209">
        <v>0.0064089500000000001</v>
      </c>
      <c r="D209" s="68">
        <v>-4.1613499999999997E-05</v>
      </c>
      <c r="E209">
        <v>0.0066980900000000003</v>
      </c>
      <c r="F209">
        <v>-0.0023136200000000002</v>
      </c>
      <c r="G209">
        <v>0.061145699999999997</v>
      </c>
    </row>
    <row r="210" spans="1:7" ht="12.75">
      <c r="A210">
        <v>207</v>
      </c>
      <c r="B210">
        <v>-0.0020546700000000002</v>
      </c>
      <c r="C210">
        <v>0.0064997900000000001</v>
      </c>
      <c r="D210" s="68">
        <v>-3.9396700000000002E-06</v>
      </c>
      <c r="E210">
        <v>0.0067973299999999999</v>
      </c>
      <c r="F210">
        <v>-0.00235221</v>
      </c>
      <c r="G210">
        <v>0.099332100000000006</v>
      </c>
    </row>
    <row r="211" spans="1:7" ht="12.75">
      <c r="A211">
        <v>208</v>
      </c>
      <c r="B211">
        <v>-0.0020877999999999999</v>
      </c>
      <c r="C211">
        <v>0.0067545399999999998</v>
      </c>
      <c r="D211" s="68">
        <v>1.7177499999999999E-05</v>
      </c>
      <c r="E211">
        <v>0.0070384499999999999</v>
      </c>
      <c r="F211">
        <v>-0.0023717199999999999</v>
      </c>
      <c r="G211">
        <v>0.078163700000000003</v>
      </c>
    </row>
    <row r="212" spans="1:7" ht="12.75">
      <c r="A212">
        <v>209</v>
      </c>
      <c r="B212">
        <v>-0.0020418900000000002</v>
      </c>
      <c r="C212">
        <v>0.0069209199999999997</v>
      </c>
      <c r="D212" s="68">
        <v>5.9031599999999999E-05</v>
      </c>
      <c r="E212">
        <v>0.0072075300000000002</v>
      </c>
      <c r="F212">
        <v>-0.0023284899999999999</v>
      </c>
      <c r="G212">
        <v>0.118465</v>
      </c>
    </row>
    <row r="213" spans="1:7" ht="12.75">
      <c r="A213">
        <v>210</v>
      </c>
      <c r="B213">
        <v>-0.0019830099999999999</v>
      </c>
      <c r="C213">
        <v>0.0070755699999999998</v>
      </c>
      <c r="D213">
        <v>0.00010826499999999999</v>
      </c>
      <c r="E213">
        <v>0.0073652199999999996</v>
      </c>
      <c r="F213">
        <v>-0.00227268</v>
      </c>
      <c r="G213">
        <v>0.189938</v>
      </c>
    </row>
    <row r="214" spans="1:7" ht="12.75">
      <c r="A214">
        <v>211</v>
      </c>
      <c r="B214">
        <v>-0.0020272900000000002</v>
      </c>
      <c r="C214">
        <v>0.0073448200000000002</v>
      </c>
      <c r="D214" s="68">
        <v>7.4699599999999999E-05</v>
      </c>
      <c r="E214">
        <v>0.0076273799999999996</v>
      </c>
      <c r="F214">
        <v>-0.0023098400000000001</v>
      </c>
      <c r="G214">
        <v>0.16861599999999999</v>
      </c>
    </row>
    <row r="215" spans="1:7" ht="12.75">
      <c r="A215">
        <v>212</v>
      </c>
      <c r="B215">
        <v>-0.0020413300000000001</v>
      </c>
      <c r="C215">
        <v>0.0075522599999999999</v>
      </c>
      <c r="D215" s="68">
        <v>8.19533E-05</v>
      </c>
      <c r="E215">
        <v>0.0078534</v>
      </c>
      <c r="F215">
        <v>-0.0023424700000000001</v>
      </c>
      <c r="G215">
        <v>0.16791200000000001</v>
      </c>
    </row>
    <row r="216" spans="1:7" ht="12.75">
      <c r="A216">
        <v>213</v>
      </c>
      <c r="B216">
        <v>-0.0021391499999999998</v>
      </c>
      <c r="C216">
        <v>0.0078025100000000003</v>
      </c>
      <c r="D216" s="68">
        <v>8.2787600000000007E-05</v>
      </c>
      <c r="E216">
        <v>0.00807217</v>
      </c>
      <c r="F216">
        <v>-0.0024088</v>
      </c>
      <c r="G216">
        <v>0.21087</v>
      </c>
    </row>
    <row r="217" spans="1:7" ht="12.75">
      <c r="A217">
        <v>214</v>
      </c>
      <c r="B217">
        <v>-0.00216344</v>
      </c>
      <c r="C217">
        <v>0.0080101500000000006</v>
      </c>
      <c r="D217">
        <v>0.000105522</v>
      </c>
      <c r="E217">
        <v>0.0083074099999999994</v>
      </c>
      <c r="F217">
        <v>-0.0024606900000000002</v>
      </c>
      <c r="G217">
        <v>0.26235799999999998</v>
      </c>
    </row>
    <row r="218" spans="1:7" ht="12.75">
      <c r="A218">
        <v>215</v>
      </c>
      <c r="B218">
        <v>-0.0021275500000000002</v>
      </c>
      <c r="C218">
        <v>0.0081753699999999995</v>
      </c>
      <c r="D218" s="68">
        <v>7.0534300000000007E-05</v>
      </c>
      <c r="E218">
        <v>0.0084588000000000007</v>
      </c>
      <c r="F218">
        <v>-0.0024109800000000001</v>
      </c>
      <c r="G218">
        <v>0.27079799999999998</v>
      </c>
    </row>
    <row r="219" spans="1:7" ht="12.75">
      <c r="A219">
        <v>216</v>
      </c>
      <c r="B219">
        <v>-0.0021140099999999999</v>
      </c>
      <c r="C219">
        <v>0.0084026799999999992</v>
      </c>
      <c r="D219">
        <v>0.000142516</v>
      </c>
      <c r="E219">
        <v>0.0086559199999999992</v>
      </c>
      <c r="F219">
        <v>-0.00236725</v>
      </c>
      <c r="G219">
        <v>0.30487700000000001</v>
      </c>
    </row>
    <row r="220" spans="1:7" ht="12.75">
      <c r="A220">
        <v>217</v>
      </c>
      <c r="B220">
        <v>-0.0021323900000000001</v>
      </c>
      <c r="C220">
        <v>0.0084862600000000007</v>
      </c>
      <c r="D220">
        <v>0.00019620600000000001</v>
      </c>
      <c r="E220">
        <v>0.0087340300000000003</v>
      </c>
      <c r="F220">
        <v>-0.00238017</v>
      </c>
      <c r="G220">
        <v>0.346003</v>
      </c>
    </row>
    <row r="221" spans="1:7" ht="12.75">
      <c r="A221">
        <v>218</v>
      </c>
      <c r="B221">
        <v>-0.0021293800000000002</v>
      </c>
      <c r="C221">
        <v>0.0086965299999999992</v>
      </c>
      <c r="D221">
        <v>0.00021074200000000001</v>
      </c>
      <c r="E221">
        <v>0.0089496599999999999</v>
      </c>
      <c r="F221">
        <v>-0.00238252</v>
      </c>
      <c r="G221">
        <v>0.36159400000000003</v>
      </c>
    </row>
    <row r="222" spans="1:7" ht="12.75">
      <c r="A222">
        <v>219</v>
      </c>
      <c r="B222">
        <v>-0.0021446999999999998</v>
      </c>
      <c r="C222">
        <v>0.0088670699999999995</v>
      </c>
      <c r="D222">
        <v>0.000197794</v>
      </c>
      <c r="E222">
        <v>0.0091221500000000007</v>
      </c>
      <c r="F222">
        <v>-0.0023997699999999999</v>
      </c>
      <c r="G222">
        <v>0.32980199999999998</v>
      </c>
    </row>
    <row r="223" spans="1:7" ht="12.75">
      <c r="A223">
        <v>220</v>
      </c>
      <c r="B223">
        <v>-0.0020988399999999998</v>
      </c>
      <c r="C223">
        <v>0.0091881800000000007</v>
      </c>
      <c r="D223">
        <v>0.00025533799999999997</v>
      </c>
      <c r="E223">
        <v>0.0094418999999999996</v>
      </c>
      <c r="F223">
        <v>-0.0023525500000000001</v>
      </c>
      <c r="G223">
        <v>0.27418100000000001</v>
      </c>
    </row>
    <row r="224" spans="1:7" ht="12.75">
      <c r="A224">
        <v>221</v>
      </c>
      <c r="B224">
        <v>-0.0021003800000000002</v>
      </c>
      <c r="C224">
        <v>0.0093598299999999995</v>
      </c>
      <c r="D224">
        <v>0.00021939900000000001</v>
      </c>
      <c r="E224">
        <v>0.0096386800000000002</v>
      </c>
      <c r="F224">
        <v>-0.0023792399999999999</v>
      </c>
      <c r="G224">
        <v>0.19963300000000001</v>
      </c>
    </row>
    <row r="225" spans="1:7" ht="12.75">
      <c r="A225">
        <v>222</v>
      </c>
      <c r="B225">
        <v>-0.00214766</v>
      </c>
      <c r="C225">
        <v>0.0095263799999999992</v>
      </c>
      <c r="D225">
        <v>0.00014534500000000001</v>
      </c>
      <c r="E225">
        <v>0.0097622000000000004</v>
      </c>
      <c r="F225">
        <v>-0.0023834899999999998</v>
      </c>
      <c r="G225">
        <v>0.17260300000000001</v>
      </c>
    </row>
    <row r="226" spans="1:7" ht="12.75">
      <c r="A226">
        <v>223</v>
      </c>
      <c r="B226">
        <v>-0.00226034</v>
      </c>
      <c r="C226">
        <v>0.0096331999999999997</v>
      </c>
      <c r="D226" s="68">
        <v>6.0599100000000001E-05</v>
      </c>
      <c r="E226">
        <v>0.0098432299999999997</v>
      </c>
      <c r="F226">
        <v>-0.0024703699999999999</v>
      </c>
      <c r="G226">
        <v>0.10598299999999999</v>
      </c>
    </row>
    <row r="227" spans="1:7" ht="12.75">
      <c r="A227">
        <v>224</v>
      </c>
      <c r="B227">
        <v>-0.0024413099999999999</v>
      </c>
      <c r="C227">
        <v>0.0098292599999999994</v>
      </c>
      <c r="D227" s="68">
        <v>-3.5957700000000003E-05</v>
      </c>
      <c r="E227">
        <v>0.010038800000000001</v>
      </c>
      <c r="F227">
        <v>-0.00265088</v>
      </c>
      <c r="G227">
        <v>0.068881399999999995</v>
      </c>
    </row>
    <row r="228" spans="1:7" ht="12.75">
      <c r="A228">
        <v>225</v>
      </c>
      <c r="B228">
        <v>-0.00252432</v>
      </c>
      <c r="C228">
        <v>0.010005699999999999</v>
      </c>
      <c r="D228" s="68">
        <v>-8.0081399999999995E-05</v>
      </c>
      <c r="E228">
        <v>0.010212799999999999</v>
      </c>
      <c r="F228">
        <v>-0.0027313799999999998</v>
      </c>
      <c r="G228">
        <v>0.083132399999999995</v>
      </c>
    </row>
    <row r="229" spans="1:7" ht="12.75">
      <c r="A229">
        <v>226</v>
      </c>
      <c r="B229">
        <v>-0.0025592100000000001</v>
      </c>
      <c r="C229">
        <v>0.010203</v>
      </c>
      <c r="D229">
        <v>-0.000106809</v>
      </c>
      <c r="E229">
        <v>0.0104192</v>
      </c>
      <c r="F229">
        <v>-0.0027753999999999999</v>
      </c>
      <c r="G229">
        <v>0.090908799999999998</v>
      </c>
    </row>
    <row r="230" spans="1:7" ht="12.75">
      <c r="A230">
        <v>227</v>
      </c>
      <c r="B230">
        <v>-0.00259618</v>
      </c>
      <c r="C230">
        <v>0.010460000000000001</v>
      </c>
      <c r="D230">
        <v>-0.00013699599999999999</v>
      </c>
      <c r="E230">
        <v>0.010654</v>
      </c>
      <c r="F230">
        <v>-0.0027902000000000001</v>
      </c>
      <c r="G230">
        <v>0.058128899999999997</v>
      </c>
    </row>
    <row r="231" spans="1:7" ht="12.75">
      <c r="A231">
        <v>228</v>
      </c>
      <c r="B231">
        <v>-0.0027412700000000001</v>
      </c>
      <c r="C231">
        <v>0.0107133</v>
      </c>
      <c r="D231" s="68">
        <v>-9.5816799999999994E-05</v>
      </c>
      <c r="E231">
        <v>0.0109166</v>
      </c>
      <c r="F231">
        <v>-0.0029445299999999999</v>
      </c>
      <c r="G231">
        <v>0.052796999999999997</v>
      </c>
    </row>
    <row r="232" spans="1:7" ht="12.75">
      <c r="A232">
        <v>229</v>
      </c>
      <c r="B232">
        <v>-0.0028192600000000001</v>
      </c>
      <c r="C232">
        <v>0.0110105</v>
      </c>
      <c r="D232" s="68">
        <v>-7.4850400000000004E-05</v>
      </c>
      <c r="E232">
        <v>0.011207399999999999</v>
      </c>
      <c r="F232">
        <v>-0.00301623</v>
      </c>
      <c r="G232">
        <v>0.040239700000000003</v>
      </c>
    </row>
    <row r="233" spans="1:7" ht="12.75">
      <c r="A233">
        <v>230</v>
      </c>
      <c r="B233">
        <v>-0.0028290300000000002</v>
      </c>
      <c r="C233">
        <v>0.0113823</v>
      </c>
      <c r="D233" s="68">
        <v>-1.2268E-05</v>
      </c>
      <c r="E233">
        <v>0.011590400000000001</v>
      </c>
      <c r="F233">
        <v>-0.00303711</v>
      </c>
      <c r="G233">
        <v>0.0011117</v>
      </c>
    </row>
    <row r="234" spans="1:7" ht="12.75">
      <c r="A234">
        <v>231</v>
      </c>
      <c r="B234">
        <v>-0.0029297799999999999</v>
      </c>
      <c r="C234">
        <v>0.0115768</v>
      </c>
      <c r="D234" s="68">
        <v>-9.8918700000000006E-06</v>
      </c>
      <c r="E234">
        <v>0.0117848</v>
      </c>
      <c r="F234">
        <v>-0.0031377800000000002</v>
      </c>
      <c r="G234">
        <v>0.016540599999999999</v>
      </c>
    </row>
    <row r="235" spans="1:7" ht="12.75">
      <c r="A235">
        <v>232</v>
      </c>
      <c r="B235">
        <v>-0.00302265</v>
      </c>
      <c r="C235">
        <v>0.011802699999999999</v>
      </c>
      <c r="D235" s="68">
        <v>-5.3644900000000002E-06</v>
      </c>
      <c r="E235">
        <v>0.0120112</v>
      </c>
      <c r="F235">
        <v>-0.0032311200000000001</v>
      </c>
      <c r="G235">
        <v>0.020303499999999999</v>
      </c>
    </row>
    <row r="236" spans="1:7" ht="12.75">
      <c r="A236">
        <v>233</v>
      </c>
      <c r="B236">
        <v>-0.0030207799999999998</v>
      </c>
      <c r="C236">
        <v>0.011937</v>
      </c>
      <c r="D236" s="68">
        <v>-4.8073299999999999E-05</v>
      </c>
      <c r="E236">
        <v>0.012116800000000001</v>
      </c>
      <c r="F236">
        <v>-0.00320061</v>
      </c>
      <c r="G236">
        <v>0.020213200000000001</v>
      </c>
    </row>
    <row r="237" spans="1:7" ht="12.75">
      <c r="A237">
        <v>234</v>
      </c>
      <c r="B237">
        <v>-0.0031073899999999998</v>
      </c>
      <c r="C237">
        <v>0.012144200000000001</v>
      </c>
      <c r="D237" s="68">
        <v>-2.4320499999999999E-05</v>
      </c>
      <c r="E237">
        <v>0.012329100000000001</v>
      </c>
      <c r="F237">
        <v>-0.0032922400000000001</v>
      </c>
      <c r="G237">
        <v>0.032384599999999999</v>
      </c>
    </row>
    <row r="238" spans="1:7" ht="12.75">
      <c r="A238">
        <v>235</v>
      </c>
      <c r="B238">
        <v>-0.0031708700000000001</v>
      </c>
      <c r="C238">
        <v>0.012364500000000001</v>
      </c>
      <c r="D238" s="68">
        <v>3.5419100000000002E-06</v>
      </c>
      <c r="E238">
        <v>0.012541800000000001</v>
      </c>
      <c r="F238">
        <v>-0.00334812</v>
      </c>
      <c r="G238">
        <v>0.044924699999999998</v>
      </c>
    </row>
    <row r="239" spans="1:7" ht="12.75">
      <c r="A239">
        <v>236</v>
      </c>
      <c r="B239">
        <v>-0.0032842700000000002</v>
      </c>
      <c r="C239">
        <v>0.0125883</v>
      </c>
      <c r="D239" s="68">
        <v>4.9385999999999998E-05</v>
      </c>
      <c r="E239">
        <v>0.012763999999999999</v>
      </c>
      <c r="F239">
        <v>-0.0034600400000000002</v>
      </c>
      <c r="G239">
        <v>0.110808</v>
      </c>
    </row>
    <row r="240" spans="1:7" ht="12.75">
      <c r="A240">
        <v>237</v>
      </c>
      <c r="B240">
        <v>-0.0032825900000000002</v>
      </c>
      <c r="C240">
        <v>0.0128977</v>
      </c>
      <c r="D240" s="68">
        <v>5.3766600000000001E-05</v>
      </c>
      <c r="E240">
        <v>0.013055600000000001</v>
      </c>
      <c r="F240">
        <v>-0.0034405299999999998</v>
      </c>
      <c r="G240">
        <v>0.14813799999999999</v>
      </c>
    </row>
    <row r="241" spans="1:7" ht="12.75">
      <c r="A241">
        <v>238</v>
      </c>
      <c r="B241">
        <v>-0.0033511399999999998</v>
      </c>
      <c r="C241">
        <v>0.0131136</v>
      </c>
      <c r="D241" s="68">
        <v>3.0374799999999999E-05</v>
      </c>
      <c r="E241">
        <v>0.0132844</v>
      </c>
      <c r="F241">
        <v>-0.0035219299999999999</v>
      </c>
      <c r="G241">
        <v>0.17819599999999999</v>
      </c>
    </row>
    <row r="242" spans="1:7" ht="12.75">
      <c r="A242">
        <v>239</v>
      </c>
      <c r="B242">
        <v>-0.0034140899999999998</v>
      </c>
      <c r="C242">
        <v>0.0133499</v>
      </c>
      <c r="D242" s="68">
        <v>3.6188099999999998E-06</v>
      </c>
      <c r="E242">
        <v>0.013509500000000001</v>
      </c>
      <c r="F242">
        <v>-0.0035737299999999998</v>
      </c>
      <c r="G242">
        <v>0.12526300000000001</v>
      </c>
    </row>
    <row r="243" spans="1:7" ht="12.75">
      <c r="A243">
        <v>240</v>
      </c>
      <c r="B243">
        <v>-0.00347212</v>
      </c>
      <c r="C243">
        <v>0.013514200000000001</v>
      </c>
      <c r="D243" s="68">
        <v>-4.6085699999999998E-05</v>
      </c>
      <c r="E243">
        <v>0.0136791</v>
      </c>
      <c r="F243">
        <v>-0.0036370999999999999</v>
      </c>
      <c r="G243">
        <v>0.112319</v>
      </c>
    </row>
    <row r="244" spans="1:7" ht="12.75">
      <c r="A244">
        <v>241</v>
      </c>
      <c r="B244">
        <v>-0.0035912700000000001</v>
      </c>
      <c r="C244">
        <v>0.0136078</v>
      </c>
      <c r="D244" s="68">
        <v>-4.3885799999999999E-05</v>
      </c>
      <c r="E244">
        <v>0.0137812</v>
      </c>
      <c r="F244">
        <v>-0.00376458</v>
      </c>
      <c r="G244">
        <v>0.039704400000000001</v>
      </c>
    </row>
    <row r="245" spans="1:7" ht="12.75">
      <c r="A245">
        <v>242</v>
      </c>
      <c r="B245">
        <v>-0.0036759800000000001</v>
      </c>
      <c r="C245">
        <v>0.013794799999999999</v>
      </c>
      <c r="D245" s="68">
        <v>-7.3420100000000005E-05</v>
      </c>
      <c r="E245">
        <v>0.013968599999999999</v>
      </c>
      <c r="F245">
        <v>-0.0038497399999999999</v>
      </c>
      <c r="G245">
        <v>0.024328200000000001</v>
      </c>
    </row>
    <row r="246" spans="1:7" ht="12.75">
      <c r="A246">
        <v>243</v>
      </c>
      <c r="B246">
        <v>-0.0037935600000000001</v>
      </c>
      <c r="C246">
        <v>0.013963100000000001</v>
      </c>
      <c r="D246">
        <v>-0.00015105300000000001</v>
      </c>
      <c r="E246">
        <v>0.0141373</v>
      </c>
      <c r="F246">
        <v>-0.0039677899999999997</v>
      </c>
      <c r="G246">
        <v>-0.0204552</v>
      </c>
    </row>
    <row r="247" spans="1:7" ht="12.75">
      <c r="A247">
        <v>244</v>
      </c>
      <c r="B247">
        <v>-0.0039895399999999998</v>
      </c>
      <c r="C247">
        <v>0.014209700000000001</v>
      </c>
      <c r="D247" s="68">
        <v>-8.2603900000000004E-05</v>
      </c>
      <c r="E247">
        <v>0.014389900000000001</v>
      </c>
      <c r="F247">
        <v>-0.0041696700000000003</v>
      </c>
      <c r="G247">
        <v>-0.024178999999999999</v>
      </c>
    </row>
    <row r="248" spans="1:7" ht="12.75">
      <c r="A248">
        <v>245</v>
      </c>
      <c r="B248">
        <v>-0.0041824999999999996</v>
      </c>
      <c r="C248">
        <v>0.0144887</v>
      </c>
      <c r="D248" s="68">
        <v>-6.9501700000000006E-05</v>
      </c>
      <c r="E248">
        <v>0.0146474</v>
      </c>
      <c r="F248">
        <v>-0.0043411300000000003</v>
      </c>
      <c r="G248">
        <v>-0.027558800000000001</v>
      </c>
    </row>
    <row r="249" spans="1:7" ht="12.75">
      <c r="A249">
        <v>246</v>
      </c>
      <c r="B249">
        <v>-0.0043500199999999996</v>
      </c>
      <c r="C249">
        <v>0.014722799999999999</v>
      </c>
      <c r="D249" s="68">
        <v>3.2730400000000001E-05</v>
      </c>
      <c r="E249">
        <v>0.0148716</v>
      </c>
      <c r="F249">
        <v>-0.0044988600000000004</v>
      </c>
      <c r="G249">
        <v>0.016176800000000002</v>
      </c>
    </row>
    <row r="250" spans="1:7" ht="12.75">
      <c r="A250">
        <v>247</v>
      </c>
      <c r="B250">
        <v>-0.0044242300000000004</v>
      </c>
      <c r="C250">
        <v>0.015026299999999999</v>
      </c>
      <c r="D250" s="68">
        <v>1.3771899999999999E-05</v>
      </c>
      <c r="E250">
        <v>0.015184</v>
      </c>
      <c r="F250">
        <v>-0.0045819099999999998</v>
      </c>
      <c r="G250">
        <v>0.014167000000000001</v>
      </c>
    </row>
    <row r="251" spans="1:7" ht="12.75">
      <c r="A251">
        <v>248</v>
      </c>
      <c r="B251">
        <v>-0.0045256699999999999</v>
      </c>
      <c r="C251">
        <v>0.015262899999999999</v>
      </c>
      <c r="D251" s="68">
        <v>6.5888600000000005E-05</v>
      </c>
      <c r="E251">
        <v>0.0154071</v>
      </c>
      <c r="F251">
        <v>-0.0046699300000000001</v>
      </c>
      <c r="G251">
        <v>0.082849800000000001</v>
      </c>
    </row>
    <row r="252" spans="1:7" ht="12.75">
      <c r="A252">
        <v>249</v>
      </c>
      <c r="B252">
        <v>-0.0045981399999999997</v>
      </c>
      <c r="C252">
        <v>0.015536700000000001</v>
      </c>
      <c r="D252" s="68">
        <v>9.2486900000000004E-05</v>
      </c>
      <c r="E252">
        <v>0.015692600000000001</v>
      </c>
      <c r="F252">
        <v>-0.0047540799999999999</v>
      </c>
      <c r="G252">
        <v>0.083555900000000002</v>
      </c>
    </row>
    <row r="253" spans="1:7" ht="12.75">
      <c r="A253">
        <v>250</v>
      </c>
      <c r="B253">
        <v>-0.0046498700000000004</v>
      </c>
      <c r="C253">
        <v>0.015784400000000001</v>
      </c>
      <c r="D253" s="68">
        <v>3.23963E-05</v>
      </c>
      <c r="E253">
        <v>0.0159387</v>
      </c>
      <c r="F253">
        <v>-0.0048041799999999999</v>
      </c>
      <c r="G253">
        <v>0.10983800000000001</v>
      </c>
    </row>
    <row r="254" spans="1:7" ht="12.75">
      <c r="A254">
        <v>251</v>
      </c>
      <c r="B254">
        <v>-0.0046533199999999999</v>
      </c>
      <c r="C254">
        <v>0.016085599999999999</v>
      </c>
      <c r="D254" s="68">
        <v>-3.66671E-05</v>
      </c>
      <c r="E254">
        <v>0.016253</v>
      </c>
      <c r="F254">
        <v>-0.0048207299999999996</v>
      </c>
      <c r="G254">
        <v>0.087660699999999994</v>
      </c>
    </row>
    <row r="255" spans="1:7" ht="12.75">
      <c r="A255">
        <v>252</v>
      </c>
      <c r="B255">
        <v>-0.0047679100000000002</v>
      </c>
      <c r="C255">
        <v>0.016336300000000002</v>
      </c>
      <c r="D255" s="68">
        <v>-8.9763800000000003E-05</v>
      </c>
      <c r="E255">
        <v>0.016489400000000001</v>
      </c>
      <c r="F255">
        <v>-0.0049210299999999998</v>
      </c>
      <c r="G255">
        <v>0.098722299999999999</v>
      </c>
    </row>
    <row r="256" spans="1:7" ht="12.75">
      <c r="A256">
        <v>253</v>
      </c>
      <c r="B256">
        <v>-0.0048063200000000002</v>
      </c>
      <c r="C256">
        <v>0.0166029</v>
      </c>
      <c r="D256">
        <v>-0.00012537200000000001</v>
      </c>
      <c r="E256">
        <v>0.016752400000000001</v>
      </c>
      <c r="F256">
        <v>-0.0049558500000000004</v>
      </c>
      <c r="G256">
        <v>0.048944399999999999</v>
      </c>
    </row>
    <row r="257" spans="1:7" ht="12.75">
      <c r="A257">
        <v>254</v>
      </c>
      <c r="B257">
        <v>-0.0048672400000000001</v>
      </c>
      <c r="C257">
        <v>0.016887099999999999</v>
      </c>
      <c r="D257" s="68">
        <v>-8.0366900000000005E-05</v>
      </c>
      <c r="E257">
        <v>0.017025200000000001</v>
      </c>
      <c r="F257">
        <v>-0.0050053600000000004</v>
      </c>
      <c r="G257">
        <v>0.011510400000000001</v>
      </c>
    </row>
    <row r="258" spans="1:7" ht="12.75">
      <c r="A258">
        <v>255</v>
      </c>
      <c r="B258">
        <v>-0.0049631500000000004</v>
      </c>
      <c r="C258">
        <v>0.017131400000000001</v>
      </c>
      <c r="D258" s="68">
        <v>-5.9745499999999999E-05</v>
      </c>
      <c r="E258">
        <v>0.017267899999999999</v>
      </c>
      <c r="F258">
        <v>-0.00509963</v>
      </c>
      <c r="G258">
        <v>0.0139294</v>
      </c>
    </row>
    <row r="259" spans="1:7" ht="12.75">
      <c r="A259">
        <v>256</v>
      </c>
      <c r="B259">
        <v>-0.0051383599999999998</v>
      </c>
      <c r="C259">
        <v>0.017269799999999998</v>
      </c>
      <c r="D259" s="68">
        <v>-3.9033299999999998E-05</v>
      </c>
      <c r="E259">
        <v>0.017411699999999999</v>
      </c>
      <c r="F259">
        <v>-0.0052802400000000003</v>
      </c>
      <c r="G259">
        <v>0.057708200000000001</v>
      </c>
    </row>
    <row r="260" spans="1:7" ht="12.75">
      <c r="A260">
        <v>257</v>
      </c>
      <c r="B260">
        <v>-0.0051391600000000003</v>
      </c>
      <c r="C260">
        <v>0.017536400000000001</v>
      </c>
      <c r="D260">
        <v>-0.000142089</v>
      </c>
      <c r="E260">
        <v>0.017700199999999999</v>
      </c>
      <c r="F260">
        <v>-0.0053029799999999997</v>
      </c>
      <c r="G260">
        <v>0.00183479</v>
      </c>
    </row>
    <row r="261" spans="1:7" ht="12.75">
      <c r="A261">
        <v>258</v>
      </c>
      <c r="B261">
        <v>-0.0052859700000000001</v>
      </c>
      <c r="C261">
        <v>0.017729000000000002</v>
      </c>
      <c r="D261" s="68">
        <v>-4.7357700000000002E-05</v>
      </c>
      <c r="E261">
        <v>0.0178818</v>
      </c>
      <c r="F261">
        <v>-0.0054387599999999999</v>
      </c>
      <c r="G261">
        <v>-0.020114300000000002</v>
      </c>
    </row>
    <row r="262" spans="1:7" ht="12.75">
      <c r="A262">
        <v>259</v>
      </c>
      <c r="B262">
        <v>-0.0053213699999999997</v>
      </c>
      <c r="C262">
        <v>0.018002299999999999</v>
      </c>
      <c r="D262" s="68">
        <v>-7.4170499999999997E-05</v>
      </c>
      <c r="E262">
        <v>0.018138399999999999</v>
      </c>
      <c r="F262">
        <v>-0.0054575300000000004</v>
      </c>
      <c r="G262">
        <v>0.0279416</v>
      </c>
    </row>
    <row r="263" spans="1:7" ht="12.75">
      <c r="A263">
        <v>260</v>
      </c>
      <c r="B263">
        <v>-0.00543437</v>
      </c>
      <c r="C263">
        <v>0.0183065</v>
      </c>
      <c r="D263" s="68">
        <v>-8.5072099999999995E-05</v>
      </c>
      <c r="E263">
        <v>0.018455900000000001</v>
      </c>
      <c r="F263">
        <v>-0.0055837100000000004</v>
      </c>
      <c r="G263">
        <v>0.040887199999999999</v>
      </c>
    </row>
    <row r="264" spans="1:7" ht="12.75">
      <c r="A264">
        <v>261</v>
      </c>
      <c r="B264">
        <v>-0.0055307899999999998</v>
      </c>
      <c r="C264">
        <v>0.018649900000000001</v>
      </c>
      <c r="D264" s="68">
        <v>-7.64151E-05</v>
      </c>
      <c r="E264">
        <v>0.018794700000000001</v>
      </c>
      <c r="F264">
        <v>-0.0056755399999999998</v>
      </c>
      <c r="G264">
        <v>0.052665200000000002</v>
      </c>
    </row>
    <row r="265" spans="1:7" ht="12.75">
      <c r="A265">
        <v>262</v>
      </c>
      <c r="B265">
        <v>-0.0056174099999999998</v>
      </c>
      <c r="C265">
        <v>0.018957399999999999</v>
      </c>
      <c r="D265" s="68">
        <v>-1.51381E-05</v>
      </c>
      <c r="E265">
        <v>0.019100599999999999</v>
      </c>
      <c r="F265">
        <v>-0.0057605599999999996</v>
      </c>
      <c r="G265">
        <v>0.12828500000000001</v>
      </c>
    </row>
    <row r="266" spans="1:7" ht="12.75">
      <c r="A266">
        <v>263</v>
      </c>
      <c r="B266">
        <v>-0.0056554400000000003</v>
      </c>
      <c r="C266">
        <v>0.019229</v>
      </c>
      <c r="D266" s="68">
        <v>6.0293600000000002E-05</v>
      </c>
      <c r="E266">
        <v>0.0194123</v>
      </c>
      <c r="F266">
        <v>-0.0058386499999999999</v>
      </c>
      <c r="G266">
        <v>0.14379</v>
      </c>
    </row>
    <row r="267" spans="1:7" ht="12.75">
      <c r="A267">
        <v>264</v>
      </c>
      <c r="B267">
        <v>-0.0058399300000000001</v>
      </c>
      <c r="C267">
        <v>0.0194696</v>
      </c>
      <c r="D267" s="68">
        <v>8.6587099999999996E-05</v>
      </c>
      <c r="E267">
        <v>0.019615799999999999</v>
      </c>
      <c r="F267">
        <v>-0.00598614</v>
      </c>
      <c r="G267">
        <v>0.175071</v>
      </c>
    </row>
    <row r="268" spans="1:7" ht="12.75">
      <c r="A268">
        <v>265</v>
      </c>
      <c r="B268">
        <v>-0.0059957300000000003</v>
      </c>
      <c r="C268">
        <v>0.019641800000000001</v>
      </c>
      <c r="D268">
        <v>0.00012274900000000001</v>
      </c>
      <c r="E268">
        <v>0.019781799999999999</v>
      </c>
      <c r="F268">
        <v>-0.0061356500000000003</v>
      </c>
      <c r="G268">
        <v>0.217973</v>
      </c>
    </row>
    <row r="269" spans="1:7" ht="12.75">
      <c r="A269">
        <v>266</v>
      </c>
      <c r="B269">
        <v>-0.0061598499999999997</v>
      </c>
      <c r="C269">
        <v>0.019855000000000001</v>
      </c>
      <c r="D269">
        <v>0.00013500799999999999</v>
      </c>
      <c r="E269">
        <v>0.0199936</v>
      </c>
      <c r="F269">
        <v>-0.0062983700000000002</v>
      </c>
      <c r="G269">
        <v>0.209984</v>
      </c>
    </row>
    <row r="270" spans="1:7" ht="12.75">
      <c r="A270">
        <v>267</v>
      </c>
      <c r="B270">
        <v>-0.0062186400000000001</v>
      </c>
      <c r="C270">
        <v>0.0201116</v>
      </c>
      <c r="D270" s="68">
        <v>6.5630799999999995E-05</v>
      </c>
      <c r="E270">
        <v>0.020245699999999998</v>
      </c>
      <c r="F270">
        <v>-0.0063527399999999999</v>
      </c>
      <c r="G270">
        <v>0.210732</v>
      </c>
    </row>
    <row r="271" spans="1:7" ht="12.75">
      <c r="A271">
        <v>268</v>
      </c>
      <c r="B271">
        <v>-0.0062374099999999997</v>
      </c>
      <c r="C271">
        <v>0.020371400000000001</v>
      </c>
      <c r="D271" s="68">
        <v>7.1750300000000003E-05</v>
      </c>
      <c r="E271">
        <v>0.020506</v>
      </c>
      <c r="F271">
        <v>-0.0063720499999999998</v>
      </c>
      <c r="G271">
        <v>0.21096300000000001</v>
      </c>
    </row>
    <row r="272" spans="1:7" ht="12.75">
      <c r="A272">
        <v>269</v>
      </c>
      <c r="B272">
        <v>-0.00635433</v>
      </c>
      <c r="C272">
        <v>0.020636700000000001</v>
      </c>
      <c r="D272" s="68">
        <v>4.9397100000000002E-05</v>
      </c>
      <c r="E272">
        <v>0.020783300000000001</v>
      </c>
      <c r="F272">
        <v>-0.0065009100000000004</v>
      </c>
      <c r="G272">
        <v>0.16853199999999999</v>
      </c>
    </row>
    <row r="273" spans="1:7" ht="12.75">
      <c r="A273">
        <v>270</v>
      </c>
      <c r="B273">
        <v>-0.0064198600000000003</v>
      </c>
      <c r="C273">
        <v>0.020927299999999999</v>
      </c>
      <c r="D273" s="68">
        <v>6.9431399999999994E-05</v>
      </c>
      <c r="E273">
        <v>0.021066100000000001</v>
      </c>
      <c r="F273">
        <v>-0.0065586500000000001</v>
      </c>
      <c r="G273">
        <v>0.19003400000000001</v>
      </c>
    </row>
    <row r="274" spans="1:7" ht="12.75">
      <c r="A274">
        <v>271</v>
      </c>
      <c r="B274">
        <v>-0.0065700300000000001</v>
      </c>
      <c r="C274">
        <v>0.0212094</v>
      </c>
      <c r="D274">
        <v>0.00012062500000000001</v>
      </c>
      <c r="E274">
        <v>0.021342900000000001</v>
      </c>
      <c r="F274">
        <v>-0.0067035100000000002</v>
      </c>
      <c r="G274">
        <v>0.18052099999999999</v>
      </c>
    </row>
    <row r="275" spans="1:7" ht="12.75">
      <c r="A275">
        <v>272</v>
      </c>
      <c r="B275">
        <v>-0.0066218700000000002</v>
      </c>
      <c r="C275">
        <v>0.021488500000000001</v>
      </c>
      <c r="D275">
        <v>0.00017680199999999999</v>
      </c>
      <c r="E275">
        <v>0.021623</v>
      </c>
      <c r="F275">
        <v>-0.0067563800000000002</v>
      </c>
      <c r="G275">
        <v>0.25210300000000002</v>
      </c>
    </row>
    <row r="276" spans="1:7" ht="12.75">
      <c r="A276">
        <v>273</v>
      </c>
      <c r="B276">
        <v>-0.0067078900000000002</v>
      </c>
      <c r="C276">
        <v>0.021722700000000001</v>
      </c>
      <c r="D276">
        <v>0.00019315099999999999</v>
      </c>
      <c r="E276">
        <v>0.0218543</v>
      </c>
      <c r="F276">
        <v>-0.00683951</v>
      </c>
      <c r="G276">
        <v>0.19281699999999999</v>
      </c>
    </row>
    <row r="277" spans="1:7" ht="12.75">
      <c r="A277">
        <v>274</v>
      </c>
      <c r="B277">
        <v>-0.0067667700000000001</v>
      </c>
      <c r="C277">
        <v>0.0220407</v>
      </c>
      <c r="D277">
        <v>0.000230082</v>
      </c>
      <c r="E277">
        <v>0.022175299999999998</v>
      </c>
      <c r="F277">
        <v>-0.0069013800000000004</v>
      </c>
      <c r="G277">
        <v>0.258185</v>
      </c>
    </row>
    <row r="278" spans="1:7" ht="12.75">
      <c r="A278">
        <v>275</v>
      </c>
      <c r="B278">
        <v>-0.0067996000000000003</v>
      </c>
      <c r="C278">
        <v>0.0223503</v>
      </c>
      <c r="D278">
        <v>0.00025094000000000001</v>
      </c>
      <c r="E278">
        <v>0.022497</v>
      </c>
      <c r="F278">
        <v>-0.0069462500000000002</v>
      </c>
      <c r="G278">
        <v>0.26122099999999998</v>
      </c>
    </row>
    <row r="279" spans="1:7" ht="12.75">
      <c r="A279">
        <v>276</v>
      </c>
      <c r="B279">
        <v>-0.0068778900000000002</v>
      </c>
      <c r="C279">
        <v>0.0226482</v>
      </c>
      <c r="D279">
        <v>0.000256531</v>
      </c>
      <c r="E279">
        <v>0.022801700000000001</v>
      </c>
      <c r="F279">
        <v>-0.0070314599999999998</v>
      </c>
      <c r="G279">
        <v>0.32848100000000002</v>
      </c>
    </row>
    <row r="280" spans="1:7" ht="12.75">
      <c r="A280">
        <v>277</v>
      </c>
      <c r="B280">
        <v>-0.00692057</v>
      </c>
      <c r="C280">
        <v>0.0229702</v>
      </c>
      <c r="D280">
        <v>0.00020212799999999999</v>
      </c>
      <c r="E280">
        <v>0.0231337</v>
      </c>
      <c r="F280">
        <v>-0.0070840699999999996</v>
      </c>
      <c r="G280">
        <v>0.27444800000000003</v>
      </c>
    </row>
    <row r="281" spans="1:7" ht="12.75">
      <c r="A281">
        <v>278</v>
      </c>
      <c r="B281">
        <v>-0.0070223600000000001</v>
      </c>
      <c r="C281">
        <v>0.0232733</v>
      </c>
      <c r="D281">
        <v>0.00020652299999999999</v>
      </c>
      <c r="E281">
        <v>0.023430300000000001</v>
      </c>
      <c r="F281">
        <v>-0.0071793300000000003</v>
      </c>
      <c r="G281">
        <v>0.27476400000000001</v>
      </c>
    </row>
    <row r="282" spans="1:7" ht="12.75">
      <c r="A282">
        <v>279</v>
      </c>
      <c r="B282">
        <v>-0.0070921400000000002</v>
      </c>
      <c r="C282">
        <v>0.023527300000000001</v>
      </c>
      <c r="D282">
        <v>0.00022245199999999999</v>
      </c>
      <c r="E282">
        <v>0.0236759</v>
      </c>
      <c r="F282">
        <v>-0.0072408100000000003</v>
      </c>
      <c r="G282">
        <v>0.34608899999999998</v>
      </c>
    </row>
    <row r="283" spans="1:7" ht="12.75">
      <c r="A283">
        <v>280</v>
      </c>
      <c r="B283">
        <v>-0.0071682300000000003</v>
      </c>
      <c r="C283">
        <v>0.023777400000000001</v>
      </c>
      <c r="D283">
        <v>0.00028716000000000001</v>
      </c>
      <c r="E283">
        <v>0.023922800000000001</v>
      </c>
      <c r="F283">
        <v>-0.0073136299999999998</v>
      </c>
      <c r="G283">
        <v>0.312278</v>
      </c>
    </row>
    <row r="284" spans="1:7" ht="12.75">
      <c r="A284">
        <v>281</v>
      </c>
      <c r="B284">
        <v>-0.00721662</v>
      </c>
      <c r="C284">
        <v>0.0239954</v>
      </c>
      <c r="D284">
        <v>0.00033714500000000001</v>
      </c>
      <c r="E284">
        <v>0.024129299999999999</v>
      </c>
      <c r="F284">
        <v>-0.0073505200000000001</v>
      </c>
      <c r="G284">
        <v>0.32362000000000002</v>
      </c>
    </row>
    <row r="285" spans="1:7" ht="12.75">
      <c r="A285">
        <v>282</v>
      </c>
      <c r="B285">
        <v>-0.0072794799999999996</v>
      </c>
      <c r="C285">
        <v>0.024300499999999999</v>
      </c>
      <c r="D285">
        <v>0.00038985499999999999</v>
      </c>
      <c r="E285">
        <v>0.02443</v>
      </c>
      <c r="F285">
        <v>-0.0074090500000000004</v>
      </c>
      <c r="G285">
        <v>0.32124200000000003</v>
      </c>
    </row>
    <row r="286" spans="1:7" ht="12.75">
      <c r="A286">
        <v>283</v>
      </c>
      <c r="B286">
        <v>-0.00736339</v>
      </c>
      <c r="C286">
        <v>0.024635399999999998</v>
      </c>
      <c r="D286">
        <v>0.00036598400000000002</v>
      </c>
      <c r="E286">
        <v>0.024761700000000001</v>
      </c>
      <c r="F286">
        <v>-0.0074896199999999998</v>
      </c>
      <c r="G286">
        <v>0.35926799999999998</v>
      </c>
    </row>
    <row r="287" spans="1:7" ht="12.75">
      <c r="A287">
        <v>284</v>
      </c>
      <c r="B287">
        <v>-0.0074108899999999998</v>
      </c>
      <c r="C287">
        <v>0.024989500000000001</v>
      </c>
      <c r="D287">
        <v>0.00032738199999999998</v>
      </c>
      <c r="E287">
        <v>0.025122599999999998</v>
      </c>
      <c r="F287">
        <v>-0.0075439399999999998</v>
      </c>
      <c r="G287">
        <v>0.31652200000000003</v>
      </c>
    </row>
    <row r="288" spans="1:7" ht="12.75">
      <c r="A288">
        <v>285</v>
      </c>
      <c r="B288">
        <v>-0.0074937299999999997</v>
      </c>
      <c r="C288">
        <v>0.0253046</v>
      </c>
      <c r="D288">
        <v>0.00032854599999999998</v>
      </c>
      <c r="E288">
        <v>0.025435300000000001</v>
      </c>
      <c r="F288">
        <v>-0.00762438</v>
      </c>
      <c r="G288">
        <v>0.28450199999999998</v>
      </c>
    </row>
    <row r="289" spans="1:7" ht="12.75">
      <c r="A289">
        <v>286</v>
      </c>
      <c r="B289">
        <v>-0.00752975</v>
      </c>
      <c r="C289">
        <v>0.025585900000000002</v>
      </c>
      <c r="D289">
        <v>0.000296941</v>
      </c>
      <c r="E289">
        <v>0.025725499999999998</v>
      </c>
      <c r="F289">
        <v>-0.0076693400000000002</v>
      </c>
      <c r="G289">
        <v>0.27837400000000001</v>
      </c>
    </row>
    <row r="290" spans="1:7" ht="12.75">
      <c r="A290">
        <v>287</v>
      </c>
      <c r="B290">
        <v>-0.0075218000000000004</v>
      </c>
      <c r="C290">
        <v>0.025908799999999999</v>
      </c>
      <c r="D290">
        <v>0.00023856300000000001</v>
      </c>
      <c r="E290">
        <v>0.0260582</v>
      </c>
      <c r="F290">
        <v>-0.0076711699999999997</v>
      </c>
      <c r="G290">
        <v>0.27500000000000002</v>
      </c>
    </row>
    <row r="291" spans="1:7" ht="12.75">
      <c r="A291">
        <v>288</v>
      </c>
      <c r="B291">
        <v>-0.0076055899999999997</v>
      </c>
      <c r="C291">
        <v>0.026170700000000002</v>
      </c>
      <c r="D291">
        <v>0.00023923299999999999</v>
      </c>
      <c r="E291">
        <v>0.026328899999999999</v>
      </c>
      <c r="F291">
        <v>-0.0077638200000000003</v>
      </c>
      <c r="G291">
        <v>0.248892</v>
      </c>
    </row>
    <row r="292" spans="1:7" ht="12.75">
      <c r="A292">
        <v>289</v>
      </c>
      <c r="B292">
        <v>-0.0077109600000000002</v>
      </c>
      <c r="C292">
        <v>0.026393400000000001</v>
      </c>
      <c r="D292">
        <v>0.00024472600000000001</v>
      </c>
      <c r="E292">
        <v>0.026544600000000002</v>
      </c>
      <c r="F292">
        <v>-0.0078622799999999993</v>
      </c>
      <c r="G292">
        <v>0.20904500000000001</v>
      </c>
    </row>
    <row r="293" spans="1:7" ht="12.75">
      <c r="A293">
        <v>290</v>
      </c>
      <c r="B293">
        <v>-0.0077669599999999998</v>
      </c>
      <c r="C293">
        <v>0.026641100000000001</v>
      </c>
      <c r="D293">
        <v>0.00026913099999999998</v>
      </c>
      <c r="E293">
        <v>0.026795900000000001</v>
      </c>
      <c r="F293">
        <v>-0.0079218599999999993</v>
      </c>
      <c r="G293">
        <v>0.237348</v>
      </c>
    </row>
    <row r="294" spans="1:7" ht="12.75">
      <c r="A294">
        <v>291</v>
      </c>
      <c r="B294">
        <v>-0.0078707499999999993</v>
      </c>
      <c r="C294">
        <v>0.026975699999999998</v>
      </c>
      <c r="D294">
        <v>0.00028177600000000002</v>
      </c>
      <c r="E294">
        <v>0.027128599999999999</v>
      </c>
      <c r="F294">
        <v>-0.0080236200000000004</v>
      </c>
      <c r="G294">
        <v>0.22778699999999999</v>
      </c>
    </row>
    <row r="295" spans="1:7" ht="12.75">
      <c r="A295">
        <v>292</v>
      </c>
      <c r="B295">
        <v>-0.0080058600000000001</v>
      </c>
      <c r="C295">
        <v>0.027344</v>
      </c>
      <c r="D295">
        <v>0.00026318499999999998</v>
      </c>
      <c r="E295">
        <v>0.027491600000000001</v>
      </c>
      <c r="F295">
        <v>-0.0081533999999999999</v>
      </c>
      <c r="G295">
        <v>0.22368299999999999</v>
      </c>
    </row>
    <row r="296" spans="1:7" ht="12.75">
      <c r="A296">
        <v>293</v>
      </c>
      <c r="B296">
        <v>-0.0080370400000000005</v>
      </c>
      <c r="C296">
        <v>0.027685299999999999</v>
      </c>
      <c r="D296">
        <v>0.00027679000000000001</v>
      </c>
      <c r="E296">
        <v>0.027826400000000001</v>
      </c>
      <c r="F296">
        <v>-0.0081781200000000005</v>
      </c>
      <c r="G296">
        <v>0.23005999999999999</v>
      </c>
    </row>
    <row r="297" spans="1:7" ht="12.75">
      <c r="A297">
        <v>294</v>
      </c>
      <c r="B297">
        <v>-0.0080906799999999994</v>
      </c>
      <c r="C297">
        <v>0.0280171</v>
      </c>
      <c r="D297">
        <v>0.000258194</v>
      </c>
      <c r="E297">
        <v>0.0281567</v>
      </c>
      <c r="F297">
        <v>-0.0082303099999999994</v>
      </c>
      <c r="G297">
        <v>0.22323899999999999</v>
      </c>
    </row>
    <row r="298" spans="1:7" ht="12.75">
      <c r="A298">
        <v>295</v>
      </c>
      <c r="B298">
        <v>-0.0081264600000000003</v>
      </c>
      <c r="C298">
        <v>0.028314599999999999</v>
      </c>
      <c r="D298">
        <v>0.00024463499999999999</v>
      </c>
      <c r="E298">
        <v>0.028462399999999999</v>
      </c>
      <c r="F298">
        <v>-0.0082742100000000006</v>
      </c>
      <c r="G298">
        <v>0.185061</v>
      </c>
    </row>
    <row r="299" spans="1:7" ht="12.75">
      <c r="A299">
        <v>296</v>
      </c>
      <c r="B299">
        <v>-0.0082122600000000007</v>
      </c>
      <c r="C299">
        <v>0.0285931</v>
      </c>
      <c r="D299">
        <v>0.000219934</v>
      </c>
      <c r="E299">
        <v>0.028736299999999999</v>
      </c>
      <c r="F299">
        <v>-0.0083555399999999998</v>
      </c>
      <c r="G299">
        <v>0.14312800000000001</v>
      </c>
    </row>
    <row r="300" spans="1:7" ht="12.75">
      <c r="A300">
        <v>297</v>
      </c>
      <c r="B300">
        <v>-0.0082719500000000001</v>
      </c>
      <c r="C300">
        <v>0.028876200000000001</v>
      </c>
      <c r="D300">
        <v>0.00019015800000000001</v>
      </c>
      <c r="E300">
        <v>0.029022599999999999</v>
      </c>
      <c r="F300">
        <v>-0.0084183299999999999</v>
      </c>
      <c r="G300">
        <v>0.15390300000000001</v>
      </c>
    </row>
    <row r="301" spans="1:7" ht="12.75">
      <c r="A301">
        <v>298</v>
      </c>
      <c r="B301">
        <v>-0.0083788400000000002</v>
      </c>
      <c r="C301">
        <v>0.0291878</v>
      </c>
      <c r="D301">
        <v>0.000234892</v>
      </c>
      <c r="E301">
        <v>0.029328</v>
      </c>
      <c r="F301">
        <v>-0.0085190400000000003</v>
      </c>
      <c r="G301">
        <v>0.175707</v>
      </c>
    </row>
    <row r="302" spans="1:7" ht="12.75">
      <c r="A302">
        <v>299</v>
      </c>
      <c r="B302">
        <v>-0.0084645599999999994</v>
      </c>
      <c r="C302">
        <v>0.029494300000000001</v>
      </c>
      <c r="D302">
        <v>0.00022340000000000001</v>
      </c>
      <c r="E302">
        <v>0.0296335</v>
      </c>
      <c r="F302">
        <v>-0.0086037100000000005</v>
      </c>
      <c r="G302">
        <v>0.17753099999999999</v>
      </c>
    </row>
    <row r="303" spans="1:7" ht="12.75">
      <c r="A303">
        <v>300</v>
      </c>
      <c r="B303">
        <v>-0.0085984500000000005</v>
      </c>
      <c r="C303">
        <v>0.029879300000000001</v>
      </c>
      <c r="D303">
        <v>0.000233518</v>
      </c>
      <c r="E303">
        <v>0.030018699999999999</v>
      </c>
      <c r="F303">
        <v>-0.0087377800000000005</v>
      </c>
      <c r="G303">
        <v>0.12684200000000001</v>
      </c>
    </row>
    <row r="304" spans="1:7" ht="12.75">
      <c r="A304">
        <v>301</v>
      </c>
      <c r="B304">
        <v>-0.0086970299999999997</v>
      </c>
      <c r="C304">
        <v>0.030118900000000001</v>
      </c>
      <c r="D304">
        <v>0.00022477900000000001</v>
      </c>
      <c r="E304">
        <v>0.030261699999999999</v>
      </c>
      <c r="F304">
        <v>-0.0088397700000000003</v>
      </c>
      <c r="G304">
        <v>0.13406399999999999</v>
      </c>
    </row>
    <row r="305" spans="1:7" ht="12.75">
      <c r="A305">
        <v>302</v>
      </c>
      <c r="B305">
        <v>-0.0087572499999999994</v>
      </c>
      <c r="C305">
        <v>0.030347599999999999</v>
      </c>
      <c r="D305">
        <v>0.00021963000000000001</v>
      </c>
      <c r="E305">
        <v>0.0305005</v>
      </c>
      <c r="F305">
        <v>-0.0089101600000000003</v>
      </c>
      <c r="G305">
        <v>0.12584300000000001</v>
      </c>
    </row>
    <row r="306" spans="1:7" ht="12.75">
      <c r="A306">
        <v>303</v>
      </c>
      <c r="B306">
        <v>-0.00883368</v>
      </c>
      <c r="C306">
        <v>0.030561999999999999</v>
      </c>
      <c r="D306">
        <v>0.00024097100000000001</v>
      </c>
      <c r="E306">
        <v>0.030715300000000001</v>
      </c>
      <c r="F306">
        <v>-0.0089870000000000002</v>
      </c>
      <c r="G306">
        <v>0.137403</v>
      </c>
    </row>
    <row r="307" spans="1:7" ht="12.75">
      <c r="A307">
        <v>304</v>
      </c>
      <c r="B307">
        <v>-0.0089184899999999994</v>
      </c>
      <c r="C307">
        <v>0.0308305</v>
      </c>
      <c r="D307">
        <v>0.00027974400000000001</v>
      </c>
      <c r="E307">
        <v>0.030987399999999998</v>
      </c>
      <c r="F307">
        <v>-0.0090754100000000008</v>
      </c>
      <c r="G307">
        <v>0.20172999999999999</v>
      </c>
    </row>
    <row r="308" spans="1:7" ht="12.75">
      <c r="A308">
        <v>305</v>
      </c>
      <c r="B308">
        <v>-0.0089386499999999994</v>
      </c>
      <c r="C308">
        <v>0.031154999999999999</v>
      </c>
      <c r="D308">
        <v>0.00022041399999999999</v>
      </c>
      <c r="E308">
        <v>0.031317900000000003</v>
      </c>
      <c r="F308">
        <v>-0.0091015200000000001</v>
      </c>
      <c r="G308">
        <v>0.18273400000000001</v>
      </c>
    </row>
    <row r="309" spans="1:7" ht="12.75">
      <c r="A309">
        <v>306</v>
      </c>
      <c r="B309">
        <v>-0.0090356599999999992</v>
      </c>
      <c r="C309">
        <v>0.031507899999999998</v>
      </c>
      <c r="D309">
        <v>0.000243093</v>
      </c>
      <c r="E309">
        <v>0.0316636</v>
      </c>
      <c r="F309">
        <v>-0.0091913499999999992</v>
      </c>
      <c r="G309">
        <v>0.228739</v>
      </c>
    </row>
    <row r="310" spans="1:7" ht="12.75">
      <c r="A310">
        <v>307</v>
      </c>
      <c r="B310">
        <v>-0.0090870299999999994</v>
      </c>
      <c r="C310">
        <v>0.031875399999999998</v>
      </c>
      <c r="D310">
        <v>0.000206827</v>
      </c>
      <c r="E310">
        <v>0.032032400000000003</v>
      </c>
      <c r="F310">
        <v>-0.0092439299999999992</v>
      </c>
      <c r="G310">
        <v>0.190442</v>
      </c>
    </row>
    <row r="311" spans="1:7" ht="12.75">
      <c r="A311">
        <v>308</v>
      </c>
      <c r="B311">
        <v>-0.0092000899999999993</v>
      </c>
      <c r="C311">
        <v>0.032187</v>
      </c>
      <c r="D311">
        <v>0.00021098499999999999</v>
      </c>
      <c r="E311">
        <v>0.032332100000000003</v>
      </c>
      <c r="F311">
        <v>-0.0093451200000000002</v>
      </c>
      <c r="G311">
        <v>0.18088799999999999</v>
      </c>
    </row>
    <row r="312" spans="1:7" ht="12.75">
      <c r="A312">
        <v>309</v>
      </c>
      <c r="B312">
        <v>-0.0092914599999999996</v>
      </c>
      <c r="C312">
        <v>0.032506100000000003</v>
      </c>
      <c r="D312">
        <v>0.00020700300000000001</v>
      </c>
      <c r="E312">
        <v>0.032643900000000003</v>
      </c>
      <c r="F312">
        <v>-0.0094292200000000003</v>
      </c>
      <c r="G312">
        <v>0.189443</v>
      </c>
    </row>
    <row r="313" spans="1:7" ht="12.75">
      <c r="A313">
        <v>310</v>
      </c>
      <c r="B313">
        <v>-0.0094622200000000004</v>
      </c>
      <c r="C313">
        <v>0.032702099999999998</v>
      </c>
      <c r="D313">
        <v>0.00026331199999999998</v>
      </c>
      <c r="E313">
        <v>0.032842299999999998</v>
      </c>
      <c r="F313">
        <v>-0.0096024300000000003</v>
      </c>
      <c r="G313">
        <v>0.22475800000000001</v>
      </c>
    </row>
    <row r="314" spans="1:7" ht="12.75">
      <c r="A314">
        <v>311</v>
      </c>
      <c r="B314">
        <v>-0.0094796399999999992</v>
      </c>
      <c r="C314">
        <v>0.033023900000000002</v>
      </c>
      <c r="D314">
        <v>0.00022274400000000001</v>
      </c>
      <c r="E314">
        <v>0.033170600000000001</v>
      </c>
      <c r="F314">
        <v>-0.0096264000000000002</v>
      </c>
      <c r="G314">
        <v>0.23791599999999999</v>
      </c>
    </row>
    <row r="315" spans="1:7" ht="12.75">
      <c r="A315">
        <v>312</v>
      </c>
      <c r="B315">
        <v>-0.0096870499999999991</v>
      </c>
      <c r="C315">
        <v>0.033262399999999998</v>
      </c>
      <c r="D315">
        <v>0.000282732</v>
      </c>
      <c r="E315">
        <v>0.033406999999999999</v>
      </c>
      <c r="F315">
        <v>-0.0098317300000000003</v>
      </c>
      <c r="G315">
        <v>0.19300899999999999</v>
      </c>
    </row>
    <row r="316" spans="1:7" ht="12.75">
      <c r="A316">
        <v>313</v>
      </c>
      <c r="B316">
        <v>-0.0097721200000000005</v>
      </c>
      <c r="C316">
        <v>0.033580600000000002</v>
      </c>
      <c r="D316">
        <v>0.00032781500000000002</v>
      </c>
      <c r="E316">
        <v>0.033720899999999998</v>
      </c>
      <c r="F316">
        <v>-0.0099123900000000001</v>
      </c>
      <c r="G316">
        <v>0.22703200000000001</v>
      </c>
    </row>
    <row r="317" spans="1:7" ht="12.75">
      <c r="A317">
        <v>314</v>
      </c>
      <c r="B317">
        <v>-0.0098025000000000004</v>
      </c>
      <c r="C317">
        <v>0.0339285</v>
      </c>
      <c r="D317">
        <v>0.00034338800000000003</v>
      </c>
      <c r="E317">
        <v>0.034070599999999999</v>
      </c>
      <c r="F317">
        <v>-0.0099446799999999991</v>
      </c>
      <c r="G317">
        <v>0.22498199999999999</v>
      </c>
    </row>
    <row r="318" spans="1:7" ht="12.75">
      <c r="A318">
        <v>315</v>
      </c>
      <c r="B318">
        <v>-0.0098395300000000008</v>
      </c>
      <c r="C318">
        <v>0.034255399999999998</v>
      </c>
      <c r="D318">
        <v>0.00035807800000000001</v>
      </c>
      <c r="E318">
        <v>0.034399199999999998</v>
      </c>
      <c r="F318">
        <v>-0.0099833300000000003</v>
      </c>
      <c r="G318">
        <v>0.28765400000000002</v>
      </c>
    </row>
    <row r="319" spans="1:7" ht="12.75">
      <c r="A319">
        <v>316</v>
      </c>
      <c r="B319">
        <v>-0.0099007699999999997</v>
      </c>
      <c r="C319">
        <v>0.034545899999999997</v>
      </c>
      <c r="D319">
        <v>0.00033626499999999998</v>
      </c>
      <c r="E319">
        <v>0.034681099999999999</v>
      </c>
      <c r="F319">
        <v>-0.010036099999999999</v>
      </c>
      <c r="G319">
        <v>0.30045100000000002</v>
      </c>
    </row>
    <row r="320" spans="1:7" ht="12.75">
      <c r="A320">
        <v>317</v>
      </c>
      <c r="B320">
        <v>-0.0099813100000000002</v>
      </c>
      <c r="C320">
        <v>0.034783799999999997</v>
      </c>
      <c r="D320">
        <v>0.00035460999999999999</v>
      </c>
      <c r="E320">
        <v>0.034917999999999998</v>
      </c>
      <c r="F320">
        <v>-0.010115600000000001</v>
      </c>
      <c r="G320">
        <v>0.37645099999999998</v>
      </c>
    </row>
    <row r="321" spans="1:7" ht="12.75">
      <c r="A321">
        <v>318</v>
      </c>
      <c r="B321">
        <v>-0.0100015</v>
      </c>
      <c r="C321">
        <v>0.035034099999999999</v>
      </c>
      <c r="D321">
        <v>0.00044633599999999998</v>
      </c>
      <c r="E321">
        <v>0.035177800000000002</v>
      </c>
      <c r="F321">
        <v>-0.010145100000000001</v>
      </c>
      <c r="G321">
        <v>0.40344000000000002</v>
      </c>
    </row>
    <row r="322" spans="1:7" ht="12.75">
      <c r="A322">
        <v>319</v>
      </c>
      <c r="B322">
        <v>-0.0100152</v>
      </c>
      <c r="C322">
        <v>0.035390900000000003</v>
      </c>
      <c r="D322">
        <v>0.000425556</v>
      </c>
      <c r="E322">
        <v>0.035542400000000002</v>
      </c>
      <c r="F322">
        <v>-0.0101668</v>
      </c>
      <c r="G322">
        <v>0.40014</v>
      </c>
    </row>
    <row r="323" spans="1:7" ht="12.75">
      <c r="A323">
        <v>320</v>
      </c>
      <c r="B323">
        <v>-0.0100897</v>
      </c>
      <c r="C323">
        <v>0.0357559</v>
      </c>
      <c r="D323">
        <v>0.000439045</v>
      </c>
      <c r="E323">
        <v>0.035911899999999997</v>
      </c>
      <c r="F323">
        <v>-0.0102457</v>
      </c>
      <c r="G323">
        <v>0.361458</v>
      </c>
    </row>
    <row r="324" spans="1:7" ht="12.75">
      <c r="A324">
        <v>321</v>
      </c>
      <c r="B324">
        <v>-0.0101981</v>
      </c>
      <c r="C324">
        <v>0.036150300000000003</v>
      </c>
      <c r="D324">
        <v>0.00047957300000000001</v>
      </c>
      <c r="E324">
        <v>0.036317099999999998</v>
      </c>
      <c r="F324">
        <v>-0.010364999999999999</v>
      </c>
      <c r="G324">
        <v>0.35462900000000003</v>
      </c>
    </row>
    <row r="325" spans="1:7" ht="12.75">
      <c r="A325">
        <v>322</v>
      </c>
      <c r="B325">
        <v>-0.0103564</v>
      </c>
      <c r="C325">
        <v>0.036529100000000002</v>
      </c>
      <c r="D325">
        <v>0.00051218699999999999</v>
      </c>
      <c r="E325">
        <v>0.036694900000000003</v>
      </c>
      <c r="F325">
        <v>-0.0105221</v>
      </c>
      <c r="G325">
        <v>0.35630200000000001</v>
      </c>
    </row>
    <row r="326" spans="1:7" ht="12.75">
      <c r="A326">
        <v>323</v>
      </c>
      <c r="B326">
        <v>-0.0105276</v>
      </c>
      <c r="C326">
        <v>0.036865700000000001</v>
      </c>
      <c r="D326">
        <v>0.00050053800000000002</v>
      </c>
      <c r="E326">
        <v>0.037021400000000003</v>
      </c>
      <c r="F326">
        <v>-0.0106833</v>
      </c>
      <c r="G326">
        <v>0.37018400000000001</v>
      </c>
    </row>
    <row r="327" spans="1:7" ht="12.75">
      <c r="A327">
        <v>324</v>
      </c>
      <c r="B327">
        <v>-0.0105325</v>
      </c>
      <c r="C327">
        <v>0.037079500000000001</v>
      </c>
      <c r="D327">
        <v>0.00051606700000000004</v>
      </c>
      <c r="E327">
        <v>0.037250800000000001</v>
      </c>
      <c r="F327">
        <v>-0.010703799999999999</v>
      </c>
      <c r="G327">
        <v>0.39272800000000002</v>
      </c>
    </row>
    <row r="328" spans="1:7" ht="12.75">
      <c r="A328">
        <v>325</v>
      </c>
      <c r="B328">
        <v>-0.010706500000000001</v>
      </c>
      <c r="C328">
        <v>0.037405000000000001</v>
      </c>
      <c r="D328">
        <v>0.00047553599999999998</v>
      </c>
      <c r="E328">
        <v>0.037565800000000003</v>
      </c>
      <c r="F328">
        <v>-0.010867399999999999</v>
      </c>
      <c r="G328">
        <v>0.39522299999999999</v>
      </c>
    </row>
    <row r="329" spans="1:7" ht="12.75">
      <c r="A329">
        <v>326</v>
      </c>
      <c r="B329">
        <v>-0.0109055</v>
      </c>
      <c r="C329">
        <v>0.0376569</v>
      </c>
      <c r="D329">
        <v>0.00047218100000000001</v>
      </c>
      <c r="E329">
        <v>0.037821199999999999</v>
      </c>
      <c r="F329">
        <v>-0.0110697</v>
      </c>
      <c r="G329">
        <v>0.37008099999999999</v>
      </c>
    </row>
    <row r="330" spans="1:7" ht="12.75">
      <c r="A330">
        <v>327</v>
      </c>
      <c r="B330">
        <v>-0.010929299999999999</v>
      </c>
      <c r="C330">
        <v>0.037986399999999997</v>
      </c>
      <c r="D330">
        <v>0.00051397499999999996</v>
      </c>
      <c r="E330">
        <v>0.038178200000000002</v>
      </c>
      <c r="F330">
        <v>-0.0111211</v>
      </c>
      <c r="G330">
        <v>0.36780099999999999</v>
      </c>
    </row>
    <row r="331" spans="1:7" ht="12.75">
      <c r="A331">
        <v>328</v>
      </c>
      <c r="B331">
        <v>-0.011035700000000001</v>
      </c>
      <c r="C331">
        <v>0.038371000000000002</v>
      </c>
      <c r="D331">
        <v>0.00051400399999999998</v>
      </c>
      <c r="E331">
        <v>0.038539299999999999</v>
      </c>
      <c r="F331">
        <v>-0.011204</v>
      </c>
      <c r="G331">
        <v>0.37560300000000002</v>
      </c>
    </row>
    <row r="332" spans="1:7" ht="12.75">
      <c r="A332">
        <v>329</v>
      </c>
      <c r="B332">
        <v>-0.011142600000000001</v>
      </c>
      <c r="C332">
        <v>0.038745399999999999</v>
      </c>
      <c r="D332">
        <v>0.00056833600000000001</v>
      </c>
      <c r="E332">
        <v>0.038913900000000001</v>
      </c>
      <c r="F332">
        <v>-0.011311099999999999</v>
      </c>
      <c r="G332">
        <v>0.40090399999999998</v>
      </c>
    </row>
    <row r="333" spans="1:7" ht="12.75">
      <c r="A333">
        <v>330</v>
      </c>
      <c r="B333">
        <v>-0.0112263</v>
      </c>
      <c r="C333">
        <v>0.039079799999999998</v>
      </c>
      <c r="D333">
        <v>0.00056227399999999998</v>
      </c>
      <c r="E333">
        <v>0.039249800000000001</v>
      </c>
      <c r="F333">
        <v>-0.011396399999999999</v>
      </c>
      <c r="G333">
        <v>0.427921</v>
      </c>
    </row>
    <row r="334" spans="1:7" ht="12.75">
      <c r="A334">
        <v>331</v>
      </c>
      <c r="B334">
        <v>-0.011288299999999999</v>
      </c>
      <c r="C334">
        <v>0.039444</v>
      </c>
      <c r="D334">
        <v>0.00058159599999999998</v>
      </c>
      <c r="E334">
        <v>0.039609800000000001</v>
      </c>
      <c r="F334">
        <v>-0.0114541</v>
      </c>
      <c r="G334">
        <v>0.43552400000000002</v>
      </c>
    </row>
    <row r="335" spans="1:7" ht="12.75">
      <c r="A335">
        <v>332</v>
      </c>
      <c r="B335">
        <v>-0.0114378</v>
      </c>
      <c r="C335">
        <v>0.039676700000000002</v>
      </c>
      <c r="D335">
        <v>0.00060552900000000005</v>
      </c>
      <c r="E335">
        <v>0.039829799999999999</v>
      </c>
      <c r="F335">
        <v>-0.0115909</v>
      </c>
      <c r="G335">
        <v>0.439747</v>
      </c>
    </row>
    <row r="336" spans="1:7" ht="12.75">
      <c r="A336">
        <v>333</v>
      </c>
      <c r="B336">
        <v>-0.011544199999999999</v>
      </c>
      <c r="C336">
        <v>0.039978</v>
      </c>
      <c r="D336">
        <v>0.00057464599999999995</v>
      </c>
      <c r="E336">
        <v>0.040131899999999998</v>
      </c>
      <c r="F336">
        <v>-0.0116981</v>
      </c>
      <c r="G336">
        <v>0.37754799999999999</v>
      </c>
    </row>
    <row r="337" spans="1:7" ht="12.75">
      <c r="A337">
        <v>334</v>
      </c>
      <c r="B337">
        <v>-0.011623700000000001</v>
      </c>
      <c r="C337">
        <v>0.040307099999999998</v>
      </c>
      <c r="D337">
        <v>0.00058069100000000004</v>
      </c>
      <c r="E337">
        <v>0.040468900000000002</v>
      </c>
      <c r="F337">
        <v>-0.011785500000000001</v>
      </c>
      <c r="G337">
        <v>0.36529400000000001</v>
      </c>
    </row>
    <row r="338" spans="1:7" ht="12.75">
      <c r="A338">
        <v>335</v>
      </c>
      <c r="B338">
        <v>-0.011754000000000001</v>
      </c>
      <c r="C338">
        <v>0.040559600000000001</v>
      </c>
      <c r="D338">
        <v>0.00055677500000000002</v>
      </c>
      <c r="E338">
        <v>0.040720699999999999</v>
      </c>
      <c r="F338">
        <v>-0.011915</v>
      </c>
      <c r="G338">
        <v>0.35153800000000002</v>
      </c>
    </row>
    <row r="339" spans="1:7" ht="12.75">
      <c r="A339">
        <v>336</v>
      </c>
      <c r="B339">
        <v>-0.0118882</v>
      </c>
      <c r="C339">
        <v>0.040870999999999998</v>
      </c>
      <c r="D339">
        <v>0.00056752599999999995</v>
      </c>
      <c r="E339">
        <v>0.041024699999999997</v>
      </c>
      <c r="F339">
        <v>-0.0120419</v>
      </c>
      <c r="G339">
        <v>0.359898</v>
      </c>
    </row>
    <row r="340" spans="1:7" ht="12.75">
      <c r="A340">
        <v>337</v>
      </c>
      <c r="B340">
        <v>-0.011990900000000001</v>
      </c>
      <c r="C340">
        <v>0.041194799999999997</v>
      </c>
      <c r="D340">
        <v>0.00057003299999999995</v>
      </c>
      <c r="E340">
        <v>0.041347200000000001</v>
      </c>
      <c r="F340">
        <v>-0.0121432</v>
      </c>
      <c r="G340">
        <v>0.36753999999999998</v>
      </c>
    </row>
    <row r="341" spans="1:7" ht="12.75">
      <c r="A341">
        <v>338</v>
      </c>
      <c r="B341">
        <v>-0.012045</v>
      </c>
      <c r="C341">
        <v>0.041457500000000001</v>
      </c>
      <c r="D341">
        <v>0.00059065300000000001</v>
      </c>
      <c r="E341">
        <v>0.041604599999999999</v>
      </c>
      <c r="F341">
        <v>-0.012192100000000001</v>
      </c>
      <c r="G341">
        <v>0.37316700000000003</v>
      </c>
    </row>
    <row r="342" spans="1:7" ht="12.75">
      <c r="A342">
        <v>339</v>
      </c>
      <c r="B342">
        <v>-0.0121464</v>
      </c>
      <c r="C342">
        <v>0.041759699999999997</v>
      </c>
      <c r="D342">
        <v>0.00063278900000000003</v>
      </c>
      <c r="E342">
        <v>0.041908599999999997</v>
      </c>
      <c r="F342">
        <v>-0.0122953</v>
      </c>
      <c r="G342">
        <v>0.38207000000000002</v>
      </c>
    </row>
    <row r="343" spans="1:7" ht="12.75">
      <c r="A343">
        <v>340</v>
      </c>
      <c r="B343">
        <v>-0.0122547</v>
      </c>
      <c r="C343">
        <v>0.0420226</v>
      </c>
      <c r="D343">
        <v>0.00063679000000000003</v>
      </c>
      <c r="E343">
        <v>0.042173599999999999</v>
      </c>
      <c r="F343">
        <v>-0.0124057</v>
      </c>
      <c r="G343">
        <v>0.39021800000000001</v>
      </c>
    </row>
    <row r="344" spans="1:7" ht="12.75">
      <c r="A344">
        <v>341</v>
      </c>
      <c r="B344">
        <v>-0.012337600000000001</v>
      </c>
      <c r="C344">
        <v>0.0423223</v>
      </c>
      <c r="D344">
        <v>0.000629943</v>
      </c>
      <c r="E344">
        <v>0.042473400000000001</v>
      </c>
      <c r="F344">
        <v>-0.0124887</v>
      </c>
      <c r="G344">
        <v>0.43723200000000001</v>
      </c>
    </row>
    <row r="345" spans="1:7" ht="12.75">
      <c r="A345">
        <v>342</v>
      </c>
      <c r="B345">
        <v>-0.012408300000000001</v>
      </c>
      <c r="C345">
        <v>0.042638700000000002</v>
      </c>
      <c r="D345">
        <v>0.00068301500000000003</v>
      </c>
      <c r="E345">
        <v>0.042798000000000003</v>
      </c>
      <c r="F345">
        <v>-0.012567500000000001</v>
      </c>
      <c r="G345">
        <v>0.44456800000000002</v>
      </c>
    </row>
    <row r="346" spans="1:7" ht="12.75">
      <c r="A346">
        <v>343</v>
      </c>
      <c r="B346">
        <v>-0.012489200000000001</v>
      </c>
      <c r="C346">
        <v>0.042923700000000002</v>
      </c>
      <c r="D346">
        <v>0.00073359599999999999</v>
      </c>
      <c r="E346">
        <v>0.043083299999999998</v>
      </c>
      <c r="F346">
        <v>-0.012648899999999999</v>
      </c>
      <c r="G346">
        <v>0.46619500000000003</v>
      </c>
    </row>
    <row r="347" spans="1:7" ht="12.75">
      <c r="A347">
        <v>344</v>
      </c>
      <c r="B347">
        <v>-0.012520699999999999</v>
      </c>
      <c r="C347">
        <v>0.043246300000000001</v>
      </c>
      <c r="D347">
        <v>0.00076667900000000004</v>
      </c>
      <c r="E347">
        <v>0.043405199999999998</v>
      </c>
      <c r="F347">
        <v>-0.012679599999999999</v>
      </c>
      <c r="G347">
        <v>0.475628</v>
      </c>
    </row>
    <row r="348" spans="1:7" ht="12.75">
      <c r="A348">
        <v>345</v>
      </c>
      <c r="B348">
        <v>-0.012582100000000001</v>
      </c>
      <c r="C348">
        <v>0.043607600000000003</v>
      </c>
      <c r="D348">
        <v>0.00071323399999999998</v>
      </c>
      <c r="E348">
        <v>0.043762700000000002</v>
      </c>
      <c r="F348">
        <v>-0.012737200000000001</v>
      </c>
      <c r="G348">
        <v>0.44833200000000001</v>
      </c>
    </row>
    <row r="349" spans="1:7" ht="12.75">
      <c r="A349">
        <v>346</v>
      </c>
      <c r="B349">
        <v>-0.0126255</v>
      </c>
      <c r="C349">
        <v>0.043907500000000002</v>
      </c>
      <c r="D349">
        <v>0.00069497299999999999</v>
      </c>
      <c r="E349">
        <v>0.044061799999999998</v>
      </c>
      <c r="F349">
        <v>-0.012779799999999999</v>
      </c>
      <c r="G349">
        <v>0.424452</v>
      </c>
    </row>
    <row r="350" spans="1:7" ht="12.75">
      <c r="A350">
        <v>347</v>
      </c>
      <c r="B350">
        <v>-0.0127428</v>
      </c>
      <c r="C350">
        <v>0.044238</v>
      </c>
      <c r="D350">
        <v>0.00071031399999999998</v>
      </c>
      <c r="E350">
        <v>0.044393599999999998</v>
      </c>
      <c r="F350">
        <v>-0.012898400000000001</v>
      </c>
      <c r="G350">
        <v>0.408468</v>
      </c>
    </row>
    <row r="351" spans="1:7" ht="12.75">
      <c r="A351">
        <v>348</v>
      </c>
      <c r="B351">
        <v>-0.012824800000000001</v>
      </c>
      <c r="C351">
        <v>0.044501100000000002</v>
      </c>
      <c r="D351">
        <v>0.00072910300000000004</v>
      </c>
      <c r="E351">
        <v>0.044662100000000003</v>
      </c>
      <c r="F351">
        <v>-0.012985699999999999</v>
      </c>
      <c r="G351">
        <v>0.43070900000000001</v>
      </c>
    </row>
    <row r="352" spans="1:7" ht="12.75">
      <c r="A352">
        <v>349</v>
      </c>
      <c r="B352">
        <v>-0.012886999999999999</v>
      </c>
      <c r="C352">
        <v>0.044789000000000002</v>
      </c>
      <c r="D352">
        <v>0.00069802799999999995</v>
      </c>
      <c r="E352">
        <v>0.044953300000000002</v>
      </c>
      <c r="F352">
        <v>-0.0130514</v>
      </c>
      <c r="G352">
        <v>0.36050399999999999</v>
      </c>
    </row>
    <row r="353" spans="1:7" ht="12.75">
      <c r="A353">
        <v>350</v>
      </c>
      <c r="B353">
        <v>-0.0130638</v>
      </c>
      <c r="C353">
        <v>0.0450768</v>
      </c>
      <c r="D353">
        <v>0.00069368200000000004</v>
      </c>
      <c r="E353">
        <v>0.0452387</v>
      </c>
      <c r="F353">
        <v>-0.0132257</v>
      </c>
      <c r="G353">
        <v>0.38683499999999998</v>
      </c>
    </row>
    <row r="354" spans="1:7" ht="12.75">
      <c r="A354">
        <v>351</v>
      </c>
      <c r="B354">
        <v>-0.0133188</v>
      </c>
      <c r="C354">
        <v>0.0453736</v>
      </c>
      <c r="D354">
        <v>0.00064252099999999996</v>
      </c>
      <c r="E354">
        <v>0.0455377</v>
      </c>
      <c r="F354">
        <v>-0.013483</v>
      </c>
      <c r="G354">
        <v>0.32032300000000002</v>
      </c>
    </row>
    <row r="355" spans="1:7" ht="12.75">
      <c r="A355">
        <v>352</v>
      </c>
      <c r="B355">
        <v>-0.013435300000000001</v>
      </c>
      <c r="C355">
        <v>0.045739099999999998</v>
      </c>
      <c r="D355">
        <v>0.00065967700000000001</v>
      </c>
      <c r="E355">
        <v>0.045905899999999999</v>
      </c>
      <c r="F355">
        <v>-0.013602100000000001</v>
      </c>
      <c r="G355">
        <v>0.34485300000000002</v>
      </c>
    </row>
    <row r="356" spans="1:7" ht="12.75">
      <c r="A356">
        <v>353</v>
      </c>
      <c r="B356">
        <v>-0.0135944</v>
      </c>
      <c r="C356">
        <v>0.046029300000000002</v>
      </c>
      <c r="D356">
        <v>0.00066009900000000004</v>
      </c>
      <c r="E356">
        <v>0.046194399999999997</v>
      </c>
      <c r="F356">
        <v>-0.013759499999999999</v>
      </c>
      <c r="G356">
        <v>0.35314200000000001</v>
      </c>
    </row>
    <row r="357" spans="1:7" ht="12.75">
      <c r="A357">
        <v>354</v>
      </c>
      <c r="B357">
        <v>-0.013688499999999999</v>
      </c>
      <c r="C357">
        <v>0.046361699999999999</v>
      </c>
      <c r="D357">
        <v>0.00067337199999999999</v>
      </c>
      <c r="E357">
        <v>0.046526199999999997</v>
      </c>
      <c r="F357">
        <v>-0.013853000000000001</v>
      </c>
      <c r="G357">
        <v>0.359207</v>
      </c>
    </row>
    <row r="358" spans="1:7" ht="12.75">
      <c r="A358">
        <v>355</v>
      </c>
      <c r="B358">
        <v>-0.0137804</v>
      </c>
      <c r="C358">
        <v>0.046664799999999999</v>
      </c>
      <c r="D358">
        <v>0.00071692299999999995</v>
      </c>
      <c r="E358">
        <v>0.046827199999999999</v>
      </c>
      <c r="F358">
        <v>-0.0139428</v>
      </c>
      <c r="G358">
        <v>0.39267000000000002</v>
      </c>
    </row>
    <row r="359" spans="1:7" ht="12.75">
      <c r="A359">
        <v>356</v>
      </c>
      <c r="B359">
        <v>-0.013864400000000001</v>
      </c>
      <c r="C359">
        <v>0.0470111</v>
      </c>
      <c r="D359">
        <v>0.00076241600000000003</v>
      </c>
      <c r="E359">
        <v>0.047183599999999999</v>
      </c>
      <c r="F359">
        <v>-0.0140368</v>
      </c>
      <c r="G359">
        <v>0.41475600000000001</v>
      </c>
    </row>
    <row r="360" spans="1:7" ht="12.75">
      <c r="A360">
        <v>357</v>
      </c>
      <c r="B360">
        <v>-0.0139542</v>
      </c>
      <c r="C360">
        <v>0.047380800000000001</v>
      </c>
      <c r="D360">
        <v>0.00081539999999999998</v>
      </c>
      <c r="E360">
        <v>0.047550200000000001</v>
      </c>
      <c r="F360">
        <v>-0.014123500000000001</v>
      </c>
      <c r="G360">
        <v>0.41592099999999999</v>
      </c>
    </row>
    <row r="361" spans="1:7" ht="12.75">
      <c r="A361">
        <v>358</v>
      </c>
      <c r="B361">
        <v>-0.0139881</v>
      </c>
      <c r="C361">
        <v>0.047750099999999997</v>
      </c>
      <c r="D361">
        <v>0.00083211400000000001</v>
      </c>
      <c r="E361">
        <v>0.047921699999999998</v>
      </c>
      <c r="F361">
        <v>-0.014159700000000001</v>
      </c>
      <c r="G361">
        <v>0.43619000000000002</v>
      </c>
    </row>
    <row r="362" spans="1:7" ht="12.75">
      <c r="A362">
        <v>359</v>
      </c>
      <c r="B362">
        <v>-0.0140517</v>
      </c>
      <c r="C362">
        <v>0.048129600000000002</v>
      </c>
      <c r="D362">
        <v>0.00086619400000000004</v>
      </c>
      <c r="E362">
        <v>0.048297699999999999</v>
      </c>
      <c r="F362">
        <v>-0.0142197</v>
      </c>
      <c r="G362">
        <v>0.464335</v>
      </c>
    </row>
    <row r="363" spans="1:7" ht="12.75">
      <c r="A363">
        <v>360</v>
      </c>
      <c r="B363">
        <v>-0.0140628</v>
      </c>
      <c r="C363">
        <v>0.048439099999999999</v>
      </c>
      <c r="D363">
        <v>0.00088495999999999996</v>
      </c>
      <c r="E363">
        <v>0.048601900000000003</v>
      </c>
      <c r="F363">
        <v>-0.0142256</v>
      </c>
      <c r="G363">
        <v>0.48437799999999998</v>
      </c>
    </row>
    <row r="364" spans="1:7" ht="12.75">
      <c r="A364">
        <v>361</v>
      </c>
      <c r="B364">
        <v>-0.014078</v>
      </c>
      <c r="C364">
        <v>0.048743399999999999</v>
      </c>
      <c r="D364">
        <v>0.00087609899999999998</v>
      </c>
      <c r="E364">
        <v>0.0489104</v>
      </c>
      <c r="F364">
        <v>-0.014245000000000001</v>
      </c>
      <c r="G364">
        <v>0.483242</v>
      </c>
    </row>
    <row r="365" spans="1:7" ht="12.75">
      <c r="A365">
        <v>362</v>
      </c>
      <c r="B365">
        <v>-0.0141101</v>
      </c>
      <c r="C365">
        <v>0.0490494</v>
      </c>
      <c r="D365">
        <v>0.00085634299999999997</v>
      </c>
      <c r="E365">
        <v>0.049215799999999997</v>
      </c>
      <c r="F365">
        <v>-0.0142766</v>
      </c>
      <c r="G365">
        <v>0.493286</v>
      </c>
    </row>
    <row r="366" spans="1:7" ht="12.75">
      <c r="A366">
        <v>363</v>
      </c>
      <c r="B366">
        <v>-0.0141754</v>
      </c>
      <c r="C366">
        <v>0.049299999999999997</v>
      </c>
      <c r="D366">
        <v>0.00082635100000000002</v>
      </c>
      <c r="E366">
        <v>0.0494654</v>
      </c>
      <c r="F366">
        <v>-0.014340800000000001</v>
      </c>
      <c r="G366">
        <v>0.424954</v>
      </c>
    </row>
    <row r="367" spans="1:7" ht="12.75">
      <c r="A367">
        <v>364</v>
      </c>
      <c r="B367">
        <v>-0.0141879</v>
      </c>
      <c r="C367">
        <v>0.049577000000000003</v>
      </c>
      <c r="D367">
        <v>0.00081952100000000003</v>
      </c>
      <c r="E367">
        <v>0.049747100000000002</v>
      </c>
      <c r="F367">
        <v>-0.0143581</v>
      </c>
      <c r="G367">
        <v>0.43314200000000003</v>
      </c>
    </row>
    <row r="368" spans="1:7" ht="12.75">
      <c r="A368">
        <v>365</v>
      </c>
      <c r="B368">
        <v>-0.014209400000000001</v>
      </c>
      <c r="C368">
        <v>0.0497574</v>
      </c>
      <c r="D368">
        <v>0.00085230199999999999</v>
      </c>
      <c r="E368">
        <v>0.049935899999999998</v>
      </c>
      <c r="F368">
        <v>-0.0143879</v>
      </c>
      <c r="G368">
        <v>0.41783799999999999</v>
      </c>
    </row>
    <row r="369" spans="1:7" ht="12.75">
      <c r="A369">
        <v>366</v>
      </c>
      <c r="B369">
        <v>-0.0142715</v>
      </c>
      <c r="C369">
        <v>0.050127900000000003</v>
      </c>
      <c r="D369">
        <v>0.00080508299999999995</v>
      </c>
      <c r="E369">
        <v>0.050309399999999997</v>
      </c>
      <c r="F369">
        <v>-0.0144531</v>
      </c>
      <c r="G369">
        <v>0.41818100000000002</v>
      </c>
    </row>
    <row r="370" spans="1:7" ht="12.75">
      <c r="A370">
        <v>367</v>
      </c>
      <c r="B370">
        <v>-0.0143389</v>
      </c>
      <c r="C370">
        <v>0.050576500000000003</v>
      </c>
      <c r="D370">
        <v>0.00084866900000000003</v>
      </c>
      <c r="E370">
        <v>0.050761199999999999</v>
      </c>
      <c r="F370">
        <v>-0.014523599999999999</v>
      </c>
      <c r="G370">
        <v>0.43565700000000002</v>
      </c>
    </row>
    <row r="371" spans="1:7" ht="12.75">
      <c r="A371">
        <v>368</v>
      </c>
      <c r="B371">
        <v>-0.0143559</v>
      </c>
      <c r="C371">
        <v>0.0508756</v>
      </c>
      <c r="D371">
        <v>0.00082603400000000001</v>
      </c>
      <c r="E371">
        <v>0.051054599999999999</v>
      </c>
      <c r="F371">
        <v>-0.014534800000000001</v>
      </c>
      <c r="G371">
        <v>0.44627800000000001</v>
      </c>
    </row>
    <row r="372" spans="1:7" ht="12.75">
      <c r="A372">
        <v>369</v>
      </c>
      <c r="B372">
        <v>-0.0144539</v>
      </c>
      <c r="C372">
        <v>0.051285600000000001</v>
      </c>
      <c r="D372">
        <v>0.00079438200000000005</v>
      </c>
      <c r="E372">
        <v>0.051440300000000001</v>
      </c>
      <c r="F372">
        <v>-0.014608599999999999</v>
      </c>
      <c r="G372">
        <v>0.452824</v>
      </c>
    </row>
    <row r="373" spans="1:7" ht="12.75">
      <c r="A373">
        <v>370</v>
      </c>
      <c r="B373">
        <v>-0.0143217</v>
      </c>
      <c r="C373">
        <v>0.051597200000000003</v>
      </c>
      <c r="D373">
        <v>0.00083454299999999998</v>
      </c>
      <c r="E373">
        <v>0.0517636</v>
      </c>
      <c r="F373">
        <v>-0.014487999999999999</v>
      </c>
      <c r="G373">
        <v>0.43148199999999998</v>
      </c>
    </row>
    <row r="374" spans="1:7" ht="12.75">
      <c r="A374">
        <v>371</v>
      </c>
      <c r="B374">
        <v>-0.0144317</v>
      </c>
      <c r="C374">
        <v>0.051897100000000002</v>
      </c>
      <c r="D374">
        <v>0.00081860500000000003</v>
      </c>
      <c r="E374">
        <v>0.0520464</v>
      </c>
      <c r="F374">
        <v>-0.014581</v>
      </c>
      <c r="G374">
        <v>0.47628999999999999</v>
      </c>
    </row>
    <row r="375" spans="1:7" ht="12.75">
      <c r="A375">
        <v>372</v>
      </c>
      <c r="B375">
        <v>-0.0143836</v>
      </c>
      <c r="C375">
        <v>0.052284600000000001</v>
      </c>
      <c r="D375">
        <v>0.00089439399999999996</v>
      </c>
      <c r="E375">
        <v>0.052457999999999998</v>
      </c>
      <c r="F375">
        <v>-0.014557000000000001</v>
      </c>
      <c r="G375">
        <v>0.490259</v>
      </c>
    </row>
    <row r="376" spans="1:7" ht="12.75">
      <c r="A376">
        <v>373</v>
      </c>
      <c r="B376">
        <v>-0.0144765</v>
      </c>
      <c r="C376">
        <v>0.05262</v>
      </c>
      <c r="D376">
        <v>0.00086762099999999995</v>
      </c>
      <c r="E376">
        <v>0.0527766</v>
      </c>
      <c r="F376">
        <v>-0.0146331</v>
      </c>
      <c r="G376">
        <v>0.509911</v>
      </c>
    </row>
    <row r="377" spans="1:7" ht="12.75">
      <c r="A377">
        <v>374</v>
      </c>
      <c r="B377">
        <v>-0.014494699999999999</v>
      </c>
      <c r="C377">
        <v>0.052989099999999997</v>
      </c>
      <c r="D377">
        <v>0.00089282000000000001</v>
      </c>
      <c r="E377">
        <v>0.053143299999999997</v>
      </c>
      <c r="F377">
        <v>-0.0146488</v>
      </c>
      <c r="G377">
        <v>0.51809499999999997</v>
      </c>
    </row>
    <row r="378" spans="1:7" ht="12.75">
      <c r="A378">
        <v>375</v>
      </c>
      <c r="B378">
        <v>-0.0145182</v>
      </c>
      <c r="C378">
        <v>0.0532971</v>
      </c>
      <c r="D378">
        <v>0.00092704799999999998</v>
      </c>
      <c r="E378">
        <v>0.0534513</v>
      </c>
      <c r="F378">
        <v>-0.0146724</v>
      </c>
      <c r="G378">
        <v>0.56542300000000001</v>
      </c>
    </row>
    <row r="379" spans="1:7" ht="12.75">
      <c r="A379">
        <v>376</v>
      </c>
      <c r="B379">
        <v>-0.014506700000000001</v>
      </c>
      <c r="C379">
        <v>0.053552500000000003</v>
      </c>
      <c r="D379">
        <v>0.00098669199999999995</v>
      </c>
      <c r="E379">
        <v>0.053709</v>
      </c>
      <c r="F379">
        <v>-0.0146632</v>
      </c>
      <c r="G379">
        <v>0.54592799999999997</v>
      </c>
    </row>
    <row r="380" spans="1:7" ht="12.75">
      <c r="A380">
        <v>377</v>
      </c>
      <c r="B380">
        <v>-0.0146144</v>
      </c>
      <c r="C380">
        <v>0.053909800000000001</v>
      </c>
      <c r="D380">
        <v>0.00099003999999999997</v>
      </c>
      <c r="E380">
        <v>0.054065799999999997</v>
      </c>
      <c r="F380">
        <v>-0.0147704</v>
      </c>
      <c r="G380">
        <v>0.558249</v>
      </c>
    </row>
    <row r="381" spans="1:7" ht="12.75">
      <c r="A381">
        <v>378</v>
      </c>
      <c r="B381">
        <v>-0.0147239</v>
      </c>
      <c r="C381">
        <v>0.0542032</v>
      </c>
      <c r="D381">
        <v>0.00092512599999999996</v>
      </c>
      <c r="E381">
        <v>0.054363000000000002</v>
      </c>
      <c r="F381">
        <v>-0.014883800000000001</v>
      </c>
      <c r="G381">
        <v>0.50664900000000002</v>
      </c>
    </row>
    <row r="382" spans="1:7" ht="12.75">
      <c r="A382">
        <v>379</v>
      </c>
      <c r="B382">
        <v>-0.0148588</v>
      </c>
      <c r="C382">
        <v>0.054591199999999999</v>
      </c>
      <c r="D382">
        <v>0.00092506299999999995</v>
      </c>
      <c r="E382">
        <v>0.054756699999999998</v>
      </c>
      <c r="F382">
        <v>-0.0150244</v>
      </c>
      <c r="G382">
        <v>0.46837400000000001</v>
      </c>
    </row>
    <row r="383" spans="1:7" ht="12.75">
      <c r="A383">
        <v>380</v>
      </c>
      <c r="B383">
        <v>-0.014850800000000001</v>
      </c>
      <c r="C383">
        <v>0.054968799999999998</v>
      </c>
      <c r="D383">
        <v>0.00090140999999999995</v>
      </c>
      <c r="E383">
        <v>0.055135799999999999</v>
      </c>
      <c r="F383">
        <v>-0.0150178</v>
      </c>
      <c r="G383">
        <v>0.467138</v>
      </c>
    </row>
    <row r="384" spans="1:7" ht="12.75">
      <c r="A384">
        <v>381</v>
      </c>
      <c r="B384">
        <v>-0.0150739</v>
      </c>
      <c r="C384">
        <v>0.0553074</v>
      </c>
      <c r="D384">
        <v>0.000924433</v>
      </c>
      <c r="E384">
        <v>0.055472</v>
      </c>
      <c r="F384">
        <v>-0.0152386</v>
      </c>
      <c r="G384">
        <v>0.50076900000000002</v>
      </c>
    </row>
    <row r="385" spans="1:7" ht="12.75">
      <c r="A385">
        <v>382</v>
      </c>
      <c r="B385">
        <v>-0.015027199999999999</v>
      </c>
      <c r="C385">
        <v>0.0556602</v>
      </c>
      <c r="D385">
        <v>0.0010352499999999999</v>
      </c>
      <c r="E385">
        <v>0.055830400000000002</v>
      </c>
      <c r="F385">
        <v>-0.0151973</v>
      </c>
      <c r="G385">
        <v>0.56597399999999998</v>
      </c>
    </row>
    <row r="386" spans="1:7" ht="12.75">
      <c r="A386">
        <v>383</v>
      </c>
      <c r="B386">
        <v>-0.0150826</v>
      </c>
      <c r="C386">
        <v>0.055958599999999997</v>
      </c>
      <c r="D386">
        <v>0.00106441</v>
      </c>
      <c r="E386">
        <v>0.056132000000000001</v>
      </c>
      <c r="F386">
        <v>-0.015256000000000001</v>
      </c>
      <c r="G386">
        <v>0.58642899999999998</v>
      </c>
    </row>
    <row r="387" spans="1:7" ht="12.75">
      <c r="A387">
        <v>384</v>
      </c>
      <c r="B387">
        <v>-0.0151662</v>
      </c>
      <c r="C387">
        <v>0.056273299999999998</v>
      </c>
      <c r="D387">
        <v>0.00110198</v>
      </c>
      <c r="E387">
        <v>0.056442600000000002</v>
      </c>
      <c r="F387">
        <v>-0.0153355</v>
      </c>
      <c r="G387">
        <v>0.59636100000000003</v>
      </c>
    </row>
    <row r="388" spans="1:7" ht="12.75">
      <c r="A388">
        <v>385</v>
      </c>
      <c r="B388">
        <v>-0.0152844</v>
      </c>
      <c r="C388">
        <v>0.056541399999999999</v>
      </c>
      <c r="D388">
        <v>0.0011894500000000001</v>
      </c>
      <c r="E388">
        <v>0.056708799999999997</v>
      </c>
      <c r="F388">
        <v>-0.0154518</v>
      </c>
      <c r="G388">
        <v>0.63222999999999996</v>
      </c>
    </row>
    <row r="389" spans="1:7" ht="12.75">
      <c r="A389">
        <v>386</v>
      </c>
      <c r="B389">
        <v>-0.015347899999999999</v>
      </c>
      <c r="C389">
        <v>0.056854399999999999</v>
      </c>
      <c r="D389">
        <v>0.0011978200000000001</v>
      </c>
      <c r="E389">
        <v>0.057018199999999998</v>
      </c>
      <c r="F389">
        <v>-0.0155116</v>
      </c>
      <c r="G389">
        <v>0.60285100000000003</v>
      </c>
    </row>
    <row r="390" spans="1:7" ht="12.75">
      <c r="A390">
        <v>387</v>
      </c>
      <c r="B390">
        <v>-0.015452499999999999</v>
      </c>
      <c r="C390">
        <v>0.057112099999999999</v>
      </c>
      <c r="D390">
        <v>0.0011793000000000001</v>
      </c>
      <c r="E390">
        <v>0.057279200000000002</v>
      </c>
      <c r="F390">
        <v>-0.0156198</v>
      </c>
      <c r="G390">
        <v>0.64408699999999997</v>
      </c>
    </row>
    <row r="391" spans="1:7" ht="12.75">
      <c r="A391">
        <v>388</v>
      </c>
      <c r="B391">
        <v>-0.0155575</v>
      </c>
      <c r="C391">
        <v>0.057416200000000001</v>
      </c>
      <c r="D391">
        <v>0.00119915</v>
      </c>
      <c r="E391">
        <v>0.057585999999999998</v>
      </c>
      <c r="F391">
        <v>-0.015727399999999999</v>
      </c>
      <c r="G391">
        <v>0.65398699999999998</v>
      </c>
    </row>
    <row r="392" spans="1:7" ht="12.75">
      <c r="A392">
        <v>389</v>
      </c>
      <c r="B392">
        <v>-0.015677799999999999</v>
      </c>
      <c r="C392">
        <v>0.057820999999999997</v>
      </c>
      <c r="D392">
        <v>0.0012117499999999999</v>
      </c>
      <c r="E392">
        <v>0.057989800000000001</v>
      </c>
      <c r="F392">
        <v>-0.015846599999999999</v>
      </c>
      <c r="G392">
        <v>0.635907</v>
      </c>
    </row>
    <row r="393" spans="1:7" ht="12.75">
      <c r="A393">
        <v>390</v>
      </c>
      <c r="B393">
        <v>-0.015734999999999999</v>
      </c>
      <c r="C393">
        <v>0.058234800000000003</v>
      </c>
      <c r="D393">
        <v>0.0012378599999999999</v>
      </c>
      <c r="E393">
        <v>0.058408399999999999</v>
      </c>
      <c r="F393">
        <v>-0.015908599999999998</v>
      </c>
      <c r="G393">
        <v>0.66010599999999997</v>
      </c>
    </row>
    <row r="394" spans="1:7" ht="12.75">
      <c r="A394">
        <v>391</v>
      </c>
      <c r="B394">
        <v>-0.015880999999999999</v>
      </c>
      <c r="C394">
        <v>0.058524600000000003</v>
      </c>
      <c r="D394">
        <v>0.00122321</v>
      </c>
      <c r="E394">
        <v>0.058700799999999997</v>
      </c>
      <c r="F394">
        <v>-0.016057200000000001</v>
      </c>
      <c r="G394">
        <v>0.65283000000000002</v>
      </c>
    </row>
    <row r="395" spans="1:7" ht="12.75">
      <c r="A395">
        <v>392</v>
      </c>
      <c r="B395">
        <v>-0.0160048</v>
      </c>
      <c r="C395">
        <v>0.0590416</v>
      </c>
      <c r="D395">
        <v>0.0013280099999999999</v>
      </c>
      <c r="E395">
        <v>0.059216400000000002</v>
      </c>
      <c r="F395">
        <v>-0.016179599999999999</v>
      </c>
      <c r="G395">
        <v>0.70249799999999996</v>
      </c>
    </row>
    <row r="396" spans="1:7" ht="12.75">
      <c r="A396">
        <v>393</v>
      </c>
      <c r="B396">
        <v>-0.016051599999999999</v>
      </c>
      <c r="C396">
        <v>0.059415000000000003</v>
      </c>
      <c r="D396">
        <v>0.0013768299999999999</v>
      </c>
      <c r="E396">
        <v>0.0595942</v>
      </c>
      <c r="F396">
        <v>-0.016230700000000001</v>
      </c>
      <c r="G396">
        <v>0.73833000000000004</v>
      </c>
    </row>
    <row r="397" spans="1:7" ht="12.75">
      <c r="A397">
        <v>394</v>
      </c>
      <c r="B397">
        <v>-0.016144800000000001</v>
      </c>
      <c r="C397">
        <v>0.0596637</v>
      </c>
      <c r="D397">
        <v>0.0013766799999999999</v>
      </c>
      <c r="E397">
        <v>0.059843300000000002</v>
      </c>
      <c r="F397">
        <v>-0.016324499999999999</v>
      </c>
      <c r="G397">
        <v>0.73741999999999996</v>
      </c>
    </row>
    <row r="398" spans="1:7" ht="12.75">
      <c r="A398">
        <v>395</v>
      </c>
      <c r="B398">
        <v>-0.0161023</v>
      </c>
      <c r="C398">
        <v>0.059923999999999998</v>
      </c>
      <c r="D398">
        <v>0.0014798400000000001</v>
      </c>
      <c r="E398">
        <v>0.060104900000000003</v>
      </c>
      <c r="F398">
        <v>-0.016283300000000001</v>
      </c>
      <c r="G398">
        <v>0.75678000000000001</v>
      </c>
    </row>
    <row r="399" spans="1:7" ht="12.75">
      <c r="A399">
        <v>396</v>
      </c>
      <c r="B399">
        <v>-0.016254399999999999</v>
      </c>
      <c r="C399">
        <v>0.060416900000000003</v>
      </c>
      <c r="D399">
        <v>0.00143406</v>
      </c>
      <c r="E399">
        <v>0.060599899999999998</v>
      </c>
      <c r="F399">
        <v>-0.016437500000000001</v>
      </c>
      <c r="G399">
        <v>0.73906799999999995</v>
      </c>
    </row>
    <row r="400" spans="1:7" ht="12.75">
      <c r="A400">
        <v>397</v>
      </c>
      <c r="B400">
        <v>-0.0163524</v>
      </c>
      <c r="C400">
        <v>0.060721799999999999</v>
      </c>
      <c r="D400">
        <v>0.0013879400000000001</v>
      </c>
      <c r="E400">
        <v>0.060903100000000002</v>
      </c>
      <c r="F400">
        <v>-0.016533599999999999</v>
      </c>
      <c r="G400">
        <v>0.70241200000000004</v>
      </c>
    </row>
    <row r="401" spans="1:7" ht="12.75">
      <c r="A401">
        <v>398</v>
      </c>
      <c r="B401">
        <v>-0.016251600000000001</v>
      </c>
      <c r="C401">
        <v>0.060738500000000001</v>
      </c>
      <c r="D401">
        <v>0.0013804900000000001</v>
      </c>
      <c r="E401">
        <v>0.060919899999999999</v>
      </c>
      <c r="F401">
        <v>-0.016433099999999999</v>
      </c>
      <c r="G401">
        <v>0.69100700000000004</v>
      </c>
    </row>
    <row r="402" spans="1:7" ht="12.75">
      <c r="A402">
        <v>399</v>
      </c>
      <c r="B402">
        <v>-0.0163424</v>
      </c>
      <c r="C402">
        <v>0.060928700000000002</v>
      </c>
      <c r="D402">
        <v>0.0014141</v>
      </c>
      <c r="E402">
        <v>0.061107599999999998</v>
      </c>
      <c r="F402">
        <v>-0.016521299999999999</v>
      </c>
      <c r="G402">
        <v>0.72965800000000003</v>
      </c>
    </row>
    <row r="403" spans="1:7" ht="12.75">
      <c r="A403">
        <v>400</v>
      </c>
      <c r="B403">
        <v>-0.016419</v>
      </c>
      <c r="C403">
        <v>0.061169500000000002</v>
      </c>
      <c r="D403">
        <v>0.0014112700000000001</v>
      </c>
      <c r="E403">
        <v>0.0613538</v>
      </c>
      <c r="F403">
        <v>-0.016603300000000001</v>
      </c>
      <c r="G403">
        <v>0.72389499999999996</v>
      </c>
    </row>
    <row r="404" spans="1:7" ht="12.75">
      <c r="A404">
        <v>401</v>
      </c>
      <c r="B404">
        <v>-0.016564200000000001</v>
      </c>
      <c r="C404">
        <v>0.061513199999999997</v>
      </c>
      <c r="D404">
        <v>0.0013946900000000001</v>
      </c>
      <c r="E404">
        <v>0.061701100000000002</v>
      </c>
      <c r="F404">
        <v>-0.016752</v>
      </c>
      <c r="G404">
        <v>0.69837400000000005</v>
      </c>
    </row>
    <row r="405" spans="1:7" ht="12.75">
      <c r="A405">
        <v>402</v>
      </c>
      <c r="B405">
        <v>-0.0166252</v>
      </c>
      <c r="C405">
        <v>0.061898099999999998</v>
      </c>
      <c r="D405">
        <v>0.00143542</v>
      </c>
      <c r="E405">
        <v>0.062082100000000001</v>
      </c>
      <c r="F405">
        <v>-0.016809299999999999</v>
      </c>
      <c r="G405">
        <v>0.71554700000000004</v>
      </c>
    </row>
    <row r="406" spans="1:7" ht="12.75">
      <c r="A406">
        <v>403</v>
      </c>
      <c r="B406">
        <v>-0.016558099999999999</v>
      </c>
      <c r="C406">
        <v>0.062233900000000002</v>
      </c>
      <c r="D406">
        <v>0.0014216700000000001</v>
      </c>
      <c r="E406">
        <v>0.062430100000000002</v>
      </c>
      <c r="F406">
        <v>-0.0167543</v>
      </c>
      <c r="G406">
        <v>0.67971700000000002</v>
      </c>
    </row>
    <row r="407" spans="1:7" ht="12.75">
      <c r="A407">
        <v>404</v>
      </c>
      <c r="B407">
        <v>-0.0166841</v>
      </c>
      <c r="C407">
        <v>0.062527299999999994</v>
      </c>
      <c r="D407">
        <v>0.00134734</v>
      </c>
      <c r="E407">
        <v>0.062718800000000005</v>
      </c>
      <c r="F407">
        <v>-0.016875600000000001</v>
      </c>
      <c r="G407">
        <v>0.67987500000000001</v>
      </c>
    </row>
    <row r="408" spans="1:7" ht="12.75">
      <c r="A408">
        <v>405</v>
      </c>
      <c r="B408">
        <v>-0.016610199999999999</v>
      </c>
      <c r="C408">
        <v>0.062800099999999998</v>
      </c>
      <c r="D408">
        <v>0.00142833</v>
      </c>
      <c r="E408">
        <v>0.062986399999999998</v>
      </c>
      <c r="F408">
        <v>-0.016796599999999998</v>
      </c>
      <c r="G408">
        <v>0.73155700000000001</v>
      </c>
    </row>
    <row r="409" spans="1:7" ht="12.75">
      <c r="A409">
        <v>406</v>
      </c>
      <c r="B409">
        <v>-0.016697400000000001</v>
      </c>
      <c r="C409">
        <v>0.063263100000000003</v>
      </c>
      <c r="D409">
        <v>0.00140354</v>
      </c>
      <c r="E409">
        <v>0.063447100000000006</v>
      </c>
      <c r="F409">
        <v>-0.016881500000000001</v>
      </c>
      <c r="G409">
        <v>0.71973799999999999</v>
      </c>
    </row>
    <row r="410" spans="1:7" ht="12.75">
      <c r="A410">
        <v>407</v>
      </c>
      <c r="B410">
        <v>-0.016958000000000001</v>
      </c>
      <c r="C410">
        <v>0.063676800000000006</v>
      </c>
      <c r="D410">
        <v>0.0014453700000000001</v>
      </c>
      <c r="E410">
        <v>0.0638547</v>
      </c>
      <c r="F410">
        <v>-0.017135899999999999</v>
      </c>
      <c r="G410">
        <v>0.766845</v>
      </c>
    </row>
    <row r="411" spans="1:7" ht="12.75">
      <c r="A411">
        <v>408</v>
      </c>
      <c r="B411">
        <v>-0.017062600000000001</v>
      </c>
      <c r="C411">
        <v>0.063826099999999997</v>
      </c>
      <c r="D411">
        <v>0.0014225900000000001</v>
      </c>
      <c r="E411">
        <v>0.064013899999999999</v>
      </c>
      <c r="F411">
        <v>-0.017250399999999999</v>
      </c>
      <c r="G411">
        <v>0.75657200000000002</v>
      </c>
    </row>
    <row r="412" spans="1:7" ht="12.75">
      <c r="A412">
        <v>409</v>
      </c>
      <c r="B412">
        <v>-0.0168536</v>
      </c>
      <c r="C412">
        <v>0.064014199999999993</v>
      </c>
      <c r="D412">
        <v>0.00144984</v>
      </c>
      <c r="E412">
        <v>0.064202499999999996</v>
      </c>
      <c r="F412">
        <v>-0.017042000000000002</v>
      </c>
      <c r="G412">
        <v>0.75881500000000002</v>
      </c>
    </row>
    <row r="413" spans="1:7" ht="12.75">
      <c r="A413">
        <v>410</v>
      </c>
      <c r="B413">
        <v>-0.016988900000000001</v>
      </c>
      <c r="C413">
        <v>0.064269699999999999</v>
      </c>
      <c r="D413">
        <v>0.00155628</v>
      </c>
      <c r="E413">
        <v>0.064459799999999998</v>
      </c>
      <c r="F413">
        <v>-0.017178800000000001</v>
      </c>
      <c r="G413">
        <v>0.79147500000000004</v>
      </c>
    </row>
    <row r="414" spans="1:7" ht="12.75">
      <c r="A414">
        <v>411</v>
      </c>
      <c r="B414">
        <v>-0.017017999999999998</v>
      </c>
      <c r="C414">
        <v>0.064544900000000002</v>
      </c>
      <c r="D414">
        <v>0.00153948</v>
      </c>
      <c r="E414">
        <v>0.064734</v>
      </c>
      <c r="F414">
        <v>-0.017207</v>
      </c>
      <c r="G414">
        <v>0.77056999999999998</v>
      </c>
    </row>
    <row r="415" spans="1:7" ht="12.75">
      <c r="A415">
        <v>412</v>
      </c>
      <c r="B415">
        <v>-0.016918099999999998</v>
      </c>
      <c r="C415">
        <v>0.064672099999999996</v>
      </c>
      <c r="D415">
        <v>0.0014450699999999999</v>
      </c>
      <c r="E415">
        <v>0.064863500000000004</v>
      </c>
      <c r="F415">
        <v>-0.0171095</v>
      </c>
      <c r="G415">
        <v>0.74315200000000003</v>
      </c>
    </row>
    <row r="416" spans="1:7" ht="12.75">
      <c r="A416">
        <v>413</v>
      </c>
      <c r="B416">
        <v>-0.017002099999999999</v>
      </c>
      <c r="C416">
        <v>0.064887899999999998</v>
      </c>
      <c r="D416">
        <v>0.0014206399999999999</v>
      </c>
      <c r="E416">
        <v>0.065076200000000001</v>
      </c>
      <c r="F416">
        <v>-0.017190500000000001</v>
      </c>
      <c r="G416">
        <v>0.72583699999999995</v>
      </c>
    </row>
    <row r="417" spans="1:7" ht="12.75">
      <c r="A417">
        <v>414</v>
      </c>
      <c r="B417">
        <v>-0.016812199999999999</v>
      </c>
      <c r="C417">
        <v>0.064473799999999998</v>
      </c>
      <c r="D417">
        <v>0.00138419</v>
      </c>
      <c r="E417">
        <v>0.064667600000000006</v>
      </c>
      <c r="F417">
        <v>-0.017006</v>
      </c>
      <c r="G417">
        <v>0.70106800000000002</v>
      </c>
    </row>
    <row r="418" spans="1:7" ht="12.75">
      <c r="A418">
        <v>415</v>
      </c>
      <c r="B418">
        <v>-0.016762900000000001</v>
      </c>
      <c r="C418">
        <v>0.065131300000000003</v>
      </c>
      <c r="D418">
        <v>0.0013646999999999999</v>
      </c>
      <c r="E418">
        <v>0.065329200000000004</v>
      </c>
      <c r="F418">
        <v>-0.016960900000000001</v>
      </c>
      <c r="G418">
        <v>0.701237</v>
      </c>
    </row>
    <row r="419" spans="1:7" ht="12.75">
      <c r="A419">
        <v>416</v>
      </c>
      <c r="B419">
        <v>-0.016591600000000001</v>
      </c>
      <c r="C419">
        <v>0.065065300000000006</v>
      </c>
      <c r="D419">
        <v>0.00143081</v>
      </c>
      <c r="E419">
        <v>0.065268699999999999</v>
      </c>
      <c r="F419">
        <v>-0.016795000000000001</v>
      </c>
      <c r="G419">
        <v>0.69782999999999995</v>
      </c>
    </row>
    <row r="420" spans="1:7" ht="12.75">
      <c r="A420">
        <v>417</v>
      </c>
      <c r="B420">
        <v>-0.0164382</v>
      </c>
      <c r="C420">
        <v>0.064977099999999996</v>
      </c>
      <c r="D420">
        <v>0.0014401399999999999</v>
      </c>
      <c r="E420">
        <v>0.065181600000000006</v>
      </c>
      <c r="F420">
        <v>-0.0166427</v>
      </c>
      <c r="G420">
        <v>0.66853200000000002</v>
      </c>
    </row>
    <row r="421" spans="1:7" ht="12.75">
      <c r="A421">
        <v>418</v>
      </c>
      <c r="B421">
        <v>-0.016561300000000001</v>
      </c>
      <c r="C421">
        <v>0.0652417</v>
      </c>
      <c r="D421">
        <v>0.00141494</v>
      </c>
      <c r="E421">
        <v>0.065443699999999994</v>
      </c>
      <c r="F421">
        <v>-0.016763299999999998</v>
      </c>
      <c r="G421">
        <v>0.65140600000000004</v>
      </c>
    </row>
    <row r="422" spans="1:7" ht="12.75">
      <c r="A422">
        <v>419</v>
      </c>
      <c r="B422">
        <v>-0.016657700000000001</v>
      </c>
      <c r="C422">
        <v>0.0654391</v>
      </c>
      <c r="D422">
        <v>0.00140248</v>
      </c>
      <c r="E422">
        <v>0.065641500000000005</v>
      </c>
      <c r="F422">
        <v>-0.016860099999999999</v>
      </c>
      <c r="G422">
        <v>0.65055499999999999</v>
      </c>
    </row>
    <row r="423" spans="1:7" ht="12.75">
      <c r="A423">
        <v>420</v>
      </c>
      <c r="B423">
        <v>-0.016608700000000001</v>
      </c>
      <c r="C423">
        <v>0.065925700000000004</v>
      </c>
      <c r="D423">
        <v>0.0013603700000000001</v>
      </c>
      <c r="E423">
        <v>0.066122600000000004</v>
      </c>
      <c r="F423">
        <v>-0.0168057</v>
      </c>
      <c r="G423">
        <v>0.66147500000000004</v>
      </c>
    </row>
    <row r="424" spans="1:7" ht="12.75">
      <c r="A424">
        <v>421</v>
      </c>
      <c r="B424">
        <v>-0.0164662</v>
      </c>
      <c r="C424">
        <v>0.066127400000000003</v>
      </c>
      <c r="D424">
        <v>0.00138339</v>
      </c>
      <c r="E424">
        <v>0.066325899999999993</v>
      </c>
      <c r="F424">
        <v>-0.016664700000000001</v>
      </c>
      <c r="G424">
        <v>0.637737</v>
      </c>
    </row>
    <row r="425" spans="1:7" ht="12.75">
      <c r="A425">
        <v>422</v>
      </c>
      <c r="B425">
        <v>-0.0162332</v>
      </c>
      <c r="C425">
        <v>0.065845000000000001</v>
      </c>
      <c r="D425">
        <v>0.0013956000000000001</v>
      </c>
      <c r="E425">
        <v>0.066046300000000002</v>
      </c>
      <c r="F425">
        <v>-0.016434399999999998</v>
      </c>
      <c r="G425">
        <v>0.62514999999999998</v>
      </c>
    </row>
    <row r="426" spans="1:7" ht="12.75">
      <c r="A426">
        <v>423</v>
      </c>
      <c r="B426">
        <v>-0.016290499999999999</v>
      </c>
      <c r="C426">
        <v>0.066168900000000003</v>
      </c>
      <c r="D426">
        <v>0.0012798099999999999</v>
      </c>
      <c r="E426">
        <v>0.066373699999999994</v>
      </c>
      <c r="F426">
        <v>-0.016495300000000001</v>
      </c>
      <c r="G426">
        <v>0.60530300000000004</v>
      </c>
    </row>
    <row r="427" spans="1:7" ht="12.75">
      <c r="A427">
        <v>424</v>
      </c>
      <c r="B427">
        <v>-0.016407100000000001</v>
      </c>
      <c r="C427">
        <v>0.066703799999999994</v>
      </c>
      <c r="D427">
        <v>0.00121988</v>
      </c>
      <c r="E427">
        <v>0.066903099999999993</v>
      </c>
      <c r="F427">
        <v>-0.0166064</v>
      </c>
      <c r="G427">
        <v>0.60668500000000003</v>
      </c>
    </row>
    <row r="428" spans="1:7" ht="12.75">
      <c r="A428">
        <v>425</v>
      </c>
      <c r="B428">
        <v>-0.016354799999999999</v>
      </c>
      <c r="C428">
        <v>0.066322599999999995</v>
      </c>
      <c r="D428">
        <v>0.00130412</v>
      </c>
      <c r="E428">
        <v>0.066527799999999998</v>
      </c>
      <c r="F428">
        <v>-0.016559899999999999</v>
      </c>
      <c r="G428">
        <v>0.61744500000000002</v>
      </c>
    </row>
    <row r="429" spans="1:7" ht="12.75">
      <c r="A429">
        <v>426</v>
      </c>
      <c r="B429">
        <v>-0.016406500000000001</v>
      </c>
      <c r="C429">
        <v>0.066445799999999999</v>
      </c>
      <c r="D429">
        <v>0.00143334</v>
      </c>
      <c r="E429">
        <v>0.066652400000000001</v>
      </c>
      <c r="F429">
        <v>-0.016613099999999999</v>
      </c>
      <c r="G429">
        <v>0.62568599999999996</v>
      </c>
    </row>
    <row r="430" spans="1:7" ht="12.75">
      <c r="A430">
        <v>427</v>
      </c>
      <c r="B430">
        <v>-0.016591700000000001</v>
      </c>
      <c r="C430">
        <v>0.067045499999999994</v>
      </c>
      <c r="D430">
        <v>0.00139072</v>
      </c>
      <c r="E430">
        <v>0.067256499999999997</v>
      </c>
      <c r="F430">
        <v>-0.016802600000000001</v>
      </c>
      <c r="G430">
        <v>0.61673699999999998</v>
      </c>
    </row>
    <row r="431" spans="1:7" ht="12.75">
      <c r="A431">
        <v>428</v>
      </c>
      <c r="B431">
        <v>-0.016642899999999999</v>
      </c>
      <c r="C431">
        <v>0.067490400000000006</v>
      </c>
      <c r="D431">
        <v>0.0013555399999999999</v>
      </c>
      <c r="E431">
        <v>0.067688399999999996</v>
      </c>
      <c r="F431">
        <v>-0.0168408</v>
      </c>
      <c r="G431">
        <v>0.62439800000000001</v>
      </c>
    </row>
    <row r="432" spans="1:7" ht="12.75">
      <c r="A432">
        <v>429</v>
      </c>
      <c r="B432">
        <v>-0.016292500000000001</v>
      </c>
      <c r="C432">
        <v>0.066834900000000003</v>
      </c>
      <c r="D432">
        <v>0.00137196</v>
      </c>
      <c r="E432">
        <v>0.067045099999999996</v>
      </c>
      <c r="F432">
        <v>-0.016502699999999999</v>
      </c>
      <c r="G432">
        <v>0.59682400000000002</v>
      </c>
    </row>
    <row r="433" spans="1:7" ht="12.75">
      <c r="A433">
        <v>430</v>
      </c>
      <c r="B433">
        <v>-0.015689600000000001</v>
      </c>
      <c r="C433">
        <v>0.0656828</v>
      </c>
      <c r="D433">
        <v>0.00134099</v>
      </c>
      <c r="E433">
        <v>0.065899799999999994</v>
      </c>
      <c r="F433">
        <v>-0.0159066</v>
      </c>
      <c r="G433">
        <v>0.55110899999999996</v>
      </c>
    </row>
    <row r="434" spans="1:7" ht="12.75">
      <c r="A434">
        <v>431</v>
      </c>
      <c r="B434">
        <v>-0.015768500000000001</v>
      </c>
      <c r="C434">
        <v>0.065585400000000002</v>
      </c>
      <c r="D434">
        <v>0.0013907399999999999</v>
      </c>
      <c r="E434">
        <v>0.065802100000000002</v>
      </c>
      <c r="F434">
        <v>-0.015985200000000001</v>
      </c>
      <c r="G434">
        <v>0.57998099999999997</v>
      </c>
    </row>
    <row r="435" spans="1:7" ht="12.75">
      <c r="A435">
        <v>432</v>
      </c>
      <c r="B435">
        <v>-0.015702199999999999</v>
      </c>
      <c r="C435">
        <v>0.065392400000000003</v>
      </c>
      <c r="D435">
        <v>0.00144527</v>
      </c>
      <c r="E435">
        <v>0.065614199999999998</v>
      </c>
      <c r="F435">
        <v>-0.0159241</v>
      </c>
      <c r="G435">
        <v>0.58943699999999999</v>
      </c>
    </row>
    <row r="436" spans="1:7" ht="12.75">
      <c r="A436">
        <v>433</v>
      </c>
      <c r="B436">
        <v>-0.0158341</v>
      </c>
      <c r="C436">
        <v>0.065511399999999997</v>
      </c>
      <c r="D436">
        <v>0.0013152800000000001</v>
      </c>
      <c r="E436">
        <v>0.065721000000000002</v>
      </c>
      <c r="F436">
        <v>-0.016043700000000001</v>
      </c>
      <c r="G436">
        <v>0.54300999999999999</v>
      </c>
    </row>
    <row r="437" spans="1:7" ht="12.75">
      <c r="A437">
        <v>434</v>
      </c>
      <c r="B437">
        <v>-0.0159714</v>
      </c>
      <c r="C437">
        <v>0.065913899999999997</v>
      </c>
      <c r="D437">
        <v>0.0014015099999999999</v>
      </c>
      <c r="E437">
        <v>0.066125799999999998</v>
      </c>
      <c r="F437">
        <v>-0.016183199999999998</v>
      </c>
      <c r="G437">
        <v>0.55816200000000005</v>
      </c>
    </row>
    <row r="438" spans="1:7" ht="12.75">
      <c r="A438">
        <v>435</v>
      </c>
      <c r="B438">
        <v>-0.015764299999999998</v>
      </c>
      <c r="C438">
        <v>0.065678100000000003</v>
      </c>
      <c r="D438">
        <v>0.00139766</v>
      </c>
      <c r="E438">
        <v>0.065901299999999996</v>
      </c>
      <c r="F438">
        <v>-0.015987500000000002</v>
      </c>
      <c r="G438">
        <v>0.60465100000000005</v>
      </c>
    </row>
    <row r="439" spans="1:7" ht="12.75">
      <c r="A439">
        <v>436</v>
      </c>
      <c r="B439">
        <v>-0.0156758</v>
      </c>
      <c r="C439">
        <v>0.065696599999999994</v>
      </c>
      <c r="D439">
        <v>0.00146094</v>
      </c>
      <c r="E439">
        <v>0.0659193</v>
      </c>
      <c r="F439">
        <v>-0.015898499999999999</v>
      </c>
      <c r="G439">
        <v>0.58406100000000005</v>
      </c>
    </row>
    <row r="440" spans="1:7" ht="12.75">
      <c r="A440">
        <v>437</v>
      </c>
      <c r="B440">
        <v>-0.015729400000000001</v>
      </c>
      <c r="C440">
        <v>0.0651061</v>
      </c>
      <c r="D440">
        <v>0.00151042</v>
      </c>
      <c r="E440">
        <v>0.065331299999999995</v>
      </c>
      <c r="F440">
        <v>-0.015954699999999999</v>
      </c>
      <c r="G440">
        <v>0.62946400000000002</v>
      </c>
    </row>
    <row r="441" spans="1:7" ht="12.75">
      <c r="A441">
        <v>438</v>
      </c>
      <c r="B441">
        <v>-0.015740000000000001</v>
      </c>
      <c r="C441">
        <v>0.0649425</v>
      </c>
      <c r="D441">
        <v>0.0014492699999999999</v>
      </c>
      <c r="E441">
        <v>0.065161999999999998</v>
      </c>
      <c r="F441">
        <v>-0.015959399999999999</v>
      </c>
      <c r="G441">
        <v>0.632942</v>
      </c>
    </row>
    <row r="442" spans="1:7" ht="12.75">
      <c r="A442">
        <v>439</v>
      </c>
      <c r="B442">
        <v>-0.015896400000000002</v>
      </c>
      <c r="C442">
        <v>0.064822699999999997</v>
      </c>
      <c r="D442">
        <v>0.0013473599999999999</v>
      </c>
      <c r="E442">
        <v>0.065037999999999999</v>
      </c>
      <c r="F442">
        <v>-0.0161117</v>
      </c>
      <c r="G442">
        <v>0.57771499999999998</v>
      </c>
    </row>
    <row r="443" spans="1:7" ht="12.75">
      <c r="A443">
        <v>440</v>
      </c>
      <c r="B443">
        <v>-0.015737000000000001</v>
      </c>
      <c r="C443">
        <v>0.064744999999999997</v>
      </c>
      <c r="D443">
        <v>0.00130382</v>
      </c>
      <c r="E443">
        <v>0.064955799999999994</v>
      </c>
      <c r="F443">
        <v>-0.015947900000000001</v>
      </c>
      <c r="G443">
        <v>0.58948500000000004</v>
      </c>
    </row>
    <row r="444" spans="1:7" ht="12.75">
      <c r="A444">
        <v>441</v>
      </c>
      <c r="B444">
        <v>-0.0157056</v>
      </c>
      <c r="C444">
        <v>0.064605700000000002</v>
      </c>
      <c r="D444">
        <v>0.0012752499999999999</v>
      </c>
      <c r="E444">
        <v>0.064827300000000004</v>
      </c>
      <c r="F444">
        <v>-0.015927199999999999</v>
      </c>
      <c r="G444">
        <v>0.56862599999999996</v>
      </c>
    </row>
    <row r="445" spans="1:7" ht="12.75">
      <c r="A445">
        <v>442</v>
      </c>
      <c r="B445">
        <v>-0.0157552</v>
      </c>
      <c r="C445">
        <v>0.064928399999999997</v>
      </c>
      <c r="D445">
        <v>0.0012349100000000001</v>
      </c>
      <c r="E445">
        <v>0.065153100000000005</v>
      </c>
      <c r="F445">
        <v>-0.015979899999999998</v>
      </c>
      <c r="G445">
        <v>0.55782500000000002</v>
      </c>
    </row>
    <row r="446" spans="1:7" ht="12.75">
      <c r="A446">
        <v>443</v>
      </c>
      <c r="B446">
        <v>-0.015766499999999999</v>
      </c>
      <c r="C446">
        <v>0.065272800000000006</v>
      </c>
      <c r="D446">
        <v>0.00126264</v>
      </c>
      <c r="E446">
        <v>0.065502900000000003</v>
      </c>
      <c r="F446">
        <v>-0.0159965</v>
      </c>
      <c r="G446">
        <v>0.58193399999999995</v>
      </c>
    </row>
    <row r="447" spans="1:7" ht="12.75">
      <c r="A447">
        <v>444</v>
      </c>
      <c r="B447">
        <v>-0.015606699999999999</v>
      </c>
      <c r="C447">
        <v>0.065332899999999999</v>
      </c>
      <c r="D447">
        <v>0.00130489</v>
      </c>
      <c r="E447">
        <v>0.0655665</v>
      </c>
      <c r="F447">
        <v>-0.015840300000000002</v>
      </c>
      <c r="G447">
        <v>0.57365999999999995</v>
      </c>
    </row>
    <row r="448" spans="1:7" ht="12.75">
      <c r="A448">
        <v>445</v>
      </c>
      <c r="B448">
        <v>-0.015869000000000001</v>
      </c>
      <c r="C448">
        <v>0.065072599999999994</v>
      </c>
      <c r="D448">
        <v>0.0012440699999999999</v>
      </c>
      <c r="E448">
        <v>0.065293699999999996</v>
      </c>
      <c r="F448">
        <v>-0.0160901</v>
      </c>
      <c r="G448">
        <v>0.52670099999999997</v>
      </c>
    </row>
    <row r="449" spans="1:7" ht="12.75">
      <c r="A449">
        <v>446</v>
      </c>
      <c r="B449">
        <v>-0.015770300000000001</v>
      </c>
      <c r="C449">
        <v>0.0652277</v>
      </c>
      <c r="D449">
        <v>0.0012025899999999999</v>
      </c>
      <c r="E449">
        <v>0.065431400000000001</v>
      </c>
      <c r="F449">
        <v>-0.015974100000000001</v>
      </c>
      <c r="G449">
        <v>0.49753799999999998</v>
      </c>
    </row>
    <row r="450" spans="1:7" ht="12.75">
      <c r="A450">
        <v>447</v>
      </c>
      <c r="B450">
        <v>-0.015784699999999999</v>
      </c>
      <c r="C450">
        <v>0.065559099999999995</v>
      </c>
      <c r="D450">
        <v>0.00118889</v>
      </c>
      <c r="E450">
        <v>0.065770899999999993</v>
      </c>
      <c r="F450">
        <v>-0.0159966</v>
      </c>
      <c r="G450">
        <v>0.52292300000000003</v>
      </c>
    </row>
    <row r="451" spans="1:7" ht="12.75">
      <c r="A451">
        <v>448</v>
      </c>
      <c r="B451">
        <v>-0.0157115</v>
      </c>
      <c r="C451">
        <v>0.065639199999999995</v>
      </c>
      <c r="D451">
        <v>0.0013713499999999999</v>
      </c>
      <c r="E451">
        <v>0.065856300000000006</v>
      </c>
      <c r="F451">
        <v>-0.015928600000000001</v>
      </c>
      <c r="G451">
        <v>0.50918699999999995</v>
      </c>
    </row>
    <row r="452" spans="1:7" ht="12.75">
      <c r="A452">
        <v>449</v>
      </c>
      <c r="B452">
        <v>-0.015757</v>
      </c>
      <c r="C452">
        <v>0.066209799999999999</v>
      </c>
      <c r="D452">
        <v>0.0013429</v>
      </c>
      <c r="E452">
        <v>0.066422800000000004</v>
      </c>
      <c r="F452">
        <v>-0.015970000000000002</v>
      </c>
      <c r="G452">
        <v>0.55549999999999999</v>
      </c>
    </row>
    <row r="453" spans="1:7" ht="12.75">
      <c r="A453">
        <v>450</v>
      </c>
      <c r="B453">
        <v>-0.0157238</v>
      </c>
      <c r="C453">
        <v>0.066279599999999994</v>
      </c>
      <c r="D453">
        <v>0.0014331299999999999</v>
      </c>
      <c r="E453">
        <v>0.066501000000000005</v>
      </c>
      <c r="F453">
        <v>-0.0159452</v>
      </c>
      <c r="G453">
        <v>0.55121799999999999</v>
      </c>
    </row>
    <row r="454" spans="1:7" ht="12.75">
      <c r="A454">
        <v>451</v>
      </c>
      <c r="B454">
        <v>-0.015861</v>
      </c>
      <c r="C454">
        <v>0.065153100000000005</v>
      </c>
      <c r="D454">
        <v>0.00157946</v>
      </c>
      <c r="E454">
        <v>0.065392699999999998</v>
      </c>
      <c r="F454">
        <v>-0.016100699999999999</v>
      </c>
      <c r="G454">
        <v>0.53923299999999996</v>
      </c>
    </row>
    <row r="455" spans="1:7" ht="12.75">
      <c r="A455">
        <v>452</v>
      </c>
      <c r="B455">
        <v>-0.015917899999999999</v>
      </c>
      <c r="C455">
        <v>0.065858600000000003</v>
      </c>
      <c r="D455">
        <v>0.00147999</v>
      </c>
      <c r="E455">
        <v>0.0660829</v>
      </c>
      <c r="F455">
        <v>-0.0161421</v>
      </c>
      <c r="G455">
        <v>0.53086100000000003</v>
      </c>
    </row>
    <row r="456" spans="1:7" ht="12.75">
      <c r="A456">
        <v>453</v>
      </c>
      <c r="B456">
        <v>-0.015774300000000002</v>
      </c>
      <c r="C456">
        <v>0.065478499999999995</v>
      </c>
      <c r="D456">
        <v>0.00139033</v>
      </c>
      <c r="E456">
        <v>0.065697400000000003</v>
      </c>
      <c r="F456">
        <v>-0.015993199999999999</v>
      </c>
      <c r="G456">
        <v>0.518509</v>
      </c>
    </row>
    <row r="457" spans="1:7" ht="12.75">
      <c r="A457">
        <v>454</v>
      </c>
      <c r="B457">
        <v>-0.015841899999999999</v>
      </c>
      <c r="C457">
        <v>0.065342300000000006</v>
      </c>
      <c r="D457">
        <v>0.00152604</v>
      </c>
      <c r="E457">
        <v>0.065568899999999999</v>
      </c>
      <c r="F457">
        <v>-0.016068499999999999</v>
      </c>
      <c r="G457">
        <v>0.49408800000000003</v>
      </c>
    </row>
    <row r="458" spans="1:7" ht="12.75">
      <c r="A458">
        <v>455</v>
      </c>
      <c r="B458">
        <v>-0.0156045</v>
      </c>
      <c r="C458">
        <v>0.065326899999999993</v>
      </c>
      <c r="D458">
        <v>0.00150749</v>
      </c>
      <c r="E458">
        <v>0.065552100000000002</v>
      </c>
      <c r="F458">
        <v>-0.015829800000000002</v>
      </c>
      <c r="G458">
        <v>0.49016900000000002</v>
      </c>
    </row>
    <row r="459" spans="1:7" ht="12.75">
      <c r="A459">
        <v>456</v>
      </c>
      <c r="B459">
        <v>-0.015719500000000001</v>
      </c>
      <c r="C459">
        <v>0.065655000000000005</v>
      </c>
      <c r="D459">
        <v>0.00149453</v>
      </c>
      <c r="E459">
        <v>0.065879199999999999</v>
      </c>
      <c r="F459">
        <v>-0.015943599999999999</v>
      </c>
      <c r="G459">
        <v>0.48515599999999998</v>
      </c>
    </row>
    <row r="460" spans="1:7" ht="12.75">
      <c r="A460">
        <v>457</v>
      </c>
      <c r="B460">
        <v>-0.0158756</v>
      </c>
      <c r="C460">
        <v>0.066227099999999997</v>
      </c>
      <c r="D460">
        <v>0.0014260099999999999</v>
      </c>
      <c r="E460">
        <v>0.066456100000000004</v>
      </c>
      <c r="F460">
        <v>-0.0161046</v>
      </c>
      <c r="G460">
        <v>0.49135299999999998</v>
      </c>
    </row>
    <row r="461" spans="1:7" ht="12.75">
      <c r="A461">
        <v>458</v>
      </c>
      <c r="B461">
        <v>-0.015801900000000001</v>
      </c>
      <c r="C461">
        <v>0.066026699999999994</v>
      </c>
      <c r="D461">
        <v>0.0012552500000000001</v>
      </c>
      <c r="E461">
        <v>0.066262000000000001</v>
      </c>
      <c r="F461">
        <v>-0.016037099999999999</v>
      </c>
      <c r="G461">
        <v>0.48108699999999999</v>
      </c>
    </row>
    <row r="462" spans="1:7" ht="12.75">
      <c r="A462">
        <v>459</v>
      </c>
      <c r="B462">
        <v>-0.015533099999999999</v>
      </c>
      <c r="C462">
        <v>0.064909599999999998</v>
      </c>
      <c r="D462">
        <v>0.00119053</v>
      </c>
      <c r="E462">
        <v>0.065138399999999999</v>
      </c>
      <c r="F462">
        <v>-0.015761899999999999</v>
      </c>
      <c r="G462">
        <v>0.46282899999999999</v>
      </c>
    </row>
    <row r="463" spans="1:7" ht="12.75">
      <c r="A463">
        <v>460</v>
      </c>
      <c r="B463">
        <v>-0.014937199999999999</v>
      </c>
      <c r="C463">
        <v>0.0626221</v>
      </c>
      <c r="D463">
        <v>0.00139376</v>
      </c>
      <c r="E463">
        <v>0.062862100000000004</v>
      </c>
      <c r="F463">
        <v>-0.0151772</v>
      </c>
      <c r="G463">
        <v>0.49355500000000002</v>
      </c>
    </row>
    <row r="464" spans="1:7" ht="12.75">
      <c r="A464">
        <v>461</v>
      </c>
      <c r="B464">
        <v>-0.014855800000000001</v>
      </c>
      <c r="C464">
        <v>0.062673000000000006</v>
      </c>
      <c r="D464">
        <v>0.00139894</v>
      </c>
      <c r="E464">
        <v>0.062910900000000006</v>
      </c>
      <c r="F464">
        <v>-0.0150936</v>
      </c>
      <c r="G464">
        <v>0.50291600000000003</v>
      </c>
    </row>
    <row r="465" spans="1:7" ht="12.75">
      <c r="A465">
        <v>462</v>
      </c>
      <c r="B465">
        <v>-0.0149388</v>
      </c>
      <c r="C465">
        <v>0.062822699999999995</v>
      </c>
      <c r="D465">
        <v>0.00129199</v>
      </c>
      <c r="E465">
        <v>0.063057100000000005</v>
      </c>
      <c r="F465">
        <v>-0.0151732</v>
      </c>
      <c r="G465">
        <v>0.44645600000000002</v>
      </c>
    </row>
    <row r="466" spans="1:7" ht="12.75">
      <c r="A466">
        <v>463</v>
      </c>
      <c r="B466">
        <v>-0.014967400000000001</v>
      </c>
      <c r="C466">
        <v>0.061049199999999998</v>
      </c>
      <c r="D466">
        <v>0.0010505200000000001</v>
      </c>
      <c r="E466">
        <v>0.061242499999999998</v>
      </c>
      <c r="F466">
        <v>-0.015160699999999999</v>
      </c>
      <c r="G466">
        <v>0.47887299999999999</v>
      </c>
    </row>
    <row r="467" spans="1:7" ht="12.75">
      <c r="A467">
        <v>464</v>
      </c>
      <c r="B467">
        <v>-0.0151562</v>
      </c>
      <c r="C467">
        <v>0.061185400000000001</v>
      </c>
      <c r="D467">
        <v>0.0011823300000000001</v>
      </c>
      <c r="E467">
        <v>0.061395100000000001</v>
      </c>
      <c r="F467">
        <v>-0.0153659</v>
      </c>
      <c r="G467">
        <v>0.43304599999999999</v>
      </c>
    </row>
    <row r="468" spans="1:7" ht="12.75">
      <c r="A468">
        <v>465</v>
      </c>
      <c r="B468">
        <v>-0.0150232</v>
      </c>
      <c r="C468">
        <v>0.061266099999999997</v>
      </c>
      <c r="D468">
        <v>0.0010476400000000001</v>
      </c>
      <c r="E468">
        <v>0.061462500000000003</v>
      </c>
      <c r="F468">
        <v>-0.0152195</v>
      </c>
      <c r="G468">
        <v>0.44938800000000001</v>
      </c>
    </row>
    <row r="469" spans="1:7" ht="12.75">
      <c r="A469">
        <v>466</v>
      </c>
      <c r="B469">
        <v>-0.015118899999999999</v>
      </c>
      <c r="C469">
        <v>0.0609385</v>
      </c>
      <c r="D469">
        <v>0.00101885</v>
      </c>
      <c r="E469">
        <v>0.061140199999999999</v>
      </c>
      <c r="F469">
        <v>-0.015320500000000001</v>
      </c>
      <c r="G469">
        <v>0.45356400000000002</v>
      </c>
    </row>
    <row r="470" spans="1:7" ht="12.75">
      <c r="A470">
        <v>467</v>
      </c>
      <c r="B470">
        <v>-0.015054</v>
      </c>
      <c r="C470">
        <v>0.061150599999999999</v>
      </c>
      <c r="D470">
        <v>0.0011710100000000001</v>
      </c>
      <c r="E470">
        <v>0.061369699999999999</v>
      </c>
      <c r="F470">
        <v>-0.015273200000000001</v>
      </c>
      <c r="G470">
        <v>0.44792999999999999</v>
      </c>
    </row>
    <row r="471" spans="1:7" ht="12.75">
      <c r="A471">
        <v>468</v>
      </c>
      <c r="B471">
        <v>-0.015001499999999999</v>
      </c>
      <c r="C471">
        <v>0.0608256</v>
      </c>
      <c r="D471">
        <v>0.0011753499999999999</v>
      </c>
      <c r="E471">
        <v>0.061023300000000003</v>
      </c>
      <c r="F471">
        <v>-0.015199300000000001</v>
      </c>
      <c r="G471">
        <v>0.50501099999999999</v>
      </c>
    </row>
    <row r="472" spans="1:7" ht="12.75">
      <c r="A472">
        <v>469</v>
      </c>
      <c r="B472">
        <v>-0.014929899999999999</v>
      </c>
      <c r="C472">
        <v>0.060925399999999998</v>
      </c>
      <c r="D472">
        <v>0.00104116</v>
      </c>
      <c r="E472">
        <v>0.061134300000000003</v>
      </c>
      <c r="F472">
        <v>-0.015138800000000001</v>
      </c>
      <c r="G472">
        <v>0.46208700000000003</v>
      </c>
    </row>
    <row r="473" spans="1:7" ht="12.75">
      <c r="A473">
        <v>470</v>
      </c>
      <c r="B473">
        <v>-0.014974700000000001</v>
      </c>
      <c r="C473">
        <v>0.060713299999999998</v>
      </c>
      <c r="D473">
        <v>0.0011523799999999999</v>
      </c>
      <c r="E473">
        <v>0.060931100000000002</v>
      </c>
      <c r="F473">
        <v>-0.015192499999999999</v>
      </c>
      <c r="G473">
        <v>0.45933000000000002</v>
      </c>
    </row>
    <row r="474" spans="1:7" ht="12.75">
      <c r="A474">
        <v>471</v>
      </c>
      <c r="B474">
        <v>-0.015049099999999999</v>
      </c>
      <c r="C474">
        <v>0.061267500000000003</v>
      </c>
      <c r="D474">
        <v>0.0012453200000000001</v>
      </c>
      <c r="E474">
        <v>0.061481399999999999</v>
      </c>
      <c r="F474">
        <v>-0.0152631</v>
      </c>
      <c r="G474">
        <v>0.42766700000000002</v>
      </c>
    </row>
    <row r="475" spans="1:7" ht="12.75">
      <c r="A475">
        <v>472</v>
      </c>
      <c r="B475">
        <v>-0.0150089</v>
      </c>
      <c r="C475">
        <v>0.061261299999999998</v>
      </c>
      <c r="D475">
        <v>0.0010743</v>
      </c>
      <c r="E475">
        <v>0.061459100000000003</v>
      </c>
      <c r="F475">
        <v>-0.015206600000000001</v>
      </c>
      <c r="G475">
        <v>0.409885</v>
      </c>
    </row>
    <row r="476" spans="1:7" ht="12.75">
      <c r="A476">
        <v>473</v>
      </c>
      <c r="B476">
        <v>-0.0150773</v>
      </c>
      <c r="C476">
        <v>0.061689599999999997</v>
      </c>
      <c r="D476">
        <v>0.0011332600000000001</v>
      </c>
      <c r="E476">
        <v>0.061901999999999999</v>
      </c>
      <c r="F476">
        <v>-0.015289799999999999</v>
      </c>
      <c r="G476">
        <v>0.43712800000000002</v>
      </c>
    </row>
    <row r="477" spans="1:7" ht="12.75">
      <c r="A477">
        <v>474</v>
      </c>
      <c r="B477">
        <v>-0.015017600000000001</v>
      </c>
      <c r="C477">
        <v>0.0615548</v>
      </c>
      <c r="D477">
        <v>0.00113262</v>
      </c>
      <c r="E477">
        <v>0.061761200000000002</v>
      </c>
      <c r="F477">
        <v>-0.015223799999999999</v>
      </c>
      <c r="G477">
        <v>0.41450199999999998</v>
      </c>
    </row>
    <row r="478" spans="1:7" ht="12.75">
      <c r="A478">
        <v>475</v>
      </c>
      <c r="B478">
        <v>-0.0150367</v>
      </c>
      <c r="C478">
        <v>0.061559500000000003</v>
      </c>
      <c r="D478">
        <v>0.0010839199999999999</v>
      </c>
      <c r="E478">
        <v>0.061765599999999997</v>
      </c>
      <c r="F478">
        <v>-0.0152427</v>
      </c>
      <c r="G478">
        <v>0.429535</v>
      </c>
    </row>
    <row r="479" spans="1:7" ht="12.75">
      <c r="A479">
        <v>476</v>
      </c>
      <c r="B479">
        <v>-0.0148588</v>
      </c>
      <c r="C479">
        <v>0.060746399999999999</v>
      </c>
      <c r="D479">
        <v>0.00103897</v>
      </c>
      <c r="E479">
        <v>0.060967199999999999</v>
      </c>
      <c r="F479">
        <v>-0.0150797</v>
      </c>
      <c r="G479">
        <v>0.39760400000000001</v>
      </c>
    </row>
    <row r="480" spans="1:7" ht="12.75">
      <c r="A480">
        <v>477</v>
      </c>
      <c r="B480">
        <v>-0.015082099999999999</v>
      </c>
      <c r="C480">
        <v>0.060640800000000002</v>
      </c>
      <c r="D480">
        <v>0.00113612</v>
      </c>
      <c r="E480">
        <v>0.060863800000000003</v>
      </c>
      <c r="F480">
        <v>-0.0153051</v>
      </c>
      <c r="G480">
        <v>0.49375400000000003</v>
      </c>
    </row>
    <row r="481" spans="1:7" ht="12.75">
      <c r="A481">
        <v>478</v>
      </c>
      <c r="B481">
        <v>-0.015011800000000001</v>
      </c>
      <c r="C481">
        <v>0.060847100000000001</v>
      </c>
      <c r="D481">
        <v>0.00112911</v>
      </c>
      <c r="E481">
        <v>0.061073799999999998</v>
      </c>
      <c r="F481">
        <v>-0.0152385</v>
      </c>
      <c r="G481">
        <v>0.48411100000000001</v>
      </c>
    </row>
    <row r="482" spans="1:7" ht="12.75">
      <c r="A482">
        <v>479</v>
      </c>
      <c r="B482">
        <v>-0.0150168</v>
      </c>
      <c r="C482">
        <v>0.060983299999999997</v>
      </c>
      <c r="D482">
        <v>0.0010559899999999999</v>
      </c>
      <c r="E482">
        <v>0.061203500000000001</v>
      </c>
      <c r="F482">
        <v>-0.0152371</v>
      </c>
      <c r="G482">
        <v>0.42932999999999999</v>
      </c>
    </row>
    <row r="483" spans="1:7" ht="12.75">
      <c r="A483">
        <v>480</v>
      </c>
      <c r="B483">
        <v>-0.014940500000000001</v>
      </c>
      <c r="C483">
        <v>0.060914099999999999</v>
      </c>
      <c r="D483">
        <v>0.0010594000000000001</v>
      </c>
      <c r="E483">
        <v>0.061122200000000002</v>
      </c>
      <c r="F483">
        <v>-0.0151486</v>
      </c>
      <c r="G483">
        <v>0.45465100000000003</v>
      </c>
    </row>
    <row r="484" spans="1:7" ht="12.75">
      <c r="A484">
        <v>481</v>
      </c>
      <c r="B484">
        <v>-0.0150279</v>
      </c>
      <c r="C484">
        <v>0.061361899999999997</v>
      </c>
      <c r="D484">
        <v>0.0011565200000000001</v>
      </c>
      <c r="E484">
        <v>0.061579799999999997</v>
      </c>
      <c r="F484">
        <v>-0.015245999999999999</v>
      </c>
      <c r="G484">
        <v>0.48582399999999998</v>
      </c>
    </row>
    <row r="485" spans="1:7" ht="12.75">
      <c r="A485">
        <v>482</v>
      </c>
      <c r="B485">
        <v>-0.015098800000000001</v>
      </c>
      <c r="C485">
        <v>0.061467300000000002</v>
      </c>
      <c r="D485">
        <v>0.00121671</v>
      </c>
      <c r="E485">
        <v>0.061684900000000001</v>
      </c>
      <c r="F485">
        <v>-0.015316400000000001</v>
      </c>
      <c r="G485">
        <v>0.50694799999999995</v>
      </c>
    </row>
    <row r="486" spans="1:7" ht="12.75">
      <c r="A486">
        <v>483</v>
      </c>
      <c r="B486">
        <v>-0.015054400000000001</v>
      </c>
      <c r="C486">
        <v>0.061426700000000001</v>
      </c>
      <c r="D486">
        <v>0.00119052</v>
      </c>
      <c r="E486">
        <v>0.061644200000000003</v>
      </c>
      <c r="F486">
        <v>-0.0152719</v>
      </c>
      <c r="G486">
        <v>0.51841800000000005</v>
      </c>
    </row>
    <row r="487" spans="1:7" ht="12.75">
      <c r="A487">
        <v>484</v>
      </c>
      <c r="B487">
        <v>-0.0151066</v>
      </c>
      <c r="C487">
        <v>0.061445399999999997</v>
      </c>
      <c r="D487">
        <v>0.0011683500000000001</v>
      </c>
      <c r="E487">
        <v>0.0616663</v>
      </c>
      <c r="F487">
        <v>-0.015327500000000001</v>
      </c>
      <c r="G487">
        <v>0.52312999999999998</v>
      </c>
    </row>
    <row r="488" spans="1:7" ht="12.75">
      <c r="A488">
        <v>485</v>
      </c>
      <c r="B488">
        <v>-0.014988400000000001</v>
      </c>
      <c r="C488">
        <v>0.061506499999999999</v>
      </c>
      <c r="D488">
        <v>0.0011126599999999999</v>
      </c>
      <c r="E488">
        <v>0.061720799999999999</v>
      </c>
      <c r="F488">
        <v>-0.0152027</v>
      </c>
      <c r="G488">
        <v>0.48223100000000002</v>
      </c>
    </row>
    <row r="489" spans="1:7" ht="12.75">
      <c r="A489">
        <v>486</v>
      </c>
      <c r="B489">
        <v>-0.0151118</v>
      </c>
      <c r="C489">
        <v>0.061271199999999998</v>
      </c>
      <c r="D489">
        <v>0.0010635499999999999</v>
      </c>
      <c r="E489">
        <v>0.061472100000000002</v>
      </c>
      <c r="F489">
        <v>-0.0153127</v>
      </c>
      <c r="G489">
        <v>0.42783700000000002</v>
      </c>
    </row>
    <row r="490" spans="1:7" ht="12.75">
      <c r="A490">
        <v>487</v>
      </c>
      <c r="B490">
        <v>-0.015165100000000001</v>
      </c>
      <c r="C490">
        <v>0.059694900000000002</v>
      </c>
      <c r="D490">
        <v>0.00086478100000000001</v>
      </c>
      <c r="E490">
        <v>0.059914599999999998</v>
      </c>
      <c r="F490">
        <v>-0.015384800000000001</v>
      </c>
      <c r="G490">
        <v>0.42746699999999999</v>
      </c>
    </row>
    <row r="491" spans="1:7" ht="12.75">
      <c r="A491">
        <v>488</v>
      </c>
      <c r="B491">
        <v>-0.014679899999999999</v>
      </c>
      <c r="C491">
        <v>0.059996500000000001</v>
      </c>
      <c r="D491">
        <v>0.00087040999999999996</v>
      </c>
      <c r="E491">
        <v>0.060199500000000003</v>
      </c>
      <c r="F491">
        <v>-0.014883</v>
      </c>
      <c r="G491">
        <v>0.385656</v>
      </c>
    </row>
    <row r="492" spans="1:7" ht="12.75">
      <c r="A492">
        <v>489</v>
      </c>
      <c r="B492">
        <v>-0.014719899999999999</v>
      </c>
      <c r="C492">
        <v>0.060426300000000002</v>
      </c>
      <c r="D492">
        <v>0.00088957999999999995</v>
      </c>
      <c r="E492">
        <v>0.060627899999999998</v>
      </c>
      <c r="F492">
        <v>-0.014921500000000001</v>
      </c>
      <c r="G492">
        <v>0.431676</v>
      </c>
    </row>
    <row r="493" spans="1:7" ht="12.75">
      <c r="A493">
        <v>490</v>
      </c>
      <c r="B493">
        <v>-0.014638999999999999</v>
      </c>
      <c r="C493">
        <v>0.0607363</v>
      </c>
      <c r="D493">
        <v>0.00101531</v>
      </c>
      <c r="E493">
        <v>0.060947599999999998</v>
      </c>
      <c r="F493">
        <v>-0.0148503</v>
      </c>
      <c r="G493">
        <v>0.42387900000000001</v>
      </c>
    </row>
    <row r="494" spans="1:7" ht="12.75">
      <c r="A494">
        <v>491</v>
      </c>
      <c r="B494">
        <v>-0.014725500000000001</v>
      </c>
      <c r="C494">
        <v>0.060609799999999998</v>
      </c>
      <c r="D494">
        <v>0.00089130500000000001</v>
      </c>
      <c r="E494">
        <v>0.060823299999999997</v>
      </c>
      <c r="F494">
        <v>-0.014938999999999999</v>
      </c>
      <c r="G494">
        <v>0.40415400000000001</v>
      </c>
    </row>
    <row r="495" spans="1:7" ht="12.75">
      <c r="A495">
        <v>492</v>
      </c>
      <c r="B495">
        <v>-0.0146391</v>
      </c>
      <c r="C495">
        <v>0.060672299999999998</v>
      </c>
      <c r="D495">
        <v>0.00087230599999999999</v>
      </c>
      <c r="E495">
        <v>0.060886000000000003</v>
      </c>
      <c r="F495">
        <v>-0.014852799999999999</v>
      </c>
      <c r="G495">
        <v>0.39009300000000002</v>
      </c>
    </row>
    <row r="496" spans="1:7" ht="12.75">
      <c r="A496">
        <v>493</v>
      </c>
      <c r="B496">
        <v>-0.015044699999999999</v>
      </c>
      <c r="C496">
        <v>0.060122000000000002</v>
      </c>
      <c r="D496">
        <v>0.00086909200000000002</v>
      </c>
      <c r="E496">
        <v>0.060328</v>
      </c>
      <c r="F496">
        <v>-0.015250700000000001</v>
      </c>
      <c r="G496">
        <v>0.40160499999999999</v>
      </c>
    </row>
    <row r="497" spans="1:7" ht="12.75">
      <c r="A497">
        <v>494</v>
      </c>
      <c r="B497">
        <v>-0.014882400000000001</v>
      </c>
      <c r="C497">
        <v>0.059424299999999999</v>
      </c>
      <c r="D497">
        <v>0.0010329</v>
      </c>
      <c r="E497">
        <v>0.059625200000000003</v>
      </c>
      <c r="F497">
        <v>-0.015083299999999999</v>
      </c>
      <c r="G497">
        <v>0.47015200000000001</v>
      </c>
    </row>
    <row r="498" spans="1:7" ht="12.75">
      <c r="A498">
        <v>495</v>
      </c>
      <c r="B498">
        <v>-0.0148612</v>
      </c>
      <c r="C498">
        <v>0.059211600000000003</v>
      </c>
      <c r="D498">
        <v>0.00114814</v>
      </c>
      <c r="E498">
        <v>0.059401700000000002</v>
      </c>
      <c r="F498">
        <v>-0.0150514</v>
      </c>
      <c r="G498">
        <v>0.50342900000000002</v>
      </c>
    </row>
    <row r="499" spans="1:7" ht="12.75">
      <c r="A499">
        <v>496</v>
      </c>
      <c r="B499">
        <v>-0.014863700000000001</v>
      </c>
      <c r="C499">
        <v>0.060023600000000003</v>
      </c>
      <c r="D499">
        <v>0.00096586899999999995</v>
      </c>
      <c r="E499">
        <v>0.060236699999999997</v>
      </c>
      <c r="F499">
        <v>-0.0150768</v>
      </c>
      <c r="G499">
        <v>0.46306700000000001</v>
      </c>
    </row>
    <row r="500" spans="1:7" ht="12.75">
      <c r="A500">
        <v>497</v>
      </c>
      <c r="B500">
        <v>-0.0146923</v>
      </c>
      <c r="C500">
        <v>0.059922599999999999</v>
      </c>
      <c r="D500">
        <v>0.00107726</v>
      </c>
      <c r="E500">
        <v>0.060139999999999999</v>
      </c>
      <c r="F500">
        <v>-0.0149097</v>
      </c>
      <c r="G500">
        <v>0.49731399999999998</v>
      </c>
    </row>
    <row r="501" spans="1:7" ht="12.75">
      <c r="A501">
        <v>498</v>
      </c>
      <c r="B501">
        <v>-0.0144882</v>
      </c>
      <c r="C501">
        <v>0.059688600000000001</v>
      </c>
      <c r="D501">
        <v>0.0010276700000000001</v>
      </c>
      <c r="E501">
        <v>0.059908799999999998</v>
      </c>
      <c r="F501">
        <v>-0.0147084</v>
      </c>
      <c r="G501">
        <v>0.47668700000000003</v>
      </c>
    </row>
    <row r="502" spans="1:7" ht="12.75">
      <c r="A502">
        <v>499</v>
      </c>
      <c r="B502">
        <v>-0.014770200000000001</v>
      </c>
      <c r="C502">
        <v>0.060003300000000002</v>
      </c>
      <c r="D502">
        <v>0.00094194899999999998</v>
      </c>
      <c r="E502">
        <v>0.060229100000000001</v>
      </c>
      <c r="F502">
        <v>-0.014996000000000001</v>
      </c>
      <c r="G502">
        <v>0.42419299999999999</v>
      </c>
    </row>
    <row r="503" spans="1:7" ht="12.75">
      <c r="A503">
        <v>500</v>
      </c>
      <c r="B503">
        <v>-0.014588</v>
      </c>
      <c r="C503">
        <v>0.059948700000000001</v>
      </c>
      <c r="D503">
        <v>0.00081897000000000003</v>
      </c>
      <c r="E503">
        <v>0.060171599999999999</v>
      </c>
      <c r="F503">
        <v>-0.014810800000000001</v>
      </c>
      <c r="G503">
        <v>0.36593100000000001</v>
      </c>
    </row>
    <row r="504" spans="1:7" ht="12.75">
      <c r="A504">
        <v>501</v>
      </c>
      <c r="B504">
        <v>-0.0146243</v>
      </c>
      <c r="C504">
        <v>0.059974199999999998</v>
      </c>
      <c r="D504">
        <v>0.00084862900000000005</v>
      </c>
      <c r="E504">
        <v>0.060197899999999999</v>
      </c>
      <c r="F504">
        <v>-0.014847900000000001</v>
      </c>
      <c r="G504">
        <v>0.38559399999999999</v>
      </c>
    </row>
    <row r="505" spans="1:7" ht="12.75">
      <c r="A505">
        <v>502</v>
      </c>
      <c r="B505">
        <v>-0.0144774</v>
      </c>
      <c r="C505">
        <v>0.060286899999999997</v>
      </c>
      <c r="D505">
        <v>0.00098185599999999992</v>
      </c>
      <c r="E505">
        <v>0.060499499999999998</v>
      </c>
      <c r="F505">
        <v>-0.01469</v>
      </c>
      <c r="G505">
        <v>0.41993000000000003</v>
      </c>
    </row>
    <row r="506" spans="1:7" ht="12.75">
      <c r="A506">
        <v>503</v>
      </c>
      <c r="B506">
        <v>-0.014578000000000001</v>
      </c>
      <c r="C506">
        <v>0.060173600000000001</v>
      </c>
      <c r="D506">
        <v>0.000960625</v>
      </c>
      <c r="E506">
        <v>0.060399700000000001</v>
      </c>
      <c r="F506">
        <v>-0.0148042</v>
      </c>
      <c r="G506">
        <v>0.41870000000000002</v>
      </c>
    </row>
    <row r="507" spans="1:7" ht="12.75">
      <c r="A507">
        <v>504</v>
      </c>
      <c r="B507">
        <v>-0.014707899999999999</v>
      </c>
      <c r="C507">
        <v>0.059864599999999997</v>
      </c>
      <c r="D507">
        <v>0.0010839999999999999</v>
      </c>
      <c r="E507">
        <v>0.060095500000000003</v>
      </c>
      <c r="F507">
        <v>-0.014938699999999999</v>
      </c>
      <c r="G507">
        <v>0.44424400000000003</v>
      </c>
    </row>
    <row r="508" spans="1:7" ht="12.75">
      <c r="A508">
        <v>505</v>
      </c>
      <c r="B508">
        <v>-0.014431899999999999</v>
      </c>
      <c r="C508">
        <v>0.059843899999999998</v>
      </c>
      <c r="D508">
        <v>0.0010153499999999999</v>
      </c>
      <c r="E508">
        <v>0.060072500000000001</v>
      </c>
      <c r="F508">
        <v>-0.0146605</v>
      </c>
      <c r="G508">
        <v>0.448328</v>
      </c>
    </row>
    <row r="509" spans="1:7" ht="12.75">
      <c r="A509">
        <v>506</v>
      </c>
      <c r="B509">
        <v>-0.0143813</v>
      </c>
      <c r="C509">
        <v>0.0598174</v>
      </c>
      <c r="D509">
        <v>0.00097046000000000003</v>
      </c>
      <c r="E509">
        <v>0.060048900000000002</v>
      </c>
      <c r="F509">
        <v>-0.0146128</v>
      </c>
      <c r="G509">
        <v>0.446467</v>
      </c>
    </row>
    <row r="510" spans="1:7" ht="12.75">
      <c r="A510">
        <v>507</v>
      </c>
      <c r="B510">
        <v>-0.0143614</v>
      </c>
      <c r="C510">
        <v>0.059898399999999997</v>
      </c>
      <c r="D510">
        <v>0.00088922600000000001</v>
      </c>
      <c r="E510">
        <v>0.060127</v>
      </c>
      <c r="F510">
        <v>-0.014589899999999999</v>
      </c>
      <c r="G510">
        <v>0.43108400000000002</v>
      </c>
    </row>
    <row r="511" spans="1:7" ht="12.75">
      <c r="A511">
        <v>508</v>
      </c>
      <c r="B511">
        <v>-0.0143854</v>
      </c>
      <c r="C511">
        <v>0.059782700000000001</v>
      </c>
      <c r="D511">
        <v>0.00096438600000000002</v>
      </c>
      <c r="E511">
        <v>0.060005700000000002</v>
      </c>
      <c r="F511">
        <v>-0.014608400000000001</v>
      </c>
      <c r="G511">
        <v>0.49523099999999998</v>
      </c>
    </row>
    <row r="512" spans="1:7" ht="12.75">
      <c r="A512">
        <v>509</v>
      </c>
      <c r="B512">
        <v>-0.0145042</v>
      </c>
      <c r="C512">
        <v>0.059974399999999997</v>
      </c>
      <c r="D512">
        <v>0.00099814099999999992</v>
      </c>
      <c r="E512">
        <v>0.060204899999999999</v>
      </c>
      <c r="F512">
        <v>-0.0147347</v>
      </c>
      <c r="G512">
        <v>0.48757400000000001</v>
      </c>
    </row>
    <row r="513" spans="1:7" ht="12.75">
      <c r="A513">
        <v>510</v>
      </c>
      <c r="B513">
        <v>-0.0145579</v>
      </c>
      <c r="C513">
        <v>0.059957200000000002</v>
      </c>
      <c r="D513">
        <v>0.0010461299999999999</v>
      </c>
      <c r="E513">
        <v>0.060186200000000002</v>
      </c>
      <c r="F513">
        <v>-0.0147869</v>
      </c>
      <c r="G513">
        <v>0.451266</v>
      </c>
    </row>
    <row r="514" spans="1:7" ht="12.75">
      <c r="A514">
        <v>511</v>
      </c>
      <c r="B514">
        <v>-0.014423800000000001</v>
      </c>
      <c r="C514">
        <v>0.059881799999999999</v>
      </c>
      <c r="D514">
        <v>0.00104166</v>
      </c>
      <c r="E514">
        <v>0.060115799999999997</v>
      </c>
      <c r="F514">
        <v>-0.014657699999999999</v>
      </c>
      <c r="G514">
        <v>0.49223800000000001</v>
      </c>
    </row>
    <row r="515" spans="1:7" ht="12.75">
      <c r="A515">
        <v>512</v>
      </c>
      <c r="B515">
        <v>-0.0145413</v>
      </c>
      <c r="C515">
        <v>0.059932300000000001</v>
      </c>
      <c r="D515">
        <v>0.0010060200000000001</v>
      </c>
      <c r="E515">
        <v>0.060171799999999998</v>
      </c>
      <c r="F515">
        <v>-0.0147809</v>
      </c>
      <c r="G515">
        <v>0.46728599999999998</v>
      </c>
    </row>
    <row r="516" spans="1:7" ht="12.75">
      <c r="A516">
        <v>513</v>
      </c>
      <c r="B516">
        <v>-0.014454699999999999</v>
      </c>
      <c r="C516">
        <v>0.059843199999999999</v>
      </c>
      <c r="D516">
        <v>0.00094147299999999996</v>
      </c>
      <c r="E516">
        <v>0.060079899999999999</v>
      </c>
      <c r="F516">
        <v>-0.0146914</v>
      </c>
      <c r="G516">
        <v>0.46037600000000001</v>
      </c>
    </row>
    <row r="517" spans="1:7" ht="12.75">
      <c r="A517">
        <v>514</v>
      </c>
      <c r="B517">
        <v>-0.0145045</v>
      </c>
      <c r="C517">
        <v>0.060149800000000003</v>
      </c>
      <c r="D517">
        <v>0.00106587</v>
      </c>
      <c r="E517">
        <v>0.060376800000000001</v>
      </c>
      <c r="F517">
        <v>-0.0147315</v>
      </c>
      <c r="G517">
        <v>0.45621099999999998</v>
      </c>
    </row>
    <row r="518" spans="1:7" ht="12.75">
      <c r="A518">
        <v>515</v>
      </c>
      <c r="B518">
        <v>-0.0145294</v>
      </c>
      <c r="C518">
        <v>0.060120800000000002</v>
      </c>
      <c r="D518">
        <v>0.00104963</v>
      </c>
      <c r="E518">
        <v>0.060353700000000003</v>
      </c>
      <c r="F518">
        <v>-0.0147622</v>
      </c>
      <c r="G518">
        <v>0.50700000000000001</v>
      </c>
    </row>
    <row r="519" spans="1:7" ht="12.75">
      <c r="A519">
        <v>516</v>
      </c>
      <c r="B519">
        <v>-0.014578799999999999</v>
      </c>
      <c r="C519">
        <v>0.0601176</v>
      </c>
      <c r="D519">
        <v>0.00106317</v>
      </c>
      <c r="E519">
        <v>0.060340999999999999</v>
      </c>
      <c r="F519">
        <v>-0.0148021</v>
      </c>
      <c r="G519">
        <v>0.52333700000000005</v>
      </c>
    </row>
    <row r="520" spans="1:7" ht="12.75">
      <c r="A520">
        <v>517</v>
      </c>
      <c r="B520">
        <v>-0.0146345</v>
      </c>
      <c r="C520">
        <v>0.060064399999999997</v>
      </c>
      <c r="D520">
        <v>0.00109355</v>
      </c>
      <c r="E520">
        <v>0.060302599999999998</v>
      </c>
      <c r="F520">
        <v>-0.014872700000000001</v>
      </c>
      <c r="G520">
        <v>0.52859299999999998</v>
      </c>
    </row>
    <row r="521" spans="1:7" ht="12.75">
      <c r="A521">
        <v>518</v>
      </c>
      <c r="B521">
        <v>-0.014631699999999999</v>
      </c>
      <c r="C521">
        <v>0.0599214</v>
      </c>
      <c r="D521">
        <v>0.00112262</v>
      </c>
      <c r="E521">
        <v>0.060163500000000002</v>
      </c>
      <c r="F521">
        <v>-0.0148738</v>
      </c>
      <c r="G521">
        <v>0.53068300000000002</v>
      </c>
    </row>
    <row r="522" spans="1:7" ht="12.75">
      <c r="A522">
        <v>519</v>
      </c>
      <c r="B522">
        <v>-0.0146327</v>
      </c>
      <c r="C522">
        <v>0.0597057</v>
      </c>
      <c r="D522">
        <v>0.00108187</v>
      </c>
      <c r="E522">
        <v>0.059949599999999999</v>
      </c>
      <c r="F522">
        <v>-0.0148766</v>
      </c>
      <c r="G522">
        <v>0.546126</v>
      </c>
    </row>
    <row r="523" spans="1:7" ht="12.75">
      <c r="A523">
        <v>520</v>
      </c>
      <c r="B523">
        <v>-0.014573300000000001</v>
      </c>
      <c r="C523">
        <v>0.059775099999999998</v>
      </c>
      <c r="D523">
        <v>0.00107763</v>
      </c>
      <c r="E523">
        <v>0.060012299999999998</v>
      </c>
      <c r="F523">
        <v>-0.0148106</v>
      </c>
      <c r="G523">
        <v>0.51466599999999996</v>
      </c>
    </row>
    <row r="524" spans="1:7" ht="12.75">
      <c r="A524">
        <v>521</v>
      </c>
      <c r="B524">
        <v>-0.014660599999999999</v>
      </c>
      <c r="C524">
        <v>0.059933100000000003</v>
      </c>
      <c r="D524">
        <v>0.00108982</v>
      </c>
      <c r="E524">
        <v>0.060164200000000001</v>
      </c>
      <c r="F524">
        <v>-0.014891700000000001</v>
      </c>
      <c r="G524">
        <v>0.50718200000000002</v>
      </c>
    </row>
    <row r="525" spans="1:7" ht="12.75">
      <c r="A525">
        <v>522</v>
      </c>
      <c r="B525">
        <v>-0.014648400000000001</v>
      </c>
      <c r="C525">
        <v>0.060158700000000002</v>
      </c>
      <c r="D525">
        <v>0.00109391</v>
      </c>
      <c r="E525">
        <v>0.0603857</v>
      </c>
      <c r="F525">
        <v>-0.0148755</v>
      </c>
      <c r="G525">
        <v>0.52186699999999997</v>
      </c>
    </row>
    <row r="526" spans="1:7" ht="12.75">
      <c r="A526">
        <v>523</v>
      </c>
      <c r="B526">
        <v>-0.0146456</v>
      </c>
      <c r="C526">
        <v>0.060247000000000002</v>
      </c>
      <c r="D526">
        <v>0.00107726</v>
      </c>
      <c r="E526">
        <v>0.060473899999999997</v>
      </c>
      <c r="F526">
        <v>-0.014872399999999999</v>
      </c>
      <c r="G526">
        <v>0.49886799999999998</v>
      </c>
    </row>
    <row r="527" spans="1:7" ht="12.75">
      <c r="A527">
        <v>524</v>
      </c>
      <c r="B527">
        <v>-0.0145881</v>
      </c>
      <c r="C527">
        <v>0.0601789</v>
      </c>
      <c r="D527">
        <v>0.0010914099999999999</v>
      </c>
      <c r="E527">
        <v>0.060406500000000002</v>
      </c>
      <c r="F527">
        <v>-0.0148156</v>
      </c>
      <c r="G527">
        <v>0.502664</v>
      </c>
    </row>
    <row r="528" spans="1:7" ht="12.75">
      <c r="A528">
        <v>525</v>
      </c>
      <c r="B528">
        <v>-0.014634299999999999</v>
      </c>
      <c r="C528">
        <v>0.060315100000000003</v>
      </c>
      <c r="D528">
        <v>0.00107682</v>
      </c>
      <c r="E528">
        <v>0.060545700000000001</v>
      </c>
      <c r="F528">
        <v>-0.0148649</v>
      </c>
      <c r="G528">
        <v>0.496284</v>
      </c>
    </row>
    <row r="529" spans="1:7" ht="12.75">
      <c r="A529">
        <v>526</v>
      </c>
      <c r="B529">
        <v>-0.0145969</v>
      </c>
      <c r="C529">
        <v>0.059907500000000002</v>
      </c>
      <c r="D529">
        <v>0.0010045200000000001</v>
      </c>
      <c r="E529">
        <v>0.060148</v>
      </c>
      <c r="F529">
        <v>-0.014837400000000001</v>
      </c>
      <c r="G529">
        <v>0.48271700000000001</v>
      </c>
    </row>
    <row r="530" spans="1:7" ht="12.75">
      <c r="A530">
        <v>527</v>
      </c>
      <c r="B530">
        <v>-0.014581200000000001</v>
      </c>
      <c r="C530">
        <v>0.0600411</v>
      </c>
      <c r="D530">
        <v>0.00104564</v>
      </c>
      <c r="E530">
        <v>0.0602701</v>
      </c>
      <c r="F530">
        <v>-0.014810200000000001</v>
      </c>
      <c r="G530">
        <v>0.46563599999999999</v>
      </c>
    </row>
    <row r="531" spans="1:7" ht="12.75">
      <c r="A531">
        <v>528</v>
      </c>
      <c r="B531">
        <v>-0.0146108</v>
      </c>
      <c r="C531">
        <v>0.060000900000000003</v>
      </c>
      <c r="D531">
        <v>0.00103487</v>
      </c>
      <c r="E531">
        <v>0.060229999999999999</v>
      </c>
      <c r="F531">
        <v>-0.0148399</v>
      </c>
      <c r="G531">
        <v>0.51451499999999994</v>
      </c>
    </row>
    <row r="532" spans="1:7" ht="12.75">
      <c r="A532">
        <v>529</v>
      </c>
      <c r="B532">
        <v>-0.0145389</v>
      </c>
      <c r="C532">
        <v>0.059965900000000003</v>
      </c>
      <c r="D532">
        <v>0.0009904689999999999</v>
      </c>
      <c r="E532">
        <v>0.060199700000000002</v>
      </c>
      <c r="F532">
        <v>-0.0147727</v>
      </c>
      <c r="G532">
        <v>0.451488</v>
      </c>
    </row>
    <row r="533" spans="1:7" ht="12.75">
      <c r="A533">
        <v>530</v>
      </c>
      <c r="B533">
        <v>-0.014569199999999999</v>
      </c>
      <c r="C533">
        <v>0.060389900000000003</v>
      </c>
      <c r="D533">
        <v>0.00099694299999999992</v>
      </c>
      <c r="E533">
        <v>0.060612699999999999</v>
      </c>
      <c r="F533">
        <v>-0.014792</v>
      </c>
      <c r="G533">
        <v>0.449486</v>
      </c>
    </row>
    <row r="534" spans="1:7" ht="12.75">
      <c r="A534">
        <v>531</v>
      </c>
      <c r="B534">
        <v>-0.014491</v>
      </c>
      <c r="C534">
        <v>0.059849199999999998</v>
      </c>
      <c r="D534">
        <v>0.0010128400000000001</v>
      </c>
      <c r="E534">
        <v>0.060082299999999998</v>
      </c>
      <c r="F534">
        <v>-0.014723999999999999</v>
      </c>
      <c r="G534">
        <v>0.46093499999999998</v>
      </c>
    </row>
    <row r="535" spans="1:7" ht="12.75">
      <c r="A535">
        <v>532</v>
      </c>
      <c r="B535">
        <v>-0.014576499999999999</v>
      </c>
      <c r="C535">
        <v>0.060083600000000001</v>
      </c>
      <c r="D535">
        <v>0.00111118</v>
      </c>
      <c r="E535">
        <v>0.060311099999999999</v>
      </c>
      <c r="F535">
        <v>-0.014804</v>
      </c>
      <c r="G535">
        <v>0.450652</v>
      </c>
    </row>
    <row r="536" spans="1:7" ht="12.75">
      <c r="A536">
        <v>533</v>
      </c>
      <c r="B536">
        <v>-0.014550799999999999</v>
      </c>
      <c r="C536">
        <v>0.0599009</v>
      </c>
      <c r="D536">
        <v>0.0010171900000000001</v>
      </c>
      <c r="E536">
        <v>0.060136299999999997</v>
      </c>
      <c r="F536">
        <v>-0.014786199999999999</v>
      </c>
      <c r="G536">
        <v>0.44859199999999999</v>
      </c>
    </row>
    <row r="537" spans="1:7" ht="12.75">
      <c r="A537">
        <v>534</v>
      </c>
      <c r="B537">
        <v>-0.01453</v>
      </c>
      <c r="C537">
        <v>0.059997099999999998</v>
      </c>
      <c r="D537">
        <v>0.0010185800000000001</v>
      </c>
      <c r="E537">
        <v>0.060221400000000001</v>
      </c>
      <c r="F537">
        <v>-0.0147543</v>
      </c>
      <c r="G537">
        <v>0.41561300000000001</v>
      </c>
    </row>
    <row r="538" spans="1:7" ht="12.75">
      <c r="A538">
        <v>535</v>
      </c>
      <c r="B538">
        <v>-0.014499</v>
      </c>
      <c r="C538">
        <v>0.060068700000000003</v>
      </c>
      <c r="D538">
        <v>0.00102337</v>
      </c>
      <c r="E538">
        <v>0.060293899999999997</v>
      </c>
      <c r="F538">
        <v>-0.014724299999999999</v>
      </c>
      <c r="G538">
        <v>0.45137300000000002</v>
      </c>
    </row>
    <row r="539" spans="1:7" ht="12.75">
      <c r="A539">
        <v>536</v>
      </c>
      <c r="B539">
        <v>-0.0144724</v>
      </c>
      <c r="C539">
        <v>0.060085899999999998</v>
      </c>
      <c r="D539">
        <v>0.00101268</v>
      </c>
      <c r="E539">
        <v>0.060311299999999998</v>
      </c>
      <c r="F539">
        <v>-0.0146978</v>
      </c>
      <c r="G539">
        <v>0.44776500000000002</v>
      </c>
    </row>
    <row r="540" spans="1:7" ht="12.75">
      <c r="A540">
        <v>537</v>
      </c>
      <c r="B540">
        <v>-0.0143035</v>
      </c>
      <c r="C540">
        <v>0.060010899999999999</v>
      </c>
      <c r="D540">
        <v>0.00105656</v>
      </c>
      <c r="E540">
        <v>0.060234700000000002</v>
      </c>
      <c r="F540">
        <v>-0.014527399999999999</v>
      </c>
      <c r="G540">
        <v>0.44405899999999998</v>
      </c>
    </row>
    <row r="541" spans="1:7" ht="12.75">
      <c r="A541">
        <v>538</v>
      </c>
      <c r="B541">
        <v>-0.0143651</v>
      </c>
      <c r="C541">
        <v>0.0599026</v>
      </c>
      <c r="D541">
        <v>0.0011196800000000001</v>
      </c>
      <c r="E541">
        <v>0.060126800000000001</v>
      </c>
      <c r="F541">
        <v>-0.0145893</v>
      </c>
      <c r="G541">
        <v>0.45977899999999999</v>
      </c>
    </row>
    <row r="542" spans="1:7" ht="12.75">
      <c r="A542">
        <v>539</v>
      </c>
      <c r="B542">
        <v>-0.014290300000000001</v>
      </c>
      <c r="C542">
        <v>0.059953100000000002</v>
      </c>
      <c r="D542">
        <v>0.00106182</v>
      </c>
      <c r="E542">
        <v>0.060179900000000001</v>
      </c>
      <c r="F542">
        <v>-0.0145171</v>
      </c>
      <c r="G542">
        <v>0.42829699999999998</v>
      </c>
    </row>
    <row r="543" spans="1:7" ht="12.75">
      <c r="A543">
        <v>540</v>
      </c>
      <c r="B543">
        <v>-0.014317099999999999</v>
      </c>
      <c r="C543">
        <v>0.059907099999999998</v>
      </c>
      <c r="D543">
        <v>0.0010805700000000001</v>
      </c>
      <c r="E543">
        <v>0.060136099999999998</v>
      </c>
      <c r="F543">
        <v>-0.014546099999999999</v>
      </c>
      <c r="G543">
        <v>0.41508099999999998</v>
      </c>
    </row>
    <row r="544" spans="1:7" ht="12.75">
      <c r="A544">
        <v>541</v>
      </c>
      <c r="B544">
        <v>-0.014461</v>
      </c>
      <c r="C544">
        <v>0.059888999999999998</v>
      </c>
      <c r="D544">
        <v>0.00096959399999999995</v>
      </c>
      <c r="E544">
        <v>0.060114899999999999</v>
      </c>
      <c r="F544">
        <v>-0.014687</v>
      </c>
      <c r="G544">
        <v>0.39885999999999999</v>
      </c>
    </row>
    <row r="545" spans="1:7" ht="12.75">
      <c r="A545">
        <v>542</v>
      </c>
      <c r="B545">
        <v>-0.013994700000000001</v>
      </c>
      <c r="C545">
        <v>0.059872000000000002</v>
      </c>
      <c r="D545">
        <v>0.00102739</v>
      </c>
      <c r="E545">
        <v>0.0600942</v>
      </c>
      <c r="F545">
        <v>-0.014216899999999999</v>
      </c>
      <c r="G545">
        <v>0.40936400000000001</v>
      </c>
    </row>
    <row r="546" spans="1:7" ht="12.75">
      <c r="A546">
        <v>543</v>
      </c>
      <c r="B546">
        <v>-0.014169899999999999</v>
      </c>
      <c r="C546">
        <v>0.059825200000000002</v>
      </c>
      <c r="D546">
        <v>0.00095601300000000002</v>
      </c>
      <c r="E546">
        <v>0.060045300000000003</v>
      </c>
      <c r="F546">
        <v>-0.014389900000000001</v>
      </c>
      <c r="G546">
        <v>0.40077000000000002</v>
      </c>
    </row>
    <row r="547" spans="1:7" ht="12.75">
      <c r="A547">
        <v>544</v>
      </c>
      <c r="B547">
        <v>-0.014032100000000001</v>
      </c>
      <c r="C547">
        <v>0.059815599999999997</v>
      </c>
      <c r="D547">
        <v>0.000975616</v>
      </c>
      <c r="E547">
        <v>0.060034799999999999</v>
      </c>
      <c r="F547">
        <v>-0.0142513</v>
      </c>
      <c r="G547">
        <v>0.37298399999999998</v>
      </c>
    </row>
    <row r="548" spans="1:7" ht="12.75">
      <c r="A548">
        <v>545</v>
      </c>
      <c r="B548">
        <v>-0.0140693</v>
      </c>
      <c r="C548">
        <v>0.059843599999999997</v>
      </c>
      <c r="D548">
        <v>0.00096521599999999997</v>
      </c>
      <c r="E548">
        <v>0.060066000000000001</v>
      </c>
      <c r="F548">
        <v>-0.014291699999999999</v>
      </c>
      <c r="G548">
        <v>0.348163</v>
      </c>
    </row>
    <row r="549" spans="1:7" ht="12.75">
      <c r="A549">
        <v>546</v>
      </c>
      <c r="B549">
        <v>-0.0141101</v>
      </c>
      <c r="C549">
        <v>0.059762099999999999</v>
      </c>
      <c r="D549">
        <v>0.00088497800000000002</v>
      </c>
      <c r="E549">
        <v>0.0599868</v>
      </c>
      <c r="F549">
        <v>-0.0143348</v>
      </c>
      <c r="G549">
        <v>0.33324500000000001</v>
      </c>
    </row>
    <row r="550" spans="1:7" ht="12.75">
      <c r="A550">
        <v>547</v>
      </c>
      <c r="B550">
        <v>-0.0140377</v>
      </c>
      <c r="C550">
        <v>0.059844700000000001</v>
      </c>
      <c r="D550">
        <v>0.00087016399999999999</v>
      </c>
      <c r="E550">
        <v>0.060063600000000002</v>
      </c>
      <c r="F550">
        <v>-0.014256700000000001</v>
      </c>
      <c r="G550">
        <v>0.30157499999999998</v>
      </c>
    </row>
    <row r="551" spans="1:7" ht="12.75">
      <c r="A551">
        <v>548</v>
      </c>
      <c r="B551">
        <v>-0.014169899999999999</v>
      </c>
      <c r="C551">
        <v>0.059949200000000001</v>
      </c>
      <c r="D551">
        <v>0.00088334199999999996</v>
      </c>
      <c r="E551">
        <v>0.060163000000000001</v>
      </c>
      <c r="F551">
        <v>-0.0143838</v>
      </c>
      <c r="G551">
        <v>0.30626399999999998</v>
      </c>
    </row>
    <row r="552" spans="1:7" ht="12.75">
      <c r="A552">
        <v>549</v>
      </c>
      <c r="B552">
        <v>-0.013839799999999999</v>
      </c>
      <c r="C552">
        <v>0.059789099999999998</v>
      </c>
      <c r="D552">
        <v>0.00084583</v>
      </c>
      <c r="E552">
        <v>0.060004000000000002</v>
      </c>
      <c r="F552">
        <v>-0.0140547</v>
      </c>
      <c r="G552">
        <v>0.29162900000000003</v>
      </c>
    </row>
    <row r="553" spans="1:7" ht="12.75">
      <c r="A553">
        <v>550</v>
      </c>
      <c r="B553">
        <v>-0.013987700000000001</v>
      </c>
      <c r="C553">
        <v>0.0599692</v>
      </c>
      <c r="D553">
        <v>0.00087485600000000003</v>
      </c>
      <c r="E553">
        <v>0.0601772</v>
      </c>
      <c r="F553">
        <v>-0.0141957</v>
      </c>
      <c r="G553">
        <v>0.28475</v>
      </c>
    </row>
    <row r="554" spans="1:7" ht="12.75">
      <c r="A554">
        <v>551</v>
      </c>
      <c r="B554">
        <v>-0.0139662</v>
      </c>
      <c r="C554">
        <v>0.0596806</v>
      </c>
      <c r="D554">
        <v>0.00087878800000000003</v>
      </c>
      <c r="E554">
        <v>0.059901900000000001</v>
      </c>
      <c r="F554">
        <v>-0.014187500000000001</v>
      </c>
      <c r="G554">
        <v>0.27368700000000001</v>
      </c>
    </row>
    <row r="555" spans="1:7" ht="12.75">
      <c r="A555">
        <v>552</v>
      </c>
      <c r="B555">
        <v>-0.014091400000000001</v>
      </c>
      <c r="C555">
        <v>0.059848999999999999</v>
      </c>
      <c r="D555">
        <v>0.00089758000000000004</v>
      </c>
      <c r="E555">
        <v>0.060062999999999998</v>
      </c>
      <c r="F555">
        <v>-0.014305500000000001</v>
      </c>
      <c r="G555">
        <v>0.254888</v>
      </c>
    </row>
    <row r="556" spans="1:7" ht="12.75">
      <c r="A556">
        <v>553</v>
      </c>
      <c r="B556">
        <v>-0.0140929</v>
      </c>
      <c r="C556">
        <v>0.059879599999999998</v>
      </c>
      <c r="D556">
        <v>0.00095836599999999999</v>
      </c>
      <c r="E556">
        <v>0.060097699999999997</v>
      </c>
      <c r="F556">
        <v>-0.0143111</v>
      </c>
      <c r="G556">
        <v>0.29273300000000002</v>
      </c>
    </row>
    <row r="557" spans="1:7" ht="12.75">
      <c r="A557">
        <v>554</v>
      </c>
      <c r="B557">
        <v>-0.014053899999999999</v>
      </c>
      <c r="C557">
        <v>0.059738300000000001</v>
      </c>
      <c r="D557">
        <v>0.00098049899999999991</v>
      </c>
      <c r="E557">
        <v>0.059955799999999997</v>
      </c>
      <c r="F557">
        <v>-0.0142714</v>
      </c>
      <c r="G557">
        <v>0.35045100000000001</v>
      </c>
    </row>
    <row r="558" spans="1:7" ht="12.75">
      <c r="A558">
        <v>555</v>
      </c>
      <c r="B558">
        <v>-0.0141984</v>
      </c>
      <c r="C558">
        <v>0.059651500000000003</v>
      </c>
      <c r="D558">
        <v>0.0010418700000000001</v>
      </c>
      <c r="E558">
        <v>0.059868299999999999</v>
      </c>
      <c r="F558">
        <v>-0.0144151</v>
      </c>
      <c r="G558">
        <v>0.37897399999999998</v>
      </c>
    </row>
    <row r="559" spans="1:7" ht="12.75">
      <c r="A559">
        <v>556</v>
      </c>
      <c r="B559">
        <v>-0.0142969</v>
      </c>
      <c r="C559">
        <v>0.059557699999999998</v>
      </c>
      <c r="D559">
        <v>0.00111407</v>
      </c>
      <c r="E559">
        <v>0.059775200000000001</v>
      </c>
      <c r="F559">
        <v>-0.0145144</v>
      </c>
      <c r="G559">
        <v>0.42986000000000002</v>
      </c>
    </row>
    <row r="560" spans="1:7" ht="12.75">
      <c r="A560">
        <v>557</v>
      </c>
      <c r="B560">
        <v>-0.0142849</v>
      </c>
      <c r="C560">
        <v>0.059317300000000003</v>
      </c>
      <c r="D560">
        <v>0.00112857</v>
      </c>
      <c r="E560">
        <v>0.0595375</v>
      </c>
      <c r="F560">
        <v>-0.014505000000000001</v>
      </c>
      <c r="G560">
        <v>0.46634500000000001</v>
      </c>
    </row>
    <row r="561" spans="1:7" ht="12.75">
      <c r="A561">
        <v>558</v>
      </c>
      <c r="B561">
        <v>-0.0144131</v>
      </c>
      <c r="C561">
        <v>0.0592173</v>
      </c>
      <c r="D561">
        <v>0.0013034399999999999</v>
      </c>
      <c r="E561">
        <v>0.059456500000000002</v>
      </c>
      <c r="F561">
        <v>-0.0146523</v>
      </c>
      <c r="G561">
        <v>0.52521200000000001</v>
      </c>
    </row>
    <row r="562" spans="1:7" ht="12.75">
      <c r="A562">
        <v>559</v>
      </c>
      <c r="B562">
        <v>-0.014494999999999999</v>
      </c>
      <c r="C562">
        <v>0.059267599999999997</v>
      </c>
      <c r="D562">
        <v>0.0013804500000000001</v>
      </c>
      <c r="E562">
        <v>0.059514900000000003</v>
      </c>
      <c r="F562">
        <v>-0.0147423</v>
      </c>
      <c r="G562">
        <v>0.56535299999999999</v>
      </c>
    </row>
    <row r="563" spans="1:7" ht="12.75">
      <c r="A563">
        <v>560</v>
      </c>
      <c r="B563">
        <v>-0.014466700000000001</v>
      </c>
      <c r="C563">
        <v>0.059438600000000001</v>
      </c>
      <c r="D563">
        <v>0.0014210399999999999</v>
      </c>
      <c r="E563">
        <v>0.059680499999999997</v>
      </c>
      <c r="F563">
        <v>-0.014708600000000001</v>
      </c>
      <c r="G563">
        <v>0.58280100000000001</v>
      </c>
    </row>
    <row r="564" spans="1:7" ht="12.75">
      <c r="A564">
        <v>561</v>
      </c>
      <c r="B564">
        <v>-0.014516299999999999</v>
      </c>
      <c r="C564">
        <v>0.059474100000000002</v>
      </c>
      <c r="D564">
        <v>0.0014297400000000001</v>
      </c>
      <c r="E564">
        <v>0.059712399999999999</v>
      </c>
      <c r="F564">
        <v>-0.0147546</v>
      </c>
      <c r="G564">
        <v>0.59484000000000004</v>
      </c>
    </row>
    <row r="565" spans="1:7" ht="12.75">
      <c r="A565">
        <v>562</v>
      </c>
      <c r="B565">
        <v>-0.0145506</v>
      </c>
      <c r="C565">
        <v>0.059595000000000002</v>
      </c>
      <c r="D565">
        <v>0.0014383499999999999</v>
      </c>
      <c r="E565">
        <v>0.059831099999999998</v>
      </c>
      <c r="F565">
        <v>-0.0147866</v>
      </c>
      <c r="G565">
        <v>0.59213800000000005</v>
      </c>
    </row>
    <row r="566" spans="1:7" ht="12.75">
      <c r="A566">
        <v>563</v>
      </c>
      <c r="B566">
        <v>-0.014478400000000001</v>
      </c>
      <c r="C566">
        <v>0.059528400000000002</v>
      </c>
      <c r="D566">
        <v>0.0014869799999999999</v>
      </c>
      <c r="E566">
        <v>0.059765800000000001</v>
      </c>
      <c r="F566">
        <v>-0.014715900000000001</v>
      </c>
      <c r="G566">
        <v>0.60717200000000004</v>
      </c>
    </row>
    <row r="567" spans="1:7" ht="12.75">
      <c r="A567">
        <v>564</v>
      </c>
      <c r="B567">
        <v>-0.014446499999999999</v>
      </c>
      <c r="C567">
        <v>0.059439199999999998</v>
      </c>
      <c r="D567">
        <v>0.0015392400000000001</v>
      </c>
      <c r="E567">
        <v>0.0596801</v>
      </c>
      <c r="F567">
        <v>-0.0146875</v>
      </c>
      <c r="G567">
        <v>0.63549800000000001</v>
      </c>
    </row>
    <row r="568" spans="1:7" ht="12.75">
      <c r="A568">
        <v>565</v>
      </c>
      <c r="B568">
        <v>-0.014508</v>
      </c>
      <c r="C568">
        <v>0.059185099999999997</v>
      </c>
      <c r="D568">
        <v>0.0015126300000000001</v>
      </c>
      <c r="E568">
        <v>0.059423400000000001</v>
      </c>
      <c r="F568">
        <v>-0.014746199999999999</v>
      </c>
      <c r="G568">
        <v>0.62629500000000005</v>
      </c>
    </row>
    <row r="569" spans="1:7" ht="12.75">
      <c r="A569">
        <v>566</v>
      </c>
      <c r="B569">
        <v>-0.0145177</v>
      </c>
      <c r="C569">
        <v>0.059176899999999998</v>
      </c>
      <c r="D569">
        <v>0.0015854599999999999</v>
      </c>
      <c r="E569">
        <v>0.059426899999999998</v>
      </c>
      <c r="F569">
        <v>-0.0147677</v>
      </c>
      <c r="G569">
        <v>0.667987</v>
      </c>
    </row>
    <row r="570" spans="1:7" ht="12.75">
      <c r="A570">
        <v>567</v>
      </c>
      <c r="B570">
        <v>-0.0145065</v>
      </c>
      <c r="C570">
        <v>0.059169399999999997</v>
      </c>
      <c r="D570">
        <v>0.0015821500000000001</v>
      </c>
      <c r="E570">
        <v>0.059419</v>
      </c>
      <c r="F570">
        <v>-0.014756</v>
      </c>
      <c r="G570">
        <v>0.67575499999999999</v>
      </c>
    </row>
    <row r="571" spans="1:7" ht="12.75">
      <c r="A571">
        <v>568</v>
      </c>
      <c r="B571">
        <v>-0.014455600000000001</v>
      </c>
      <c r="C571">
        <v>0.058935500000000002</v>
      </c>
      <c r="D571">
        <v>0.0015509499999999999</v>
      </c>
      <c r="E571">
        <v>0.059182699999999998</v>
      </c>
      <c r="F571">
        <v>-0.0147028</v>
      </c>
      <c r="G571">
        <v>0.70104699999999998</v>
      </c>
    </row>
    <row r="572" spans="1:7" ht="12.75">
      <c r="A572">
        <v>569</v>
      </c>
      <c r="B572">
        <v>-0.014457899999999999</v>
      </c>
      <c r="C572">
        <v>0.0589043</v>
      </c>
      <c r="D572">
        <v>0.00159151</v>
      </c>
      <c r="E572">
        <v>0.059156899999999998</v>
      </c>
      <c r="F572">
        <v>-0.0147105</v>
      </c>
      <c r="G572">
        <v>0.70159800000000005</v>
      </c>
    </row>
    <row r="573" spans="1:7" ht="12.75">
      <c r="A573">
        <v>570</v>
      </c>
      <c r="B573">
        <v>-0.014407</v>
      </c>
      <c r="C573">
        <v>0.059091499999999998</v>
      </c>
      <c r="D573">
        <v>0.00159672</v>
      </c>
      <c r="E573">
        <v>0.059339099999999999</v>
      </c>
      <c r="F573">
        <v>-0.014654500000000001</v>
      </c>
      <c r="G573">
        <v>0.66759199999999996</v>
      </c>
    </row>
    <row r="574" spans="1:7" ht="12.75">
      <c r="A574">
        <v>571</v>
      </c>
      <c r="B574">
        <v>-0.014356799999999999</v>
      </c>
      <c r="C574">
        <v>0.059167699999999997</v>
      </c>
      <c r="D574">
        <v>0.0016187300000000001</v>
      </c>
      <c r="E574">
        <v>0.059415900000000001</v>
      </c>
      <c r="F574">
        <v>-0.014604900000000001</v>
      </c>
      <c r="G574">
        <v>0.69141799999999998</v>
      </c>
    </row>
    <row r="575" spans="1:7" ht="12.75">
      <c r="A575">
        <v>572</v>
      </c>
      <c r="B575">
        <v>-0.0144428</v>
      </c>
      <c r="C575">
        <v>0.058926199999999998</v>
      </c>
      <c r="D575">
        <v>0.0015543</v>
      </c>
      <c r="E575">
        <v>0.059176100000000002</v>
      </c>
      <c r="F575">
        <v>-0.0146927</v>
      </c>
      <c r="G575">
        <v>0.69858100000000001</v>
      </c>
    </row>
    <row r="576" spans="1:7" ht="12.75">
      <c r="A576">
        <v>573</v>
      </c>
      <c r="B576">
        <v>-0.014438899999999999</v>
      </c>
      <c r="C576">
        <v>0.058847400000000001</v>
      </c>
      <c r="D576">
        <v>0.0015646799999999999</v>
      </c>
      <c r="E576">
        <v>0.059103599999999999</v>
      </c>
      <c r="F576">
        <v>-0.014695099999999999</v>
      </c>
      <c r="G576">
        <v>0.71130199999999999</v>
      </c>
    </row>
    <row r="577" spans="1:7" ht="12.75">
      <c r="A577">
        <v>574</v>
      </c>
      <c r="B577">
        <v>-0.014403300000000001</v>
      </c>
      <c r="C577">
        <v>0.059045</v>
      </c>
      <c r="D577">
        <v>0.0015638399999999999</v>
      </c>
      <c r="E577">
        <v>0.059297000000000002</v>
      </c>
      <c r="F577">
        <v>-0.0146553</v>
      </c>
      <c r="G577">
        <v>0.70338500000000004</v>
      </c>
    </row>
    <row r="578" spans="1:7" ht="12.75">
      <c r="A578">
        <v>575</v>
      </c>
      <c r="B578">
        <v>-0.0143296</v>
      </c>
      <c r="C578">
        <v>0.058926699999999999</v>
      </c>
      <c r="D578">
        <v>0.0015419699999999999</v>
      </c>
      <c r="E578">
        <v>0.059172200000000001</v>
      </c>
      <c r="F578">
        <v>-0.014575100000000001</v>
      </c>
      <c r="G578">
        <v>0.71182900000000005</v>
      </c>
    </row>
    <row r="579" spans="1:7" ht="12.75">
      <c r="A579">
        <v>576</v>
      </c>
      <c r="B579">
        <v>-0.014184799999999999</v>
      </c>
      <c r="C579">
        <v>0.058486299999999998</v>
      </c>
      <c r="D579">
        <v>0.0014918100000000001</v>
      </c>
      <c r="E579">
        <v>0.058735599999999999</v>
      </c>
      <c r="F579">
        <v>-0.0144341</v>
      </c>
      <c r="G579">
        <v>0.687697</v>
      </c>
    </row>
    <row r="580" spans="1:7" ht="12.75">
      <c r="A580">
        <v>577</v>
      </c>
      <c r="B580">
        <v>-0.014301299999999999</v>
      </c>
      <c r="C580">
        <v>0.058359800000000003</v>
      </c>
      <c r="D580">
        <v>0.0015123300000000001</v>
      </c>
      <c r="E580">
        <v>0.058612400000000002</v>
      </c>
      <c r="F580">
        <v>-0.014553699999999999</v>
      </c>
      <c r="G580">
        <v>0.70550800000000002</v>
      </c>
    </row>
    <row r="581" spans="1:7" ht="12.75">
      <c r="A581">
        <v>578</v>
      </c>
      <c r="B581">
        <v>-0.0141783</v>
      </c>
      <c r="C581">
        <v>0.058851199999999999</v>
      </c>
      <c r="D581">
        <v>0.0014192600000000001</v>
      </c>
      <c r="E581">
        <v>0.059083900000000002</v>
      </c>
      <c r="F581">
        <v>-0.014411</v>
      </c>
      <c r="G581">
        <v>0.64992099999999997</v>
      </c>
    </row>
    <row r="582" spans="1:7" ht="12.75">
      <c r="A582">
        <v>579</v>
      </c>
      <c r="B582">
        <v>-0.014238499999999999</v>
      </c>
      <c r="C582">
        <v>0.058331000000000001</v>
      </c>
      <c r="D582">
        <v>0.0013619000000000001</v>
      </c>
      <c r="E582">
        <v>0.058570499999999998</v>
      </c>
      <c r="F582">
        <v>-0.014478100000000001</v>
      </c>
      <c r="G582">
        <v>0.66591800000000001</v>
      </c>
    </row>
    <row r="583" spans="1:7" ht="12.75">
      <c r="A583">
        <v>580</v>
      </c>
      <c r="B583">
        <v>-0.0141342</v>
      </c>
      <c r="C583">
        <v>0.058194200000000001</v>
      </c>
      <c r="D583">
        <v>0.00132493</v>
      </c>
      <c r="E583">
        <v>0.058429799999999997</v>
      </c>
      <c r="F583">
        <v>-0.0143698</v>
      </c>
      <c r="G583">
        <v>0.684674</v>
      </c>
    </row>
    <row r="584" spans="1:7" ht="12.75">
      <c r="A584">
        <v>581</v>
      </c>
      <c r="B584">
        <v>-0.014132000000000001</v>
      </c>
      <c r="C584">
        <v>0.057858699999999999</v>
      </c>
      <c r="D584">
        <v>0.00127673</v>
      </c>
      <c r="E584">
        <v>0.058080399999999997</v>
      </c>
      <c r="F584">
        <v>-0.014353700000000001</v>
      </c>
      <c r="G584">
        <v>0.64396900000000001</v>
      </c>
    </row>
    <row r="585" spans="1:7" ht="12.75">
      <c r="A585">
        <v>582</v>
      </c>
      <c r="B585">
        <v>-0.014323499999999999</v>
      </c>
      <c r="C585">
        <v>0.056950599999999997</v>
      </c>
      <c r="D585">
        <v>0.0012762800000000001</v>
      </c>
      <c r="E585">
        <v>0.057167999999999997</v>
      </c>
      <c r="F585">
        <v>-0.014540900000000001</v>
      </c>
      <c r="G585">
        <v>0.63691299999999995</v>
      </c>
    </row>
    <row r="586" spans="1:7" ht="12.75">
      <c r="A586">
        <v>583</v>
      </c>
      <c r="B586">
        <v>-0.013957799999999999</v>
      </c>
      <c r="C586">
        <v>0.056350699999999997</v>
      </c>
      <c r="D586">
        <v>0.00121565</v>
      </c>
      <c r="E586">
        <v>0.056566999999999999</v>
      </c>
      <c r="F586">
        <v>-0.0141742</v>
      </c>
      <c r="G586">
        <v>0.55502799999999997</v>
      </c>
    </row>
    <row r="587" spans="1:7" ht="12.75">
      <c r="A587">
        <v>584</v>
      </c>
      <c r="B587">
        <v>-0.013504499999999999</v>
      </c>
      <c r="C587">
        <v>0.056325600000000003</v>
      </c>
      <c r="D587">
        <v>0.00133877</v>
      </c>
      <c r="E587">
        <v>0.0565335</v>
      </c>
      <c r="F587">
        <v>-0.0137124</v>
      </c>
      <c r="G587">
        <v>0.680755</v>
      </c>
    </row>
    <row r="588" spans="1:7" ht="12.75">
      <c r="A588">
        <v>585</v>
      </c>
      <c r="B588">
        <v>-0.013256799999999999</v>
      </c>
      <c r="C588">
        <v>0.054929899999999997</v>
      </c>
      <c r="D588">
        <v>0.00138736</v>
      </c>
      <c r="E588">
        <v>0.055170299999999999</v>
      </c>
      <c r="F588">
        <v>-0.013497200000000001</v>
      </c>
      <c r="G588">
        <v>0.71582999999999997</v>
      </c>
    </row>
    <row r="589" spans="1:7" ht="12.75">
      <c r="A589">
        <v>586</v>
      </c>
      <c r="B589">
        <v>-0.013517599999999999</v>
      </c>
      <c r="C589">
        <v>0.054684299999999998</v>
      </c>
      <c r="D589">
        <v>0.0013689900000000001</v>
      </c>
      <c r="E589">
        <v>0.054906700000000003</v>
      </c>
      <c r="F589">
        <v>-0.013740000000000001</v>
      </c>
      <c r="G589">
        <v>0.69214500000000001</v>
      </c>
    </row>
    <row r="590" spans="1:7" ht="12.75">
      <c r="A590">
        <v>587</v>
      </c>
      <c r="B590">
        <v>-0.013427400000000001</v>
      </c>
      <c r="C590">
        <v>0.054956499999999998</v>
      </c>
      <c r="D590">
        <v>0.00140672</v>
      </c>
      <c r="E590">
        <v>0.0551764</v>
      </c>
      <c r="F590">
        <v>-0.013647299999999999</v>
      </c>
      <c r="G590">
        <v>0.68066899999999997</v>
      </c>
    </row>
    <row r="591" spans="1:7" ht="12.75">
      <c r="A591">
        <v>588</v>
      </c>
      <c r="B591">
        <v>-0.0133355</v>
      </c>
      <c r="C591">
        <v>0.054934900000000002</v>
      </c>
      <c r="D591">
        <v>0.00145465</v>
      </c>
      <c r="E591">
        <v>0.0551735</v>
      </c>
      <c r="F591">
        <v>-0.013573999999999999</v>
      </c>
      <c r="G591">
        <v>0.69079599999999997</v>
      </c>
    </row>
    <row r="592" spans="1:7" ht="12.75">
      <c r="A592">
        <v>589</v>
      </c>
      <c r="B592">
        <v>-0.0131702</v>
      </c>
      <c r="C592">
        <v>0.055085799999999997</v>
      </c>
      <c r="D592">
        <v>0.0011326800000000001</v>
      </c>
      <c r="E592">
        <v>0.0553494</v>
      </c>
      <c r="F592">
        <v>-0.013433799999999999</v>
      </c>
      <c r="G592">
        <v>0.68732599999999999</v>
      </c>
    </row>
    <row r="593" spans="1:7" ht="12.75">
      <c r="A593">
        <v>590</v>
      </c>
      <c r="B593">
        <v>-0.012735700000000001</v>
      </c>
      <c r="C593">
        <v>0.053940399999999999</v>
      </c>
      <c r="D593">
        <v>0.00119545</v>
      </c>
      <c r="E593">
        <v>0.054153699999999999</v>
      </c>
      <c r="F593">
        <v>-0.012949</v>
      </c>
      <c r="G593">
        <v>0.74794000000000005</v>
      </c>
    </row>
    <row r="594" spans="1:7" ht="12.75">
      <c r="A594">
        <v>591</v>
      </c>
      <c r="B594">
        <v>-0.0130586</v>
      </c>
      <c r="C594">
        <v>0.054471400000000003</v>
      </c>
      <c r="D594">
        <v>0.0012846100000000001</v>
      </c>
      <c r="E594">
        <v>0.054691099999999999</v>
      </c>
      <c r="F594">
        <v>-0.013278399999999999</v>
      </c>
      <c r="G594">
        <v>0.61994000000000005</v>
      </c>
    </row>
    <row r="595" spans="1:7" ht="12.75">
      <c r="A595">
        <v>592</v>
      </c>
      <c r="B595">
        <v>-0.012641100000000001</v>
      </c>
      <c r="C595">
        <v>0.054065799999999997</v>
      </c>
      <c r="D595">
        <v>0.00145802</v>
      </c>
      <c r="E595">
        <v>0.054295700000000002</v>
      </c>
      <c r="F595">
        <v>-0.012871000000000001</v>
      </c>
      <c r="G595">
        <v>0.67745200000000005</v>
      </c>
    </row>
    <row r="596" spans="1:7" ht="12.75">
      <c r="A596">
        <v>593</v>
      </c>
      <c r="B596">
        <v>-0.012639299999999999</v>
      </c>
      <c r="C596">
        <v>0.053769999999999998</v>
      </c>
      <c r="D596">
        <v>0.0012535700000000001</v>
      </c>
      <c r="E596">
        <v>0.054005200000000003</v>
      </c>
      <c r="F596">
        <v>-0.012874500000000001</v>
      </c>
      <c r="G596">
        <v>0.60179899999999997</v>
      </c>
    </row>
    <row r="597" spans="1:7" ht="12.75">
      <c r="A597">
        <v>594</v>
      </c>
      <c r="B597">
        <v>-0.012529200000000001</v>
      </c>
      <c r="C597">
        <v>0.052173900000000002</v>
      </c>
      <c r="D597">
        <v>0.00103192</v>
      </c>
      <c r="E597">
        <v>0.0523946</v>
      </c>
      <c r="F597">
        <v>-0.0127499</v>
      </c>
      <c r="G597">
        <v>0.54712899999999998</v>
      </c>
    </row>
    <row r="598" spans="1:7" ht="12.75">
      <c r="A598">
        <v>595</v>
      </c>
      <c r="B598">
        <v>-0.0120842</v>
      </c>
      <c r="C598">
        <v>0.051945999999999999</v>
      </c>
      <c r="D598">
        <v>0.0011235800000000001</v>
      </c>
      <c r="E598">
        <v>0.052162600000000003</v>
      </c>
      <c r="F598">
        <v>-0.012300800000000001</v>
      </c>
      <c r="G598">
        <v>0.60965400000000003</v>
      </c>
    </row>
    <row r="599" spans="1:7" ht="12.75">
      <c r="A599">
        <v>596</v>
      </c>
      <c r="B599">
        <v>-0.012368199999999999</v>
      </c>
      <c r="C599">
        <v>0.052177399999999999</v>
      </c>
      <c r="D599">
        <v>0.00099426099999999997</v>
      </c>
      <c r="E599">
        <v>0.052380799999999998</v>
      </c>
      <c r="F599">
        <v>-0.012571600000000001</v>
      </c>
      <c r="G599">
        <v>0.50253199999999998</v>
      </c>
    </row>
    <row r="600" spans="1:7" ht="12.75">
      <c r="A600">
        <v>597</v>
      </c>
      <c r="B600">
        <v>-0.0124856</v>
      </c>
      <c r="C600">
        <v>0.053017500000000002</v>
      </c>
      <c r="D600">
        <v>0.00120886</v>
      </c>
      <c r="E600">
        <v>0.053261299999999998</v>
      </c>
      <c r="F600">
        <v>-0.0127294</v>
      </c>
      <c r="G600">
        <v>0.497699</v>
      </c>
    </row>
    <row r="601" spans="1:7" ht="12.75">
      <c r="A601">
        <v>598</v>
      </c>
      <c r="B601">
        <v>-0.012626</v>
      </c>
      <c r="C601">
        <v>0.053149799999999997</v>
      </c>
      <c r="D601">
        <v>0.00118513</v>
      </c>
      <c r="E601">
        <v>0.053381600000000001</v>
      </c>
      <c r="F601">
        <v>-0.012857800000000001</v>
      </c>
      <c r="G601">
        <v>0.50175700000000001</v>
      </c>
    </row>
    <row r="602" spans="1:7" ht="12.75">
      <c r="A602">
        <v>599</v>
      </c>
      <c r="B602">
        <v>-0.0123546</v>
      </c>
      <c r="C602">
        <v>0.052629500000000003</v>
      </c>
      <c r="D602">
        <v>0.0010887099999999999</v>
      </c>
      <c r="E602">
        <v>0.052845099999999999</v>
      </c>
      <c r="F602">
        <v>-0.0125702</v>
      </c>
      <c r="G602">
        <v>0.50376299999999996</v>
      </c>
    </row>
    <row r="603" spans="1:7" ht="12.75">
      <c r="A603">
        <v>600</v>
      </c>
      <c r="B603">
        <v>-0.012485400000000001</v>
      </c>
      <c r="C603">
        <v>0.052966699999999999</v>
      </c>
      <c r="D603">
        <v>0.00108121</v>
      </c>
      <c r="E603">
        <v>0.053196800000000002</v>
      </c>
      <c r="F603">
        <v>-0.0127154</v>
      </c>
      <c r="G603">
        <v>0.48913299999999998</v>
      </c>
    </row>
    <row r="604" spans="1:7" ht="12.75">
      <c r="A604">
        <v>601</v>
      </c>
      <c r="B604">
        <v>-0.011865600000000001</v>
      </c>
      <c r="C604">
        <v>0.048372999999999999</v>
      </c>
      <c r="D604">
        <v>0.0011673899999999999</v>
      </c>
      <c r="E604">
        <v>0.048644699999999999</v>
      </c>
      <c r="F604">
        <v>-0.012137200000000001</v>
      </c>
      <c r="G604">
        <v>0.39552900000000002</v>
      </c>
    </row>
    <row r="605" spans="1:7" ht="12.75">
      <c r="A605">
        <v>602</v>
      </c>
      <c r="B605">
        <v>-0.011297400000000001</v>
      </c>
      <c r="C605">
        <v>0.044017000000000001</v>
      </c>
      <c r="D605">
        <v>0.00136342</v>
      </c>
      <c r="E605">
        <v>0.044194200000000003</v>
      </c>
      <c r="F605">
        <v>-0.0114746</v>
      </c>
      <c r="G605">
        <v>0.58826000000000001</v>
      </c>
    </row>
    <row r="606" spans="1:7" ht="12.75">
      <c r="A606">
        <v>603</v>
      </c>
      <c r="B606">
        <v>-0.0112187</v>
      </c>
      <c r="C606">
        <v>0.043887599999999999</v>
      </c>
      <c r="D606">
        <v>0.0012698399999999999</v>
      </c>
      <c r="E606">
        <v>0.044071699999999998</v>
      </c>
      <c r="F606">
        <v>-0.011402799999999999</v>
      </c>
      <c r="G606">
        <v>0.51374799999999998</v>
      </c>
    </row>
    <row r="1886" ht="12.75">
      <c r="J1886" s="39"/>
    </row>
  </sheetData>
  <sheetProtection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Feuil4"/>
  <dimension ref="A1:P2115"/>
  <sheetViews>
    <sheetView workbookViewId="0" topLeftCell="A557">
      <selection pane="topLeft" activeCell="K66" sqref="K66:K604"/>
    </sheetView>
  </sheetViews>
  <sheetFormatPr defaultColWidth="9.14397321428571" defaultRowHeight="12.75"/>
  <cols>
    <col min="1" max="1" width="11.4285714285714" style="79" customWidth="1"/>
    <col min="2" max="2" width="12.7142857142857" style="79" bestFit="1" customWidth="1"/>
    <col min="3" max="3" width="13.2857142857143" style="79" bestFit="1" customWidth="1"/>
    <col min="4" max="4" width="13.1428571428571" style="79" bestFit="1" customWidth="1"/>
    <col min="5" max="5" width="11.7142857142857" style="74" customWidth="1"/>
    <col min="6" max="6" width="11.5714285714286" style="82" bestFit="1" customWidth="1"/>
    <col min="7" max="7" width="11.5714285714286" style="40" customWidth="1"/>
    <col min="8" max="8" width="12.4285714285714" style="40" bestFit="1" customWidth="1"/>
    <col min="9" max="9" width="13" style="40" bestFit="1" customWidth="1"/>
    <col min="10" max="10" width="12.4285714285714" style="40" bestFit="1" customWidth="1"/>
    <col min="11" max="11" width="12" bestFit="1" customWidth="1"/>
    <col min="12" max="12" width="12.7142857142857" bestFit="1" customWidth="1"/>
    <col min="13" max="14" width="9.14285714285714" bestFit="1" customWidth="1"/>
    <col min="15" max="15" width="13" style="40" bestFit="1" customWidth="1"/>
    <col min="16" max="16" width="11.4285714285714" style="40" customWidth="1"/>
    <col min="17" max="16384" width="9.14285714285714" customWidth="1"/>
  </cols>
  <sheetData>
    <row r="1" spans="1:16" ht="51">
      <c r="A1" s="77" t="s">
        <v>50</v>
      </c>
      <c r="B1" s="77" t="s">
        <v>47</v>
      </c>
      <c r="C1" s="77" t="s">
        <v>48</v>
      </c>
      <c r="D1" s="77" t="s">
        <v>49</v>
      </c>
      <c r="E1" s="71" t="s">
        <v>60</v>
      </c>
      <c r="F1" s="77" t="s">
        <v>3</v>
      </c>
      <c r="G1" s="61" t="s">
        <v>71</v>
      </c>
      <c r="H1" s="61" t="s">
        <v>54</v>
      </c>
      <c r="I1" s="61" t="s">
        <v>55</v>
      </c>
      <c r="J1" s="61" t="s">
        <v>56</v>
      </c>
      <c r="K1" t="s">
        <v>153</v>
      </c>
      <c r="O1" s="61"/>
      <c r="P1" s="61"/>
    </row>
    <row r="2" spans="1:16" ht="12.75">
      <c r="A2" s="78">
        <f>IF(TRUE,Correlation_donnees_brutes!A3)</f>
        <v>0</v>
      </c>
      <c r="B2" s="78">
        <f>IF(TRUE,Correlation_donnees_brutes!B3)</f>
        <v>4.8426299999999999E-17</v>
      </c>
      <c r="C2" s="78">
        <f>IF(TRUE,Correlation_donnees_brutes!C3)</f>
        <v>6.4250700000000006E-17</v>
      </c>
      <c r="D2" s="78">
        <f>IF(TRUE,Correlation_donnees_brutes!D3)</f>
        <v>-1.60203E-18</v>
      </c>
      <c r="E2" s="72" t="s">
        <v>61</v>
      </c>
      <c r="F2" s="78">
        <f>(A2-A$2)/Correlation_traitement!$B$5</f>
        <v>0</v>
      </c>
      <c r="G2" s="69">
        <f>F2-Correlation_traitement!$B$12</f>
        <v>-0.25600000000000001</v>
      </c>
      <c r="H2" s="70">
        <f ca="1">AVERAGE(OFFSET(B2,0,0,Correlation_traitement!$B$6,1))</f>
        <v>4.8426299999999999E-17</v>
      </c>
      <c r="I2" s="70">
        <f ca="1">AVERAGE(OFFSET(C2,0,0,Correlation_traitement!$B$6,1))</f>
        <v>6.4250700000000006E-17</v>
      </c>
      <c r="J2" s="70">
        <f ca="1">AVERAGE(OFFSET(D2,0,0,Correlation_traitement!$B$6,1))</f>
        <v>-1.60203E-18</v>
      </c>
      <c r="K2" t="s">
        <v>162</v>
      </c>
      <c r="L2" t="s">
        <v>163</v>
      </c>
      <c r="M2" t="s">
        <v>164</v>
      </c>
      <c r="N2" t="s">
        <v>165</v>
      </c>
      <c r="O2" s="70"/>
      <c r="P2" s="70"/>
    </row>
    <row r="3" spans="1:16" ht="12.75">
      <c r="A3" s="78">
        <f>IF(TRUE,Correlation_donnees_brutes!A4)</f>
        <v>1</v>
      </c>
      <c r="B3" s="78">
        <f>IF(TRUE,Correlation_donnees_brutes!B4)</f>
        <v>1.7705499999999998E-05</v>
      </c>
      <c r="C3" s="78">
        <f>IF(TRUE,Correlation_donnees_brutes!C4)</f>
        <v>1.3908599999999999E-05</v>
      </c>
      <c r="D3" s="78">
        <f>IF(TRUE,Correlation_donnees_brutes!D4)</f>
        <v>-2.3864000000000001E-05</v>
      </c>
      <c r="E3" s="73" t="str">
        <f>IF(OR(F3&gt;Correlation_traitement!$B$10,I3&gt;Correlation_traitement!$B$9,E2="NON NULLE"),"NON NULLE","NULLE")</f>
        <v>NULLE</v>
      </c>
      <c r="F3" s="78">
        <f>(A3-A$2)/Correlation_traitement!$B$5</f>
        <v>0.0040000000000000001</v>
      </c>
      <c r="G3" s="69">
        <f>F3-Correlation_traitement!$B$12</f>
        <v>-0.252</v>
      </c>
      <c r="H3" s="70">
        <f ca="1">AVERAGE(OFFSET(B3,0,0,Correlation_traitement!$B$6,1))</f>
        <v>1.7705499999999998E-05</v>
      </c>
      <c r="I3" s="70">
        <f ca="1">AVERAGE(OFFSET(C3,0,0,Correlation_traitement!$B$6,1))</f>
        <v>1.3908599999999999E-05</v>
      </c>
      <c r="J3" s="70">
        <f ca="1">AVERAGE(OFFSET(D3,0,0,Correlation_traitement!$B$6,1))</f>
        <v>-2.3864000000000001E-05</v>
      </c>
      <c r="K3">
        <v>0</v>
      </c>
      <c r="L3">
        <v>0</v>
      </c>
      <c r="M3">
        <v>407.51900000000001</v>
      </c>
      <c r="N3">
        <v>407.51900000000001</v>
      </c>
      <c r="O3" s="70"/>
      <c r="P3" s="70"/>
    </row>
    <row r="4" spans="1:16" ht="12.75">
      <c r="A4" s="78">
        <f>IF(TRUE,Correlation_donnees_brutes!A5)</f>
        <v>2</v>
      </c>
      <c r="B4" s="78">
        <f>IF(TRUE,Correlation_donnees_brutes!B5)</f>
        <v>-2.9866199999999999E-05</v>
      </c>
      <c r="C4" s="78">
        <f>IF(TRUE,Correlation_donnees_brutes!C5)</f>
        <v>2.3937399999999999E-05</v>
      </c>
      <c r="D4" s="78">
        <f>IF(TRUE,Correlation_donnees_brutes!D5)</f>
        <v>-2.2005799999999999E-05</v>
      </c>
      <c r="E4" s="73" t="str">
        <f>IF(OR(F4&gt;Correlation_traitement!$B$10,I4&gt;Correlation_traitement!$B$9,E3="NON NULLE"),"NON NULLE","NULLE")</f>
        <v>NULLE</v>
      </c>
      <c r="F4" s="78">
        <f>(A4-A$2)/Correlation_traitement!$B$5</f>
        <v>0.0080000000000000002</v>
      </c>
      <c r="G4" s="69">
        <f>F4-Correlation_traitement!$B$12</f>
        <v>-0.248</v>
      </c>
      <c r="H4" s="70">
        <f ca="1">AVERAGE(OFFSET(B4,0,0,Correlation_traitement!$B$6,1))</f>
        <v>-2.9866199999999999E-05</v>
      </c>
      <c r="I4" s="70">
        <f ca="1">AVERAGE(OFFSET(C4,0,0,Correlation_traitement!$B$6,1))</f>
        <v>2.3937399999999999E-05</v>
      </c>
      <c r="J4" s="70">
        <f ca="1">AVERAGE(OFFSET(D4,0,0,Correlation_traitement!$B$6,1))</f>
        <v>-2.2005799999999999E-05</v>
      </c>
      <c r="K4" s="68">
        <v>-1.6203E-06</v>
      </c>
      <c r="L4">
        <v>-0.00066030199999999998</v>
      </c>
      <c r="M4">
        <v>407.51799999999997</v>
      </c>
      <c r="N4">
        <v>407.51900000000001</v>
      </c>
      <c r="O4" s="70"/>
      <c r="P4" s="70"/>
    </row>
    <row r="5" spans="1:16" ht="12.75">
      <c r="A5" s="78">
        <f>IF(TRUE,Correlation_donnees_brutes!A6)</f>
        <v>3</v>
      </c>
      <c r="B5" s="78">
        <f>IF(TRUE,Correlation_donnees_brutes!B6)</f>
        <v>-4.8335499999999998E-05</v>
      </c>
      <c r="C5" s="78">
        <f>IF(TRUE,Correlation_donnees_brutes!C6)</f>
        <v>2.95236E-05</v>
      </c>
      <c r="D5" s="78">
        <f>IF(TRUE,Correlation_donnees_brutes!D6)</f>
        <v>-2.6937600000000001E-05</v>
      </c>
      <c r="E5" s="73" t="str">
        <f>IF(OR(F5&gt;Correlation_traitement!$B$10,I5&gt;Correlation_traitement!$B$9,E4="NON NULLE"),"NON NULLE","NULLE")</f>
        <v>NULLE</v>
      </c>
      <c r="F5" s="78">
        <f>(A5-A$2)/Correlation_traitement!$B$5</f>
        <v>0.012</v>
      </c>
      <c r="G5" s="69">
        <f>F5-Correlation_traitement!$B$12</f>
        <v>-0.244</v>
      </c>
      <c r="H5" s="70">
        <f ca="1">AVERAGE(OFFSET(B5,0,0,Correlation_traitement!$B$6,1))</f>
        <v>-4.8335499999999998E-05</v>
      </c>
      <c r="I5" s="70">
        <f ca="1">AVERAGE(OFFSET(C5,0,0,Correlation_traitement!$B$6,1))</f>
        <v>2.95236E-05</v>
      </c>
      <c r="J5" s="70">
        <f ca="1">AVERAGE(OFFSET(D5,0,0,Correlation_traitement!$B$6,1))</f>
        <v>-2.6937600000000001E-05</v>
      </c>
      <c r="K5" s="68">
        <v>2.8353300000000002E-06</v>
      </c>
      <c r="L5">
        <v>0.0011554499999999999</v>
      </c>
      <c r="M5">
        <v>407.52</v>
      </c>
      <c r="N5">
        <v>407.51900000000001</v>
      </c>
      <c r="O5" s="70"/>
      <c r="P5" s="70"/>
    </row>
    <row r="6" spans="1:16" ht="12.75">
      <c r="A6" s="78">
        <f>IF(TRUE,Correlation_donnees_brutes!A7)</f>
        <v>4</v>
      </c>
      <c r="B6" s="78">
        <f>IF(TRUE,Correlation_donnees_brutes!B7)</f>
        <v>-2.9020400000000001E-05</v>
      </c>
      <c r="C6" s="78">
        <f>IF(TRUE,Correlation_donnees_brutes!C7)</f>
        <v>2.0371299999999999E-05</v>
      </c>
      <c r="D6" s="78">
        <f>IF(TRUE,Correlation_donnees_brutes!D7)</f>
        <v>-1.13225E-05</v>
      </c>
      <c r="E6" s="73" t="str">
        <f>IF(OR(F6&gt;Correlation_traitement!$B$10,I6&gt;Correlation_traitement!$B$9,E5="NON NULLE"),"NON NULLE","NULLE")</f>
        <v>NULLE</v>
      </c>
      <c r="F6" s="78">
        <f>(A6-A$2)/Correlation_traitement!$B$5</f>
        <v>0.016</v>
      </c>
      <c r="G6" s="69">
        <f>F6-Correlation_traitement!$B$12</f>
        <v>-0.23999999999999999</v>
      </c>
      <c r="H6" s="70">
        <f ca="1">AVERAGE(OFFSET(B6,0,0,Correlation_traitement!$B$6,1))</f>
        <v>-2.9020400000000001E-05</v>
      </c>
      <c r="I6" s="70">
        <f ca="1">AVERAGE(OFFSET(C6,0,0,Correlation_traitement!$B$6,1))</f>
        <v>2.0371299999999999E-05</v>
      </c>
      <c r="J6" s="70">
        <f ca="1">AVERAGE(OFFSET(D6,0,0,Correlation_traitement!$B$6,1))</f>
        <v>-1.13225E-05</v>
      </c>
      <c r="K6" s="68">
        <v>1.06454E-05</v>
      </c>
      <c r="L6">
        <v>0.0043381899999999996</v>
      </c>
      <c r="M6">
        <v>407.52300000000002</v>
      </c>
      <c r="N6">
        <v>407.51900000000001</v>
      </c>
      <c r="O6" s="70"/>
      <c r="P6" s="70"/>
    </row>
    <row r="7" spans="1:16" ht="12.75">
      <c r="A7" s="78">
        <f>IF(TRUE,Correlation_donnees_brutes!A8)</f>
        <v>5</v>
      </c>
      <c r="B7" s="78">
        <f>IF(TRUE,Correlation_donnees_brutes!B8)</f>
        <v>-5.08146E-05</v>
      </c>
      <c r="C7" s="78">
        <f>IF(TRUE,Correlation_donnees_brutes!C8)</f>
        <v>7.2450000000000001E-06</v>
      </c>
      <c r="D7" s="78">
        <f>IF(TRUE,Correlation_donnees_brutes!D8)</f>
        <v>-1.77571E-05</v>
      </c>
      <c r="E7" s="73" t="str">
        <f>IF(OR(F7&gt;Correlation_traitement!$B$10,I7&gt;Correlation_traitement!$B$9,E6="NON NULLE"),"NON NULLE","NULLE")</f>
        <v>NULLE</v>
      </c>
      <c r="F7" s="78">
        <f>(A7-A$2)/Correlation_traitement!$B$5</f>
        <v>0.02</v>
      </c>
      <c r="G7" s="69">
        <f>F7-Correlation_traitement!$B$12</f>
        <v>-0.23600000000000002</v>
      </c>
      <c r="H7" s="70">
        <f ca="1">AVERAGE(OFFSET(B7,0,0,Correlation_traitement!$B$6,1))</f>
        <v>-5.08146E-05</v>
      </c>
      <c r="I7" s="70">
        <f ca="1">AVERAGE(OFFSET(C7,0,0,Correlation_traitement!$B$6,1))</f>
        <v>7.2450000000000001E-06</v>
      </c>
      <c r="J7" s="70">
        <f ca="1">AVERAGE(OFFSET(D7,0,0,Correlation_traitement!$B$6,1))</f>
        <v>-1.77571E-05</v>
      </c>
      <c r="K7" s="68">
        <v>5.5794100000000002E-06</v>
      </c>
      <c r="L7">
        <v>0.00227371</v>
      </c>
      <c r="M7">
        <v>407.52100000000002</v>
      </c>
      <c r="N7">
        <v>407.51900000000001</v>
      </c>
      <c r="O7" s="70"/>
      <c r="P7" s="70"/>
    </row>
    <row r="8" spans="1:16" ht="12.75">
      <c r="A8" s="78">
        <f>IF(TRUE,Correlation_donnees_brutes!A9)</f>
        <v>6</v>
      </c>
      <c r="B8" s="78">
        <f>IF(TRUE,Correlation_donnees_brutes!B9)</f>
        <v>-7.4326599999999994E-05</v>
      </c>
      <c r="C8" s="78">
        <f>IF(TRUE,Correlation_donnees_brutes!C9)</f>
        <v>3.9537300000000003E-06</v>
      </c>
      <c r="D8" s="78">
        <f>IF(TRUE,Correlation_donnees_brutes!D9)</f>
        <v>1.2667799999999999E-05</v>
      </c>
      <c r="E8" s="73" t="str">
        <f>IF(OR(F8&gt;Correlation_traitement!$B$10,I8&gt;Correlation_traitement!$B$9,E7="NON NULLE"),"NON NULLE","NULLE")</f>
        <v>NULLE</v>
      </c>
      <c r="F8" s="78">
        <f>(A8-A$2)/Correlation_traitement!$B$5</f>
        <v>0.024</v>
      </c>
      <c r="G8" s="69">
        <f>F8-Correlation_traitement!$B$12</f>
        <v>-0.23200000000000001</v>
      </c>
      <c r="H8" s="70">
        <f ca="1">AVERAGE(OFFSET(B8,0,0,Correlation_traitement!$B$6,1))</f>
        <v>-7.4326599999999994E-05</v>
      </c>
      <c r="I8" s="70">
        <f ca="1">AVERAGE(OFFSET(C8,0,0,Correlation_traitement!$B$6,1))</f>
        <v>3.9537300000000003E-06</v>
      </c>
      <c r="J8" s="70">
        <f ca="1">AVERAGE(OFFSET(D8,0,0,Correlation_traitement!$B$6,1))</f>
        <v>1.2667799999999999E-05</v>
      </c>
      <c r="K8" s="68">
        <v>8.6845900000000008E-06</v>
      </c>
      <c r="L8">
        <v>0.0035391400000000001</v>
      </c>
      <c r="M8">
        <v>407.52199999999999</v>
      </c>
      <c r="N8">
        <v>407.51900000000001</v>
      </c>
      <c r="O8" s="70"/>
      <c r="P8" s="70"/>
    </row>
    <row r="9" spans="1:16" ht="12.75">
      <c r="A9" s="78">
        <f>IF(TRUE,Correlation_donnees_brutes!A10)</f>
        <v>7</v>
      </c>
      <c r="B9" s="78">
        <f>IF(TRUE,Correlation_donnees_brutes!B10)</f>
        <v>-9.4483500000000004E-05</v>
      </c>
      <c r="C9" s="78">
        <f>IF(TRUE,Correlation_donnees_brutes!C10)</f>
        <v>1.0613300000000001E-05</v>
      </c>
      <c r="D9" s="78">
        <f>IF(TRUE,Correlation_donnees_brutes!D10)</f>
        <v>-7.2571299999999998E-08</v>
      </c>
      <c r="E9" s="73" t="str">
        <f>IF(OR(F9&gt;Correlation_traitement!$B$10,I9&gt;Correlation_traitement!$B$9,E8="NON NULLE"),"NON NULLE","NULLE")</f>
        <v>NULLE</v>
      </c>
      <c r="F9" s="78">
        <f>(A9-A$2)/Correlation_traitement!$B$5</f>
        <v>0.028000000000000001</v>
      </c>
      <c r="G9" s="69">
        <f>F9-Correlation_traitement!$B$12</f>
        <v>-0.22800000000000001</v>
      </c>
      <c r="H9" s="70">
        <f ca="1">AVERAGE(OFFSET(B9,0,0,Correlation_traitement!$B$6,1))</f>
        <v>-9.4483500000000004E-05</v>
      </c>
      <c r="I9" s="70">
        <f ca="1">AVERAGE(OFFSET(C9,0,0,Correlation_traitement!$B$6,1))</f>
        <v>1.0613300000000001E-05</v>
      </c>
      <c r="J9" s="70">
        <f ca="1">AVERAGE(OFFSET(D9,0,0,Correlation_traitement!$B$6,1))</f>
        <v>-7.2571299999999998E-08</v>
      </c>
      <c r="K9" s="68">
        <v>-2.38506E-06</v>
      </c>
      <c r="L9">
        <v>-0.00097195500000000004</v>
      </c>
      <c r="M9">
        <v>407.51799999999997</v>
      </c>
      <c r="N9">
        <v>407.51900000000001</v>
      </c>
      <c r="O9" s="70"/>
      <c r="P9" s="70"/>
    </row>
    <row r="10" spans="1:16" ht="12.75">
      <c r="A10" s="78">
        <f>IF(TRUE,Correlation_donnees_brutes!A11)</f>
        <v>8</v>
      </c>
      <c r="B10" s="78">
        <f>IF(TRUE,Correlation_donnees_brutes!B11)</f>
        <v>-0.000123335</v>
      </c>
      <c r="C10" s="78">
        <f>IF(TRUE,Correlation_donnees_brutes!C11)</f>
        <v>8.6264200000000007E-06</v>
      </c>
      <c r="D10" s="78">
        <f>IF(TRUE,Correlation_donnees_brutes!D11)</f>
        <v>3.40494E-06</v>
      </c>
      <c r="E10" s="73" t="str">
        <f>IF(OR(F10&gt;Correlation_traitement!$B$10,I10&gt;Correlation_traitement!$B$9,E9="NON NULLE"),"NON NULLE","NULLE")</f>
        <v>NULLE</v>
      </c>
      <c r="F10" s="78">
        <f>(A10-A$2)/Correlation_traitement!$B$5</f>
        <v>0.032000000000000001</v>
      </c>
      <c r="G10" s="69">
        <f>F10-Correlation_traitement!$B$12</f>
        <v>-0.22400000000000001</v>
      </c>
      <c r="H10" s="70">
        <f ca="1">AVERAGE(OFFSET(B10,0,0,Correlation_traitement!$B$6,1))</f>
        <v>-0.000123335</v>
      </c>
      <c r="I10" s="70">
        <f ca="1">AVERAGE(OFFSET(C10,0,0,Correlation_traitement!$B$6,1))</f>
        <v>8.6264200000000007E-06</v>
      </c>
      <c r="J10" s="70">
        <f ca="1">AVERAGE(OFFSET(D10,0,0,Correlation_traitement!$B$6,1))</f>
        <v>3.40494E-06</v>
      </c>
      <c r="K10" s="68">
        <v>-1.35242E-05</v>
      </c>
      <c r="L10">
        <v>-0.0055113499999999999</v>
      </c>
      <c r="M10">
        <v>407.51299999999998</v>
      </c>
      <c r="N10">
        <v>407.51900000000001</v>
      </c>
      <c r="O10" s="70"/>
      <c r="P10" s="70"/>
    </row>
    <row r="11" spans="1:16" ht="12.75">
      <c r="A11" s="78">
        <f>IF(TRUE,Correlation_donnees_brutes!A12)</f>
        <v>9</v>
      </c>
      <c r="B11" s="78">
        <f>IF(TRUE,Correlation_donnees_brutes!B12)</f>
        <v>-0.00013891399999999999</v>
      </c>
      <c r="C11" s="78">
        <f>IF(TRUE,Correlation_donnees_brutes!C12)</f>
        <v>1.91217E-05</v>
      </c>
      <c r="D11" s="78">
        <f>IF(TRUE,Correlation_donnees_brutes!D12)</f>
        <v>2.5971900000000001E-05</v>
      </c>
      <c r="E11" s="73" t="str">
        <f>IF(OR(F11&gt;Correlation_traitement!$B$10,I11&gt;Correlation_traitement!$B$9,E10="NON NULLE"),"NON NULLE","NULLE")</f>
        <v>NULLE</v>
      </c>
      <c r="F11" s="78">
        <f>(A11-A$2)/Correlation_traitement!$B$5</f>
        <v>0.035999999999999997</v>
      </c>
      <c r="G11" s="69">
        <f>F11-Correlation_traitement!$B$12</f>
        <v>-0.22</v>
      </c>
      <c r="H11" s="70">
        <f ca="1">AVERAGE(OFFSET(B11,0,0,Correlation_traitement!$B$6,1))</f>
        <v>-0.00013891399999999999</v>
      </c>
      <c r="I11" s="70">
        <f ca="1">AVERAGE(OFFSET(C11,0,0,Correlation_traitement!$B$6,1))</f>
        <v>1.91217E-05</v>
      </c>
      <c r="J11" s="70">
        <f ca="1">AVERAGE(OFFSET(D11,0,0,Correlation_traitement!$B$6,1))</f>
        <v>2.5971900000000001E-05</v>
      </c>
      <c r="K11" s="68">
        <v>-1.53496E-05</v>
      </c>
      <c r="L11">
        <v>-0.0062552299999999996</v>
      </c>
      <c r="M11">
        <v>407.51299999999998</v>
      </c>
      <c r="N11">
        <v>407.51900000000001</v>
      </c>
      <c r="O11" s="70"/>
      <c r="P11" s="70"/>
    </row>
    <row r="12" spans="1:16" ht="12.75">
      <c r="A12" s="78">
        <f>IF(TRUE,Correlation_donnees_brutes!A13)</f>
        <v>10</v>
      </c>
      <c r="B12" s="78">
        <f>IF(TRUE,Correlation_donnees_brutes!B13)</f>
        <v>-0.00017087800000000001</v>
      </c>
      <c r="C12" s="78">
        <f>IF(TRUE,Correlation_donnees_brutes!C13)</f>
        <v>1.7777700000000001E-05</v>
      </c>
      <c r="D12" s="78">
        <f>IF(TRUE,Correlation_donnees_brutes!D13)</f>
        <v>2.6904199999999999E-05</v>
      </c>
      <c r="E12" s="73" t="str">
        <f>IF(OR(F12&gt;Correlation_traitement!$B$10,I12&gt;Correlation_traitement!$B$9,E11="NON NULLE"),"NON NULLE","NULLE")</f>
        <v>NULLE</v>
      </c>
      <c r="F12" s="78">
        <f>(A12-A$2)/Correlation_traitement!$B$5</f>
        <v>0.040000000000000001</v>
      </c>
      <c r="G12" s="69">
        <f>F12-Correlation_traitement!$B$12</f>
        <v>-0.216</v>
      </c>
      <c r="H12" s="70">
        <f ca="1">AVERAGE(OFFSET(B12,0,0,Correlation_traitement!$B$6,1))</f>
        <v>-0.00017087800000000001</v>
      </c>
      <c r="I12" s="70">
        <f ca="1">AVERAGE(OFFSET(C12,0,0,Correlation_traitement!$B$6,1))</f>
        <v>1.7777700000000001E-05</v>
      </c>
      <c r="J12" s="70">
        <f ca="1">AVERAGE(OFFSET(D12,0,0,Correlation_traitement!$B$6,1))</f>
        <v>2.6904199999999999E-05</v>
      </c>
      <c r="K12" s="68">
        <v>-2.48247E-06</v>
      </c>
      <c r="L12">
        <v>-0.00101165</v>
      </c>
      <c r="M12">
        <v>407.51799999999997</v>
      </c>
      <c r="N12">
        <v>407.51900000000001</v>
      </c>
      <c r="O12" s="70"/>
      <c r="P12" s="70"/>
    </row>
    <row r="13" spans="1:16" ht="12.75">
      <c r="A13" s="78">
        <f>IF(TRUE,Correlation_donnees_brutes!A14)</f>
        <v>11</v>
      </c>
      <c r="B13" s="78">
        <f>IF(TRUE,Correlation_donnees_brutes!B14)</f>
        <v>-0.00016407300000000001</v>
      </c>
      <c r="C13" s="78">
        <f>IF(TRUE,Correlation_donnees_brutes!C14)</f>
        <v>3.2388599999999997E-05</v>
      </c>
      <c r="D13" s="78">
        <f>IF(TRUE,Correlation_donnees_brutes!D14)</f>
        <v>2.09711E-05</v>
      </c>
      <c r="E13" s="73" t="str">
        <f>IF(OR(F13&gt;Correlation_traitement!$B$10,I13&gt;Correlation_traitement!$B$9,E12="NON NULLE"),"NON NULLE","NULLE")</f>
        <v>NULLE</v>
      </c>
      <c r="F13" s="78">
        <f>(A13-A$2)/Correlation_traitement!$B$5</f>
        <v>0.043999999999999997</v>
      </c>
      <c r="G13" s="69">
        <f>F13-Correlation_traitement!$B$12</f>
        <v>-0.21200000000000002</v>
      </c>
      <c r="H13" s="70">
        <f ca="1">AVERAGE(OFFSET(B13,0,0,Correlation_traitement!$B$6,1))</f>
        <v>-0.00016407300000000001</v>
      </c>
      <c r="I13" s="70">
        <f ca="1">AVERAGE(OFFSET(C13,0,0,Correlation_traitement!$B$6,1))</f>
        <v>3.2388599999999997E-05</v>
      </c>
      <c r="J13" s="70">
        <f ca="1">AVERAGE(OFFSET(D13,0,0,Correlation_traitement!$B$6,1))</f>
        <v>2.09711E-05</v>
      </c>
      <c r="K13" s="68">
        <v>1.41124E-06</v>
      </c>
      <c r="L13">
        <v>0.00057510500000000002</v>
      </c>
      <c r="M13">
        <v>407.51900000000001</v>
      </c>
      <c r="N13">
        <v>407.51900000000001</v>
      </c>
      <c r="O13" s="70"/>
      <c r="P13" s="70"/>
    </row>
    <row r="14" spans="1:16" ht="12.75">
      <c r="A14" s="78">
        <f>IF(TRUE,Correlation_donnees_brutes!A15)</f>
        <v>12</v>
      </c>
      <c r="B14" s="78">
        <f>IF(TRUE,Correlation_donnees_brutes!B15)</f>
        <v>-0.000173167</v>
      </c>
      <c r="C14" s="78">
        <f>IF(TRUE,Correlation_donnees_brutes!C15)</f>
        <v>5.2009799999999998E-05</v>
      </c>
      <c r="D14" s="78">
        <f>IF(TRUE,Correlation_donnees_brutes!D15)</f>
        <v>8.0093600000000005E-06</v>
      </c>
      <c r="E14" s="73" t="str">
        <f>IF(OR(F14&gt;Correlation_traitement!$B$10,I14&gt;Correlation_traitement!$B$9,E13="NON NULLE"),"NON NULLE","NULLE")</f>
        <v>NULLE</v>
      </c>
      <c r="F14" s="78">
        <f>(A14-A$2)/Correlation_traitement!$B$5</f>
        <v>0.048000000000000001</v>
      </c>
      <c r="G14" s="69">
        <f>F14-Correlation_traitement!$B$12</f>
        <v>-0.20800000000000002</v>
      </c>
      <c r="H14" s="70">
        <f ca="1">AVERAGE(OFFSET(B14,0,0,Correlation_traitement!$B$6,1))</f>
        <v>-0.000173167</v>
      </c>
      <c r="I14" s="70">
        <f ca="1">AVERAGE(OFFSET(C14,0,0,Correlation_traitement!$B$6,1))</f>
        <v>5.2009799999999998E-05</v>
      </c>
      <c r="J14" s="70">
        <f ca="1">AVERAGE(OFFSET(D14,0,0,Correlation_traitement!$B$6,1))</f>
        <v>8.0093600000000005E-06</v>
      </c>
      <c r="K14" s="68">
        <v>-8.8261800000000006E-06</v>
      </c>
      <c r="L14">
        <v>-0.0035968300000000001</v>
      </c>
      <c r="M14">
        <v>407.515</v>
      </c>
      <c r="N14">
        <v>407.51900000000001</v>
      </c>
      <c r="O14" s="70"/>
      <c r="P14" s="70"/>
    </row>
    <row r="15" spans="1:16" ht="12.75">
      <c r="A15" s="78">
        <f>IF(TRUE,Correlation_donnees_brutes!A16)</f>
        <v>13</v>
      </c>
      <c r="B15" s="78">
        <f>IF(TRUE,Correlation_donnees_brutes!B16)</f>
        <v>-0.00016625799999999999</v>
      </c>
      <c r="C15" s="78">
        <f>IF(TRUE,Correlation_donnees_brutes!C16)</f>
        <v>7.6614199999999996E-05</v>
      </c>
      <c r="D15" s="78">
        <f>IF(TRUE,Correlation_donnees_brutes!D16)</f>
        <v>8.4202999999999997E-06</v>
      </c>
      <c r="E15" s="73" t="str">
        <f>IF(OR(F15&gt;Correlation_traitement!$B$10,I15&gt;Correlation_traitement!$B$9,E14="NON NULLE"),"NON NULLE","NULLE")</f>
        <v>NULLE</v>
      </c>
      <c r="F15" s="78">
        <f>(A15-A$2)/Correlation_traitement!$B$5</f>
        <v>0.051999999999999998</v>
      </c>
      <c r="G15" s="69">
        <f>F15-Correlation_traitement!$B$12</f>
        <v>-0.20400000000000002</v>
      </c>
      <c r="H15" s="70">
        <f ca="1">AVERAGE(OFFSET(B15,0,0,Correlation_traitement!$B$6,1))</f>
        <v>-0.00016625799999999999</v>
      </c>
      <c r="I15" s="70">
        <f ca="1">AVERAGE(OFFSET(C15,0,0,Correlation_traitement!$B$6,1))</f>
        <v>7.6614199999999996E-05</v>
      </c>
      <c r="J15" s="70">
        <f ca="1">AVERAGE(OFFSET(D15,0,0,Correlation_traitement!$B$6,1))</f>
        <v>8.4202999999999997E-06</v>
      </c>
      <c r="K15" s="68">
        <v>3.6239299999999997E-05</v>
      </c>
      <c r="L15">
        <v>0.0147682</v>
      </c>
      <c r="M15">
        <v>407.53399999999999</v>
      </c>
      <c r="N15">
        <v>407.51900000000001</v>
      </c>
      <c r="O15" s="70"/>
      <c r="P15" s="70"/>
    </row>
    <row r="16" spans="1:16" ht="12.75">
      <c r="A16" s="78">
        <f>IF(TRUE,Correlation_donnees_brutes!A17)</f>
        <v>14</v>
      </c>
      <c r="B16" s="78">
        <f>IF(TRUE,Correlation_donnees_brutes!B17)</f>
        <v>-0.00015379700000000001</v>
      </c>
      <c r="C16" s="78">
        <f>IF(TRUE,Correlation_donnees_brutes!C17)</f>
        <v>8.5622600000000002E-05</v>
      </c>
      <c r="D16" s="78">
        <f>IF(TRUE,Correlation_donnees_brutes!D17)</f>
        <v>-4.9391699999999999E-07</v>
      </c>
      <c r="E16" s="73" t="str">
        <f>IF(OR(F16&gt;Correlation_traitement!$B$10,I16&gt;Correlation_traitement!$B$9,E15="NON NULLE"),"NON NULLE","NULLE")</f>
        <v>NULLE</v>
      </c>
      <c r="F16" s="78">
        <f>(A16-A$2)/Correlation_traitement!$B$5</f>
        <v>0.056000000000000001</v>
      </c>
      <c r="G16" s="69">
        <f>F16-Correlation_traitement!$B$12</f>
        <v>-0.20000000000000001</v>
      </c>
      <c r="H16" s="70">
        <f ca="1">AVERAGE(OFFSET(B16,0,0,Correlation_traitement!$B$6,1))</f>
        <v>-0.00015379700000000001</v>
      </c>
      <c r="I16" s="70">
        <f ca="1">AVERAGE(OFFSET(C16,0,0,Correlation_traitement!$B$6,1))</f>
        <v>8.5622600000000002E-05</v>
      </c>
      <c r="J16" s="70">
        <f ca="1">AVERAGE(OFFSET(D16,0,0,Correlation_traitement!$B$6,1))</f>
        <v>-4.9391699999999999E-07</v>
      </c>
      <c r="K16" s="68">
        <v>3.9364699999999999E-05</v>
      </c>
      <c r="L16">
        <v>0.016041799999999998</v>
      </c>
      <c r="M16">
        <v>407.535</v>
      </c>
      <c r="N16">
        <v>407.51900000000001</v>
      </c>
      <c r="O16" s="70"/>
      <c r="P16" s="70"/>
    </row>
    <row r="17" spans="1:16" ht="12.75">
      <c r="A17" s="78">
        <f>IF(TRUE,Correlation_donnees_brutes!A18)</f>
        <v>15</v>
      </c>
      <c r="B17" s="78">
        <f>IF(TRUE,Correlation_donnees_brutes!B18)</f>
        <v>-0.00013919900000000001</v>
      </c>
      <c r="C17" s="78">
        <f>IF(TRUE,Correlation_donnees_brutes!C18)</f>
        <v>9.2348800000000006E-05</v>
      </c>
      <c r="D17" s="78">
        <f>IF(TRUE,Correlation_donnees_brutes!D18)</f>
        <v>2.96204E-06</v>
      </c>
      <c r="E17" s="73" t="str">
        <f>IF(OR(F17&gt;Correlation_traitement!$B$10,I17&gt;Correlation_traitement!$B$9,E16="NON NULLE"),"NON NULLE","NULLE")</f>
        <v>NULLE</v>
      </c>
      <c r="F17" s="78">
        <f>(A17-A$2)/Correlation_traitement!$B$5</f>
        <v>0.059999999999999998</v>
      </c>
      <c r="G17" s="69">
        <f>F17-Correlation_traitement!$B$12</f>
        <v>-0.19600000000000001</v>
      </c>
      <c r="H17" s="70">
        <f ca="1">AVERAGE(OFFSET(B17,0,0,Correlation_traitement!$B$6,1))</f>
        <v>-0.00013919900000000001</v>
      </c>
      <c r="I17" s="70">
        <f ca="1">AVERAGE(OFFSET(C17,0,0,Correlation_traitement!$B$6,1))</f>
        <v>9.2348800000000006E-05</v>
      </c>
      <c r="J17" s="70">
        <f ca="1">AVERAGE(OFFSET(D17,0,0,Correlation_traitement!$B$6,1))</f>
        <v>2.96204E-06</v>
      </c>
      <c r="K17" s="68">
        <v>6.3891699999999997E-05</v>
      </c>
      <c r="L17">
        <v>0.026037100000000001</v>
      </c>
      <c r="M17">
        <v>407.545</v>
      </c>
      <c r="N17">
        <v>407.51900000000001</v>
      </c>
      <c r="O17" s="70"/>
      <c r="P17" s="70"/>
    </row>
    <row r="18" spans="1:16" ht="12.75">
      <c r="A18" s="78">
        <f>IF(TRUE,Correlation_donnees_brutes!A19)</f>
        <v>16</v>
      </c>
      <c r="B18" s="78">
        <f>IF(TRUE,Correlation_donnees_brutes!B19)</f>
        <v>-0.00013359299999999999</v>
      </c>
      <c r="C18" s="78">
        <f>IF(TRUE,Correlation_donnees_brutes!C19)</f>
        <v>0.00011385800000000001</v>
      </c>
      <c r="D18" s="78">
        <f>IF(TRUE,Correlation_donnees_brutes!D19)</f>
        <v>-9.9212099999999998E-06</v>
      </c>
      <c r="E18" s="73" t="str">
        <f>IF(OR(F18&gt;Correlation_traitement!$B$10,I18&gt;Correlation_traitement!$B$9,E17="NON NULLE"),"NON NULLE","NULLE")</f>
        <v>NULLE</v>
      </c>
      <c r="F18" s="78">
        <f>(A18-A$2)/Correlation_traitement!$B$5</f>
        <v>0.064000000000000001</v>
      </c>
      <c r="G18" s="69">
        <f>F18-Correlation_traitement!$B$12</f>
        <v>-0.192</v>
      </c>
      <c r="H18" s="70">
        <f ca="1">AVERAGE(OFFSET(B18,0,0,Correlation_traitement!$B$6,1))</f>
        <v>-0.00013359299999999999</v>
      </c>
      <c r="I18" s="70">
        <f ca="1">AVERAGE(OFFSET(C18,0,0,Correlation_traitement!$B$6,1))</f>
        <v>0.00011385800000000001</v>
      </c>
      <c r="J18" s="70">
        <f ca="1">AVERAGE(OFFSET(D18,0,0,Correlation_traitement!$B$6,1))</f>
        <v>-9.9212099999999998E-06</v>
      </c>
      <c r="K18" s="68">
        <v>7.6847000000000005E-05</v>
      </c>
      <c r="L18">
        <v>0.0313166</v>
      </c>
      <c r="M18">
        <v>407.55</v>
      </c>
      <c r="N18">
        <v>407.51900000000001</v>
      </c>
      <c r="O18" s="70"/>
      <c r="P18" s="70"/>
    </row>
    <row r="19" spans="1:16" ht="12.75">
      <c r="A19" s="78">
        <f>IF(TRUE,Correlation_donnees_brutes!A20)</f>
        <v>17</v>
      </c>
      <c r="B19" s="78">
        <f>IF(TRUE,Correlation_donnees_brutes!B20)</f>
        <v>-0.00013725799999999999</v>
      </c>
      <c r="C19" s="78">
        <f>IF(TRUE,Correlation_donnees_brutes!C20)</f>
        <v>0.000110049</v>
      </c>
      <c r="D19" s="78">
        <f>IF(TRUE,Correlation_donnees_brutes!D20)</f>
        <v>-3.5932700000000002E-05</v>
      </c>
      <c r="E19" s="73" t="str">
        <f>IF(OR(F19&gt;Correlation_traitement!$B$10,I19&gt;Correlation_traitement!$B$9,E18="NON NULLE"),"NON NULLE","NULLE")</f>
        <v>NULLE</v>
      </c>
      <c r="F19" s="78">
        <f>(A19-A$2)/Correlation_traitement!$B$5</f>
        <v>0.068000000000000005</v>
      </c>
      <c r="G19" s="69">
        <f>F19-Correlation_traitement!$B$12</f>
        <v>-0.188</v>
      </c>
      <c r="H19" s="70">
        <f ca="1">AVERAGE(OFFSET(B19,0,0,Correlation_traitement!$B$6,1))</f>
        <v>-0.00013725799999999999</v>
      </c>
      <c r="I19" s="70">
        <f ca="1">AVERAGE(OFFSET(C19,0,0,Correlation_traitement!$B$6,1))</f>
        <v>0.000110049</v>
      </c>
      <c r="J19" s="70">
        <f ca="1">AVERAGE(OFFSET(D19,0,0,Correlation_traitement!$B$6,1))</f>
        <v>-3.5932700000000002E-05</v>
      </c>
      <c r="K19" s="68">
        <v>9.81097E-05</v>
      </c>
      <c r="L19">
        <v>0.039981500000000003</v>
      </c>
      <c r="M19">
        <v>407.55900000000003</v>
      </c>
      <c r="N19">
        <v>407.51900000000001</v>
      </c>
      <c r="O19" s="70"/>
      <c r="P19" s="70"/>
    </row>
    <row r="20" spans="1:16" ht="12.75">
      <c r="A20" s="78">
        <f>IF(TRUE,Correlation_donnees_brutes!A21)</f>
        <v>18</v>
      </c>
      <c r="B20" s="78">
        <f>IF(TRUE,Correlation_donnees_brutes!B21)</f>
        <v>-0.000114941</v>
      </c>
      <c r="C20" s="78">
        <f>IF(TRUE,Correlation_donnees_brutes!C21)</f>
        <v>0.00012282300000000001</v>
      </c>
      <c r="D20" s="78">
        <f>IF(TRUE,Correlation_donnees_brutes!D21)</f>
        <v>-4.6498100000000001E-05</v>
      </c>
      <c r="E20" s="73" t="str">
        <f>IF(OR(F20&gt;Correlation_traitement!$B$10,I20&gt;Correlation_traitement!$B$9,E19="NON NULLE"),"NON NULLE","NULLE")</f>
        <v>NULLE</v>
      </c>
      <c r="F20" s="78">
        <f>(A20-A$2)/Correlation_traitement!$B$5</f>
        <v>0.071999999999999995</v>
      </c>
      <c r="G20" s="69">
        <f>F20-Correlation_traitement!$B$12</f>
        <v>-0.184</v>
      </c>
      <c r="H20" s="70">
        <f ca="1">AVERAGE(OFFSET(B20,0,0,Correlation_traitement!$B$6,1))</f>
        <v>-0.000114941</v>
      </c>
      <c r="I20" s="70">
        <f ca="1">AVERAGE(OFFSET(C20,0,0,Correlation_traitement!$B$6,1))</f>
        <v>0.00012282300000000001</v>
      </c>
      <c r="J20" s="70">
        <f ca="1">AVERAGE(OFFSET(D20,0,0,Correlation_traitement!$B$6,1))</f>
        <v>-4.6498100000000001E-05</v>
      </c>
      <c r="K20" s="68">
        <v>8.9730599999999998E-05</v>
      </c>
      <c r="L20">
        <v>0.036566899999999999</v>
      </c>
      <c r="M20">
        <v>407.555</v>
      </c>
      <c r="N20">
        <v>407.51900000000001</v>
      </c>
      <c r="O20" s="70"/>
      <c r="P20" s="70"/>
    </row>
    <row r="21" spans="1:16" ht="12.75">
      <c r="A21" s="78">
        <f>IF(TRUE,Correlation_donnees_brutes!A22)</f>
        <v>19</v>
      </c>
      <c r="B21" s="78">
        <f>IF(TRUE,Correlation_donnees_brutes!B22)</f>
        <v>-0.0001189</v>
      </c>
      <c r="C21" s="78">
        <f>IF(TRUE,Correlation_donnees_brutes!C22)</f>
        <v>0.000108303</v>
      </c>
      <c r="D21" s="78">
        <f>IF(TRUE,Correlation_donnees_brutes!D22)</f>
        <v>-5.72644E-05</v>
      </c>
      <c r="E21" s="73" t="str">
        <f>IF(OR(F21&gt;Correlation_traitement!$B$10,I21&gt;Correlation_traitement!$B$9,E20="NON NULLE"),"NON NULLE","NULLE")</f>
        <v>NULLE</v>
      </c>
      <c r="F21" s="78">
        <f>(A21-A$2)/Correlation_traitement!$B$5</f>
        <v>0.075999999999999998</v>
      </c>
      <c r="G21" s="69">
        <f>F21-Correlation_traitement!$B$12</f>
        <v>-0.17999999999999999</v>
      </c>
      <c r="H21" s="70">
        <f ca="1">AVERAGE(OFFSET(B21,0,0,Correlation_traitement!$B$6,1))</f>
        <v>-0.0001189</v>
      </c>
      <c r="I21" s="70">
        <f ca="1">AVERAGE(OFFSET(C21,0,0,Correlation_traitement!$B$6,1))</f>
        <v>0.000108303</v>
      </c>
      <c r="J21" s="70">
        <f ca="1">AVERAGE(OFFSET(D21,0,0,Correlation_traitement!$B$6,1))</f>
        <v>-5.72644E-05</v>
      </c>
      <c r="K21" s="68">
        <v>9.7779499999999994E-05</v>
      </c>
      <c r="L21">
        <v>0.039847</v>
      </c>
      <c r="M21">
        <v>407.55900000000003</v>
      </c>
      <c r="N21">
        <v>407.51900000000001</v>
      </c>
      <c r="O21" s="70"/>
      <c r="P21" s="70"/>
    </row>
    <row r="22" spans="1:16" ht="12.75">
      <c r="A22" s="78">
        <f>IF(TRUE,Correlation_donnees_brutes!A23)</f>
        <v>20</v>
      </c>
      <c r="B22" s="78">
        <f>IF(TRUE,Correlation_donnees_brutes!B23)</f>
        <v>-0.00014205500000000001</v>
      </c>
      <c r="C22" s="78">
        <f>IF(TRUE,Correlation_donnees_brutes!C23)</f>
        <v>9.46361E-05</v>
      </c>
      <c r="D22" s="78">
        <f>IF(TRUE,Correlation_donnees_brutes!D23)</f>
        <v>-8.4535200000000003E-05</v>
      </c>
      <c r="E22" s="73" t="str">
        <f>IF(OR(F22&gt;Correlation_traitement!$B$10,I22&gt;Correlation_traitement!$B$9,E21="NON NULLE"),"NON NULLE","NULLE")</f>
        <v>NULLE</v>
      </c>
      <c r="F22" s="78">
        <f>(A22-A$2)/Correlation_traitement!$B$5</f>
        <v>0.080000000000000002</v>
      </c>
      <c r="G22" s="69">
        <f>F22-Correlation_traitement!$B$12</f>
        <v>-0.17599999999999999</v>
      </c>
      <c r="H22" s="70">
        <f ca="1">AVERAGE(OFFSET(B22,0,0,Correlation_traitement!$B$6,1))</f>
        <v>-0.00014205500000000001</v>
      </c>
      <c r="I22" s="70">
        <f ca="1">AVERAGE(OFFSET(C22,0,0,Correlation_traitement!$B$6,1))</f>
        <v>9.46361E-05</v>
      </c>
      <c r="J22" s="70">
        <f ca="1">AVERAGE(OFFSET(D22,0,0,Correlation_traitement!$B$6,1))</f>
        <v>-8.4535200000000003E-05</v>
      </c>
      <c r="K22" s="68">
        <v>8.6691400000000001E-05</v>
      </c>
      <c r="L22">
        <v>0.035328400000000003</v>
      </c>
      <c r="M22">
        <v>407.55399999999997</v>
      </c>
      <c r="N22">
        <v>407.51900000000001</v>
      </c>
      <c r="O22" s="70"/>
      <c r="P22" s="70"/>
    </row>
    <row r="23" spans="1:16" ht="12.75">
      <c r="A23" s="78">
        <f>IF(TRUE,Correlation_donnees_brutes!A24)</f>
        <v>21</v>
      </c>
      <c r="B23" s="78">
        <f>IF(TRUE,Correlation_donnees_brutes!B24)</f>
        <v>-0.000129035</v>
      </c>
      <c r="C23" s="78">
        <f>IF(TRUE,Correlation_donnees_brutes!C24)</f>
        <v>6.4790199999999995E-05</v>
      </c>
      <c r="D23" s="78">
        <f>IF(TRUE,Correlation_donnees_brutes!D24)</f>
        <v>-9.3763299999999997E-05</v>
      </c>
      <c r="E23" s="73" t="str">
        <f>IF(OR(F23&gt;Correlation_traitement!$B$10,I23&gt;Correlation_traitement!$B$9,E22="NON NULLE"),"NON NULLE","NULLE")</f>
        <v>NULLE</v>
      </c>
      <c r="F23" s="78">
        <f>(A23-A$2)/Correlation_traitement!$B$5</f>
        <v>0.084000000000000005</v>
      </c>
      <c r="G23" s="69">
        <f>F23-Correlation_traitement!$B$12</f>
        <v>-0.17199999999999999</v>
      </c>
      <c r="H23" s="70">
        <f ca="1">AVERAGE(OFFSET(B23,0,0,Correlation_traitement!$B$6,1))</f>
        <v>-0.000129035</v>
      </c>
      <c r="I23" s="70">
        <f ca="1">AVERAGE(OFFSET(C23,0,0,Correlation_traitement!$B$6,1))</f>
        <v>6.4790199999999995E-05</v>
      </c>
      <c r="J23" s="70">
        <f ca="1">AVERAGE(OFFSET(D23,0,0,Correlation_traitement!$B$6,1))</f>
        <v>-9.3763299999999997E-05</v>
      </c>
      <c r="K23" s="68">
        <v>6.8762899999999999E-05</v>
      </c>
      <c r="L23">
        <v>0.028022200000000001</v>
      </c>
      <c r="M23">
        <v>407.54700000000003</v>
      </c>
      <c r="N23">
        <v>407.51900000000001</v>
      </c>
      <c r="O23" s="70"/>
      <c r="P23" s="70"/>
    </row>
    <row r="24" spans="1:16" ht="12.75">
      <c r="A24" s="78">
        <f>IF(TRUE,Correlation_donnees_brutes!A25)</f>
        <v>22</v>
      </c>
      <c r="B24" s="78">
        <f>IF(TRUE,Correlation_donnees_brutes!B25)</f>
        <v>-0.000108707</v>
      </c>
      <c r="C24" s="78">
        <f>IF(TRUE,Correlation_donnees_brutes!C25)</f>
        <v>5.6307300000000002E-05</v>
      </c>
      <c r="D24" s="78">
        <f>IF(TRUE,Correlation_donnees_brutes!D25)</f>
        <v>-0.000103034</v>
      </c>
      <c r="E24" s="73" t="str">
        <f>IF(OR(F24&gt;Correlation_traitement!$B$10,I24&gt;Correlation_traitement!$B$9,E23="NON NULLE"),"NON NULLE","NULLE")</f>
        <v>NULLE</v>
      </c>
      <c r="F24" s="78">
        <f>(A24-A$2)/Correlation_traitement!$B$5</f>
        <v>0.087999999999999995</v>
      </c>
      <c r="G24" s="69">
        <f>F24-Correlation_traitement!$B$12</f>
        <v>-0.16800000000000001</v>
      </c>
      <c r="H24" s="70">
        <f ca="1">AVERAGE(OFFSET(B24,0,0,Correlation_traitement!$B$6,1))</f>
        <v>-0.000108707</v>
      </c>
      <c r="I24" s="70">
        <f ca="1">AVERAGE(OFFSET(C24,0,0,Correlation_traitement!$B$6,1))</f>
        <v>5.6307300000000002E-05</v>
      </c>
      <c r="J24" s="70">
        <f ca="1">AVERAGE(OFFSET(D24,0,0,Correlation_traitement!$B$6,1))</f>
        <v>-0.000103034</v>
      </c>
      <c r="K24" s="68">
        <v>4.8677100000000002E-05</v>
      </c>
      <c r="L24">
        <v>0.019836800000000002</v>
      </c>
      <c r="M24">
        <v>407.53899999999999</v>
      </c>
      <c r="N24">
        <v>407.51900000000001</v>
      </c>
      <c r="O24" s="70"/>
      <c r="P24" s="70"/>
    </row>
    <row r="25" spans="1:16" ht="12.75">
      <c r="A25" s="78">
        <f>IF(TRUE,Correlation_donnees_brutes!A26)</f>
        <v>23</v>
      </c>
      <c r="B25" s="78">
        <f>IF(TRUE,Correlation_donnees_brutes!B26)</f>
        <v>-0.00013532099999999999</v>
      </c>
      <c r="C25" s="78">
        <f>IF(TRUE,Correlation_donnees_brutes!C26)</f>
        <v>4.3995100000000002E-05</v>
      </c>
      <c r="D25" s="78">
        <f>IF(TRUE,Correlation_donnees_brutes!D26)</f>
        <v>-0.000115507</v>
      </c>
      <c r="E25" s="73" t="str">
        <f>IF(OR(F25&gt;Correlation_traitement!$B$10,I25&gt;Correlation_traitement!$B$9,E24="NON NULLE"),"NON NULLE","NULLE")</f>
        <v>NULLE</v>
      </c>
      <c r="F25" s="78">
        <f>(A25-A$2)/Correlation_traitement!$B$5</f>
        <v>0.091999999999999998</v>
      </c>
      <c r="G25" s="69">
        <f>F25-Correlation_traitement!$B$12</f>
        <v>-0.16400000000000001</v>
      </c>
      <c r="H25" s="70">
        <f ca="1">AVERAGE(OFFSET(B25,0,0,Correlation_traitement!$B$6,1))</f>
        <v>-0.00013532099999999999</v>
      </c>
      <c r="I25" s="70">
        <f ca="1">AVERAGE(OFFSET(C25,0,0,Correlation_traitement!$B$6,1))</f>
        <v>4.3995100000000002E-05</v>
      </c>
      <c r="J25" s="70">
        <f ca="1">AVERAGE(OFFSET(D25,0,0,Correlation_traitement!$B$6,1))</f>
        <v>-0.000115507</v>
      </c>
      <c r="K25" s="68">
        <v>3.0803499999999997E-05</v>
      </c>
      <c r="L25">
        <v>0.012553</v>
      </c>
      <c r="M25">
        <v>407.53100000000001</v>
      </c>
      <c r="N25">
        <v>407.51900000000001</v>
      </c>
      <c r="O25" s="70"/>
      <c r="P25" s="70"/>
    </row>
    <row r="26" spans="1:16" ht="12.75">
      <c r="A26" s="78">
        <f>IF(TRUE,Correlation_donnees_brutes!A27)</f>
        <v>24</v>
      </c>
      <c r="B26" s="78">
        <f>IF(TRUE,Correlation_donnees_brutes!B27)</f>
        <v>-0.000130204</v>
      </c>
      <c r="C26" s="78">
        <f>IF(TRUE,Correlation_donnees_brutes!C27)</f>
        <v>3.3461599999999998E-05</v>
      </c>
      <c r="D26" s="78">
        <f>IF(TRUE,Correlation_donnees_brutes!D27)</f>
        <v>-0.00012279399999999999</v>
      </c>
      <c r="E26" s="73" t="str">
        <f>IF(OR(F26&gt;Correlation_traitement!$B$10,I26&gt;Correlation_traitement!$B$9,E25="NON NULLE"),"NON NULLE","NULLE")</f>
        <v>NULLE</v>
      </c>
      <c r="F26" s="78">
        <f>(A26-A$2)/Correlation_traitement!$B$5</f>
        <v>0.096000000000000002</v>
      </c>
      <c r="G26" s="69">
        <f>F26-Correlation_traitement!$B$12</f>
        <v>-0.16</v>
      </c>
      <c r="H26" s="70">
        <f ca="1">AVERAGE(OFFSET(B26,0,0,Correlation_traitement!$B$6,1))</f>
        <v>-0.000130204</v>
      </c>
      <c r="I26" s="70">
        <f ca="1">AVERAGE(OFFSET(C26,0,0,Correlation_traitement!$B$6,1))</f>
        <v>3.3461599999999998E-05</v>
      </c>
      <c r="J26" s="70">
        <f ca="1">AVERAGE(OFFSET(D26,0,0,Correlation_traitement!$B$6,1))</f>
        <v>-0.00012279399999999999</v>
      </c>
      <c r="K26" s="68">
        <v>7.7847300000000006E-06</v>
      </c>
      <c r="L26">
        <v>0.00317242</v>
      </c>
      <c r="M26">
        <v>407.52199999999999</v>
      </c>
      <c r="N26">
        <v>407.51900000000001</v>
      </c>
      <c r="O26" s="70"/>
      <c r="P26" s="70"/>
    </row>
    <row r="27" spans="1:16" ht="12.75">
      <c r="A27" s="78">
        <f>IF(TRUE,Correlation_donnees_brutes!A28)</f>
        <v>25</v>
      </c>
      <c r="B27" s="78">
        <f>IF(TRUE,Correlation_donnees_brutes!B28)</f>
        <v>-0.000118115</v>
      </c>
      <c r="C27" s="78">
        <f>IF(TRUE,Correlation_donnees_brutes!C28)</f>
        <v>-1.04275E-05</v>
      </c>
      <c r="D27" s="78">
        <f>IF(TRUE,Correlation_donnees_brutes!D28)</f>
        <v>-0.000111853</v>
      </c>
      <c r="E27" s="73" t="str">
        <f>IF(OR(F27&gt;Correlation_traitement!$B$10,I27&gt;Correlation_traitement!$B$9,E26="NON NULLE"),"NON NULLE","NULLE")</f>
        <v>NULLE</v>
      </c>
      <c r="F27" s="78">
        <f>(A27-A$2)/Correlation_traitement!$B$5</f>
        <v>0.10000000000000001</v>
      </c>
      <c r="G27" s="69">
        <f>F27-Correlation_traitement!$B$12</f>
        <v>-0.156</v>
      </c>
      <c r="H27" s="70">
        <f ca="1">AVERAGE(OFFSET(B27,0,0,Correlation_traitement!$B$6,1))</f>
        <v>-0.000118115</v>
      </c>
      <c r="I27" s="70">
        <f ca="1">AVERAGE(OFFSET(C27,0,0,Correlation_traitement!$B$6,1))</f>
        <v>-1.04275E-05</v>
      </c>
      <c r="J27" s="70">
        <f ca="1">AVERAGE(OFFSET(D27,0,0,Correlation_traitement!$B$6,1))</f>
        <v>-0.000111853</v>
      </c>
      <c r="K27" s="68">
        <v>-1.5388199999999999E-05</v>
      </c>
      <c r="L27">
        <v>-0.0062709699999999998</v>
      </c>
      <c r="M27">
        <v>407.51299999999998</v>
      </c>
      <c r="N27">
        <v>407.51900000000001</v>
      </c>
      <c r="O27" s="70"/>
      <c r="P27" s="70"/>
    </row>
    <row r="28" spans="1:16" ht="12.75">
      <c r="A28" s="78">
        <f>IF(TRUE,Correlation_donnees_brutes!A29)</f>
        <v>26</v>
      </c>
      <c r="B28" s="78">
        <f>IF(TRUE,Correlation_donnees_brutes!B29)</f>
        <v>-0.00012791899999999999</v>
      </c>
      <c r="C28" s="78">
        <f>IF(TRUE,Correlation_donnees_brutes!C29)</f>
        <v>-2.2037800000000001E-05</v>
      </c>
      <c r="D28" s="78">
        <f>IF(TRUE,Correlation_donnees_brutes!D29)</f>
        <v>-0.000114104</v>
      </c>
      <c r="E28" s="73" t="str">
        <f>IF(OR(F28&gt;Correlation_traitement!$B$10,I28&gt;Correlation_traitement!$B$9,E27="NON NULLE"),"NON NULLE","NULLE")</f>
        <v>NULLE</v>
      </c>
      <c r="F28" s="78">
        <f>(A28-A$2)/Correlation_traitement!$B$5</f>
        <v>0.104</v>
      </c>
      <c r="G28" s="69">
        <f>F28-Correlation_traitement!$B$12</f>
        <v>-0.15200000000000002</v>
      </c>
      <c r="H28" s="70">
        <f ca="1">AVERAGE(OFFSET(B28,0,0,Correlation_traitement!$B$6,1))</f>
        <v>-0.00012791899999999999</v>
      </c>
      <c r="I28" s="70">
        <f ca="1">AVERAGE(OFFSET(C28,0,0,Correlation_traitement!$B$6,1))</f>
        <v>-2.2037800000000001E-05</v>
      </c>
      <c r="J28" s="70">
        <f ca="1">AVERAGE(OFFSET(D28,0,0,Correlation_traitement!$B$6,1))</f>
        <v>-0.000114104</v>
      </c>
      <c r="K28" s="68">
        <v>-4.8054399999999999E-05</v>
      </c>
      <c r="L28">
        <v>-0.019583099999999999</v>
      </c>
      <c r="M28">
        <v>407.49900000000002</v>
      </c>
      <c r="N28">
        <v>407.51900000000001</v>
      </c>
      <c r="O28" s="70"/>
      <c r="P28" s="70"/>
    </row>
    <row r="29" spans="1:16" ht="12.75">
      <c r="A29" s="78">
        <f>IF(TRUE,Correlation_donnees_brutes!A30)</f>
        <v>27</v>
      </c>
      <c r="B29" s="78">
        <f>IF(TRUE,Correlation_donnees_brutes!B30)</f>
        <v>-0.00016795499999999999</v>
      </c>
      <c r="C29" s="78">
        <f>IF(TRUE,Correlation_donnees_brutes!C30)</f>
        <v>-2.4811999999999999E-05</v>
      </c>
      <c r="D29" s="78">
        <f>IF(TRUE,Correlation_donnees_brutes!D30)</f>
        <v>-0.00012346500000000001</v>
      </c>
      <c r="E29" s="73" t="str">
        <f>IF(OR(F29&gt;Correlation_traitement!$B$10,I29&gt;Correlation_traitement!$B$9,E28="NON NULLE"),"NON NULLE","NULLE")</f>
        <v>NULLE</v>
      </c>
      <c r="F29" s="78">
        <f>(A29-A$2)/Correlation_traitement!$B$5</f>
        <v>0.108</v>
      </c>
      <c r="G29" s="69">
        <f>F29-Correlation_traitement!$B$12</f>
        <v>-0.14800000000000002</v>
      </c>
      <c r="H29" s="70">
        <f ca="1">AVERAGE(OFFSET(B29,0,0,Correlation_traitement!$B$6,1))</f>
        <v>-0.00016795499999999999</v>
      </c>
      <c r="I29" s="70">
        <f ca="1">AVERAGE(OFFSET(C29,0,0,Correlation_traitement!$B$6,1))</f>
        <v>-2.4811999999999999E-05</v>
      </c>
      <c r="J29" s="70">
        <f ca="1">AVERAGE(OFFSET(D29,0,0,Correlation_traitement!$B$6,1))</f>
        <v>-0.00012346500000000001</v>
      </c>
      <c r="K29" s="68">
        <v>-4.8040100000000001E-05</v>
      </c>
      <c r="L29">
        <v>-0.019577199999999999</v>
      </c>
      <c r="M29">
        <v>407.49900000000002</v>
      </c>
      <c r="N29">
        <v>407.51900000000001</v>
      </c>
      <c r="O29" s="70"/>
      <c r="P29" s="70"/>
    </row>
    <row r="30" spans="1:16" ht="12.75">
      <c r="A30" s="78">
        <f>IF(TRUE,Correlation_donnees_brutes!A31)</f>
        <v>28</v>
      </c>
      <c r="B30" s="78">
        <f>IF(TRUE,Correlation_donnees_brutes!B31)</f>
        <v>-0.000170335</v>
      </c>
      <c r="C30" s="78">
        <f>IF(TRUE,Correlation_donnees_brutes!C31)</f>
        <v>-4.2373699999999997E-05</v>
      </c>
      <c r="D30" s="78">
        <f>IF(TRUE,Correlation_donnees_brutes!D31)</f>
        <v>-0.000106251</v>
      </c>
      <c r="E30" s="73" t="str">
        <f>IF(OR(F30&gt;Correlation_traitement!$B$10,I30&gt;Correlation_traitement!$B$9,E29="NON NULLE"),"NON NULLE","NULLE")</f>
        <v>NULLE</v>
      </c>
      <c r="F30" s="78">
        <f>(A30-A$2)/Correlation_traitement!$B$5</f>
        <v>0.112</v>
      </c>
      <c r="G30" s="69">
        <f>F30-Correlation_traitement!$B$12</f>
        <v>-0.14400000000000002</v>
      </c>
      <c r="H30" s="70">
        <f ca="1">AVERAGE(OFFSET(B30,0,0,Correlation_traitement!$B$6,1))</f>
        <v>-0.000170335</v>
      </c>
      <c r="I30" s="70">
        <f ca="1">AVERAGE(OFFSET(C30,0,0,Correlation_traitement!$B$6,1))</f>
        <v>-4.2373699999999997E-05</v>
      </c>
      <c r="J30" s="70">
        <f ca="1">AVERAGE(OFFSET(D30,0,0,Correlation_traitement!$B$6,1))</f>
        <v>-0.000106251</v>
      </c>
      <c r="K30" s="68">
        <v>-6.1449800000000002E-05</v>
      </c>
      <c r="L30">
        <v>-0.025041999999999998</v>
      </c>
      <c r="M30">
        <v>407.49400000000003</v>
      </c>
      <c r="N30">
        <v>407.51900000000001</v>
      </c>
      <c r="O30" s="70"/>
      <c r="P30" s="70"/>
    </row>
    <row r="31" spans="1:16" ht="12.75">
      <c r="A31" s="78">
        <f>IF(TRUE,Correlation_donnees_brutes!A32)</f>
        <v>29</v>
      </c>
      <c r="B31" s="78">
        <f>IF(TRUE,Correlation_donnees_brutes!B32)</f>
        <v>-0.00019953000000000001</v>
      </c>
      <c r="C31" s="78">
        <f>IF(TRUE,Correlation_donnees_brutes!C32)</f>
        <v>-6.6736399999999993E-05</v>
      </c>
      <c r="D31" s="78">
        <f>IF(TRUE,Correlation_donnees_brutes!D32)</f>
        <v>-9.3431100000000001E-05</v>
      </c>
      <c r="E31" s="73" t="str">
        <f>IF(OR(F31&gt;Correlation_traitement!$B$10,I31&gt;Correlation_traitement!$B$9,E30="NON NULLE"),"NON NULLE","NULLE")</f>
        <v>NULLE</v>
      </c>
      <c r="F31" s="78">
        <f>(A31-A$2)/Correlation_traitement!$B$5</f>
        <v>0.11600000000000001</v>
      </c>
      <c r="G31" s="69">
        <f>F31-Correlation_traitement!$B$12</f>
        <v>-0.14000000000000001</v>
      </c>
      <c r="H31" s="70">
        <f ca="1">AVERAGE(OFFSET(B31,0,0,Correlation_traitement!$B$6,1))</f>
        <v>-0.00019953000000000001</v>
      </c>
      <c r="I31" s="70">
        <f ca="1">AVERAGE(OFFSET(C31,0,0,Correlation_traitement!$B$6,1))</f>
        <v>-6.6736399999999993E-05</v>
      </c>
      <c r="J31" s="70">
        <f ca="1">AVERAGE(OFFSET(D31,0,0,Correlation_traitement!$B$6,1))</f>
        <v>-9.3431100000000001E-05</v>
      </c>
      <c r="K31" s="68">
        <v>-8.4894000000000004E-05</v>
      </c>
      <c r="L31">
        <v>-0.034595899999999999</v>
      </c>
      <c r="M31">
        <v>407.48399999999998</v>
      </c>
      <c r="N31">
        <v>407.51900000000001</v>
      </c>
      <c r="O31" s="70"/>
      <c r="P31" s="70"/>
    </row>
    <row r="32" spans="1:16" ht="12.75">
      <c r="A32" s="78">
        <f>IF(TRUE,Correlation_donnees_brutes!A33)</f>
        <v>30</v>
      </c>
      <c r="B32" s="78">
        <f>IF(TRUE,Correlation_donnees_brutes!B33)</f>
        <v>-0.00019152700000000001</v>
      </c>
      <c r="C32" s="78">
        <f>IF(TRUE,Correlation_donnees_brutes!C33)</f>
        <v>-5.91929E-05</v>
      </c>
      <c r="D32" s="78">
        <f>IF(TRUE,Correlation_donnees_brutes!D33)</f>
        <v>-7.6549499999999996E-05</v>
      </c>
      <c r="E32" s="73" t="str">
        <f>IF(OR(F32&gt;Correlation_traitement!$B$10,I32&gt;Correlation_traitement!$B$9,E31="NON NULLE"),"NON NULLE","NULLE")</f>
        <v>NULLE</v>
      </c>
      <c r="F32" s="78">
        <f>(A32-A$2)/Correlation_traitement!$B$5</f>
        <v>0.12</v>
      </c>
      <c r="G32" s="69">
        <f>F32-Correlation_traitement!$B$12</f>
        <v>-0.13600000000000001</v>
      </c>
      <c r="H32" s="70">
        <f ca="1">AVERAGE(OFFSET(B32,0,0,Correlation_traitement!$B$6,1))</f>
        <v>-0.00019152700000000001</v>
      </c>
      <c r="I32" s="70">
        <f ca="1">AVERAGE(OFFSET(C32,0,0,Correlation_traitement!$B$6,1))</f>
        <v>-5.91929E-05</v>
      </c>
      <c r="J32" s="70">
        <f ca="1">AVERAGE(OFFSET(D32,0,0,Correlation_traitement!$B$6,1))</f>
        <v>-7.6549499999999996E-05</v>
      </c>
      <c r="K32" s="68">
        <v>-8.2643499999999996E-05</v>
      </c>
      <c r="L32">
        <v>-0.033678800000000002</v>
      </c>
      <c r="M32">
        <v>407.485</v>
      </c>
      <c r="N32">
        <v>407.51900000000001</v>
      </c>
      <c r="O32" s="70"/>
      <c r="P32" s="70"/>
    </row>
    <row r="33" spans="1:16" ht="12.75">
      <c r="A33" s="78">
        <f>IF(TRUE,Correlation_donnees_brutes!A34)</f>
        <v>31</v>
      </c>
      <c r="B33" s="78">
        <f>IF(TRUE,Correlation_donnees_brutes!B34)</f>
        <v>-0.00021546400000000001</v>
      </c>
      <c r="C33" s="78">
        <f>IF(TRUE,Correlation_donnees_brutes!C34)</f>
        <v>-6.2852800000000002E-05</v>
      </c>
      <c r="D33" s="78">
        <f>IF(TRUE,Correlation_donnees_brutes!D34)</f>
        <v>-8.1336900000000004E-05</v>
      </c>
      <c r="E33" s="73" t="str">
        <f>IF(OR(F33&gt;Correlation_traitement!$B$10,I33&gt;Correlation_traitement!$B$9,E32="NON NULLE"),"NON NULLE","NULLE")</f>
        <v>NULLE</v>
      </c>
      <c r="F33" s="78">
        <f>(A33-A$2)/Correlation_traitement!$B$5</f>
        <v>0.124</v>
      </c>
      <c r="G33" s="69">
        <f>F33-Correlation_traitement!$B$12</f>
        <v>-0.13200000000000001</v>
      </c>
      <c r="H33" s="70">
        <f ca="1">AVERAGE(OFFSET(B33,0,0,Correlation_traitement!$B$6,1))</f>
        <v>-0.00021546400000000001</v>
      </c>
      <c r="I33" s="70">
        <f ca="1">AVERAGE(OFFSET(C33,0,0,Correlation_traitement!$B$6,1))</f>
        <v>-6.2852800000000002E-05</v>
      </c>
      <c r="J33" s="70">
        <f ca="1">AVERAGE(OFFSET(D33,0,0,Correlation_traitement!$B$6,1))</f>
        <v>-8.1336900000000004E-05</v>
      </c>
      <c r="K33" s="68">
        <v>-9.4778799999999995E-05</v>
      </c>
      <c r="L33">
        <v>-0.038624100000000001</v>
      </c>
      <c r="M33">
        <v>407.48</v>
      </c>
      <c r="N33">
        <v>407.51900000000001</v>
      </c>
      <c r="O33" s="70"/>
      <c r="P33" s="70"/>
    </row>
    <row r="34" spans="1:16" ht="12.75">
      <c r="A34" s="78">
        <f>IF(TRUE,Correlation_donnees_brutes!A35)</f>
        <v>32</v>
      </c>
      <c r="B34" s="78">
        <f>IF(TRUE,Correlation_donnees_brutes!B35)</f>
        <v>-0.000215639</v>
      </c>
      <c r="C34" s="78">
        <f>IF(TRUE,Correlation_donnees_brutes!C35)</f>
        <v>-5.87355E-05</v>
      </c>
      <c r="D34" s="78">
        <f>IF(TRUE,Correlation_donnees_brutes!D35)</f>
        <v>-7.4060799999999994E-05</v>
      </c>
      <c r="E34" s="73" t="str">
        <f>IF(OR(F34&gt;Correlation_traitement!$B$10,I34&gt;Correlation_traitement!$B$9,E33="NON NULLE"),"NON NULLE","NULLE")</f>
        <v>NULLE</v>
      </c>
      <c r="F34" s="78">
        <f>(A34-A$2)/Correlation_traitement!$B$5</f>
        <v>0.128</v>
      </c>
      <c r="G34" s="69">
        <f>F34-Correlation_traitement!$B$12</f>
        <v>-0.128</v>
      </c>
      <c r="H34" s="70">
        <f ca="1">AVERAGE(OFFSET(B34,0,0,Correlation_traitement!$B$6,1))</f>
        <v>-0.000215639</v>
      </c>
      <c r="I34" s="70">
        <f ca="1">AVERAGE(OFFSET(C34,0,0,Correlation_traitement!$B$6,1))</f>
        <v>-5.87355E-05</v>
      </c>
      <c r="J34" s="70">
        <f ca="1">AVERAGE(OFFSET(D34,0,0,Correlation_traitement!$B$6,1))</f>
        <v>-7.4060799999999994E-05</v>
      </c>
      <c r="K34" s="68">
        <v>-8.9458300000000004E-05</v>
      </c>
      <c r="L34">
        <v>-0.036456000000000002</v>
      </c>
      <c r="M34">
        <v>407.48200000000003</v>
      </c>
      <c r="N34">
        <v>407.51900000000001</v>
      </c>
      <c r="O34" s="70"/>
      <c r="P34" s="70"/>
    </row>
    <row r="35" spans="1:16" ht="12.75">
      <c r="A35" s="78">
        <f>IF(TRUE,Correlation_donnees_brutes!A36)</f>
        <v>33</v>
      </c>
      <c r="B35" s="78">
        <f>IF(TRUE,Correlation_donnees_brutes!B36)</f>
        <v>-0.00022191800000000001</v>
      </c>
      <c r="C35" s="78">
        <f>IF(TRUE,Correlation_donnees_brutes!C36)</f>
        <v>-5.87477E-05</v>
      </c>
      <c r="D35" s="78">
        <f>IF(TRUE,Correlation_donnees_brutes!D36)</f>
        <v>-6.9716399999999995E-05</v>
      </c>
      <c r="E35" s="73" t="str">
        <f>IF(OR(F35&gt;Correlation_traitement!$B$10,I35&gt;Correlation_traitement!$B$9,E34="NON NULLE"),"NON NULLE","NULLE")</f>
        <v>NULLE</v>
      </c>
      <c r="F35" s="78">
        <f>(A35-A$2)/Correlation_traitement!$B$5</f>
        <v>0.13200000000000001</v>
      </c>
      <c r="G35" s="69">
        <f>F35-Correlation_traitement!$B$12</f>
        <v>-0.124</v>
      </c>
      <c r="H35" s="70">
        <f ca="1">AVERAGE(OFFSET(B35,0,0,Correlation_traitement!$B$6,1))</f>
        <v>-0.00022191800000000001</v>
      </c>
      <c r="I35" s="70">
        <f ca="1">AVERAGE(OFFSET(C35,0,0,Correlation_traitement!$B$6,1))</f>
        <v>-5.87477E-05</v>
      </c>
      <c r="J35" s="70">
        <f ca="1">AVERAGE(OFFSET(D35,0,0,Correlation_traitement!$B$6,1))</f>
        <v>-6.9716399999999995E-05</v>
      </c>
      <c r="K35" s="68">
        <v>-8.9680399999999996E-05</v>
      </c>
      <c r="L35">
        <v>-0.036546500000000003</v>
      </c>
      <c r="M35">
        <v>407.48200000000003</v>
      </c>
      <c r="N35">
        <v>407.51900000000001</v>
      </c>
      <c r="O35" s="70"/>
      <c r="P35" s="70"/>
    </row>
    <row r="36" spans="1:16" ht="12.75">
      <c r="A36" s="78">
        <f>IF(TRUE,Correlation_donnees_brutes!A37)</f>
        <v>34</v>
      </c>
      <c r="B36" s="78">
        <f>IF(TRUE,Correlation_donnees_brutes!B37)</f>
        <v>-0.00026170499999999999</v>
      </c>
      <c r="C36" s="78">
        <f>IF(TRUE,Correlation_donnees_brutes!C37)</f>
        <v>-5.2932700000000002E-05</v>
      </c>
      <c r="D36" s="78">
        <f>IF(TRUE,Correlation_donnees_brutes!D37)</f>
        <v>-5.4222899999999999E-05</v>
      </c>
      <c r="E36" s="73" t="str">
        <f>IF(OR(F36&gt;Correlation_traitement!$B$10,I36&gt;Correlation_traitement!$B$9,E35="NON NULLE"),"NON NULLE","NULLE")</f>
        <v>NULLE</v>
      </c>
      <c r="F36" s="78">
        <f>(A36-A$2)/Correlation_traitement!$B$5</f>
        <v>0.13600000000000001</v>
      </c>
      <c r="G36" s="69">
        <f>F36-Correlation_traitement!$B$12</f>
        <v>-0.12</v>
      </c>
      <c r="H36" s="70">
        <f ca="1">AVERAGE(OFFSET(B36,0,0,Correlation_traitement!$B$6,1))</f>
        <v>-0.00026170499999999999</v>
      </c>
      <c r="I36" s="70">
        <f ca="1">AVERAGE(OFFSET(C36,0,0,Correlation_traitement!$B$6,1))</f>
        <v>-5.2932700000000002E-05</v>
      </c>
      <c r="J36" s="70">
        <f ca="1">AVERAGE(OFFSET(D36,0,0,Correlation_traitement!$B$6,1))</f>
        <v>-5.4222899999999999E-05</v>
      </c>
      <c r="K36" s="68">
        <v>-9.3197399999999996E-05</v>
      </c>
      <c r="L36">
        <v>-0.037979699999999998</v>
      </c>
      <c r="M36">
        <v>407.48099999999999</v>
      </c>
      <c r="N36">
        <v>407.51900000000001</v>
      </c>
      <c r="O36" s="70"/>
      <c r="P36" s="70"/>
    </row>
    <row r="37" spans="1:16" ht="12.75">
      <c r="A37" s="78">
        <f>IF(TRUE,Correlation_donnees_brutes!A38)</f>
        <v>35</v>
      </c>
      <c r="B37" s="78">
        <f>IF(TRUE,Correlation_donnees_brutes!B38)</f>
        <v>-0.00027618299999999999</v>
      </c>
      <c r="C37" s="78">
        <f>IF(TRUE,Correlation_donnees_brutes!C38)</f>
        <v>-5.6125799999999997E-05</v>
      </c>
      <c r="D37" s="78">
        <f>IF(TRUE,Correlation_donnees_brutes!D38)</f>
        <v>-4.1282599999999997E-05</v>
      </c>
      <c r="E37" s="73" t="str">
        <f>IF(OR(F37&gt;Correlation_traitement!$B$10,I37&gt;Correlation_traitement!$B$9,E36="NON NULLE"),"NON NULLE","NULLE")</f>
        <v>NULLE</v>
      </c>
      <c r="F37" s="78">
        <f>(A37-A$2)/Correlation_traitement!$B$5</f>
        <v>0.14000000000000001</v>
      </c>
      <c r="G37" s="69">
        <f>F37-Correlation_traitement!$B$12</f>
        <v>-0.11599999999999999</v>
      </c>
      <c r="H37" s="70">
        <f ca="1">AVERAGE(OFFSET(B37,0,0,Correlation_traitement!$B$6,1))</f>
        <v>-0.00027618299999999999</v>
      </c>
      <c r="I37" s="70">
        <f ca="1">AVERAGE(OFFSET(C37,0,0,Correlation_traitement!$B$6,1))</f>
        <v>-5.6125799999999997E-05</v>
      </c>
      <c r="J37" s="70">
        <f ca="1">AVERAGE(OFFSET(D37,0,0,Correlation_traitement!$B$6,1))</f>
        <v>-4.1282599999999997E-05</v>
      </c>
      <c r="K37" s="68">
        <v>-7.9092900000000003E-05</v>
      </c>
      <c r="L37">
        <v>-0.032231799999999998</v>
      </c>
      <c r="M37">
        <v>407.48700000000002</v>
      </c>
      <c r="N37">
        <v>407.51900000000001</v>
      </c>
      <c r="O37" s="70"/>
      <c r="P37" s="70"/>
    </row>
    <row r="38" spans="1:16" ht="12.75">
      <c r="A38" s="78">
        <f>IF(TRUE,Correlation_donnees_brutes!A39)</f>
        <v>36</v>
      </c>
      <c r="B38" s="78">
        <f>IF(TRUE,Correlation_donnees_brutes!B39)</f>
        <v>-0.00024205200000000001</v>
      </c>
      <c r="C38" s="78">
        <f>IF(TRUE,Correlation_donnees_brutes!C39)</f>
        <v>-5.22949E-05</v>
      </c>
      <c r="D38" s="78">
        <f>IF(TRUE,Correlation_donnees_brutes!D39)</f>
        <v>-4.2045800000000003E-05</v>
      </c>
      <c r="E38" s="73" t="str">
        <f>IF(OR(F38&gt;Correlation_traitement!$B$10,I38&gt;Correlation_traitement!$B$9,E37="NON NULLE"),"NON NULLE","NULLE")</f>
        <v>NULLE</v>
      </c>
      <c r="F38" s="78">
        <f>(A38-A$2)/Correlation_traitement!$B$5</f>
        <v>0.14399999999999999</v>
      </c>
      <c r="G38" s="69">
        <f>F38-Correlation_traitement!$B$12</f>
        <v>-0.11200000000000002</v>
      </c>
      <c r="H38" s="70">
        <f ca="1">AVERAGE(OFFSET(B38,0,0,Correlation_traitement!$B$6,1))</f>
        <v>-0.00024205200000000001</v>
      </c>
      <c r="I38" s="70">
        <f ca="1">AVERAGE(OFFSET(C38,0,0,Correlation_traitement!$B$6,1))</f>
        <v>-5.22949E-05</v>
      </c>
      <c r="J38" s="70">
        <f ca="1">AVERAGE(OFFSET(D38,0,0,Correlation_traitement!$B$6,1))</f>
        <v>-4.2045800000000003E-05</v>
      </c>
      <c r="K38" s="68">
        <v>-8.7768299999999998E-05</v>
      </c>
      <c r="L38">
        <v>-0.035767199999999999</v>
      </c>
      <c r="M38">
        <v>407.483</v>
      </c>
      <c r="N38">
        <v>407.51900000000001</v>
      </c>
      <c r="O38" s="70"/>
      <c r="P38" s="70"/>
    </row>
    <row r="39" spans="1:16" ht="12.75">
      <c r="A39" s="78">
        <f>IF(TRUE,Correlation_donnees_brutes!A40)</f>
        <v>37</v>
      </c>
      <c r="B39" s="78">
        <f>IF(TRUE,Correlation_donnees_brutes!B40)</f>
        <v>-0.00026636299999999998</v>
      </c>
      <c r="C39" s="78">
        <f>IF(TRUE,Correlation_donnees_brutes!C40)</f>
        <v>-3.4127100000000001E-05</v>
      </c>
      <c r="D39" s="78">
        <f>IF(TRUE,Correlation_donnees_brutes!D40)</f>
        <v>-3.6823000000000003E-05</v>
      </c>
      <c r="E39" s="73" t="str">
        <f>IF(OR(F39&gt;Correlation_traitement!$B$10,I39&gt;Correlation_traitement!$B$9,E38="NON NULLE"),"NON NULLE","NULLE")</f>
        <v>NULLE</v>
      </c>
      <c r="F39" s="78">
        <f>(A39-A$2)/Correlation_traitement!$B$5</f>
        <v>0.14799999999999999</v>
      </c>
      <c r="G39" s="69">
        <f>F39-Correlation_traitement!$B$12</f>
        <v>-0.10800000000000001</v>
      </c>
      <c r="H39" s="70">
        <f ca="1">AVERAGE(OFFSET(B39,0,0,Correlation_traitement!$B$6,1))</f>
        <v>-0.00026636299999999998</v>
      </c>
      <c r="I39" s="70">
        <f ca="1">AVERAGE(OFFSET(C39,0,0,Correlation_traitement!$B$6,1))</f>
        <v>-3.4127100000000001E-05</v>
      </c>
      <c r="J39" s="70">
        <f ca="1">AVERAGE(OFFSET(D39,0,0,Correlation_traitement!$B$6,1))</f>
        <v>-3.6823000000000003E-05</v>
      </c>
      <c r="K39" s="68">
        <v>-6.4687499999999993E-05</v>
      </c>
      <c r="L39">
        <v>-0.0263614</v>
      </c>
      <c r="M39">
        <v>407.493</v>
      </c>
      <c r="N39">
        <v>407.51900000000001</v>
      </c>
      <c r="O39" s="70"/>
      <c r="P39" s="70"/>
    </row>
    <row r="40" spans="1:16" ht="12.75">
      <c r="A40" s="78">
        <f>IF(TRUE,Correlation_donnees_brutes!A41)</f>
        <v>38</v>
      </c>
      <c r="B40" s="78">
        <f>IF(TRUE,Correlation_donnees_brutes!B41)</f>
        <v>-0.00025109999999999998</v>
      </c>
      <c r="C40" s="78">
        <f>IF(TRUE,Correlation_donnees_brutes!C41)</f>
        <v>-2.7128199999999999E-05</v>
      </c>
      <c r="D40" s="78">
        <f>IF(TRUE,Correlation_donnees_brutes!D41)</f>
        <v>-3.9987799999999997E-05</v>
      </c>
      <c r="E40" s="73" t="str">
        <f>IF(OR(F40&gt;Correlation_traitement!$B$10,I40&gt;Correlation_traitement!$B$9,E39="NON NULLE"),"NON NULLE","NULLE")</f>
        <v>NULLE</v>
      </c>
      <c r="F40" s="78">
        <f>(A40-A$2)/Correlation_traitement!$B$5</f>
        <v>0.152</v>
      </c>
      <c r="G40" s="69">
        <f>F40-Correlation_traitement!$B$12</f>
        <v>-0.10400000000000001</v>
      </c>
      <c r="H40" s="70">
        <f ca="1">AVERAGE(OFFSET(B40,0,0,Correlation_traitement!$B$6,1))</f>
        <v>-0.00025109999999999998</v>
      </c>
      <c r="I40" s="70">
        <f ca="1">AVERAGE(OFFSET(C40,0,0,Correlation_traitement!$B$6,1))</f>
        <v>-2.7128199999999999E-05</v>
      </c>
      <c r="J40" s="70">
        <f ca="1">AVERAGE(OFFSET(D40,0,0,Correlation_traitement!$B$6,1))</f>
        <v>-3.9987799999999997E-05</v>
      </c>
      <c r="K40" s="68">
        <v>-5.5284200000000002E-05</v>
      </c>
      <c r="L40">
        <v>-0.022529400000000002</v>
      </c>
      <c r="M40">
        <v>407.49599999999998</v>
      </c>
      <c r="N40">
        <v>407.51900000000001</v>
      </c>
      <c r="O40" s="70"/>
      <c r="P40" s="70"/>
    </row>
    <row r="41" spans="1:16" ht="12.75">
      <c r="A41" s="78">
        <f>IF(TRUE,Correlation_donnees_brutes!A42)</f>
        <v>39</v>
      </c>
      <c r="B41" s="78">
        <f>IF(TRUE,Correlation_donnees_brutes!B42)</f>
        <v>-0.00025759099999999999</v>
      </c>
      <c r="C41" s="78">
        <f>IF(TRUE,Correlation_donnees_brutes!C42)</f>
        <v>-9.8727100000000002E-06</v>
      </c>
      <c r="D41" s="78">
        <f>IF(TRUE,Correlation_donnees_brutes!D42)</f>
        <v>-3.2852199999999997E-05</v>
      </c>
      <c r="E41" s="73" t="str">
        <f>IF(OR(F41&gt;Correlation_traitement!$B$10,I41&gt;Correlation_traitement!$B$9,E40="NON NULLE"),"NON NULLE","NULLE")</f>
        <v>NULLE</v>
      </c>
      <c r="F41" s="78">
        <f>(A41-A$2)/Correlation_traitement!$B$5</f>
        <v>0.156</v>
      </c>
      <c r="G41" s="69">
        <f>F41-Correlation_traitement!$B$12</f>
        <v>-0.10000000000000001</v>
      </c>
      <c r="H41" s="70">
        <f ca="1">AVERAGE(OFFSET(B41,0,0,Correlation_traitement!$B$6,1))</f>
        <v>-0.00025759099999999999</v>
      </c>
      <c r="I41" s="70">
        <f ca="1">AVERAGE(OFFSET(C41,0,0,Correlation_traitement!$B$6,1))</f>
        <v>-9.8727100000000002E-06</v>
      </c>
      <c r="J41" s="70">
        <f ca="1">AVERAGE(OFFSET(D41,0,0,Correlation_traitement!$B$6,1))</f>
        <v>-3.2852199999999997E-05</v>
      </c>
      <c r="K41" s="68">
        <v>-4.7666300000000001E-05</v>
      </c>
      <c r="L41">
        <v>-0.019424899999999998</v>
      </c>
      <c r="M41">
        <v>407.49900000000002</v>
      </c>
      <c r="N41">
        <v>407.51900000000001</v>
      </c>
      <c r="O41" s="70"/>
      <c r="P41" s="70"/>
    </row>
    <row r="42" spans="1:16" ht="12.75">
      <c r="A42" s="78">
        <f>IF(TRUE,Correlation_donnees_brutes!A43)</f>
        <v>40</v>
      </c>
      <c r="B42" s="78">
        <f>IF(TRUE,Correlation_donnees_brutes!B43)</f>
        <v>-0.00026447200000000003</v>
      </c>
      <c r="C42" s="78">
        <f>IF(TRUE,Correlation_donnees_brutes!C43)</f>
        <v>-9.8575899999999996E-06</v>
      </c>
      <c r="D42" s="78">
        <f>IF(TRUE,Correlation_donnees_brutes!D43)</f>
        <v>-3.1540600000000001E-05</v>
      </c>
      <c r="E42" s="73" t="str">
        <f>IF(OR(F42&gt;Correlation_traitement!$B$10,I42&gt;Correlation_traitement!$B$9,E41="NON NULLE"),"NON NULLE","NULLE")</f>
        <v>NULLE</v>
      </c>
      <c r="F42" s="78">
        <f>(A42-A$2)/Correlation_traitement!$B$5</f>
        <v>0.16</v>
      </c>
      <c r="G42" s="69">
        <f>F42-Correlation_traitement!$B$12</f>
        <v>-0.096000000000000002</v>
      </c>
      <c r="H42" s="70">
        <f ca="1">AVERAGE(OFFSET(B42,0,0,Correlation_traitement!$B$6,1))</f>
        <v>-0.00026447200000000003</v>
      </c>
      <c r="I42" s="70">
        <f ca="1">AVERAGE(OFFSET(C42,0,0,Correlation_traitement!$B$6,1))</f>
        <v>-9.8575899999999996E-06</v>
      </c>
      <c r="J42" s="70">
        <f ca="1">AVERAGE(OFFSET(D42,0,0,Correlation_traitement!$B$6,1))</f>
        <v>-3.1540600000000001E-05</v>
      </c>
      <c r="K42" s="68">
        <v>-3.10985E-05</v>
      </c>
      <c r="L42">
        <v>-0.012673200000000001</v>
      </c>
      <c r="M42">
        <v>407.50599999999997</v>
      </c>
      <c r="N42">
        <v>407.51900000000001</v>
      </c>
      <c r="O42" s="70"/>
      <c r="P42" s="70"/>
    </row>
    <row r="43" spans="1:16" ht="12.75">
      <c r="A43" s="78">
        <f>IF(TRUE,Correlation_donnees_brutes!A44)</f>
        <v>41</v>
      </c>
      <c r="B43" s="78">
        <f>IF(TRUE,Correlation_donnees_brutes!B44)</f>
        <v>-0.00024590799999999998</v>
      </c>
      <c r="C43" s="78">
        <f>IF(TRUE,Correlation_donnees_brutes!C44)</f>
        <v>-9.4451799999999992E-06</v>
      </c>
      <c r="D43" s="78">
        <f>IF(TRUE,Correlation_donnees_brutes!D44)</f>
        <v>-2.06113E-05</v>
      </c>
      <c r="E43" s="73" t="str">
        <f>IF(OR(F43&gt;Correlation_traitement!$B$10,I43&gt;Correlation_traitement!$B$9,E42="NON NULLE"),"NON NULLE","NULLE")</f>
        <v>NULLE</v>
      </c>
      <c r="F43" s="78">
        <f>(A43-A$2)/Correlation_traitement!$B$5</f>
        <v>0.16400000000000001</v>
      </c>
      <c r="G43" s="69">
        <f>F43-Correlation_traitement!$B$12</f>
        <v>-0.091999999999999998</v>
      </c>
      <c r="H43" s="70">
        <f ca="1">AVERAGE(OFFSET(B43,0,0,Correlation_traitement!$B$6,1))</f>
        <v>-0.00024590799999999998</v>
      </c>
      <c r="I43" s="70">
        <f ca="1">AVERAGE(OFFSET(C43,0,0,Correlation_traitement!$B$6,1))</f>
        <v>-9.4451799999999992E-06</v>
      </c>
      <c r="J43" s="70">
        <f ca="1">AVERAGE(OFFSET(D43,0,0,Correlation_traitement!$B$6,1))</f>
        <v>-2.06113E-05</v>
      </c>
      <c r="K43" s="68">
        <v>-3.1393300000000003E-05</v>
      </c>
      <c r="L43">
        <v>-0.0127934</v>
      </c>
      <c r="M43">
        <v>407.50599999999997</v>
      </c>
      <c r="N43">
        <v>407.51900000000001</v>
      </c>
      <c r="O43" s="70"/>
      <c r="P43" s="70"/>
    </row>
    <row r="44" spans="1:16" ht="12.75">
      <c r="A44" s="78">
        <f>IF(TRUE,Correlation_donnees_brutes!A45)</f>
        <v>42</v>
      </c>
      <c r="B44" s="78">
        <f>IF(TRUE,Correlation_donnees_brutes!B45)</f>
        <v>-0.000230094</v>
      </c>
      <c r="C44" s="78">
        <f>IF(TRUE,Correlation_donnees_brutes!C45)</f>
        <v>-8.8123599999999994E-06</v>
      </c>
      <c r="D44" s="78">
        <f>IF(TRUE,Correlation_donnees_brutes!D45)</f>
        <v>-4.88834E-05</v>
      </c>
      <c r="E44" s="73" t="str">
        <f>IF(OR(F44&gt;Correlation_traitement!$B$10,I44&gt;Correlation_traitement!$B$9,E43="NON NULLE"),"NON NULLE","NULLE")</f>
        <v>NULLE</v>
      </c>
      <c r="F44" s="78">
        <f>(A44-A$2)/Correlation_traitement!$B$5</f>
        <v>0.16800000000000001</v>
      </c>
      <c r="G44" s="69">
        <f>F44-Correlation_traitement!$B$12</f>
        <v>-0.087999999999999995</v>
      </c>
      <c r="H44" s="70">
        <f ca="1">AVERAGE(OFFSET(B44,0,0,Correlation_traitement!$B$6,1))</f>
        <v>-0.000230094</v>
      </c>
      <c r="I44" s="70">
        <f ca="1">AVERAGE(OFFSET(C44,0,0,Correlation_traitement!$B$6,1))</f>
        <v>-8.8123599999999994E-06</v>
      </c>
      <c r="J44" s="70">
        <f ca="1">AVERAGE(OFFSET(D44,0,0,Correlation_traitement!$B$6,1))</f>
        <v>-4.88834E-05</v>
      </c>
      <c r="K44" s="68">
        <v>-3.1881100000000002E-05</v>
      </c>
      <c r="L44">
        <v>-0.0129921</v>
      </c>
      <c r="M44">
        <v>407.50599999999997</v>
      </c>
      <c r="N44">
        <v>407.51900000000001</v>
      </c>
      <c r="O44" s="70"/>
      <c r="P44" s="70"/>
    </row>
    <row r="45" spans="1:16" ht="12.75">
      <c r="A45" s="78">
        <f>IF(TRUE,Correlation_donnees_brutes!A46)</f>
        <v>43</v>
      </c>
      <c r="B45" s="78">
        <f>IF(TRUE,Correlation_donnees_brutes!B46)</f>
        <v>-0.00021938799999999999</v>
      </c>
      <c r="C45" s="78">
        <f>IF(TRUE,Correlation_donnees_brutes!C46)</f>
        <v>1.92793E-07</v>
      </c>
      <c r="D45" s="78">
        <f>IF(TRUE,Correlation_donnees_brutes!D46)</f>
        <v>-3.5842800000000002E-05</v>
      </c>
      <c r="E45" s="73" t="str">
        <f>IF(OR(F45&gt;Correlation_traitement!$B$10,I45&gt;Correlation_traitement!$B$9,E44="NON NULLE"),"NON NULLE","NULLE")</f>
        <v>NULLE</v>
      </c>
      <c r="F45" s="78">
        <f>(A45-A$2)/Correlation_traitement!$B$5</f>
        <v>0.17199999999999999</v>
      </c>
      <c r="G45" s="69">
        <f>F45-Correlation_traitement!$B$12</f>
        <v>-0.084000000000000019</v>
      </c>
      <c r="H45" s="70">
        <f ca="1">AVERAGE(OFFSET(B45,0,0,Correlation_traitement!$B$6,1))</f>
        <v>-0.00021938799999999999</v>
      </c>
      <c r="I45" s="70">
        <f ca="1">AVERAGE(OFFSET(C45,0,0,Correlation_traitement!$B$6,1))</f>
        <v>1.92793E-07</v>
      </c>
      <c r="J45" s="70">
        <f ca="1">AVERAGE(OFFSET(D45,0,0,Correlation_traitement!$B$6,1))</f>
        <v>-3.5842800000000002E-05</v>
      </c>
      <c r="K45" s="68">
        <v>-1.8955499999999998E-05</v>
      </c>
      <c r="L45">
        <v>-0.00772472</v>
      </c>
      <c r="M45">
        <v>407.51100000000002</v>
      </c>
      <c r="N45">
        <v>407.51900000000001</v>
      </c>
      <c r="O45" s="70"/>
      <c r="P45" s="70"/>
    </row>
    <row r="46" spans="1:16" ht="12.75">
      <c r="A46" s="78">
        <f>IF(TRUE,Correlation_donnees_brutes!A47)</f>
        <v>44</v>
      </c>
      <c r="B46" s="78">
        <f>IF(TRUE,Correlation_donnees_brutes!B47)</f>
        <v>-0.000225627</v>
      </c>
      <c r="C46" s="78">
        <f>IF(TRUE,Correlation_donnees_brutes!C47)</f>
        <v>1.41915E-05</v>
      </c>
      <c r="D46" s="78">
        <f>IF(TRUE,Correlation_donnees_brutes!D47)</f>
        <v>-4.0280100000000001E-05</v>
      </c>
      <c r="E46" s="73" t="str">
        <f>IF(OR(F46&gt;Correlation_traitement!$B$10,I46&gt;Correlation_traitement!$B$9,E45="NON NULLE"),"NON NULLE","NULLE")</f>
        <v>NULLE</v>
      </c>
      <c r="F46" s="78">
        <f>(A46-A$2)/Correlation_traitement!$B$5</f>
        <v>0.17599999999999999</v>
      </c>
      <c r="G46" s="69">
        <f>F46-Correlation_traitement!$B$12</f>
        <v>-0.080000000000000016</v>
      </c>
      <c r="H46" s="70">
        <f ca="1">AVERAGE(OFFSET(B46,0,0,Correlation_traitement!$B$6,1))</f>
        <v>-0.000225627</v>
      </c>
      <c r="I46" s="70">
        <f ca="1">AVERAGE(OFFSET(C46,0,0,Correlation_traitement!$B$6,1))</f>
        <v>1.41915E-05</v>
      </c>
      <c r="J46" s="70">
        <f ca="1">AVERAGE(OFFSET(D46,0,0,Correlation_traitement!$B$6,1))</f>
        <v>-4.0280100000000001E-05</v>
      </c>
      <c r="K46" s="68">
        <v>-4.9515699999999998E-06</v>
      </c>
      <c r="L46">
        <v>-0.0020178599999999998</v>
      </c>
      <c r="M46">
        <v>407.517</v>
      </c>
      <c r="N46">
        <v>407.51900000000001</v>
      </c>
      <c r="O46" s="70"/>
      <c r="P46" s="70"/>
    </row>
    <row r="47" spans="1:16" ht="12.75">
      <c r="A47" s="78">
        <f>IF(TRUE,Correlation_donnees_brutes!A48)</f>
        <v>45</v>
      </c>
      <c r="B47" s="78">
        <f>IF(TRUE,Correlation_donnees_brutes!B48)</f>
        <v>-0.000189512</v>
      </c>
      <c r="C47" s="78">
        <f>IF(TRUE,Correlation_donnees_brutes!C48)</f>
        <v>2.4663099999999999E-06</v>
      </c>
      <c r="D47" s="78">
        <f>IF(TRUE,Correlation_donnees_brutes!D48)</f>
        <v>-1.7782300000000001E-05</v>
      </c>
      <c r="E47" s="73" t="str">
        <f>IF(OR(F47&gt;Correlation_traitement!$B$10,I47&gt;Correlation_traitement!$B$9,E46="NON NULLE"),"NON NULLE","NULLE")</f>
        <v>NULLE</v>
      </c>
      <c r="F47" s="78">
        <f>(A47-A$2)/Correlation_traitement!$B$5</f>
        <v>0.17999999999999999</v>
      </c>
      <c r="G47" s="69">
        <f>F47-Correlation_traitement!$B$12</f>
        <v>-0.076000000000000012</v>
      </c>
      <c r="H47" s="70">
        <f ca="1">AVERAGE(OFFSET(B47,0,0,Correlation_traitement!$B$6,1))</f>
        <v>-0.000189512</v>
      </c>
      <c r="I47" s="70">
        <f ca="1">AVERAGE(OFFSET(C47,0,0,Correlation_traitement!$B$6,1))</f>
        <v>2.4663099999999999E-06</v>
      </c>
      <c r="J47" s="70">
        <f ca="1">AVERAGE(OFFSET(D47,0,0,Correlation_traitement!$B$6,1))</f>
        <v>-1.7782300000000001E-05</v>
      </c>
      <c r="K47" s="68">
        <v>-2.0930800000000002E-06</v>
      </c>
      <c r="L47">
        <v>-0.00085296999999999999</v>
      </c>
      <c r="M47">
        <v>407.51799999999997</v>
      </c>
      <c r="N47">
        <v>407.51900000000001</v>
      </c>
      <c r="O47" s="70"/>
      <c r="P47" s="70"/>
    </row>
    <row r="48" spans="1:16" ht="12.75">
      <c r="A48" s="78">
        <f>IF(TRUE,Correlation_donnees_brutes!A49)</f>
        <v>46</v>
      </c>
      <c r="B48" s="78">
        <f>IF(TRUE,Correlation_donnees_brutes!B49)</f>
        <v>-0.00015902599999999999</v>
      </c>
      <c r="C48" s="78">
        <f>IF(TRUE,Correlation_donnees_brutes!C49)</f>
        <v>1.2629999999999999E-05</v>
      </c>
      <c r="D48" s="78">
        <f>IF(TRUE,Correlation_donnees_brutes!D49)</f>
        <v>-2.2594100000000001E-05</v>
      </c>
      <c r="E48" s="73" t="str">
        <f>IF(OR(F48&gt;Correlation_traitement!$B$10,I48&gt;Correlation_traitement!$B$9,E47="NON NULLE"),"NON NULLE","NULLE")</f>
        <v>NULLE</v>
      </c>
      <c r="F48" s="78">
        <f>(A48-A$2)/Correlation_traitement!$B$5</f>
        <v>0.184</v>
      </c>
      <c r="G48" s="69">
        <f>F48-Correlation_traitement!$B$12</f>
        <v>-0.072000000000000008</v>
      </c>
      <c r="H48" s="70">
        <f ca="1">AVERAGE(OFFSET(B48,0,0,Correlation_traitement!$B$6,1))</f>
        <v>-0.00015902599999999999</v>
      </c>
      <c r="I48" s="70">
        <f ca="1">AVERAGE(OFFSET(C48,0,0,Correlation_traitement!$B$6,1))</f>
        <v>1.2629999999999999E-05</v>
      </c>
      <c r="J48" s="70">
        <f ca="1">AVERAGE(OFFSET(D48,0,0,Correlation_traitement!$B$6,1))</f>
        <v>-2.2594100000000001E-05</v>
      </c>
      <c r="K48" s="68">
        <v>-4.7003800000000002E-06</v>
      </c>
      <c r="L48">
        <v>-0.0019155000000000001</v>
      </c>
      <c r="M48">
        <v>407.517</v>
      </c>
      <c r="N48">
        <v>407.51900000000001</v>
      </c>
      <c r="O48" s="70"/>
      <c r="P48" s="70"/>
    </row>
    <row r="49" spans="1:16" ht="12.75">
      <c r="A49" s="78">
        <f>IF(TRUE,Correlation_donnees_brutes!A50)</f>
        <v>47</v>
      </c>
      <c r="B49" s="78">
        <f>IF(TRUE,Correlation_donnees_brutes!B50)</f>
        <v>-0.00016255800000000001</v>
      </c>
      <c r="C49" s="78">
        <f>IF(TRUE,Correlation_donnees_brutes!C50)</f>
        <v>1.32215E-05</v>
      </c>
      <c r="D49" s="78">
        <f>IF(TRUE,Correlation_donnees_brutes!D50)</f>
        <v>-3.9187699999999998E-05</v>
      </c>
      <c r="E49" s="73" t="str">
        <f>IF(OR(F49&gt;Correlation_traitement!$B$10,I49&gt;Correlation_traitement!$B$9,E48="NON NULLE"),"NON NULLE","NULLE")</f>
        <v>NULLE</v>
      </c>
      <c r="F49" s="78">
        <f>(A49-A$2)/Correlation_traitement!$B$5</f>
        <v>0.188</v>
      </c>
      <c r="G49" s="69">
        <f>F49-Correlation_traitement!$B$12</f>
        <v>-0.068000000000000005</v>
      </c>
      <c r="H49" s="70">
        <f ca="1">AVERAGE(OFFSET(B49,0,0,Correlation_traitement!$B$6,1))</f>
        <v>-0.00016255800000000001</v>
      </c>
      <c r="I49" s="70">
        <f ca="1">AVERAGE(OFFSET(C49,0,0,Correlation_traitement!$B$6,1))</f>
        <v>1.32215E-05</v>
      </c>
      <c r="J49" s="70">
        <f ca="1">AVERAGE(OFFSET(D49,0,0,Correlation_traitement!$B$6,1))</f>
        <v>-3.9187699999999998E-05</v>
      </c>
      <c r="K49" s="68">
        <v>-8.3114800000000003E-06</v>
      </c>
      <c r="L49">
        <v>-0.0033870900000000002</v>
      </c>
      <c r="M49">
        <v>407.515</v>
      </c>
      <c r="N49">
        <v>407.51900000000001</v>
      </c>
      <c r="O49" s="70"/>
      <c r="P49" s="70"/>
    </row>
    <row r="50" spans="1:16" ht="12.75">
      <c r="A50" s="78">
        <f>IF(TRUE,Correlation_donnees_brutes!A51)</f>
        <v>48</v>
      </c>
      <c r="B50" s="78">
        <f>IF(TRUE,Correlation_donnees_brutes!B51)</f>
        <v>-0.00015231199999999999</v>
      </c>
      <c r="C50" s="78">
        <f>IF(TRUE,Correlation_donnees_brutes!C51)</f>
        <v>2.97787E-05</v>
      </c>
      <c r="D50" s="78">
        <f>IF(TRUE,Correlation_donnees_brutes!D51)</f>
        <v>-4.0834799999999997E-05</v>
      </c>
      <c r="E50" s="73" t="str">
        <f>IF(OR(F50&gt;Correlation_traitement!$B$10,I50&gt;Correlation_traitement!$B$9,E49="NON NULLE"),"NON NULLE","NULLE")</f>
        <v>NULLE</v>
      </c>
      <c r="F50" s="78">
        <f>(A50-A$2)/Correlation_traitement!$B$5</f>
        <v>0.192</v>
      </c>
      <c r="G50" s="69">
        <f>F50-Correlation_traitement!$B$12</f>
        <v>-0.064000000000000001</v>
      </c>
      <c r="H50" s="70">
        <f ca="1">AVERAGE(OFFSET(B50,0,0,Correlation_traitement!$B$6,1))</f>
        <v>-0.00015231199999999999</v>
      </c>
      <c r="I50" s="70">
        <f ca="1">AVERAGE(OFFSET(C50,0,0,Correlation_traitement!$B$6,1))</f>
        <v>2.97787E-05</v>
      </c>
      <c r="J50" s="70">
        <f ca="1">AVERAGE(OFFSET(D50,0,0,Correlation_traitement!$B$6,1))</f>
        <v>-4.0834799999999997E-05</v>
      </c>
      <c r="K50" s="68">
        <v>5.2239099999999999E-06</v>
      </c>
      <c r="L50">
        <v>0.0021288399999999999</v>
      </c>
      <c r="M50">
        <v>407.52100000000002</v>
      </c>
      <c r="N50">
        <v>407.51900000000001</v>
      </c>
      <c r="O50" s="70"/>
      <c r="P50" s="70"/>
    </row>
    <row r="51" spans="1:16" ht="12.75">
      <c r="A51" s="78">
        <f>IF(TRUE,Correlation_donnees_brutes!A52)</f>
        <v>49</v>
      </c>
      <c r="B51" s="78">
        <f>IF(TRUE,Correlation_donnees_brutes!B52)</f>
        <v>-0.00013614200000000001</v>
      </c>
      <c r="C51" s="78">
        <f>IF(TRUE,Correlation_donnees_brutes!C52)</f>
        <v>2.7891699999999999E-05</v>
      </c>
      <c r="D51" s="78">
        <f>IF(TRUE,Correlation_donnees_brutes!D52)</f>
        <v>-3.5089200000000003E-05</v>
      </c>
      <c r="E51" s="73" t="str">
        <f>IF(OR(F51&gt;Correlation_traitement!$B$10,I51&gt;Correlation_traitement!$B$9,E50="NON NULLE"),"NON NULLE","NULLE")</f>
        <v>NULLE</v>
      </c>
      <c r="F51" s="78">
        <f>(A51-A$2)/Correlation_traitement!$B$5</f>
        <v>0.19600000000000001</v>
      </c>
      <c r="G51" s="69">
        <f>F51-Correlation_traitement!$B$12</f>
        <v>-0.059999999999999998</v>
      </c>
      <c r="H51" s="70">
        <f ca="1">AVERAGE(OFFSET(B51,0,0,Correlation_traitement!$B$6,1))</f>
        <v>-0.00013614200000000001</v>
      </c>
      <c r="I51" s="70">
        <f ca="1">AVERAGE(OFFSET(C51,0,0,Correlation_traitement!$B$6,1))</f>
        <v>2.7891699999999999E-05</v>
      </c>
      <c r="J51" s="70">
        <f ca="1">AVERAGE(OFFSET(D51,0,0,Correlation_traitement!$B$6,1))</f>
        <v>-3.5089200000000003E-05</v>
      </c>
      <c r="K51" s="68">
        <v>7.05513E-06</v>
      </c>
      <c r="L51">
        <v>0.0028750999999999998</v>
      </c>
      <c r="M51">
        <v>407.52199999999999</v>
      </c>
      <c r="N51">
        <v>407.51900000000001</v>
      </c>
      <c r="O51" s="70"/>
      <c r="P51" s="70"/>
    </row>
    <row r="52" spans="1:16" ht="12.75">
      <c r="A52" s="78">
        <f>IF(TRUE,Correlation_donnees_brutes!A53)</f>
        <v>50</v>
      </c>
      <c r="B52" s="78">
        <f>IF(TRUE,Correlation_donnees_brutes!B53)</f>
        <v>2.61184E-06</v>
      </c>
      <c r="C52" s="78">
        <f>IF(TRUE,Correlation_donnees_brutes!C53)</f>
        <v>7.6085600000000002E-05</v>
      </c>
      <c r="D52" s="78">
        <f>IF(TRUE,Correlation_donnees_brutes!D53)</f>
        <v>-4.9062099999999999E-05</v>
      </c>
      <c r="E52" s="73" t="str">
        <f>IF(OR(F52&gt;Correlation_traitement!$B$10,I52&gt;Correlation_traitement!$B$9,E51="NON NULLE"),"NON NULLE","NULLE")</f>
        <v>NULLE</v>
      </c>
      <c r="F52" s="78">
        <f>(A52-A$2)/Correlation_traitement!$B$5</f>
        <v>0.20000000000000001</v>
      </c>
      <c r="G52" s="69">
        <f>F52-Correlation_traitement!$B$12</f>
        <v>-0.055999999999999994</v>
      </c>
      <c r="H52" s="70">
        <f ca="1">AVERAGE(OFFSET(B52,0,0,Correlation_traitement!$B$6,1))</f>
        <v>2.61184E-06</v>
      </c>
      <c r="I52" s="70">
        <f ca="1">AVERAGE(OFFSET(C52,0,0,Correlation_traitement!$B$6,1))</f>
        <v>7.6085600000000002E-05</v>
      </c>
      <c r="J52" s="70">
        <f ca="1">AVERAGE(OFFSET(D52,0,0,Correlation_traitement!$B$6,1))</f>
        <v>-4.9062099999999999E-05</v>
      </c>
      <c r="K52" s="68">
        <v>2.86459E-05</v>
      </c>
      <c r="L52">
        <v>0.0116738</v>
      </c>
      <c r="M52">
        <v>407.53100000000001</v>
      </c>
      <c r="N52">
        <v>407.51900000000001</v>
      </c>
      <c r="O52" s="70"/>
      <c r="P52" s="70"/>
    </row>
    <row r="53" spans="1:16" ht="12.75">
      <c r="A53" s="78">
        <f>IF(TRUE,Correlation_donnees_brutes!A54)</f>
        <v>51</v>
      </c>
      <c r="B53" s="78">
        <f>IF(TRUE,Correlation_donnees_brutes!B54)</f>
        <v>4.2998499999999998E-05</v>
      </c>
      <c r="C53" s="78">
        <f>IF(TRUE,Correlation_donnees_brutes!C54)</f>
        <v>9.7834199999999999E-05</v>
      </c>
      <c r="D53" s="78">
        <f>IF(TRUE,Correlation_donnees_brutes!D54)</f>
        <v>-4.9475000000000003E-05</v>
      </c>
      <c r="E53" s="73" t="str">
        <f>IF(OR(F53&gt;Correlation_traitement!$B$10,I53&gt;Correlation_traitement!$B$9,E52="NON NULLE"),"NON NULLE","NULLE")</f>
        <v>NULLE</v>
      </c>
      <c r="F53" s="78">
        <f>(A53-A$2)/Correlation_traitement!$B$5</f>
        <v>0.20399999999999999</v>
      </c>
      <c r="G53" s="69">
        <f>F53-Correlation_traitement!$B$12</f>
        <v>-0.052000000000000018</v>
      </c>
      <c r="H53" s="70">
        <f ca="1">AVERAGE(OFFSET(B53,0,0,Correlation_traitement!$B$6,1))</f>
        <v>4.2998499999999998E-05</v>
      </c>
      <c r="I53" s="70">
        <f ca="1">AVERAGE(OFFSET(C53,0,0,Correlation_traitement!$B$6,1))</f>
        <v>9.7834199999999999E-05</v>
      </c>
      <c r="J53" s="70">
        <f ca="1">AVERAGE(OFFSET(D53,0,0,Correlation_traitement!$B$6,1))</f>
        <v>-4.9475000000000003E-05</v>
      </c>
      <c r="K53" s="68">
        <v>8.26021E-05</v>
      </c>
      <c r="L53">
        <v>0.033661900000000002</v>
      </c>
      <c r="M53">
        <v>407.553</v>
      </c>
      <c r="N53">
        <v>407.51900000000001</v>
      </c>
      <c r="O53" s="70"/>
      <c r="P53" s="70"/>
    </row>
    <row r="54" spans="1:16" ht="12.75">
      <c r="A54" s="78">
        <f>IF(TRUE,Correlation_donnees_brutes!A55)</f>
        <v>52</v>
      </c>
      <c r="B54" s="78">
        <f>IF(TRUE,Correlation_donnees_brutes!B55)</f>
        <v>0.00010406799999999999</v>
      </c>
      <c r="C54" s="78">
        <f>IF(TRUE,Correlation_donnees_brutes!C55)</f>
        <v>0.000133311</v>
      </c>
      <c r="D54" s="78">
        <f>IF(TRUE,Correlation_donnees_brutes!D55)</f>
        <v>-5.5266200000000003E-05</v>
      </c>
      <c r="E54" s="73" t="str">
        <f>IF(OR(F54&gt;Correlation_traitement!$B$10,I54&gt;Correlation_traitement!$B$9,E53="NON NULLE"),"NON NULLE","NULLE")</f>
        <v>NULLE</v>
      </c>
      <c r="F54" s="78">
        <f>(A54-A$2)/Correlation_traitement!$B$5</f>
        <v>0.20799999999999999</v>
      </c>
      <c r="G54" s="69">
        <f>F54-Correlation_traitement!$B$12</f>
        <v>-0.048000000000000015</v>
      </c>
      <c r="H54" s="70">
        <f ca="1">AVERAGE(OFFSET(B54,0,0,Correlation_traitement!$B$6,1))</f>
        <v>0.00010406799999999999</v>
      </c>
      <c r="I54" s="70">
        <f ca="1">AVERAGE(OFFSET(C54,0,0,Correlation_traitement!$B$6,1))</f>
        <v>0.000133311</v>
      </c>
      <c r="J54" s="70">
        <f ca="1">AVERAGE(OFFSET(D54,0,0,Correlation_traitement!$B$6,1))</f>
        <v>-5.5266200000000003E-05</v>
      </c>
      <c r="K54">
        <v>0.00010613800000000001</v>
      </c>
      <c r="L54">
        <v>0.043253199999999999</v>
      </c>
      <c r="M54">
        <v>407.56200000000001</v>
      </c>
      <c r="N54">
        <v>407.51900000000001</v>
      </c>
      <c r="O54" s="70"/>
      <c r="P54" s="70"/>
    </row>
    <row r="55" spans="1:16" ht="12.75">
      <c r="A55" s="78">
        <f>IF(TRUE,Correlation_donnees_brutes!A56)</f>
        <v>53</v>
      </c>
      <c r="B55" s="78">
        <f>IF(TRUE,Correlation_donnees_brutes!B56)</f>
        <v>0.00013520900000000001</v>
      </c>
      <c r="C55" s="78">
        <f>IF(TRUE,Correlation_donnees_brutes!C56)</f>
        <v>0.00014100399999999999</v>
      </c>
      <c r="D55" s="78">
        <f>IF(TRUE,Correlation_donnees_brutes!D56)</f>
        <v>-4.8778500000000001E-05</v>
      </c>
      <c r="E55" s="73" t="str">
        <f>IF(OR(F55&gt;Correlation_traitement!$B$10,I55&gt;Correlation_traitement!$B$9,E54="NON NULLE"),"NON NULLE","NULLE")</f>
        <v>NULLE</v>
      </c>
      <c r="F55" s="78">
        <f>(A55-A$2)/Correlation_traitement!$B$5</f>
        <v>0.21199999999999999</v>
      </c>
      <c r="G55" s="69">
        <f>F55-Correlation_traitement!$B$12</f>
        <v>-0.044000000000000011</v>
      </c>
      <c r="H55" s="70">
        <f ca="1">AVERAGE(OFFSET(B55,0,0,Correlation_traitement!$B$6,1))</f>
        <v>0.00013520900000000001</v>
      </c>
      <c r="I55" s="70">
        <f ca="1">AVERAGE(OFFSET(C55,0,0,Correlation_traitement!$B$6,1))</f>
        <v>0.00014100399999999999</v>
      </c>
      <c r="J55" s="70">
        <f ca="1">AVERAGE(OFFSET(D55,0,0,Correlation_traitement!$B$6,1))</f>
        <v>-4.8778500000000001E-05</v>
      </c>
      <c r="K55">
        <v>0.00013410900000000001</v>
      </c>
      <c r="L55">
        <v>0.054652100000000002</v>
      </c>
      <c r="M55">
        <v>407.57400000000001</v>
      </c>
      <c r="N55">
        <v>407.51900000000001</v>
      </c>
      <c r="O55" s="70"/>
      <c r="P55" s="70"/>
    </row>
    <row r="56" spans="1:16" ht="12.75">
      <c r="A56" s="78">
        <f>IF(TRUE,Correlation_donnees_brutes!A57)</f>
        <v>54</v>
      </c>
      <c r="B56" s="78">
        <f>IF(TRUE,Correlation_donnees_brutes!B57)</f>
        <v>0.00027994899999999999</v>
      </c>
      <c r="C56" s="78">
        <f>IF(TRUE,Correlation_donnees_brutes!C57)</f>
        <v>0.00015312400000000001</v>
      </c>
      <c r="D56" s="78">
        <f>IF(TRUE,Correlation_donnees_brutes!D57)</f>
        <v>-4.7038800000000001E-05</v>
      </c>
      <c r="E56" s="73" t="str">
        <f>IF(OR(F56&gt;Correlation_traitement!$B$10,I56&gt;Correlation_traitement!$B$9,E55="NON NULLE"),"NON NULLE","NULLE")</f>
        <v>NULLE</v>
      </c>
      <c r="F56" s="78">
        <f>(A56-A$2)/Correlation_traitement!$B$5</f>
        <v>0.216</v>
      </c>
      <c r="G56" s="69">
        <f>F56-Correlation_traitement!$B$12</f>
        <v>-0.040000000000000008</v>
      </c>
      <c r="H56" s="70">
        <f ca="1">AVERAGE(OFFSET(B56,0,0,Correlation_traitement!$B$6,1))</f>
        <v>0.00027994899999999999</v>
      </c>
      <c r="I56" s="70">
        <f ca="1">AVERAGE(OFFSET(C56,0,0,Correlation_traitement!$B$6,1))</f>
        <v>0.00015312400000000001</v>
      </c>
      <c r="J56" s="70">
        <f ca="1">AVERAGE(OFFSET(D56,0,0,Correlation_traitement!$B$6,1))</f>
        <v>-4.7038800000000001E-05</v>
      </c>
      <c r="K56">
        <v>0.00016081600000000001</v>
      </c>
      <c r="L56">
        <v>0.065535700000000002</v>
      </c>
      <c r="M56">
        <v>407.584</v>
      </c>
      <c r="N56">
        <v>407.51900000000001</v>
      </c>
      <c r="O56" s="70"/>
      <c r="P56" s="70"/>
    </row>
    <row r="57" spans="1:16" ht="12.75">
      <c r="A57" s="78">
        <f>IF(TRUE,Correlation_donnees_brutes!A58)</f>
        <v>55</v>
      </c>
      <c r="B57" s="78">
        <f>IF(TRUE,Correlation_donnees_brutes!B58)</f>
        <v>0.00039166599999999999</v>
      </c>
      <c r="C57" s="78">
        <f>IF(TRUE,Correlation_donnees_brutes!C58)</f>
        <v>0.00015845200000000001</v>
      </c>
      <c r="D57" s="78">
        <f>IF(TRUE,Correlation_donnees_brutes!D58)</f>
        <v>-2.3939700000000001E-05</v>
      </c>
      <c r="E57" s="73" t="str">
        <f>IF(OR(F57&gt;Correlation_traitement!$B$10,I57&gt;Correlation_traitement!$B$9,E56="NON NULLE"),"NON NULLE","NULLE")</f>
        <v>NULLE</v>
      </c>
      <c r="F57" s="78">
        <f>(A57-A$2)/Correlation_traitement!$B$5</f>
        <v>0.22</v>
      </c>
      <c r="G57" s="69">
        <f>F57-Correlation_traitement!$B$12</f>
        <v>-0.036000000000000004</v>
      </c>
      <c r="H57" s="70">
        <f ca="1">AVERAGE(OFFSET(B57,0,0,Correlation_traitement!$B$6,1))</f>
        <v>0.00039166599999999999</v>
      </c>
      <c r="I57" s="70">
        <f ca="1">AVERAGE(OFFSET(C57,0,0,Correlation_traitement!$B$6,1))</f>
        <v>0.00015845200000000001</v>
      </c>
      <c r="J57" s="70">
        <f ca="1">AVERAGE(OFFSET(D57,0,0,Correlation_traitement!$B$6,1))</f>
        <v>-2.3939700000000001E-05</v>
      </c>
      <c r="K57">
        <v>0.00019929600000000001</v>
      </c>
      <c r="L57">
        <v>0.081216800000000006</v>
      </c>
      <c r="M57">
        <v>407.60</v>
      </c>
      <c r="N57">
        <v>407.51900000000001</v>
      </c>
      <c r="O57" s="70"/>
      <c r="P57" s="70"/>
    </row>
    <row r="58" spans="1:16" ht="12.75">
      <c r="A58" s="78">
        <f>IF(TRUE,Correlation_donnees_brutes!A59)</f>
        <v>56</v>
      </c>
      <c r="B58" s="78">
        <f>IF(TRUE,Correlation_donnees_brutes!B59)</f>
        <v>0.00045332400000000001</v>
      </c>
      <c r="C58" s="78">
        <f>IF(TRUE,Correlation_donnees_brutes!C59)</f>
        <v>0.00017750000000000001</v>
      </c>
      <c r="D58" s="78">
        <f>IF(TRUE,Correlation_donnees_brutes!D59)</f>
        <v>5.4360799999999998E-06</v>
      </c>
      <c r="E58" s="73" t="str">
        <f>IF(OR(F58&gt;Correlation_traitement!$B$10,I58&gt;Correlation_traitement!$B$9,E57="NON NULLE"),"NON NULLE","NULLE")</f>
        <v>NULLE</v>
      </c>
      <c r="F58" s="78">
        <f>(A58-A$2)/Correlation_traitement!$B$5</f>
        <v>0.22400000000000001</v>
      </c>
      <c r="G58" s="69">
        <f>F58-Correlation_traitement!$B$12</f>
        <v>-0.032000000000000001</v>
      </c>
      <c r="H58" s="70">
        <f ca="1">AVERAGE(OFFSET(B58,0,0,Correlation_traitement!$B$6,1))</f>
        <v>0.00045332400000000001</v>
      </c>
      <c r="I58" s="70">
        <f ca="1">AVERAGE(OFFSET(C58,0,0,Correlation_traitement!$B$6,1))</f>
        <v>0.00017750000000000001</v>
      </c>
      <c r="J58" s="70">
        <f ca="1">AVERAGE(OFFSET(D58,0,0,Correlation_traitement!$B$6,1))</f>
        <v>5.4360799999999998E-06</v>
      </c>
      <c r="K58">
        <v>0.00019714</v>
      </c>
      <c r="L58">
        <v>0.080338400000000004</v>
      </c>
      <c r="M58">
        <v>407.59899999999999</v>
      </c>
      <c r="N58">
        <v>407.51900000000001</v>
      </c>
      <c r="O58" s="70"/>
      <c r="P58" s="70"/>
    </row>
    <row r="59" spans="1:16" ht="12.75">
      <c r="A59" s="78">
        <f>IF(TRUE,Correlation_donnees_brutes!A60)</f>
        <v>57</v>
      </c>
      <c r="B59" s="78">
        <f>IF(TRUE,Correlation_donnees_brutes!B60)</f>
        <v>0.000449894</v>
      </c>
      <c r="C59" s="78">
        <f>IF(TRUE,Correlation_donnees_brutes!C60)</f>
        <v>0.00019930499999999999</v>
      </c>
      <c r="D59" s="78">
        <f>IF(TRUE,Correlation_donnees_brutes!D60)</f>
        <v>6.8050200000000001E-05</v>
      </c>
      <c r="E59" s="73" t="str">
        <f>IF(OR(F59&gt;Correlation_traitement!$B$10,I59&gt;Correlation_traitement!$B$9,E58="NON NULLE"),"NON NULLE","NULLE")</f>
        <v>NULLE</v>
      </c>
      <c r="F59" s="78">
        <f>(A59-A$2)/Correlation_traitement!$B$5</f>
        <v>0.22800000000000001</v>
      </c>
      <c r="G59" s="69">
        <f>F59-Correlation_traitement!$B$12</f>
        <v>-0.027999999999999997</v>
      </c>
      <c r="H59" s="70">
        <f ca="1">AVERAGE(OFFSET(B59,0,0,Correlation_traitement!$B$6,1))</f>
        <v>0.000449894</v>
      </c>
      <c r="I59" s="70">
        <f ca="1">AVERAGE(OFFSET(C59,0,0,Correlation_traitement!$B$6,1))</f>
        <v>0.00019930499999999999</v>
      </c>
      <c r="J59" s="70">
        <f ca="1">AVERAGE(OFFSET(D59,0,0,Correlation_traitement!$B$6,1))</f>
        <v>6.8050200000000001E-05</v>
      </c>
      <c r="K59">
        <v>0.00019533300000000001</v>
      </c>
      <c r="L59">
        <v>0.0796018</v>
      </c>
      <c r="M59">
        <v>407.59800000000001</v>
      </c>
      <c r="N59">
        <v>407.51900000000001</v>
      </c>
      <c r="O59" s="70"/>
      <c r="P59" s="70"/>
    </row>
    <row r="60" spans="1:16" ht="12.75">
      <c r="A60" s="78">
        <f>IF(TRUE,Correlation_donnees_brutes!A61)</f>
        <v>58</v>
      </c>
      <c r="B60" s="78">
        <f>IF(TRUE,Correlation_donnees_brutes!B61)</f>
        <v>0.00040939699999999998</v>
      </c>
      <c r="C60" s="78">
        <f>IF(TRUE,Correlation_donnees_brutes!C61)</f>
        <v>0.000198686</v>
      </c>
      <c r="D60" s="78">
        <f>IF(TRUE,Correlation_donnees_brutes!D61)</f>
        <v>7.5263099999999994E-05</v>
      </c>
      <c r="E60" s="73" t="str">
        <f>IF(OR(F60&gt;Correlation_traitement!$B$10,I60&gt;Correlation_traitement!$B$9,E59="NON NULLE"),"NON NULLE","NULLE")</f>
        <v>NULLE</v>
      </c>
      <c r="F60" s="78">
        <f>(A60-A$2)/Correlation_traitement!$B$5</f>
        <v>0.23200000000000001</v>
      </c>
      <c r="G60" s="69">
        <f>F60-Correlation_traitement!$B$12</f>
        <v>-0.023999999999999994</v>
      </c>
      <c r="H60" s="70">
        <f ca="1">AVERAGE(OFFSET(B60,0,0,Correlation_traitement!$B$6,1))</f>
        <v>0.00040939699999999998</v>
      </c>
      <c r="I60" s="70">
        <f ca="1">AVERAGE(OFFSET(C60,0,0,Correlation_traitement!$B$6,1))</f>
        <v>0.000198686</v>
      </c>
      <c r="J60" s="70">
        <f ca="1">AVERAGE(OFFSET(D60,0,0,Correlation_traitement!$B$6,1))</f>
        <v>7.5263099999999994E-05</v>
      </c>
      <c r="K60">
        <v>0.000217939</v>
      </c>
      <c r="L60">
        <v>0.088814400000000002</v>
      </c>
      <c r="M60">
        <v>407.608</v>
      </c>
      <c r="N60">
        <v>407.51900000000001</v>
      </c>
      <c r="O60" s="70"/>
      <c r="P60" s="70"/>
    </row>
    <row r="61" spans="1:16" ht="12.75">
      <c r="A61" s="78">
        <f>IF(TRUE,Correlation_donnees_brutes!A62)</f>
        <v>59</v>
      </c>
      <c r="B61" s="78">
        <f>IF(TRUE,Correlation_donnees_brutes!B62)</f>
        <v>0.00032619099999999998</v>
      </c>
      <c r="C61" s="78">
        <f>IF(TRUE,Correlation_donnees_brutes!C62)</f>
        <v>0.000233692</v>
      </c>
      <c r="D61" s="78">
        <f>IF(TRUE,Correlation_donnees_brutes!D62)</f>
        <v>2.74468E-05</v>
      </c>
      <c r="E61" s="73" t="str">
        <f>IF(OR(F61&gt;Correlation_traitement!$B$10,I61&gt;Correlation_traitement!$B$9,E60="NON NULLE"),"NON NULLE","NULLE")</f>
        <v>NULLE</v>
      </c>
      <c r="F61" s="78">
        <f>(A61-A$2)/Correlation_traitement!$B$5</f>
        <v>0.23599999999999999</v>
      </c>
      <c r="G61" s="69">
        <f>F61-Correlation_traitement!$B$12</f>
        <v>-0.020000000000000018</v>
      </c>
      <c r="H61" s="70">
        <f ca="1">AVERAGE(OFFSET(B61,0,0,Correlation_traitement!$B$6,1))</f>
        <v>0.00032619099999999998</v>
      </c>
      <c r="I61" s="70">
        <f ca="1">AVERAGE(OFFSET(C61,0,0,Correlation_traitement!$B$6,1))</f>
        <v>0.000233692</v>
      </c>
      <c r="J61" s="70">
        <f ca="1">AVERAGE(OFFSET(D61,0,0,Correlation_traitement!$B$6,1))</f>
        <v>2.74468E-05</v>
      </c>
      <c r="K61">
        <v>0.00022379999999999999</v>
      </c>
      <c r="L61">
        <v>0.091202800000000001</v>
      </c>
      <c r="M61">
        <v>407.61</v>
      </c>
      <c r="N61">
        <v>407.51900000000001</v>
      </c>
      <c r="O61" s="70"/>
      <c r="P61" s="70"/>
    </row>
    <row r="62" spans="1:16" ht="12.75">
      <c r="A62" s="78">
        <f>IF(TRUE,Correlation_donnees_brutes!A63)</f>
        <v>60</v>
      </c>
      <c r="B62" s="78">
        <f>IF(TRUE,Correlation_donnees_brutes!B63)</f>
        <v>0.000222649</v>
      </c>
      <c r="C62" s="78">
        <f>IF(TRUE,Correlation_donnees_brutes!C63)</f>
        <v>0.00026088800000000003</v>
      </c>
      <c r="D62" s="78">
        <f>IF(TRUE,Correlation_donnees_brutes!D63)</f>
        <v>7.2947099999999997E-06</v>
      </c>
      <c r="E62" s="73" t="str">
        <f>IF(OR(F62&gt;Correlation_traitement!$B$10,I62&gt;Correlation_traitement!$B$9,E61="NON NULLE"),"NON NULLE","NULLE")</f>
        <v>NULLE</v>
      </c>
      <c r="F62" s="78">
        <f>(A62-A$2)/Correlation_traitement!$B$5</f>
        <v>0.23999999999999999</v>
      </c>
      <c r="G62" s="69">
        <f>F62-Correlation_traitement!$B$12</f>
        <v>-0.016000000000000014</v>
      </c>
      <c r="H62" s="70">
        <f ca="1">AVERAGE(OFFSET(B62,0,0,Correlation_traitement!$B$6,1))</f>
        <v>0.000222649</v>
      </c>
      <c r="I62" s="70">
        <f ca="1">AVERAGE(OFFSET(C62,0,0,Correlation_traitement!$B$6,1))</f>
        <v>0.00026088800000000003</v>
      </c>
      <c r="J62" s="70">
        <f ca="1">AVERAGE(OFFSET(D62,0,0,Correlation_traitement!$B$6,1))</f>
        <v>7.2947099999999997E-06</v>
      </c>
      <c r="K62">
        <v>0.00024740599999999998</v>
      </c>
      <c r="L62">
        <v>0.100823</v>
      </c>
      <c r="M62">
        <v>407.62</v>
      </c>
      <c r="N62">
        <v>407.51900000000001</v>
      </c>
      <c r="O62" s="70"/>
      <c r="P62" s="70"/>
    </row>
    <row r="63" spans="1:16" ht="12.75">
      <c r="A63" s="78">
        <f>IF(TRUE,Correlation_donnees_brutes!A64)</f>
        <v>61</v>
      </c>
      <c r="B63" s="78">
        <f>IF(TRUE,Correlation_donnees_brutes!B64)</f>
        <v>0.00015137500000000001</v>
      </c>
      <c r="C63" s="78">
        <f>IF(TRUE,Correlation_donnees_brutes!C64)</f>
        <v>0.00029284999999999999</v>
      </c>
      <c r="D63" s="78">
        <f>IF(TRUE,Correlation_donnees_brutes!D64)</f>
        <v>-7.35936E-06</v>
      </c>
      <c r="E63" s="73" t="str">
        <f>IF(OR(F63&gt;Correlation_traitement!$B$10,I63&gt;Correlation_traitement!$B$9,E62="NON NULLE"),"NON NULLE","NULLE")</f>
        <v>NULLE</v>
      </c>
      <c r="F63" s="78">
        <f>(A63-A$2)/Correlation_traitement!$B$5</f>
        <v>0.244</v>
      </c>
      <c r="G63" s="69">
        <f>F63-Correlation_traitement!$B$12</f>
        <v>-0.012000000000000011</v>
      </c>
      <c r="H63" s="70">
        <f ca="1">AVERAGE(OFFSET(B63,0,0,Correlation_traitement!$B$6,1))</f>
        <v>0.00015137500000000001</v>
      </c>
      <c r="I63" s="70">
        <f ca="1">AVERAGE(OFFSET(C63,0,0,Correlation_traitement!$B$6,1))</f>
        <v>0.00029284999999999999</v>
      </c>
      <c r="J63" s="70">
        <f ca="1">AVERAGE(OFFSET(D63,0,0,Correlation_traitement!$B$6,1))</f>
        <v>-7.35936E-06</v>
      </c>
      <c r="K63">
        <v>0.00026451399999999998</v>
      </c>
      <c r="L63">
        <v>0.107794</v>
      </c>
      <c r="M63">
        <v>407.62700000000001</v>
      </c>
      <c r="N63">
        <v>407.51900000000001</v>
      </c>
      <c r="O63" s="70"/>
      <c r="P63" s="70"/>
    </row>
    <row r="64" spans="1:16" ht="12.75">
      <c r="A64" s="78">
        <f>IF(TRUE,Correlation_donnees_brutes!A65)</f>
        <v>62</v>
      </c>
      <c r="B64" s="78">
        <f>IF(TRUE,Correlation_donnees_brutes!B65)</f>
        <v>2.70173E-05</v>
      </c>
      <c r="C64" s="78">
        <f>IF(TRUE,Correlation_donnees_brutes!C65)</f>
        <v>0.00032920699999999998</v>
      </c>
      <c r="D64" s="78">
        <f>IF(TRUE,Correlation_donnees_brutes!D65)</f>
        <v>-1.39815E-05</v>
      </c>
      <c r="E64" s="73" t="str">
        <f>IF(OR(F64&gt;Correlation_traitement!$B$10,I64&gt;Correlation_traitement!$B$9,E63="NON NULLE"),"NON NULLE","NULLE")</f>
        <v>NULLE</v>
      </c>
      <c r="F64" s="78">
        <f>(A64-A$2)/Correlation_traitement!$B$5</f>
        <v>0.248</v>
      </c>
      <c r="G64" s="69">
        <f>F64-Correlation_traitement!$B$12</f>
        <v>-0.0080000000000000071</v>
      </c>
      <c r="H64" s="70">
        <f ca="1">AVERAGE(OFFSET(B64,0,0,Correlation_traitement!$B$6,1))</f>
        <v>2.70173E-05</v>
      </c>
      <c r="I64" s="70">
        <f ca="1">AVERAGE(OFFSET(C64,0,0,Correlation_traitement!$B$6,1))</f>
        <v>0.00032920699999999998</v>
      </c>
      <c r="J64" s="70">
        <f ca="1">AVERAGE(OFFSET(D64,0,0,Correlation_traitement!$B$6,1))</f>
        <v>-1.39815E-05</v>
      </c>
      <c r="K64">
        <v>0.00027741099999999998</v>
      </c>
      <c r="L64">
        <v>0.11305</v>
      </c>
      <c r="M64">
        <v>407.632</v>
      </c>
      <c r="N64">
        <v>407.51900000000001</v>
      </c>
      <c r="O64" s="70"/>
      <c r="P64" s="70"/>
    </row>
    <row r="65" spans="1:16" ht="12.75">
      <c r="A65" s="78">
        <f>IF(TRUE,Correlation_donnees_brutes!A66)</f>
        <v>63</v>
      </c>
      <c r="B65" s="78">
        <f>IF(TRUE,Correlation_donnees_brutes!B66)</f>
        <v>-5.1892899999999999E-05</v>
      </c>
      <c r="C65" s="78">
        <f>IF(TRUE,Correlation_donnees_brutes!C66)</f>
        <v>0.00036936</v>
      </c>
      <c r="D65" s="78">
        <f>IF(TRUE,Correlation_donnees_brutes!D66)</f>
        <v>-3.0871100000000003E-05</v>
      </c>
      <c r="E65" s="73" t="str">
        <f>IF(OR(F65&gt;Correlation_traitement!$B$10,I65&gt;Correlation_traitement!$B$9,E64="NON NULLE"),"NON NULLE","NULLE")</f>
        <v>NULLE</v>
      </c>
      <c r="F65" s="78">
        <f>(A65-A$2)/Correlation_traitement!$B$5</f>
        <v>0.252</v>
      </c>
      <c r="G65" s="69">
        <f>F65-Correlation_traitement!$B$12</f>
        <v>-0.0040000000000000036</v>
      </c>
      <c r="H65" s="70">
        <f ca="1">AVERAGE(OFFSET(B65,0,0,Correlation_traitement!$B$6,1))</f>
        <v>-5.1892899999999999E-05</v>
      </c>
      <c r="I65" s="70">
        <f ca="1">AVERAGE(OFFSET(C65,0,0,Correlation_traitement!$B$6,1))</f>
        <v>0.00036936</v>
      </c>
      <c r="J65" s="70">
        <f ca="1">AVERAGE(OFFSET(D65,0,0,Correlation_traitement!$B$6,1))</f>
        <v>-3.0871100000000003E-05</v>
      </c>
      <c r="K65">
        <v>0.00031497300000000002</v>
      </c>
      <c r="L65">
        <v>0.128357</v>
      </c>
      <c r="M65">
        <v>407.64699999999999</v>
      </c>
      <c r="N65">
        <v>407.51900000000001</v>
      </c>
      <c r="O65" s="70"/>
      <c r="P65" s="70"/>
    </row>
    <row r="66" spans="1:16" ht="12.75">
      <c r="A66" s="78">
        <f>IF(TRUE,Correlation_donnees_brutes!A67)</f>
        <v>64</v>
      </c>
      <c r="B66" s="78">
        <f>IF(TRUE,Correlation_donnees_brutes!B67)</f>
        <v>-0.000110257</v>
      </c>
      <c r="C66" s="78">
        <f>IF(TRUE,Correlation_donnees_brutes!C67)</f>
        <v>0.00040669399999999998</v>
      </c>
      <c r="D66" s="78">
        <f>IF(TRUE,Correlation_donnees_brutes!D67)</f>
        <v>-5.4519699999999999E-05</v>
      </c>
      <c r="E66" s="73" t="str">
        <f>IF(OR(F66&gt;Correlation_traitement!$B$10,I66&gt;Correlation_traitement!$B$9,E65="NON NULLE"),"NON NULLE","NULLE")</f>
        <v>NON NULLE</v>
      </c>
      <c r="F66" s="78">
        <f>(A66-A$2)/Correlation_traitement!$B$5</f>
        <v>0.25600000000000001</v>
      </c>
      <c r="G66" s="69">
        <f>F66-Correlation_traitement!$B$12</f>
        <v>0</v>
      </c>
      <c r="H66" s="70">
        <f ca="1">AVERAGE(OFFSET(B66,0,0,Correlation_traitement!$B$6,1))</f>
        <v>-0.000110257</v>
      </c>
      <c r="I66" s="70">
        <f ca="1">AVERAGE(OFFSET(C66,0,0,Correlation_traitement!$B$6,1))</f>
        <v>0.00040669399999999998</v>
      </c>
      <c r="J66" s="70">
        <f ca="1">AVERAGE(OFFSET(D66,0,0,Correlation_traitement!$B$6,1))</f>
        <v>-5.4519699999999999E-05</v>
      </c>
      <c r="K66">
        <v>0.00033742000000000001</v>
      </c>
      <c r="L66">
        <v>0.13750499999999999</v>
      </c>
      <c r="M66">
        <v>407.65600000000001</v>
      </c>
      <c r="N66">
        <v>407.51900000000001</v>
      </c>
      <c r="O66" s="70"/>
      <c r="P66" s="70"/>
    </row>
    <row r="67" spans="1:16" ht="12.75">
      <c r="A67" s="78">
        <f>IF(TRUE,Correlation_donnees_brutes!A68)</f>
        <v>65</v>
      </c>
      <c r="B67" s="78">
        <f>IF(TRUE,Correlation_donnees_brutes!B68)</f>
        <v>-0.00014024999999999999</v>
      </c>
      <c r="C67" s="78">
        <f>IF(TRUE,Correlation_donnees_brutes!C68)</f>
        <v>0.00045116600000000002</v>
      </c>
      <c r="D67" s="78">
        <f>IF(TRUE,Correlation_donnees_brutes!D68)</f>
        <v>-5.3233999999999999E-05</v>
      </c>
      <c r="E67" s="73" t="str">
        <f>IF(OR(F67&gt;Correlation_traitement!$B$10,I67&gt;Correlation_traitement!$B$9,E66="NON NULLE"),"NON NULLE","NULLE")</f>
        <v>NON NULLE</v>
      </c>
      <c r="F67" s="78">
        <f>(A67-A$2)/Correlation_traitement!$B$5</f>
        <v>0.26000000000000001</v>
      </c>
      <c r="G67" s="69">
        <f>F67-Correlation_traitement!$B$12</f>
        <v>0.0040000000000000036</v>
      </c>
      <c r="H67" s="70">
        <f ca="1">AVERAGE(OFFSET(B67,0,0,Correlation_traitement!$B$6,1))</f>
        <v>-0.00014024999999999999</v>
      </c>
      <c r="I67" s="70">
        <f ca="1">AVERAGE(OFFSET(C67,0,0,Correlation_traitement!$B$6,1))</f>
        <v>0.00045116600000000002</v>
      </c>
      <c r="J67" s="70">
        <f ca="1">AVERAGE(OFFSET(D67,0,0,Correlation_traitement!$B$6,1))</f>
        <v>-5.3233999999999999E-05</v>
      </c>
      <c r="K67">
        <v>0.00037399999999999998</v>
      </c>
      <c r="L67">
        <v>0.15241199999999999</v>
      </c>
      <c r="M67">
        <v>407.67099999999999</v>
      </c>
      <c r="N67">
        <v>407.51900000000001</v>
      </c>
      <c r="O67" s="70"/>
      <c r="P67" s="70"/>
    </row>
    <row r="68" spans="1:16" ht="12.75">
      <c r="A68" s="78">
        <f>IF(TRUE,Correlation_donnees_brutes!A69)</f>
        <v>66</v>
      </c>
      <c r="B68" s="78">
        <f>IF(TRUE,Correlation_donnees_brutes!B69)</f>
        <v>-0.000131366</v>
      </c>
      <c r="C68" s="78">
        <f>IF(TRUE,Correlation_donnees_brutes!C69)</f>
        <v>0.00050553499999999999</v>
      </c>
      <c r="D68" s="78">
        <f>IF(TRUE,Correlation_donnees_brutes!D69)</f>
        <v>-7.5872500000000002E-05</v>
      </c>
      <c r="E68" s="73" t="str">
        <f>IF(OR(F68&gt;Correlation_traitement!$B$10,I68&gt;Correlation_traitement!$B$9,E67="NON NULLE"),"NON NULLE","NULLE")</f>
        <v>NON NULLE</v>
      </c>
      <c r="F68" s="78">
        <f>(A68-A$2)/Correlation_traitement!$B$5</f>
        <v>0.26400000000000001</v>
      </c>
      <c r="G68" s="69">
        <f>F68-Correlation_traitement!$B$12</f>
        <v>0.0080000000000000071</v>
      </c>
      <c r="H68" s="70">
        <f ca="1">AVERAGE(OFFSET(B68,0,0,Correlation_traitement!$B$6,1))</f>
        <v>-0.000131366</v>
      </c>
      <c r="I68" s="70">
        <f ca="1">AVERAGE(OFFSET(C68,0,0,Correlation_traitement!$B$6,1))</f>
        <v>0.00050553499999999999</v>
      </c>
      <c r="J68" s="70">
        <f ca="1">AVERAGE(OFFSET(D68,0,0,Correlation_traitement!$B$6,1))</f>
        <v>-7.5872500000000002E-05</v>
      </c>
      <c r="K68">
        <v>0.00041515500000000001</v>
      </c>
      <c r="L68">
        <v>0.169183</v>
      </c>
      <c r="M68">
        <v>407.68799999999999</v>
      </c>
      <c r="N68">
        <v>407.51900000000001</v>
      </c>
      <c r="O68" s="70"/>
      <c r="P68" s="70"/>
    </row>
    <row r="69" spans="1:16" ht="12.75">
      <c r="A69" s="78">
        <f>IF(TRUE,Correlation_donnees_brutes!A70)</f>
        <v>67</v>
      </c>
      <c r="B69" s="78">
        <f>IF(TRUE,Correlation_donnees_brutes!B70)</f>
        <v>-0.00015726800000000001</v>
      </c>
      <c r="C69" s="78">
        <f>IF(TRUE,Correlation_donnees_brutes!C70)</f>
        <v>0.000557469</v>
      </c>
      <c r="D69" s="78">
        <f>IF(TRUE,Correlation_donnees_brutes!D70)</f>
        <v>-8.6431600000000001E-05</v>
      </c>
      <c r="E69" s="73" t="str">
        <f>IF(OR(F69&gt;Correlation_traitement!$B$10,I69&gt;Correlation_traitement!$B$9,E68="NON NULLE"),"NON NULLE","NULLE")</f>
        <v>NON NULLE</v>
      </c>
      <c r="F69" s="78">
        <f>(A69-A$2)/Correlation_traitement!$B$5</f>
        <v>0.26800000000000002</v>
      </c>
      <c r="G69" s="69">
        <f>F69-Correlation_traitement!$B$12</f>
        <v>0.012000000000000011</v>
      </c>
      <c r="H69" s="70">
        <f ca="1">AVERAGE(OFFSET(B69,0,0,Correlation_traitement!$B$6,1))</f>
        <v>-0.00015726800000000001</v>
      </c>
      <c r="I69" s="70">
        <f ca="1">AVERAGE(OFFSET(C69,0,0,Correlation_traitement!$B$6,1))</f>
        <v>0.000557469</v>
      </c>
      <c r="J69" s="70">
        <f ca="1">AVERAGE(OFFSET(D69,0,0,Correlation_traitement!$B$6,1))</f>
        <v>-8.6431600000000001E-05</v>
      </c>
      <c r="K69">
        <v>0.00043964299999999998</v>
      </c>
      <c r="L69">
        <v>0.17916299999999999</v>
      </c>
      <c r="M69">
        <v>407.69799999999998</v>
      </c>
      <c r="N69">
        <v>407.51900000000001</v>
      </c>
      <c r="O69" s="70"/>
      <c r="P69" s="70"/>
    </row>
    <row r="70" spans="1:16" ht="12.75">
      <c r="A70" s="78">
        <f>IF(TRUE,Correlation_donnees_brutes!A71)</f>
        <v>68</v>
      </c>
      <c r="B70" s="78">
        <f>IF(TRUE,Correlation_donnees_brutes!B71)</f>
        <v>-0.000154807</v>
      </c>
      <c r="C70" s="78">
        <f>IF(TRUE,Correlation_donnees_brutes!C71)</f>
        <v>0.00060655599999999996</v>
      </c>
      <c r="D70" s="78">
        <f>IF(TRUE,Correlation_donnees_brutes!D71)</f>
        <v>-8.9432900000000002E-05</v>
      </c>
      <c r="E70" s="73" t="str">
        <f>IF(OR(F70&gt;Correlation_traitement!$B$10,I70&gt;Correlation_traitement!$B$9,E69="NON NULLE"),"NON NULLE","NULLE")</f>
        <v>NON NULLE</v>
      </c>
      <c r="F70" s="78">
        <f>(A70-A$2)/Correlation_traitement!$B$5</f>
        <v>0.27200000000000002</v>
      </c>
      <c r="G70" s="69">
        <f>F70-Correlation_traitement!$B$12</f>
        <v>0.016000000000000014</v>
      </c>
      <c r="H70" s="70">
        <f ca="1">AVERAGE(OFFSET(B70,0,0,Correlation_traitement!$B$6,1))</f>
        <v>-0.000154807</v>
      </c>
      <c r="I70" s="70">
        <f ca="1">AVERAGE(OFFSET(C70,0,0,Correlation_traitement!$B$6,1))</f>
        <v>0.00060655599999999996</v>
      </c>
      <c r="J70" s="70">
        <f ca="1">AVERAGE(OFFSET(D70,0,0,Correlation_traitement!$B$6,1))</f>
        <v>-8.9432900000000002E-05</v>
      </c>
      <c r="K70">
        <v>0.00049348100000000004</v>
      </c>
      <c r="L70">
        <v>0.201103</v>
      </c>
      <c r="M70">
        <v>407.72</v>
      </c>
      <c r="N70">
        <v>407.51900000000001</v>
      </c>
      <c r="O70" s="70"/>
      <c r="P70" s="70"/>
    </row>
    <row r="71" spans="1:16" ht="12.75">
      <c r="A71" s="78">
        <f>IF(TRUE,Correlation_donnees_brutes!A72)</f>
        <v>69</v>
      </c>
      <c r="B71" s="78">
        <f>IF(TRUE,Correlation_donnees_brutes!B72)</f>
        <v>-0.000152588</v>
      </c>
      <c r="C71" s="78">
        <f>IF(TRUE,Correlation_donnees_brutes!C72)</f>
        <v>0.00064693699999999999</v>
      </c>
      <c r="D71" s="78">
        <f>IF(TRUE,Correlation_donnees_brutes!D72)</f>
        <v>-9.2943100000000001E-05</v>
      </c>
      <c r="E71" s="73" t="str">
        <f>IF(OR(F71&gt;Correlation_traitement!$B$10,I71&gt;Correlation_traitement!$B$9,E70="NON NULLE"),"NON NULLE","NULLE")</f>
        <v>NON NULLE</v>
      </c>
      <c r="F71" s="78">
        <f>(A71-A$2)/Correlation_traitement!$B$5</f>
        <v>0.27600000000000002</v>
      </c>
      <c r="G71" s="69">
        <f>F71-Correlation_traitement!$B$12</f>
        <v>0.020000000000000018</v>
      </c>
      <c r="H71" s="70">
        <f ca="1">AVERAGE(OFFSET(B71,0,0,Correlation_traitement!$B$6,1))</f>
        <v>-0.000152588</v>
      </c>
      <c r="I71" s="70">
        <f ca="1">AVERAGE(OFFSET(C71,0,0,Correlation_traitement!$B$6,1))</f>
        <v>0.00064693699999999999</v>
      </c>
      <c r="J71" s="70">
        <f ca="1">AVERAGE(OFFSET(D71,0,0,Correlation_traitement!$B$6,1))</f>
        <v>-9.2943100000000001E-05</v>
      </c>
      <c r="K71">
        <v>0.00053337700000000003</v>
      </c>
      <c r="L71">
        <v>0.217361</v>
      </c>
      <c r="M71">
        <v>407.73599999999999</v>
      </c>
      <c r="N71">
        <v>407.51900000000001</v>
      </c>
      <c r="O71" s="70"/>
      <c r="P71" s="70"/>
    </row>
    <row r="72" spans="1:16" ht="12.75">
      <c r="A72" s="78">
        <f>IF(TRUE,Correlation_donnees_brutes!A73)</f>
        <v>70</v>
      </c>
      <c r="B72" s="78">
        <f>IF(TRUE,Correlation_donnees_brutes!B73)</f>
        <v>-0.000154659</v>
      </c>
      <c r="C72" s="78">
        <f>IF(TRUE,Correlation_donnees_brutes!C73)</f>
        <v>0.00070403399999999997</v>
      </c>
      <c r="D72" s="78">
        <f>IF(TRUE,Correlation_donnees_brutes!D73)</f>
        <v>-9.5857000000000001E-05</v>
      </c>
      <c r="E72" s="73" t="str">
        <f>IF(OR(F72&gt;Correlation_traitement!$B$10,I72&gt;Correlation_traitement!$B$9,E71="NON NULLE"),"NON NULLE","NULLE")</f>
        <v>NON NULLE</v>
      </c>
      <c r="F72" s="78">
        <f>(A72-A$2)/Correlation_traitement!$B$5</f>
        <v>0.28000000000000003</v>
      </c>
      <c r="G72" s="69">
        <f>F72-Correlation_traitement!$B$12</f>
        <v>0.024000000000000021</v>
      </c>
      <c r="H72" s="70">
        <f ca="1">AVERAGE(OFFSET(B72,0,0,Correlation_traitement!$B$6,1))</f>
        <v>-0.000154659</v>
      </c>
      <c r="I72" s="70">
        <f ca="1">AVERAGE(OFFSET(C72,0,0,Correlation_traitement!$B$6,1))</f>
        <v>0.00070403399999999997</v>
      </c>
      <c r="J72" s="70">
        <f ca="1">AVERAGE(OFFSET(D72,0,0,Correlation_traitement!$B$6,1))</f>
        <v>-9.5857000000000001E-05</v>
      </c>
      <c r="K72">
        <v>0.00058394399999999998</v>
      </c>
      <c r="L72">
        <v>0.23796800000000001</v>
      </c>
      <c r="M72">
        <v>407.757</v>
      </c>
      <c r="N72">
        <v>407.51900000000001</v>
      </c>
      <c r="O72" s="70"/>
      <c r="P72" s="70"/>
    </row>
    <row r="73" spans="1:16" ht="12.75">
      <c r="A73" s="78">
        <f>IF(TRUE,Correlation_donnees_brutes!A74)</f>
        <v>71</v>
      </c>
      <c r="B73" s="78">
        <f>IF(TRUE,Correlation_donnees_brutes!B74)</f>
        <v>-0.00016538100000000001</v>
      </c>
      <c r="C73" s="78">
        <f>IF(TRUE,Correlation_donnees_brutes!C74)</f>
        <v>0.00076770199999999999</v>
      </c>
      <c r="D73" s="78">
        <f>IF(TRUE,Correlation_donnees_brutes!D74)</f>
        <v>-9.8547699999999998E-05</v>
      </c>
      <c r="E73" s="73" t="str">
        <f>IF(OR(F73&gt;Correlation_traitement!$B$10,I73&gt;Correlation_traitement!$B$9,E72="NON NULLE"),"NON NULLE","NULLE")</f>
        <v>NON NULLE</v>
      </c>
      <c r="F73" s="78">
        <f>(A73-A$2)/Correlation_traitement!$B$5</f>
        <v>0.28399999999999997</v>
      </c>
      <c r="G73" s="69">
        <f>F73-Correlation_traitement!$B$12</f>
        <v>0.027999999999999969</v>
      </c>
      <c r="H73" s="70">
        <f ca="1">AVERAGE(OFFSET(B73,0,0,Correlation_traitement!$B$6,1))</f>
        <v>-0.00016538100000000001</v>
      </c>
      <c r="I73" s="70">
        <f ca="1">AVERAGE(OFFSET(C73,0,0,Correlation_traitement!$B$6,1))</f>
        <v>0.00076770199999999999</v>
      </c>
      <c r="J73" s="70">
        <f ca="1">AVERAGE(OFFSET(D73,0,0,Correlation_traitement!$B$6,1))</f>
        <v>-9.8547699999999998E-05</v>
      </c>
      <c r="K73">
        <v>0.00063933200000000005</v>
      </c>
      <c r="L73">
        <v>0.26053999999999999</v>
      </c>
      <c r="M73">
        <v>407.779</v>
      </c>
      <c r="N73">
        <v>407.51900000000001</v>
      </c>
      <c r="O73" s="70"/>
      <c r="P73" s="70"/>
    </row>
    <row r="74" spans="1:16" ht="12.75">
      <c r="A74" s="78">
        <f>IF(TRUE,Correlation_donnees_brutes!A75)</f>
        <v>72</v>
      </c>
      <c r="B74" s="78">
        <f>IF(TRUE,Correlation_donnees_brutes!B75)</f>
        <v>-0.00014933399999999999</v>
      </c>
      <c r="C74" s="78">
        <f>IF(TRUE,Correlation_donnees_brutes!C75)</f>
        <v>0.00084129199999999999</v>
      </c>
      <c r="D74" s="78">
        <f>IF(TRUE,Correlation_donnees_brutes!D75)</f>
        <v>-8.1316599999999993E-05</v>
      </c>
      <c r="E74" s="73" t="str">
        <f>IF(OR(F74&gt;Correlation_traitement!$B$10,I74&gt;Correlation_traitement!$B$9,E73="NON NULLE"),"NON NULLE","NULLE")</f>
        <v>NON NULLE</v>
      </c>
      <c r="F74" s="78">
        <f>(A74-A$2)/Correlation_traitement!$B$5</f>
        <v>0.28799999999999998</v>
      </c>
      <c r="G74" s="69">
        <f>F74-Correlation_traitement!$B$12</f>
        <v>0.031999999999999973</v>
      </c>
      <c r="H74" s="70">
        <f ca="1">AVERAGE(OFFSET(B74,0,0,Correlation_traitement!$B$6,1))</f>
        <v>-0.00014933399999999999</v>
      </c>
      <c r="I74" s="70">
        <f ca="1">AVERAGE(OFFSET(C74,0,0,Correlation_traitement!$B$6,1))</f>
        <v>0.00084129199999999999</v>
      </c>
      <c r="J74" s="70">
        <f ca="1">AVERAGE(OFFSET(D74,0,0,Correlation_traitement!$B$6,1))</f>
        <v>-8.1316599999999993E-05</v>
      </c>
      <c r="K74">
        <v>0.00068169200000000002</v>
      </c>
      <c r="L74">
        <v>0.27780199999999999</v>
      </c>
      <c r="M74">
        <v>407.79700000000003</v>
      </c>
      <c r="N74">
        <v>407.51900000000001</v>
      </c>
      <c r="O74" s="70"/>
      <c r="P74" s="70"/>
    </row>
    <row r="75" spans="1:16" ht="12.75">
      <c r="A75" s="78">
        <f>IF(TRUE,Correlation_donnees_brutes!A76)</f>
        <v>73</v>
      </c>
      <c r="B75" s="78">
        <f>IF(TRUE,Correlation_donnees_brutes!B76)</f>
        <v>-0.00014171999999999999</v>
      </c>
      <c r="C75" s="78">
        <f>IF(TRUE,Correlation_donnees_brutes!C76)</f>
        <v>0.00089628099999999997</v>
      </c>
      <c r="D75" s="78">
        <f>IF(TRUE,Correlation_donnees_brutes!D76)</f>
        <v>-8.0848900000000004E-05</v>
      </c>
      <c r="E75" s="73" t="str">
        <f>IF(OR(F75&gt;Correlation_traitement!$B$10,I75&gt;Correlation_traitement!$B$9,E74="NON NULLE"),"NON NULLE","NULLE")</f>
        <v>NON NULLE</v>
      </c>
      <c r="F75" s="78">
        <f>(A75-A$2)/Correlation_traitement!$B$5</f>
        <v>0.29199999999999998</v>
      </c>
      <c r="G75" s="69">
        <f>F75-Correlation_traitement!$B$12</f>
        <v>0.035999999999999976</v>
      </c>
      <c r="H75" s="70">
        <f ca="1">AVERAGE(OFFSET(B75,0,0,Correlation_traitement!$B$6,1))</f>
        <v>-0.00014171999999999999</v>
      </c>
      <c r="I75" s="70">
        <f ca="1">AVERAGE(OFFSET(C75,0,0,Correlation_traitement!$B$6,1))</f>
        <v>0.00089628099999999997</v>
      </c>
      <c r="J75" s="70">
        <f ca="1">AVERAGE(OFFSET(D75,0,0,Correlation_traitement!$B$6,1))</f>
        <v>-8.0848900000000004E-05</v>
      </c>
      <c r="K75">
        <v>0.00072751499999999998</v>
      </c>
      <c r="L75">
        <v>0.29647600000000002</v>
      </c>
      <c r="M75">
        <v>407.815</v>
      </c>
      <c r="N75">
        <v>407.51900000000001</v>
      </c>
      <c r="O75" s="70"/>
      <c r="P75" s="70"/>
    </row>
    <row r="76" spans="1:16" ht="12.75">
      <c r="A76" s="78">
        <f>IF(TRUE,Correlation_donnees_brutes!A77)</f>
        <v>74</v>
      </c>
      <c r="B76" s="78">
        <f>IF(TRUE,Correlation_donnees_brutes!B77)</f>
        <v>-0.00014671399999999999</v>
      </c>
      <c r="C76" s="78">
        <f>IF(TRUE,Correlation_donnees_brutes!C77)</f>
        <v>0.0009956819999999999</v>
      </c>
      <c r="D76" s="78">
        <f>IF(TRUE,Correlation_donnees_brutes!D77)</f>
        <v>-9.0430299999999994E-05</v>
      </c>
      <c r="E76" s="73" t="str">
        <f>IF(OR(F76&gt;Correlation_traitement!$B$10,I76&gt;Correlation_traitement!$B$9,E75="NON NULLE"),"NON NULLE","NULLE")</f>
        <v>NON NULLE</v>
      </c>
      <c r="F76" s="78">
        <f>(A76-A$2)/Correlation_traitement!$B$5</f>
        <v>0.29599999999999999</v>
      </c>
      <c r="G76" s="69">
        <f>F76-Correlation_traitement!$B$12</f>
        <v>0.03999999999999998</v>
      </c>
      <c r="H76" s="70">
        <f ca="1">AVERAGE(OFFSET(B76,0,0,Correlation_traitement!$B$6,1))</f>
        <v>-0.00014671399999999999</v>
      </c>
      <c r="I76" s="70">
        <f ca="1">AVERAGE(OFFSET(C76,0,0,Correlation_traitement!$B$6,1))</f>
        <v>0.0009956819999999999</v>
      </c>
      <c r="J76" s="70">
        <f ca="1">AVERAGE(OFFSET(D76,0,0,Correlation_traitement!$B$6,1))</f>
        <v>-9.0430299999999994E-05</v>
      </c>
      <c r="K76">
        <v>0.00077876400000000004</v>
      </c>
      <c r="L76">
        <v>0.317361</v>
      </c>
      <c r="M76">
        <v>407.83600000000001</v>
      </c>
      <c r="N76">
        <v>407.51900000000001</v>
      </c>
      <c r="O76" s="70"/>
      <c r="P76" s="70"/>
    </row>
    <row r="77" spans="1:16" ht="12.75">
      <c r="A77" s="78">
        <f>IF(TRUE,Correlation_donnees_brutes!A78)</f>
        <v>75</v>
      </c>
      <c r="B77" s="78">
        <f>IF(TRUE,Correlation_donnees_brutes!B78)</f>
        <v>-0.00011414</v>
      </c>
      <c r="C77" s="78">
        <f>IF(TRUE,Correlation_donnees_brutes!C78)</f>
        <v>0.0010225799999999999</v>
      </c>
      <c r="D77" s="78">
        <f>IF(TRUE,Correlation_donnees_brutes!D78)</f>
        <v>-6.1327699999999999E-05</v>
      </c>
      <c r="E77" s="73" t="str">
        <f>IF(OR(F77&gt;Correlation_traitement!$B$10,I77&gt;Correlation_traitement!$B$9,E76="NON NULLE"),"NON NULLE","NULLE")</f>
        <v>NON NULLE</v>
      </c>
      <c r="F77" s="78">
        <f>(A77-A$2)/Correlation_traitement!$B$5</f>
        <v>0.29999999999999999</v>
      </c>
      <c r="G77" s="69">
        <f>F77-Correlation_traitement!$B$12</f>
        <v>0.043999999999999984</v>
      </c>
      <c r="H77" s="70">
        <f ca="1">AVERAGE(OFFSET(B77,0,0,Correlation_traitement!$B$6,1))</f>
        <v>-0.00011414</v>
      </c>
      <c r="I77" s="70">
        <f ca="1">AVERAGE(OFFSET(C77,0,0,Correlation_traitement!$B$6,1))</f>
        <v>0.0010225799999999999</v>
      </c>
      <c r="J77" s="70">
        <f ca="1">AVERAGE(OFFSET(D77,0,0,Correlation_traitement!$B$6,1))</f>
        <v>-6.1327699999999999E-05</v>
      </c>
      <c r="K77">
        <v>0.00083391699999999999</v>
      </c>
      <c r="L77">
        <v>0.339837</v>
      </c>
      <c r="M77">
        <v>407.85899999999998</v>
      </c>
      <c r="N77">
        <v>407.51900000000001</v>
      </c>
      <c r="O77" s="70"/>
      <c r="P77" s="70"/>
    </row>
    <row r="78" spans="1:16" ht="12.75">
      <c r="A78" s="78">
        <f>IF(TRUE,Correlation_donnees_brutes!A79)</f>
        <v>76</v>
      </c>
      <c r="B78" s="78">
        <f>IF(TRUE,Correlation_donnees_brutes!B79)</f>
        <v>-0.00012356100000000001</v>
      </c>
      <c r="C78" s="78">
        <f>IF(TRUE,Correlation_donnees_brutes!C79)</f>
        <v>0.0010797000000000001</v>
      </c>
      <c r="D78" s="78">
        <f>IF(TRUE,Correlation_donnees_brutes!D79)</f>
        <v>-6.0013399999999997E-05</v>
      </c>
      <c r="E78" s="73" t="str">
        <f>IF(OR(F78&gt;Correlation_traitement!$B$10,I78&gt;Correlation_traitement!$B$9,E77="NON NULLE"),"NON NULLE","NULLE")</f>
        <v>NON NULLE</v>
      </c>
      <c r="F78" s="78">
        <f>(A78-A$2)/Correlation_traitement!$B$5</f>
        <v>0.30399999999999999</v>
      </c>
      <c r="G78" s="69">
        <f>F78-Correlation_traitement!$B$12</f>
        <v>0.047999999999999987</v>
      </c>
      <c r="H78" s="70">
        <f ca="1">AVERAGE(OFFSET(B78,0,0,Correlation_traitement!$B$6,1))</f>
        <v>-0.00012356100000000001</v>
      </c>
      <c r="I78" s="70">
        <f ca="1">AVERAGE(OFFSET(C78,0,0,Correlation_traitement!$B$6,1))</f>
        <v>0.0010797000000000001</v>
      </c>
      <c r="J78" s="70">
        <f ca="1">AVERAGE(OFFSET(D78,0,0,Correlation_traitement!$B$6,1))</f>
        <v>-6.0013399999999997E-05</v>
      </c>
      <c r="K78">
        <v>0.00087509100000000004</v>
      </c>
      <c r="L78">
        <v>0.35661599999999999</v>
      </c>
      <c r="M78">
        <v>407.875</v>
      </c>
      <c r="N78">
        <v>407.51900000000001</v>
      </c>
      <c r="O78" s="70"/>
      <c r="P78" s="70"/>
    </row>
    <row r="79" spans="1:16" ht="12.75">
      <c r="A79" s="78">
        <f>IF(TRUE,Correlation_donnees_brutes!A80)</f>
        <v>77</v>
      </c>
      <c r="B79" s="78">
        <f>IF(TRUE,Correlation_donnees_brutes!B80)</f>
        <v>-0.000104359</v>
      </c>
      <c r="C79" s="78">
        <f>IF(TRUE,Correlation_donnees_brutes!C80)</f>
        <v>0.00112963</v>
      </c>
      <c r="D79" s="78">
        <f>IF(TRUE,Correlation_donnees_brutes!D80)</f>
        <v>-5.6868499999999999E-05</v>
      </c>
      <c r="E79" s="73" t="str">
        <f>IF(OR(F79&gt;Correlation_traitement!$B$10,I79&gt;Correlation_traitement!$B$9,E78="NON NULLE"),"NON NULLE","NULLE")</f>
        <v>NON NULLE</v>
      </c>
      <c r="F79" s="78">
        <f>(A79-A$2)/Correlation_traitement!$B$5</f>
        <v>0.308</v>
      </c>
      <c r="G79" s="69">
        <f>F79-Correlation_traitement!$B$12</f>
        <v>0.051999999999999991</v>
      </c>
      <c r="H79" s="70">
        <f ca="1">AVERAGE(OFFSET(B79,0,0,Correlation_traitement!$B$6,1))</f>
        <v>-0.000104359</v>
      </c>
      <c r="I79" s="70">
        <f ca="1">AVERAGE(OFFSET(C79,0,0,Correlation_traitement!$B$6,1))</f>
        <v>0.00112963</v>
      </c>
      <c r="J79" s="70">
        <f ca="1">AVERAGE(OFFSET(D79,0,0,Correlation_traitement!$B$6,1))</f>
        <v>-5.6868499999999999E-05</v>
      </c>
      <c r="K79">
        <v>0.00091747200000000001</v>
      </c>
      <c r="L79">
        <v>0.37388700000000002</v>
      </c>
      <c r="M79">
        <v>407.89299999999997</v>
      </c>
      <c r="N79">
        <v>407.51900000000001</v>
      </c>
      <c r="O79" s="70"/>
      <c r="P79" s="70"/>
    </row>
    <row r="80" spans="1:16" ht="12.75">
      <c r="A80" s="78">
        <f>IF(TRUE,Correlation_donnees_brutes!A81)</f>
        <v>78</v>
      </c>
      <c r="B80" s="78">
        <f>IF(TRUE,Correlation_donnees_brutes!B81)</f>
        <v>-4.0693099999999998E-05</v>
      </c>
      <c r="C80" s="78">
        <f>IF(TRUE,Correlation_donnees_brutes!C81)</f>
        <v>0.0011297900000000001</v>
      </c>
      <c r="D80" s="78">
        <f>IF(TRUE,Correlation_donnees_brutes!D81)</f>
        <v>-5.2225599999999997E-05</v>
      </c>
      <c r="E80" s="73" t="str">
        <f>IF(OR(F80&gt;Correlation_traitement!$B$10,I80&gt;Correlation_traitement!$B$9,E79="NON NULLE"),"NON NULLE","NULLE")</f>
        <v>NON NULLE</v>
      </c>
      <c r="F80" s="78">
        <f>(A80-A$2)/Correlation_traitement!$B$5</f>
        <v>0.312</v>
      </c>
      <c r="G80" s="69">
        <f>F80-Correlation_traitement!$B$12</f>
        <v>0.055999999999999994</v>
      </c>
      <c r="H80" s="70">
        <f ca="1">AVERAGE(OFFSET(B80,0,0,Correlation_traitement!$B$6,1))</f>
        <v>-4.0693099999999998E-05</v>
      </c>
      <c r="I80" s="70">
        <f ca="1">AVERAGE(OFFSET(C80,0,0,Correlation_traitement!$B$6,1))</f>
        <v>0.0011297900000000001</v>
      </c>
      <c r="J80" s="70">
        <f ca="1">AVERAGE(OFFSET(D80,0,0,Correlation_traitement!$B$6,1))</f>
        <v>-5.2225599999999997E-05</v>
      </c>
      <c r="K80">
        <v>0.00098060700000000009</v>
      </c>
      <c r="L80">
        <v>0.39961600000000003</v>
      </c>
      <c r="M80">
        <v>407.91800000000001</v>
      </c>
      <c r="N80">
        <v>407.51900000000001</v>
      </c>
      <c r="O80" s="70"/>
      <c r="P80" s="70"/>
    </row>
    <row r="81" spans="1:16" ht="12.75">
      <c r="A81" s="78">
        <f>IF(TRUE,Correlation_donnees_brutes!A82)</f>
        <v>79</v>
      </c>
      <c r="B81" s="78">
        <f>IF(TRUE,Correlation_donnees_brutes!B82)</f>
        <v>-2.9799599999999998E-05</v>
      </c>
      <c r="C81" s="78">
        <f>IF(TRUE,Correlation_donnees_brutes!C82)</f>
        <v>0.00115091</v>
      </c>
      <c r="D81" s="78">
        <f>IF(TRUE,Correlation_donnees_brutes!D82)</f>
        <v>-5.0466400000000002E-05</v>
      </c>
      <c r="E81" s="73" t="str">
        <f>IF(OR(F81&gt;Correlation_traitement!$B$10,I81&gt;Correlation_traitement!$B$9,E80="NON NULLE"),"NON NULLE","NULLE")</f>
        <v>NON NULLE</v>
      </c>
      <c r="F81" s="78">
        <f>(A81-A$2)/Correlation_traitement!$B$5</f>
        <v>0.316</v>
      </c>
      <c r="G81" s="69">
        <f>F81-Correlation_traitement!$B$12</f>
        <v>0.059999999999999998</v>
      </c>
      <c r="H81" s="70">
        <f ca="1">AVERAGE(OFFSET(B81,0,0,Correlation_traitement!$B$6,1))</f>
        <v>-2.9799599999999998E-05</v>
      </c>
      <c r="I81" s="70">
        <f ca="1">AVERAGE(OFFSET(C81,0,0,Correlation_traitement!$B$6,1))</f>
        <v>0.00115091</v>
      </c>
      <c r="J81" s="70">
        <f ca="1">AVERAGE(OFFSET(D81,0,0,Correlation_traitement!$B$6,1))</f>
        <v>-5.0466400000000002E-05</v>
      </c>
      <c r="K81">
        <v>0.00100292</v>
      </c>
      <c r="L81">
        <v>0.40871099999999999</v>
      </c>
      <c r="M81">
        <v>407.928</v>
      </c>
      <c r="N81">
        <v>407.51900000000001</v>
      </c>
      <c r="O81" s="70"/>
      <c r="P81" s="70"/>
    </row>
    <row r="82" spans="1:16" ht="12.75">
      <c r="A82" s="78">
        <f>IF(TRUE,Correlation_donnees_brutes!A83)</f>
        <v>80</v>
      </c>
      <c r="B82" s="78">
        <f>IF(TRUE,Correlation_donnees_brutes!B83)</f>
        <v>-1.9532099999999999E-05</v>
      </c>
      <c r="C82" s="78">
        <f>IF(TRUE,Correlation_donnees_brutes!C83)</f>
        <v>0.0011491800000000001</v>
      </c>
      <c r="D82" s="78">
        <f>IF(TRUE,Correlation_donnees_brutes!D83)</f>
        <v>-3.2197199999999997E-05</v>
      </c>
      <c r="E82" s="73" t="str">
        <f>IF(OR(F82&gt;Correlation_traitement!$B$10,I82&gt;Correlation_traitement!$B$9,E81="NON NULLE"),"NON NULLE","NULLE")</f>
        <v>NON NULLE</v>
      </c>
      <c r="F82" s="78">
        <f>(A82-A$2)/Correlation_traitement!$B$5</f>
        <v>0.32000000000000001</v>
      </c>
      <c r="G82" s="69">
        <f>F82-Correlation_traitement!$B$12</f>
        <v>0.064000000000000001</v>
      </c>
      <c r="H82" s="70">
        <f ca="1">AVERAGE(OFFSET(B82,0,0,Correlation_traitement!$B$6,1))</f>
        <v>-1.9532099999999999E-05</v>
      </c>
      <c r="I82" s="70">
        <f ca="1">AVERAGE(OFFSET(C82,0,0,Correlation_traitement!$B$6,1))</f>
        <v>0.0011491800000000001</v>
      </c>
      <c r="J82" s="70">
        <f ca="1">AVERAGE(OFFSET(D82,0,0,Correlation_traitement!$B$6,1))</f>
        <v>-3.2197199999999997E-05</v>
      </c>
      <c r="K82">
        <v>0.0010428600000000001</v>
      </c>
      <c r="L82">
        <v>0.424985</v>
      </c>
      <c r="M82">
        <v>407.94400000000002</v>
      </c>
      <c r="N82">
        <v>407.51900000000001</v>
      </c>
      <c r="O82" s="70"/>
      <c r="P82" s="70"/>
    </row>
    <row r="83" spans="1:16" ht="12.75">
      <c r="A83" s="78">
        <f>IF(TRUE,Correlation_donnees_brutes!A84)</f>
        <v>81</v>
      </c>
      <c r="B83" s="78">
        <f>IF(TRUE,Correlation_donnees_brutes!B84)</f>
        <v>1.7445E-05</v>
      </c>
      <c r="C83" s="78">
        <f>IF(TRUE,Correlation_donnees_brutes!C84)</f>
        <v>0.00115478</v>
      </c>
      <c r="D83" s="78">
        <f>IF(TRUE,Correlation_donnees_brutes!D84)</f>
        <v>-5.32316E-05</v>
      </c>
      <c r="E83" s="73" t="str">
        <f>IF(OR(F83&gt;Correlation_traitement!$B$10,I83&gt;Correlation_traitement!$B$9,E82="NON NULLE"),"NON NULLE","NULLE")</f>
        <v>NON NULLE</v>
      </c>
      <c r="F83" s="78">
        <f>(A83-A$2)/Correlation_traitement!$B$5</f>
        <v>0.32400000000000001</v>
      </c>
      <c r="G83" s="69">
        <f>F83-Correlation_traitement!$B$12</f>
        <v>0.068000000000000005</v>
      </c>
      <c r="H83" s="70">
        <f ca="1">AVERAGE(OFFSET(B83,0,0,Correlation_traitement!$B$6,1))</f>
        <v>1.7445E-05</v>
      </c>
      <c r="I83" s="70">
        <f ca="1">AVERAGE(OFFSET(C83,0,0,Correlation_traitement!$B$6,1))</f>
        <v>0.00115478</v>
      </c>
      <c r="J83" s="70">
        <f ca="1">AVERAGE(OFFSET(D83,0,0,Correlation_traitement!$B$6,1))</f>
        <v>-5.32316E-05</v>
      </c>
      <c r="K83">
        <v>0.0010486300000000001</v>
      </c>
      <c r="L83">
        <v>0.42733599999999999</v>
      </c>
      <c r="M83">
        <v>407.94600000000003</v>
      </c>
      <c r="N83">
        <v>407.51900000000001</v>
      </c>
      <c r="O83" s="70"/>
      <c r="P83" s="70"/>
    </row>
    <row r="84" spans="1:16" ht="12.75">
      <c r="A84" s="78">
        <f>IF(TRUE,Correlation_donnees_brutes!A85)</f>
        <v>82</v>
      </c>
      <c r="B84" s="78">
        <f>IF(TRUE,Correlation_donnees_brutes!B85)</f>
        <v>7.0720200000000001E-05</v>
      </c>
      <c r="C84" s="78">
        <f>IF(TRUE,Correlation_donnees_brutes!C85)</f>
        <v>0.0012377499999999999</v>
      </c>
      <c r="D84" s="78">
        <f>IF(TRUE,Correlation_donnees_brutes!D85)</f>
        <v>-3.7437400000000002E-05</v>
      </c>
      <c r="E84" s="73" t="str">
        <f>IF(OR(F84&gt;Correlation_traitement!$B$10,I84&gt;Correlation_traitement!$B$9,E83="NON NULLE"),"NON NULLE","NULLE")</f>
        <v>NON NULLE</v>
      </c>
      <c r="F84" s="78">
        <f>(A84-A$2)/Correlation_traitement!$B$5</f>
        <v>0.32800000000000001</v>
      </c>
      <c r="G84" s="69">
        <f>F84-Correlation_traitement!$B$12</f>
        <v>0.072000000000000008</v>
      </c>
      <c r="H84" s="70">
        <f ca="1">AVERAGE(OFFSET(B84,0,0,Correlation_traitement!$B$6,1))</f>
        <v>7.0720200000000001E-05</v>
      </c>
      <c r="I84" s="70">
        <f ca="1">AVERAGE(OFFSET(C84,0,0,Correlation_traitement!$B$6,1))</f>
        <v>0.0012377499999999999</v>
      </c>
      <c r="J84" s="70">
        <f ca="1">AVERAGE(OFFSET(D84,0,0,Correlation_traitement!$B$6,1))</f>
        <v>-3.7437400000000002E-05</v>
      </c>
      <c r="K84">
        <v>0.0010675000000000001</v>
      </c>
      <c r="L84">
        <v>0.435027</v>
      </c>
      <c r="M84">
        <v>407.95400000000001</v>
      </c>
      <c r="N84">
        <v>407.51900000000001</v>
      </c>
      <c r="O84" s="70"/>
      <c r="P84" s="70"/>
    </row>
    <row r="85" spans="1:16" ht="12.75">
      <c r="A85" s="78">
        <f>IF(TRUE,Correlation_donnees_brutes!A86)</f>
        <v>83</v>
      </c>
      <c r="B85" s="78">
        <f>IF(TRUE,Correlation_donnees_brutes!B86)</f>
        <v>3.4621600000000001E-05</v>
      </c>
      <c r="C85" s="78">
        <f>IF(TRUE,Correlation_donnees_brutes!C86)</f>
        <v>0.0012054699999999999</v>
      </c>
      <c r="D85" s="78">
        <f>IF(TRUE,Correlation_donnees_brutes!D86)</f>
        <v>-2.3895899999999999E-05</v>
      </c>
      <c r="E85" s="73" t="str">
        <f>IF(OR(F85&gt;Correlation_traitement!$B$10,I85&gt;Correlation_traitement!$B$9,E84="NON NULLE"),"NON NULLE","NULLE")</f>
        <v>NON NULLE</v>
      </c>
      <c r="F85" s="78">
        <f>(A85-A$2)/Correlation_traitement!$B$5</f>
        <v>0.33200000000000002</v>
      </c>
      <c r="G85" s="69">
        <f>F85-Correlation_traitement!$B$12</f>
        <v>0.076000000000000012</v>
      </c>
      <c r="H85" s="70">
        <f ca="1">AVERAGE(OFFSET(B85,0,0,Correlation_traitement!$B$6,1))</f>
        <v>3.4621600000000001E-05</v>
      </c>
      <c r="I85" s="70">
        <f ca="1">AVERAGE(OFFSET(C85,0,0,Correlation_traitement!$B$6,1))</f>
        <v>0.0012054699999999999</v>
      </c>
      <c r="J85" s="70">
        <f ca="1">AVERAGE(OFFSET(D85,0,0,Correlation_traitement!$B$6,1))</f>
        <v>-2.3895899999999999E-05</v>
      </c>
      <c r="K85">
        <v>0.00109768</v>
      </c>
      <c r="L85">
        <v>0.44732699999999997</v>
      </c>
      <c r="M85">
        <v>407.96600000000001</v>
      </c>
      <c r="N85">
        <v>407.51900000000001</v>
      </c>
      <c r="O85" s="70"/>
      <c r="P85" s="70"/>
    </row>
    <row r="86" spans="1:16" ht="12.75">
      <c r="A86" s="78">
        <f>IF(TRUE,Correlation_donnees_brutes!A87)</f>
        <v>84</v>
      </c>
      <c r="B86" s="78">
        <f>IF(TRUE,Correlation_donnees_brutes!B87)</f>
        <v>1.9701600000000001E-05</v>
      </c>
      <c r="C86" s="78">
        <f>IF(TRUE,Correlation_donnees_brutes!C87)</f>
        <v>0.0011959900000000001</v>
      </c>
      <c r="D86" s="78">
        <f>IF(TRUE,Correlation_donnees_brutes!D87)</f>
        <v>-2.50473E-05</v>
      </c>
      <c r="E86" s="73" t="str">
        <f>IF(OR(F86&gt;Correlation_traitement!$B$10,I86&gt;Correlation_traitement!$B$9,E85="NON NULLE"),"NON NULLE","NULLE")</f>
        <v>NON NULLE</v>
      </c>
      <c r="F86" s="78">
        <f>(A86-A$2)/Correlation_traitement!$B$5</f>
        <v>0.33600000000000002</v>
      </c>
      <c r="G86" s="69">
        <f>F86-Correlation_traitement!$B$12</f>
        <v>0.080000000000000016</v>
      </c>
      <c r="H86" s="70">
        <f ca="1">AVERAGE(OFFSET(B86,0,0,Correlation_traitement!$B$6,1))</f>
        <v>1.9701600000000001E-05</v>
      </c>
      <c r="I86" s="70">
        <f ca="1">AVERAGE(OFFSET(C86,0,0,Correlation_traitement!$B$6,1))</f>
        <v>0.0011959900000000001</v>
      </c>
      <c r="J86" s="70">
        <f ca="1">AVERAGE(OFFSET(D86,0,0,Correlation_traitement!$B$6,1))</f>
        <v>-2.50473E-05</v>
      </c>
      <c r="K86">
        <v>0.0011164300000000001</v>
      </c>
      <c r="L86">
        <v>0.45496599999999998</v>
      </c>
      <c r="M86">
        <v>407.97399999999999</v>
      </c>
      <c r="N86">
        <v>407.51900000000001</v>
      </c>
      <c r="O86" s="70"/>
      <c r="P86" s="70"/>
    </row>
    <row r="87" spans="1:16" ht="12.75">
      <c r="A87" s="78">
        <f>IF(TRUE,Correlation_donnees_brutes!A88)</f>
        <v>85</v>
      </c>
      <c r="B87" s="78">
        <f>IF(TRUE,Correlation_donnees_brutes!B88)</f>
        <v>1.3103E-05</v>
      </c>
      <c r="C87" s="78">
        <f>IF(TRUE,Correlation_donnees_brutes!C88)</f>
        <v>0.00128987</v>
      </c>
      <c r="D87" s="78">
        <f>IF(TRUE,Correlation_donnees_brutes!D88)</f>
        <v>-3.5067600000000003E-05</v>
      </c>
      <c r="E87" s="73" t="str">
        <f>IF(OR(F87&gt;Correlation_traitement!$B$10,I87&gt;Correlation_traitement!$B$9,E86="NON NULLE"),"NON NULLE","NULLE")</f>
        <v>NON NULLE</v>
      </c>
      <c r="F87" s="78">
        <f>(A87-A$2)/Correlation_traitement!$B$5</f>
        <v>0.34000000000000002</v>
      </c>
      <c r="G87" s="69">
        <f>F87-Correlation_traitement!$B$12</f>
        <v>0.084000000000000019</v>
      </c>
      <c r="H87" s="70">
        <f ca="1">AVERAGE(OFFSET(B87,0,0,Correlation_traitement!$B$6,1))</f>
        <v>1.3103E-05</v>
      </c>
      <c r="I87" s="70">
        <f ca="1">AVERAGE(OFFSET(C87,0,0,Correlation_traitement!$B$6,1))</f>
        <v>0.00128987</v>
      </c>
      <c r="J87" s="70">
        <f ca="1">AVERAGE(OFFSET(D87,0,0,Correlation_traitement!$B$6,1))</f>
        <v>-3.5067600000000003E-05</v>
      </c>
      <c r="K87">
        <v>0.00115409</v>
      </c>
      <c r="L87">
        <v>0.47031400000000001</v>
      </c>
      <c r="M87">
        <v>407.98899999999998</v>
      </c>
      <c r="N87">
        <v>407.51900000000001</v>
      </c>
      <c r="O87" s="70"/>
      <c r="P87" s="70"/>
    </row>
    <row r="88" spans="1:16" ht="12.75">
      <c r="A88" s="78">
        <f>IF(TRUE,Correlation_donnees_brutes!A89)</f>
        <v>86</v>
      </c>
      <c r="B88" s="78">
        <f>IF(TRUE,Correlation_donnees_brutes!B89)</f>
        <v>7.0857400000000004E-05</v>
      </c>
      <c r="C88" s="78">
        <f>IF(TRUE,Correlation_donnees_brutes!C89)</f>
        <v>0.00129247</v>
      </c>
      <c r="D88" s="78">
        <f>IF(TRUE,Correlation_donnees_brutes!D89)</f>
        <v>-3.67167E-05</v>
      </c>
      <c r="E88" s="73" t="str">
        <f>IF(OR(F88&gt;Correlation_traitement!$B$10,I88&gt;Correlation_traitement!$B$9,E87="NON NULLE"),"NON NULLE","NULLE")</f>
        <v>NON NULLE</v>
      </c>
      <c r="F88" s="78">
        <f>(A88-A$2)/Correlation_traitement!$B$5</f>
        <v>0.34399999999999997</v>
      </c>
      <c r="G88" s="69">
        <f>F88-Correlation_traitement!$B$12</f>
        <v>0.087999999999999967</v>
      </c>
      <c r="H88" s="70">
        <f ca="1">AVERAGE(OFFSET(B88,0,0,Correlation_traitement!$B$6,1))</f>
        <v>7.0857400000000004E-05</v>
      </c>
      <c r="I88" s="70">
        <f ca="1">AVERAGE(OFFSET(C88,0,0,Correlation_traitement!$B$6,1))</f>
        <v>0.00129247</v>
      </c>
      <c r="J88" s="70">
        <f ca="1">AVERAGE(OFFSET(D88,0,0,Correlation_traitement!$B$6,1))</f>
        <v>-3.67167E-05</v>
      </c>
      <c r="K88">
        <v>0.0011993399999999999</v>
      </c>
      <c r="L88">
        <v>0.48875200000000002</v>
      </c>
      <c r="M88">
        <v>408.00799999999998</v>
      </c>
      <c r="N88">
        <v>407.51900000000001</v>
      </c>
      <c r="O88" s="70"/>
      <c r="P88" s="70"/>
    </row>
    <row r="89" spans="1:16" ht="12.75">
      <c r="A89" s="78">
        <f>IF(TRUE,Correlation_donnees_brutes!A90)</f>
        <v>87</v>
      </c>
      <c r="B89" s="78">
        <f>IF(TRUE,Correlation_donnees_brutes!B90)</f>
        <v>4.3037100000000002E-05</v>
      </c>
      <c r="C89" s="78">
        <f>IF(TRUE,Correlation_donnees_brutes!C90)</f>
        <v>0.0012832</v>
      </c>
      <c r="D89" s="78">
        <f>IF(TRUE,Correlation_donnees_brutes!D90)</f>
        <v>-1.04707E-05</v>
      </c>
      <c r="E89" s="73" t="str">
        <f>IF(OR(F89&gt;Correlation_traitement!$B$10,I89&gt;Correlation_traitement!$B$9,E88="NON NULLE"),"NON NULLE","NULLE")</f>
        <v>NON NULLE</v>
      </c>
      <c r="F89" s="78">
        <f>(A89-A$2)/Correlation_traitement!$B$5</f>
        <v>0.34799999999999998</v>
      </c>
      <c r="G89" s="69">
        <f>F89-Correlation_traitement!$B$12</f>
        <v>0.091999999999999971</v>
      </c>
      <c r="H89" s="70">
        <f ca="1">AVERAGE(OFFSET(B89,0,0,Correlation_traitement!$B$6,1))</f>
        <v>4.3037100000000002E-05</v>
      </c>
      <c r="I89" s="70">
        <f ca="1">AVERAGE(OFFSET(C89,0,0,Correlation_traitement!$B$6,1))</f>
        <v>0.0012832</v>
      </c>
      <c r="J89" s="70">
        <f ca="1">AVERAGE(OFFSET(D89,0,0,Correlation_traitement!$B$6,1))</f>
        <v>-1.04707E-05</v>
      </c>
      <c r="K89">
        <v>0.0012071600000000001</v>
      </c>
      <c r="L89">
        <v>0.49194100000000002</v>
      </c>
      <c r="M89">
        <v>408.01100000000002</v>
      </c>
      <c r="N89">
        <v>407.51900000000001</v>
      </c>
      <c r="O89" s="70"/>
      <c r="P89" s="70"/>
    </row>
    <row r="90" spans="1:16" ht="12.75">
      <c r="A90" s="78">
        <f>IF(TRUE,Correlation_donnees_brutes!A91)</f>
        <v>88</v>
      </c>
      <c r="B90" s="78">
        <f>IF(TRUE,Correlation_donnees_brutes!B91)</f>
        <v>3.8088299999999999E-05</v>
      </c>
      <c r="C90" s="78">
        <f>IF(TRUE,Correlation_donnees_brutes!C91)</f>
        <v>0.0012792299999999999</v>
      </c>
      <c r="D90" s="78">
        <f>IF(TRUE,Correlation_donnees_brutes!D91)</f>
        <v>3.1279499999999998E-06</v>
      </c>
      <c r="E90" s="73" t="str">
        <f>IF(OR(F90&gt;Correlation_traitement!$B$10,I90&gt;Correlation_traitement!$B$9,E89="NON NULLE"),"NON NULLE","NULLE")</f>
        <v>NON NULLE</v>
      </c>
      <c r="F90" s="78">
        <f>(A90-A$2)/Correlation_traitement!$B$5</f>
        <v>0.35199999999999998</v>
      </c>
      <c r="G90" s="69">
        <f>F90-Correlation_traitement!$B$12</f>
        <v>0.095999999999999974</v>
      </c>
      <c r="H90" s="70">
        <f ca="1">AVERAGE(OFFSET(B90,0,0,Correlation_traitement!$B$6,1))</f>
        <v>3.8088299999999999E-05</v>
      </c>
      <c r="I90" s="70">
        <f ca="1">AVERAGE(OFFSET(C90,0,0,Correlation_traitement!$B$6,1))</f>
        <v>0.0012792299999999999</v>
      </c>
      <c r="J90" s="70">
        <f ca="1">AVERAGE(OFFSET(D90,0,0,Correlation_traitement!$B$6,1))</f>
        <v>3.1279499999999998E-06</v>
      </c>
      <c r="K90">
        <v>0.0012317599999999999</v>
      </c>
      <c r="L90">
        <v>0.50196399999999997</v>
      </c>
      <c r="M90">
        <v>408.02100000000002</v>
      </c>
      <c r="N90">
        <v>407.51900000000001</v>
      </c>
      <c r="O90" s="70"/>
      <c r="P90" s="70"/>
    </row>
    <row r="91" spans="1:16" ht="12.75">
      <c r="A91" s="78">
        <f>IF(TRUE,Correlation_donnees_brutes!A92)</f>
        <v>89</v>
      </c>
      <c r="B91" s="78">
        <f>IF(TRUE,Correlation_donnees_brutes!B92)</f>
        <v>6.3299200000000005E-05</v>
      </c>
      <c r="C91" s="78">
        <f>IF(TRUE,Correlation_donnees_brutes!C92)</f>
        <v>0.00131347</v>
      </c>
      <c r="D91" s="78">
        <f>IF(TRUE,Correlation_donnees_brutes!D92)</f>
        <v>1.5894200000000001E-05</v>
      </c>
      <c r="E91" s="73" t="str">
        <f>IF(OR(F91&gt;Correlation_traitement!$B$10,I91&gt;Correlation_traitement!$B$9,E90="NON NULLE"),"NON NULLE","NULLE")</f>
        <v>NON NULLE</v>
      </c>
      <c r="F91" s="78">
        <f>(A91-A$2)/Correlation_traitement!$B$5</f>
        <v>0.35599999999999998</v>
      </c>
      <c r="G91" s="69">
        <f>F91-Correlation_traitement!$B$12</f>
        <v>0.099999999999999978</v>
      </c>
      <c r="H91" s="70">
        <f ca="1">AVERAGE(OFFSET(B91,0,0,Correlation_traitement!$B$6,1))</f>
        <v>6.3299200000000005E-05</v>
      </c>
      <c r="I91" s="70">
        <f ca="1">AVERAGE(OFFSET(C91,0,0,Correlation_traitement!$B$6,1))</f>
        <v>0.00131347</v>
      </c>
      <c r="J91" s="70">
        <f ca="1">AVERAGE(OFFSET(D91,0,0,Correlation_traitement!$B$6,1))</f>
        <v>1.5894200000000001E-05</v>
      </c>
      <c r="K91">
        <v>0.00124138</v>
      </c>
      <c r="L91">
        <v>0.505888</v>
      </c>
      <c r="M91">
        <v>408.025</v>
      </c>
      <c r="N91">
        <v>407.51900000000001</v>
      </c>
      <c r="O91" s="70"/>
      <c r="P91" s="70"/>
    </row>
    <row r="92" spans="1:16" ht="12.75">
      <c r="A92" s="78">
        <f>IF(TRUE,Correlation_donnees_brutes!A93)</f>
        <v>90</v>
      </c>
      <c r="B92" s="78">
        <f>IF(TRUE,Correlation_donnees_brutes!B93)</f>
        <v>4.8708899999999997E-05</v>
      </c>
      <c r="C92" s="78">
        <f>IF(TRUE,Correlation_donnees_brutes!C93)</f>
        <v>0.0013455699999999999</v>
      </c>
      <c r="D92" s="78">
        <f>IF(TRUE,Correlation_donnees_brutes!D93)</f>
        <v>-8.6962399999999993E-06</v>
      </c>
      <c r="E92" s="73" t="str">
        <f>IF(OR(F92&gt;Correlation_traitement!$B$10,I92&gt;Correlation_traitement!$B$9,E91="NON NULLE"),"NON NULLE","NULLE")</f>
        <v>NON NULLE</v>
      </c>
      <c r="F92" s="78">
        <f>(A92-A$2)/Correlation_traitement!$B$5</f>
        <v>0.35999999999999999</v>
      </c>
      <c r="G92" s="69">
        <f>F92-Correlation_traitement!$B$12</f>
        <v>0.10399999999999998</v>
      </c>
      <c r="H92" s="70">
        <f ca="1">AVERAGE(OFFSET(B92,0,0,Correlation_traitement!$B$6,1))</f>
        <v>4.8708899999999997E-05</v>
      </c>
      <c r="I92" s="70">
        <f ca="1">AVERAGE(OFFSET(C92,0,0,Correlation_traitement!$B$6,1))</f>
        <v>0.0013455699999999999</v>
      </c>
      <c r="J92" s="70">
        <f ca="1">AVERAGE(OFFSET(D92,0,0,Correlation_traitement!$B$6,1))</f>
        <v>-8.6962399999999993E-06</v>
      </c>
      <c r="K92">
        <v>0.0012759500000000001</v>
      </c>
      <c r="L92">
        <v>0.51997499999999996</v>
      </c>
      <c r="M92">
        <v>408.03899999999999</v>
      </c>
      <c r="N92">
        <v>407.51900000000001</v>
      </c>
      <c r="O92" s="70"/>
      <c r="P92" s="70"/>
    </row>
    <row r="93" spans="1:16" ht="12.75">
      <c r="A93" s="78">
        <f>IF(TRUE,Correlation_donnees_brutes!A94)</f>
        <v>91</v>
      </c>
      <c r="B93" s="78">
        <f>IF(TRUE,Correlation_donnees_brutes!B94)</f>
        <v>6.9935299999999994E-05</v>
      </c>
      <c r="C93" s="78">
        <f>IF(TRUE,Correlation_donnees_brutes!C94)</f>
        <v>0.0013461</v>
      </c>
      <c r="D93" s="78">
        <f>IF(TRUE,Correlation_donnees_brutes!D94)</f>
        <v>2.4394100000000001E-05</v>
      </c>
      <c r="E93" s="73" t="str">
        <f>IF(OR(F93&gt;Correlation_traitement!$B$10,I93&gt;Correlation_traitement!$B$9,E92="NON NULLE"),"NON NULLE","NULLE")</f>
        <v>NON NULLE</v>
      </c>
      <c r="F93" s="78">
        <f>(A93-A$2)/Correlation_traitement!$B$5</f>
        <v>0.36399999999999999</v>
      </c>
      <c r="G93" s="69">
        <f>F93-Correlation_traitement!$B$12</f>
        <v>0.10799999999999999</v>
      </c>
      <c r="H93" s="70">
        <f ca="1">AVERAGE(OFFSET(B93,0,0,Correlation_traitement!$B$6,1))</f>
        <v>6.9935299999999994E-05</v>
      </c>
      <c r="I93" s="70">
        <f ca="1">AVERAGE(OFFSET(C93,0,0,Correlation_traitement!$B$6,1))</f>
        <v>0.0013461</v>
      </c>
      <c r="J93" s="70">
        <f ca="1">AVERAGE(OFFSET(D93,0,0,Correlation_traitement!$B$6,1))</f>
        <v>2.4394100000000001E-05</v>
      </c>
      <c r="K93">
        <v>0.00130427</v>
      </c>
      <c r="L93">
        <v>0.53151499999999996</v>
      </c>
      <c r="M93">
        <v>408.05</v>
      </c>
      <c r="N93">
        <v>407.51900000000001</v>
      </c>
      <c r="O93" s="70"/>
      <c r="P93" s="70"/>
    </row>
    <row r="94" spans="1:16" ht="12.75">
      <c r="A94" s="78">
        <f>IF(TRUE,Correlation_donnees_brutes!A95)</f>
        <v>92</v>
      </c>
      <c r="B94" s="78">
        <f>IF(TRUE,Correlation_donnees_brutes!B95)</f>
        <v>9.5466199999999997E-05</v>
      </c>
      <c r="C94" s="78">
        <f>IF(TRUE,Correlation_donnees_brutes!C95)</f>
        <v>0.0013829000000000001</v>
      </c>
      <c r="D94" s="78">
        <f>IF(TRUE,Correlation_donnees_brutes!D95)</f>
        <v>1.16705E-05</v>
      </c>
      <c r="E94" s="73" t="str">
        <f>IF(OR(F94&gt;Correlation_traitement!$B$10,I94&gt;Correlation_traitement!$B$9,E93="NON NULLE"),"NON NULLE","NULLE")</f>
        <v>NON NULLE</v>
      </c>
      <c r="F94" s="78">
        <f>(A94-A$2)/Correlation_traitement!$B$5</f>
        <v>0.36799999999999999</v>
      </c>
      <c r="G94" s="69">
        <f>F94-Correlation_traitement!$B$12</f>
        <v>0.11199999999999999</v>
      </c>
      <c r="H94" s="70">
        <f ca="1">AVERAGE(OFFSET(B94,0,0,Correlation_traitement!$B$6,1))</f>
        <v>9.5466199999999997E-05</v>
      </c>
      <c r="I94" s="70">
        <f ca="1">AVERAGE(OFFSET(C94,0,0,Correlation_traitement!$B$6,1))</f>
        <v>0.0013829000000000001</v>
      </c>
      <c r="J94" s="70">
        <f ca="1">AVERAGE(OFFSET(D94,0,0,Correlation_traitement!$B$6,1))</f>
        <v>1.16705E-05</v>
      </c>
      <c r="K94">
        <v>0.00133132</v>
      </c>
      <c r="L94">
        <v>0.54254000000000002</v>
      </c>
      <c r="M94">
        <v>408.06099999999998</v>
      </c>
      <c r="N94">
        <v>407.51900000000001</v>
      </c>
      <c r="O94" s="70"/>
      <c r="P94" s="70"/>
    </row>
    <row r="95" spans="1:16" ht="12.75">
      <c r="A95" s="78">
        <f>IF(TRUE,Correlation_donnees_brutes!A96)</f>
        <v>93</v>
      </c>
      <c r="B95" s="78">
        <f>IF(TRUE,Correlation_donnees_brutes!B96)</f>
        <v>3.4912200000000001E-05</v>
      </c>
      <c r="C95" s="78">
        <f>IF(TRUE,Correlation_donnees_brutes!C96)</f>
        <v>0.0014061200000000001</v>
      </c>
      <c r="D95" s="78">
        <f>IF(TRUE,Correlation_donnees_brutes!D96)</f>
        <v>1.21793E-06</v>
      </c>
      <c r="E95" s="73" t="str">
        <f>IF(OR(F95&gt;Correlation_traitement!$B$10,I95&gt;Correlation_traitement!$B$9,E94="NON NULLE"),"NON NULLE","NULLE")</f>
        <v>NON NULLE</v>
      </c>
      <c r="F95" s="78">
        <f>(A95-A$2)/Correlation_traitement!$B$5</f>
        <v>0.372</v>
      </c>
      <c r="G95" s="69">
        <f>F95-Correlation_traitement!$B$12</f>
        <v>0.11599999999999999</v>
      </c>
      <c r="H95" s="70">
        <f ca="1">AVERAGE(OFFSET(B95,0,0,Correlation_traitement!$B$6,1))</f>
        <v>3.4912200000000001E-05</v>
      </c>
      <c r="I95" s="70">
        <f ca="1">AVERAGE(OFFSET(C95,0,0,Correlation_traitement!$B$6,1))</f>
        <v>0.0014061200000000001</v>
      </c>
      <c r="J95" s="70">
        <f ca="1">AVERAGE(OFFSET(D95,0,0,Correlation_traitement!$B$6,1))</f>
        <v>1.21793E-06</v>
      </c>
      <c r="K95">
        <v>0.0013507</v>
      </c>
      <c r="L95">
        <v>0.55043500000000001</v>
      </c>
      <c r="M95">
        <v>408.06900000000002</v>
      </c>
      <c r="N95">
        <v>407.51900000000001</v>
      </c>
      <c r="O95" s="70"/>
      <c r="P95" s="70"/>
    </row>
    <row r="96" spans="1:16" ht="12.75">
      <c r="A96" s="78">
        <f>IF(TRUE,Correlation_donnees_brutes!A97)</f>
        <v>94</v>
      </c>
      <c r="B96" s="78">
        <f>IF(TRUE,Correlation_donnees_brutes!B97)</f>
        <v>7.7754000000000001E-05</v>
      </c>
      <c r="C96" s="78">
        <f>IF(TRUE,Correlation_donnees_brutes!C97)</f>
        <v>0.00142296</v>
      </c>
      <c r="D96" s="78">
        <f>IF(TRUE,Correlation_donnees_brutes!D97)</f>
        <v>4.0455299999999999E-05</v>
      </c>
      <c r="E96" s="73" t="str">
        <f>IF(OR(F96&gt;Correlation_traitement!$B$10,I96&gt;Correlation_traitement!$B$9,E95="NON NULLE"),"NON NULLE","NULLE")</f>
        <v>NON NULLE</v>
      </c>
      <c r="F96" s="78">
        <f>(A96-A$2)/Correlation_traitement!$B$5</f>
        <v>0.376</v>
      </c>
      <c r="G96" s="69">
        <f>F96-Correlation_traitement!$B$12</f>
        <v>0.12</v>
      </c>
      <c r="H96" s="70">
        <f ca="1">AVERAGE(OFFSET(B96,0,0,Correlation_traitement!$B$6,1))</f>
        <v>7.7754000000000001E-05</v>
      </c>
      <c r="I96" s="70">
        <f ca="1">AVERAGE(OFFSET(C96,0,0,Correlation_traitement!$B$6,1))</f>
        <v>0.00142296</v>
      </c>
      <c r="J96" s="70">
        <f ca="1">AVERAGE(OFFSET(D96,0,0,Correlation_traitement!$B$6,1))</f>
        <v>4.0455299999999999E-05</v>
      </c>
      <c r="K96">
        <v>0.0013502099999999999</v>
      </c>
      <c r="L96">
        <v>0.55023699999999998</v>
      </c>
      <c r="M96">
        <v>408.06900000000002</v>
      </c>
      <c r="N96">
        <v>407.51900000000001</v>
      </c>
      <c r="O96" s="70"/>
      <c r="P96" s="70"/>
    </row>
    <row r="97" spans="1:16" ht="12.75">
      <c r="A97" s="78">
        <f>IF(TRUE,Correlation_donnees_brutes!A98)</f>
        <v>95</v>
      </c>
      <c r="B97" s="78">
        <f>IF(TRUE,Correlation_donnees_brutes!B98)</f>
        <v>4.7392299999999997E-05</v>
      </c>
      <c r="C97" s="78">
        <f>IF(TRUE,Correlation_donnees_brutes!C98)</f>
        <v>0.00143344</v>
      </c>
      <c r="D97" s="78">
        <f>IF(TRUE,Correlation_donnees_brutes!D98)</f>
        <v>4.31243E-06</v>
      </c>
      <c r="E97" s="73" t="str">
        <f>IF(OR(F97&gt;Correlation_traitement!$B$10,I97&gt;Correlation_traitement!$B$9,E96="NON NULLE"),"NON NULLE","NULLE")</f>
        <v>NON NULLE</v>
      </c>
      <c r="F97" s="78">
        <f>(A97-A$2)/Correlation_traitement!$B$5</f>
        <v>0.38</v>
      </c>
      <c r="G97" s="69">
        <f>F97-Correlation_traitement!$B$12</f>
        <v>0.124</v>
      </c>
      <c r="H97" s="70">
        <f ca="1">AVERAGE(OFFSET(B97,0,0,Correlation_traitement!$B$6,1))</f>
        <v>4.7392299999999997E-05</v>
      </c>
      <c r="I97" s="70">
        <f ca="1">AVERAGE(OFFSET(C97,0,0,Correlation_traitement!$B$6,1))</f>
        <v>0.00143344</v>
      </c>
      <c r="J97" s="70">
        <f ca="1">AVERAGE(OFFSET(D97,0,0,Correlation_traitement!$B$6,1))</f>
        <v>4.31243E-06</v>
      </c>
      <c r="K97">
        <v>0.00139185</v>
      </c>
      <c r="L97">
        <v>0.56720499999999996</v>
      </c>
      <c r="M97">
        <v>408.08600000000001</v>
      </c>
      <c r="N97">
        <v>407.51900000000001</v>
      </c>
      <c r="O97" s="70"/>
      <c r="P97" s="70"/>
    </row>
    <row r="98" spans="1:16" ht="12.75">
      <c r="A98" s="78">
        <f>IF(TRUE,Correlation_donnees_brutes!A99)</f>
        <v>96</v>
      </c>
      <c r="B98" s="78">
        <f>IF(TRUE,Correlation_donnees_brutes!B99)</f>
        <v>6.5507799999999996E-05</v>
      </c>
      <c r="C98" s="78">
        <f>IF(TRUE,Correlation_donnees_brutes!C99)</f>
        <v>0.00144878</v>
      </c>
      <c r="D98" s="78">
        <f>IF(TRUE,Correlation_donnees_brutes!D99)</f>
        <v>2.3234000000000002E-05</v>
      </c>
      <c r="E98" s="73" t="str">
        <f>IF(OR(F98&gt;Correlation_traitement!$B$10,I98&gt;Correlation_traitement!$B$9,E97="NON NULLE"),"NON NULLE","NULLE")</f>
        <v>NON NULLE</v>
      </c>
      <c r="F98" s="78">
        <f>(A98-A$2)/Correlation_traitement!$B$5</f>
        <v>0.38400000000000001</v>
      </c>
      <c r="G98" s="69">
        <f>F98-Correlation_traitement!$B$12</f>
        <v>0.128</v>
      </c>
      <c r="H98" s="70">
        <f ca="1">AVERAGE(OFFSET(B98,0,0,Correlation_traitement!$B$6,1))</f>
        <v>6.5507799999999996E-05</v>
      </c>
      <c r="I98" s="70">
        <f ca="1">AVERAGE(OFFSET(C98,0,0,Correlation_traitement!$B$6,1))</f>
        <v>0.00144878</v>
      </c>
      <c r="J98" s="70">
        <f ca="1">AVERAGE(OFFSET(D98,0,0,Correlation_traitement!$B$6,1))</f>
        <v>2.3234000000000002E-05</v>
      </c>
      <c r="K98">
        <v>0.0013981600000000001</v>
      </c>
      <c r="L98">
        <v>0.56977800000000001</v>
      </c>
      <c r="M98">
        <v>408.089</v>
      </c>
      <c r="N98">
        <v>407.51900000000001</v>
      </c>
      <c r="O98" s="70"/>
      <c r="P98" s="70"/>
    </row>
    <row r="99" spans="1:16" ht="12.75">
      <c r="A99" s="78">
        <f>IF(TRUE,Correlation_donnees_brutes!A100)</f>
        <v>97</v>
      </c>
      <c r="B99" s="78">
        <f>IF(TRUE,Correlation_donnees_brutes!B100)</f>
        <v>1.85112E-05</v>
      </c>
      <c r="C99" s="78">
        <f>IF(TRUE,Correlation_donnees_brutes!C100)</f>
        <v>0.0015035199999999999</v>
      </c>
      <c r="D99" s="78">
        <f>IF(TRUE,Correlation_donnees_brutes!D100)</f>
        <v>2.7673300000000002E-05</v>
      </c>
      <c r="E99" s="73" t="str">
        <f>IF(OR(F99&gt;Correlation_traitement!$B$10,I99&gt;Correlation_traitement!$B$9,E98="NON NULLE"),"NON NULLE","NULLE")</f>
        <v>NON NULLE</v>
      </c>
      <c r="F99" s="78">
        <f>(A99-A$2)/Correlation_traitement!$B$5</f>
        <v>0.38800000000000001</v>
      </c>
      <c r="G99" s="69">
        <f>F99-Correlation_traitement!$B$12</f>
        <v>0.13200000000000001</v>
      </c>
      <c r="H99" s="70">
        <f ca="1">AVERAGE(OFFSET(B99,0,0,Correlation_traitement!$B$6,1))</f>
        <v>1.85112E-05</v>
      </c>
      <c r="I99" s="70">
        <f ca="1">AVERAGE(OFFSET(C99,0,0,Correlation_traitement!$B$6,1))</f>
        <v>0.0015035199999999999</v>
      </c>
      <c r="J99" s="70">
        <f ca="1">AVERAGE(OFFSET(D99,0,0,Correlation_traitement!$B$6,1))</f>
        <v>2.7673300000000002E-05</v>
      </c>
      <c r="K99">
        <v>0.00141511</v>
      </c>
      <c r="L99">
        <v>0.57668299999999995</v>
      </c>
      <c r="M99">
        <v>408.096</v>
      </c>
      <c r="N99">
        <v>407.51900000000001</v>
      </c>
      <c r="O99" s="70"/>
      <c r="P99" s="70"/>
    </row>
    <row r="100" spans="1:16" ht="12.75">
      <c r="A100" s="78">
        <f>IF(TRUE,Correlation_donnees_brutes!A101)</f>
        <v>98</v>
      </c>
      <c r="B100" s="78">
        <f>IF(TRUE,Correlation_donnees_brutes!B101)</f>
        <v>1.9295499999999998E-05</v>
      </c>
      <c r="C100" s="78">
        <f>IF(TRUE,Correlation_donnees_brutes!C101)</f>
        <v>0.00150354</v>
      </c>
      <c r="D100" s="78">
        <f>IF(TRUE,Correlation_donnees_brutes!D101)</f>
        <v>1.5642899999999999E-05</v>
      </c>
      <c r="E100" s="73" t="str">
        <f>IF(OR(F100&gt;Correlation_traitement!$B$10,I100&gt;Correlation_traitement!$B$9,E99="NON NULLE"),"NON NULLE","NULLE")</f>
        <v>NON NULLE</v>
      </c>
      <c r="F100" s="78">
        <f>(A100-A$2)/Correlation_traitement!$B$5</f>
        <v>0.39200000000000002</v>
      </c>
      <c r="G100" s="69">
        <f>F100-Correlation_traitement!$B$12</f>
        <v>0.13600000000000001</v>
      </c>
      <c r="H100" s="70">
        <f ca="1">AVERAGE(OFFSET(B100,0,0,Correlation_traitement!$B$6,1))</f>
        <v>1.9295499999999998E-05</v>
      </c>
      <c r="I100" s="70">
        <f ca="1">AVERAGE(OFFSET(C100,0,0,Correlation_traitement!$B$6,1))</f>
        <v>0.00150354</v>
      </c>
      <c r="J100" s="70">
        <f ca="1">AVERAGE(OFFSET(D100,0,0,Correlation_traitement!$B$6,1))</f>
        <v>1.5642899999999999E-05</v>
      </c>
      <c r="K100">
        <v>0.0014515299999999999</v>
      </c>
      <c r="L100">
        <v>0.59152800000000005</v>
      </c>
      <c r="M100">
        <v>408.11</v>
      </c>
      <c r="N100">
        <v>407.51900000000001</v>
      </c>
      <c r="O100" s="70"/>
      <c r="P100" s="70"/>
    </row>
    <row r="101" spans="1:16" ht="12.75">
      <c r="A101" s="78">
        <f>IF(TRUE,Correlation_donnees_brutes!A102)</f>
        <v>99</v>
      </c>
      <c r="B101" s="78">
        <f>IF(TRUE,Correlation_donnees_brutes!B102)</f>
        <v>-4.5030900000000003E-06</v>
      </c>
      <c r="C101" s="78">
        <f>IF(TRUE,Correlation_donnees_brutes!C102)</f>
        <v>0.0015390099999999999</v>
      </c>
      <c r="D101" s="78">
        <f>IF(TRUE,Correlation_donnees_brutes!D102)</f>
        <v>1.8715E-05</v>
      </c>
      <c r="E101" s="73" t="str">
        <f>IF(OR(F101&gt;Correlation_traitement!$B$10,I101&gt;Correlation_traitement!$B$9,E100="NON NULLE"),"NON NULLE","NULLE")</f>
        <v>NON NULLE</v>
      </c>
      <c r="F101" s="78">
        <f>(A101-A$2)/Correlation_traitement!$B$5</f>
        <v>0.39600000000000002</v>
      </c>
      <c r="G101" s="69">
        <f>F101-Correlation_traitement!$B$12</f>
        <v>0.14000000000000001</v>
      </c>
      <c r="H101" s="70">
        <f ca="1">AVERAGE(OFFSET(B101,0,0,Correlation_traitement!$B$6,1))</f>
        <v>-4.5030900000000003E-06</v>
      </c>
      <c r="I101" s="70">
        <f ca="1">AVERAGE(OFFSET(C101,0,0,Correlation_traitement!$B$6,1))</f>
        <v>0.0015390099999999999</v>
      </c>
      <c r="J101" s="70">
        <f ca="1">AVERAGE(OFFSET(D101,0,0,Correlation_traitement!$B$6,1))</f>
        <v>1.8715E-05</v>
      </c>
      <c r="K101">
        <v>0.00145732</v>
      </c>
      <c r="L101">
        <v>0.59388600000000002</v>
      </c>
      <c r="M101">
        <v>408.113</v>
      </c>
      <c r="N101">
        <v>407.51900000000001</v>
      </c>
      <c r="O101" s="70"/>
      <c r="P101" s="70"/>
    </row>
    <row r="102" spans="1:16" ht="12.75">
      <c r="A102" s="78">
        <f>IF(TRUE,Correlation_donnees_brutes!A103)</f>
        <v>100</v>
      </c>
      <c r="B102" s="78">
        <f>IF(TRUE,Correlation_donnees_brutes!B103)</f>
        <v>3.8025699999999998E-06</v>
      </c>
      <c r="C102" s="78">
        <f>IF(TRUE,Correlation_donnees_brutes!C103)</f>
        <v>0.0015115599999999999</v>
      </c>
      <c r="D102" s="78">
        <f>IF(TRUE,Correlation_donnees_brutes!D103)</f>
        <v>4.4520800000000002E-05</v>
      </c>
      <c r="E102" s="73" t="str">
        <f>IF(OR(F102&gt;Correlation_traitement!$B$10,I102&gt;Correlation_traitement!$B$9,E101="NON NULLE"),"NON NULLE","NULLE")</f>
        <v>NON NULLE</v>
      </c>
      <c r="F102" s="78">
        <f>(A102-A$2)/Correlation_traitement!$B$5</f>
        <v>0.40000000000000002</v>
      </c>
      <c r="G102" s="69">
        <f>F102-Correlation_traitement!$B$12</f>
        <v>0.14400000000000002</v>
      </c>
      <c r="H102" s="70">
        <f ca="1">AVERAGE(OFFSET(B102,0,0,Correlation_traitement!$B$6,1))</f>
        <v>3.8025699999999998E-06</v>
      </c>
      <c r="I102" s="70">
        <f ca="1">AVERAGE(OFFSET(C102,0,0,Correlation_traitement!$B$6,1))</f>
        <v>0.0015115599999999999</v>
      </c>
      <c r="J102" s="70">
        <f ca="1">AVERAGE(OFFSET(D102,0,0,Correlation_traitement!$B$6,1))</f>
        <v>4.4520800000000002E-05</v>
      </c>
      <c r="K102">
        <v>0.0014889599999999999</v>
      </c>
      <c r="L102">
        <v>0.60677999999999999</v>
      </c>
      <c r="M102">
        <v>408.12599999999998</v>
      </c>
      <c r="N102">
        <v>407.51900000000001</v>
      </c>
      <c r="O102" s="70"/>
      <c r="P102" s="70"/>
    </row>
    <row r="103" spans="1:16" ht="12.75">
      <c r="A103" s="78">
        <f>IF(TRUE,Correlation_donnees_brutes!A104)</f>
        <v>101</v>
      </c>
      <c r="B103" s="78">
        <f>IF(TRUE,Correlation_donnees_brutes!B104)</f>
        <v>-8.6030000000000001E-05</v>
      </c>
      <c r="C103" s="78">
        <f>IF(TRUE,Correlation_donnees_brutes!C104)</f>
        <v>0.00157938</v>
      </c>
      <c r="D103" s="78">
        <f>IF(TRUE,Correlation_donnees_brutes!D104)</f>
        <v>5.8380500000000001E-05</v>
      </c>
      <c r="E103" s="73" t="str">
        <f>IF(OR(F103&gt;Correlation_traitement!$B$10,I103&gt;Correlation_traitement!$B$9,E102="NON NULLE"),"NON NULLE","NULLE")</f>
        <v>NON NULLE</v>
      </c>
      <c r="F103" s="78">
        <f>(A103-A$2)/Correlation_traitement!$B$5</f>
        <v>0.40400000000000003</v>
      </c>
      <c r="G103" s="69">
        <f>F103-Correlation_traitement!$B$12</f>
        <v>0.14800000000000002</v>
      </c>
      <c r="H103" s="70">
        <f ca="1">AVERAGE(OFFSET(B103,0,0,Correlation_traitement!$B$6,1))</f>
        <v>-8.6030000000000001E-05</v>
      </c>
      <c r="I103" s="70">
        <f ca="1">AVERAGE(OFFSET(C103,0,0,Correlation_traitement!$B$6,1))</f>
        <v>0.00157938</v>
      </c>
      <c r="J103" s="70">
        <f ca="1">AVERAGE(OFFSET(D103,0,0,Correlation_traitement!$B$6,1))</f>
        <v>5.8380500000000001E-05</v>
      </c>
      <c r="K103">
        <v>0.00151805</v>
      </c>
      <c r="L103">
        <v>0.61863299999999999</v>
      </c>
      <c r="M103">
        <v>408.13799999999998</v>
      </c>
      <c r="N103">
        <v>407.51900000000001</v>
      </c>
      <c r="O103" s="70"/>
      <c r="P103" s="70"/>
    </row>
    <row r="104" spans="1:16" ht="12.75">
      <c r="A104" s="78">
        <f>IF(TRUE,Correlation_donnees_brutes!A105)</f>
        <v>102</v>
      </c>
      <c r="B104" s="78">
        <f>IF(TRUE,Correlation_donnees_brutes!B105)</f>
        <v>-5.7944700000000001E-05</v>
      </c>
      <c r="C104" s="78">
        <f>IF(TRUE,Correlation_donnees_brutes!C105)</f>
        <v>0.00164598</v>
      </c>
      <c r="D104" s="78">
        <f>IF(TRUE,Correlation_donnees_brutes!D105)</f>
        <v>5.5544200000000003E-05</v>
      </c>
      <c r="E104" s="73" t="str">
        <f>IF(OR(F104&gt;Correlation_traitement!$B$10,I104&gt;Correlation_traitement!$B$9,E103="NON NULLE"),"NON NULLE","NULLE")</f>
        <v>NON NULLE</v>
      </c>
      <c r="F104" s="78">
        <f>(A104-A$2)/Correlation_traitement!$B$5</f>
        <v>0.40799999999999997</v>
      </c>
      <c r="G104" s="69">
        <f>F104-Correlation_traitement!$B$12</f>
        <v>0.15199999999999997</v>
      </c>
      <c r="H104" s="70">
        <f ca="1">AVERAGE(OFFSET(B104,0,0,Correlation_traitement!$B$6,1))</f>
        <v>-5.7944700000000001E-05</v>
      </c>
      <c r="I104" s="70">
        <f ca="1">AVERAGE(OFFSET(C104,0,0,Correlation_traitement!$B$6,1))</f>
        <v>0.00164598</v>
      </c>
      <c r="J104" s="70">
        <f ca="1">AVERAGE(OFFSET(D104,0,0,Correlation_traitement!$B$6,1))</f>
        <v>5.5544200000000003E-05</v>
      </c>
      <c r="K104">
        <v>0.0015316500000000001</v>
      </c>
      <c r="L104">
        <v>0.62417500000000004</v>
      </c>
      <c r="M104">
        <v>408.14299999999997</v>
      </c>
      <c r="N104">
        <v>407.51900000000001</v>
      </c>
      <c r="O104" s="70"/>
      <c r="P104" s="70"/>
    </row>
    <row r="105" spans="1:16" ht="12.75">
      <c r="A105" s="78">
        <f>IF(TRUE,Correlation_donnees_brutes!A106)</f>
        <v>103</v>
      </c>
      <c r="B105" s="78">
        <f>IF(TRUE,Correlation_donnees_brutes!B106)</f>
        <v>3.6620700000000001E-06</v>
      </c>
      <c r="C105" s="78">
        <f>IF(TRUE,Correlation_donnees_brutes!C106)</f>
        <v>0.00164898</v>
      </c>
      <c r="D105" s="78">
        <f>IF(TRUE,Correlation_donnees_brutes!D106)</f>
        <v>4.0569299999999998E-05</v>
      </c>
      <c r="E105" s="73" t="str">
        <f>IF(OR(F105&gt;Correlation_traitement!$B$10,I105&gt;Correlation_traitement!$B$9,E104="NON NULLE"),"NON NULLE","NULLE")</f>
        <v>NON NULLE</v>
      </c>
      <c r="F105" s="78">
        <f>(A105-A$2)/Correlation_traitement!$B$5</f>
        <v>0.41199999999999998</v>
      </c>
      <c r="G105" s="69">
        <f>F105-Correlation_traitement!$B$12</f>
        <v>0.15599999999999997</v>
      </c>
      <c r="H105" s="70">
        <f ca="1">AVERAGE(OFFSET(B105,0,0,Correlation_traitement!$B$6,1))</f>
        <v>3.6620700000000001E-06</v>
      </c>
      <c r="I105" s="70">
        <f ca="1">AVERAGE(OFFSET(C105,0,0,Correlation_traitement!$B$6,1))</f>
        <v>0.00164898</v>
      </c>
      <c r="J105" s="70">
        <f ca="1">AVERAGE(OFFSET(D105,0,0,Correlation_traitement!$B$6,1))</f>
        <v>4.0569299999999998E-05</v>
      </c>
      <c r="K105">
        <v>0.00158297</v>
      </c>
      <c r="L105">
        <v>0.64508900000000002</v>
      </c>
      <c r="M105">
        <v>408.16399999999999</v>
      </c>
      <c r="N105">
        <v>407.51900000000001</v>
      </c>
      <c r="O105" s="70"/>
      <c r="P105" s="70"/>
    </row>
    <row r="106" spans="1:16" ht="12.75">
      <c r="A106" s="78">
        <f>IF(TRUE,Correlation_donnees_brutes!A107)</f>
        <v>104</v>
      </c>
      <c r="B106" s="78">
        <f>IF(TRUE,Correlation_donnees_brutes!B107)</f>
        <v>-1.6576399999999999E-05</v>
      </c>
      <c r="C106" s="78">
        <f>IF(TRUE,Correlation_donnees_brutes!C107)</f>
        <v>0.00166588</v>
      </c>
      <c r="D106" s="78">
        <f>IF(TRUE,Correlation_donnees_brutes!D107)</f>
        <v>2.87158E-05</v>
      </c>
      <c r="E106" s="73" t="str">
        <f>IF(OR(F106&gt;Correlation_traitement!$B$10,I106&gt;Correlation_traitement!$B$9,E105="NON NULLE"),"NON NULLE","NULLE")</f>
        <v>NON NULLE</v>
      </c>
      <c r="F106" s="78">
        <f>(A106-A$2)/Correlation_traitement!$B$5</f>
        <v>0.41599999999999998</v>
      </c>
      <c r="G106" s="69">
        <f>F106-Correlation_traitement!$B$12</f>
        <v>0.15999999999999998</v>
      </c>
      <c r="H106" s="70">
        <f ca="1">AVERAGE(OFFSET(B106,0,0,Correlation_traitement!$B$6,1))</f>
        <v>-1.6576399999999999E-05</v>
      </c>
      <c r="I106" s="70">
        <f ca="1">AVERAGE(OFFSET(C106,0,0,Correlation_traitement!$B$6,1))</f>
        <v>0.00166588</v>
      </c>
      <c r="J106" s="70">
        <f ca="1">AVERAGE(OFFSET(D106,0,0,Correlation_traitement!$B$6,1))</f>
        <v>2.87158E-05</v>
      </c>
      <c r="K106">
        <v>0.0015930199999999999</v>
      </c>
      <c r="L106">
        <v>0.64918699999999996</v>
      </c>
      <c r="M106">
        <v>408.16800000000001</v>
      </c>
      <c r="N106">
        <v>407.51900000000001</v>
      </c>
      <c r="O106" s="70"/>
      <c r="P106" s="70"/>
    </row>
    <row r="107" spans="1:16" ht="12.75">
      <c r="A107" s="78">
        <f>IF(TRUE,Correlation_donnees_brutes!A108)</f>
        <v>105</v>
      </c>
      <c r="B107" s="78">
        <f>IF(TRUE,Correlation_donnees_brutes!B108)</f>
        <v>-6.7402200000000003E-05</v>
      </c>
      <c r="C107" s="78">
        <f>IF(TRUE,Correlation_donnees_brutes!C108)</f>
        <v>0.00166131</v>
      </c>
      <c r="D107" s="78">
        <f>IF(TRUE,Correlation_donnees_brutes!D108)</f>
        <v>1.33308E-05</v>
      </c>
      <c r="E107" s="73" t="str">
        <f>IF(OR(F107&gt;Correlation_traitement!$B$10,I107&gt;Correlation_traitement!$B$9,E106="NON NULLE"),"NON NULLE","NULLE")</f>
        <v>NON NULLE</v>
      </c>
      <c r="F107" s="78">
        <f>(A107-A$2)/Correlation_traitement!$B$5</f>
        <v>0.41999999999999998</v>
      </c>
      <c r="G107" s="69">
        <f>F107-Correlation_traitement!$B$12</f>
        <v>0.16399999999999998</v>
      </c>
      <c r="H107" s="70">
        <f ca="1">AVERAGE(OFFSET(B107,0,0,Correlation_traitement!$B$6,1))</f>
        <v>-6.7402200000000003E-05</v>
      </c>
      <c r="I107" s="70">
        <f ca="1">AVERAGE(OFFSET(C107,0,0,Correlation_traitement!$B$6,1))</f>
        <v>0.00166131</v>
      </c>
      <c r="J107" s="70">
        <f ca="1">AVERAGE(OFFSET(D107,0,0,Correlation_traitement!$B$6,1))</f>
        <v>1.33308E-05</v>
      </c>
      <c r="K107">
        <v>0.0016198499999999999</v>
      </c>
      <c r="L107">
        <v>0.66011799999999998</v>
      </c>
      <c r="M107">
        <v>408.17899999999997</v>
      </c>
      <c r="N107">
        <v>407.51900000000001</v>
      </c>
      <c r="O107" s="70"/>
      <c r="P107" s="70"/>
    </row>
    <row r="108" spans="1:16" ht="12.75">
      <c r="A108" s="78">
        <f>IF(TRUE,Correlation_donnees_brutes!A109)</f>
        <v>106</v>
      </c>
      <c r="B108" s="78">
        <f>IF(TRUE,Correlation_donnees_brutes!B109)</f>
        <v>-0.00012486999999999999</v>
      </c>
      <c r="C108" s="78">
        <f>IF(TRUE,Correlation_donnees_brutes!C109)</f>
        <v>0.0016703099999999999</v>
      </c>
      <c r="D108" s="78">
        <f>IF(TRUE,Correlation_donnees_brutes!D109)</f>
        <v>2.8115399999999999E-05</v>
      </c>
      <c r="E108" s="73" t="str">
        <f>IF(OR(F108&gt;Correlation_traitement!$B$10,I108&gt;Correlation_traitement!$B$9,E107="NON NULLE"),"NON NULLE","NULLE")</f>
        <v>NON NULLE</v>
      </c>
      <c r="F108" s="78">
        <f>(A108-A$2)/Correlation_traitement!$B$5</f>
        <v>0.42399999999999999</v>
      </c>
      <c r="G108" s="69">
        <f>F108-Correlation_traitement!$B$12</f>
        <v>0.16799999999999998</v>
      </c>
      <c r="H108" s="70">
        <f ca="1">AVERAGE(OFFSET(B108,0,0,Correlation_traitement!$B$6,1))</f>
        <v>-0.00012486999999999999</v>
      </c>
      <c r="I108" s="70">
        <f ca="1">AVERAGE(OFFSET(C108,0,0,Correlation_traitement!$B$6,1))</f>
        <v>0.0016703099999999999</v>
      </c>
      <c r="J108" s="70">
        <f ca="1">AVERAGE(OFFSET(D108,0,0,Correlation_traitement!$B$6,1))</f>
        <v>2.8115399999999999E-05</v>
      </c>
      <c r="K108">
        <v>0.0016277399999999999</v>
      </c>
      <c r="L108">
        <v>0.66333500000000001</v>
      </c>
      <c r="M108">
        <v>408.18200000000002</v>
      </c>
      <c r="N108">
        <v>407.51900000000001</v>
      </c>
      <c r="O108" s="70"/>
      <c r="P108" s="70"/>
    </row>
    <row r="109" spans="1:16" ht="12.75">
      <c r="A109" s="78">
        <f>IF(TRUE,Correlation_donnees_brutes!A110)</f>
        <v>107</v>
      </c>
      <c r="B109" s="78">
        <f>IF(TRUE,Correlation_donnees_brutes!B110)</f>
        <v>-0.00014335899999999999</v>
      </c>
      <c r="C109" s="78">
        <f>IF(TRUE,Correlation_donnees_brutes!C110)</f>
        <v>0.0017096800000000001</v>
      </c>
      <c r="D109" s="78">
        <f>IF(TRUE,Correlation_donnees_brutes!D110)</f>
        <v>3.5183099999999999E-05</v>
      </c>
      <c r="E109" s="73" t="str">
        <f>IF(OR(F109&gt;Correlation_traitement!$B$10,I109&gt;Correlation_traitement!$B$9,E108="NON NULLE"),"NON NULLE","NULLE")</f>
        <v>NON NULLE</v>
      </c>
      <c r="F109" s="78">
        <f>(A109-A$2)/Correlation_traitement!$B$5</f>
        <v>0.42799999999999999</v>
      </c>
      <c r="G109" s="69">
        <f>F109-Correlation_traitement!$B$12</f>
        <v>0.17199999999999999</v>
      </c>
      <c r="H109" s="70">
        <f ca="1">AVERAGE(OFFSET(B109,0,0,Correlation_traitement!$B$6,1))</f>
        <v>-0.00014335899999999999</v>
      </c>
      <c r="I109" s="70">
        <f ca="1">AVERAGE(OFFSET(C109,0,0,Correlation_traitement!$B$6,1))</f>
        <v>0.0017096800000000001</v>
      </c>
      <c r="J109" s="70">
        <f ca="1">AVERAGE(OFFSET(D109,0,0,Correlation_traitement!$B$6,1))</f>
        <v>3.5183099999999999E-05</v>
      </c>
      <c r="K109">
        <v>0.0016324</v>
      </c>
      <c r="L109">
        <v>0.66523299999999996</v>
      </c>
      <c r="M109">
        <v>408.18400000000003</v>
      </c>
      <c r="N109">
        <v>407.51900000000001</v>
      </c>
      <c r="O109" s="70"/>
      <c r="P109" s="70"/>
    </row>
    <row r="110" spans="1:16" ht="12.75">
      <c r="A110" s="78">
        <f>IF(TRUE,Correlation_donnees_brutes!A111)</f>
        <v>108</v>
      </c>
      <c r="B110" s="78">
        <f>IF(TRUE,Correlation_donnees_brutes!B111)</f>
        <v>-0.000153459</v>
      </c>
      <c r="C110" s="78">
        <f>IF(TRUE,Correlation_donnees_brutes!C111)</f>
        <v>0.00172836</v>
      </c>
      <c r="D110" s="78">
        <f>IF(TRUE,Correlation_donnees_brutes!D111)</f>
        <v>5.8266E-07</v>
      </c>
      <c r="E110" s="73" t="str">
        <f>IF(OR(F110&gt;Correlation_traitement!$B$10,I110&gt;Correlation_traitement!$B$9,E109="NON NULLE"),"NON NULLE","NULLE")</f>
        <v>NON NULLE</v>
      </c>
      <c r="F110" s="78">
        <f>(A110-A$2)/Correlation_traitement!$B$5</f>
        <v>0.432</v>
      </c>
      <c r="G110" s="69">
        <f>F110-Correlation_traitement!$B$12</f>
        <v>0.17599999999999999</v>
      </c>
      <c r="H110" s="70">
        <f ca="1">AVERAGE(OFFSET(B110,0,0,Correlation_traitement!$B$6,1))</f>
        <v>-0.000153459</v>
      </c>
      <c r="I110" s="70">
        <f ca="1">AVERAGE(OFFSET(C110,0,0,Correlation_traitement!$B$6,1))</f>
        <v>0.00172836</v>
      </c>
      <c r="J110" s="70">
        <f ca="1">AVERAGE(OFFSET(D110,0,0,Correlation_traitement!$B$6,1))</f>
        <v>5.8266E-07</v>
      </c>
      <c r="K110">
        <v>0.0016590699999999999</v>
      </c>
      <c r="L110">
        <v>0.67610199999999998</v>
      </c>
      <c r="M110">
        <v>408.195</v>
      </c>
      <c r="N110">
        <v>407.51900000000001</v>
      </c>
      <c r="O110" s="70"/>
      <c r="P110" s="70"/>
    </row>
    <row r="111" spans="1:16" ht="12.75">
      <c r="A111" s="78">
        <f>IF(TRUE,Correlation_donnees_brutes!A112)</f>
        <v>109</v>
      </c>
      <c r="B111" s="78">
        <f>IF(TRUE,Correlation_donnees_brutes!B112)</f>
        <v>-0.00016544300000000001</v>
      </c>
      <c r="C111" s="78">
        <f>IF(TRUE,Correlation_donnees_brutes!C112)</f>
        <v>0.00174646</v>
      </c>
      <c r="D111" s="78">
        <f>IF(TRUE,Correlation_donnees_brutes!D112)</f>
        <v>2.0152999999999998E-05</v>
      </c>
      <c r="E111" s="73" t="str">
        <f>IF(OR(F111&gt;Correlation_traitement!$B$10,I111&gt;Correlation_traitement!$B$9,E110="NON NULLE"),"NON NULLE","NULLE")</f>
        <v>NON NULLE</v>
      </c>
      <c r="F111" s="78">
        <f>(A111-A$2)/Correlation_traitement!$B$5</f>
        <v>0.436</v>
      </c>
      <c r="G111" s="69">
        <f>F111-Correlation_traitement!$B$12</f>
        <v>0.17999999999999999</v>
      </c>
      <c r="H111" s="70">
        <f ca="1">AVERAGE(OFFSET(B111,0,0,Correlation_traitement!$B$6,1))</f>
        <v>-0.00016544300000000001</v>
      </c>
      <c r="I111" s="70">
        <f ca="1">AVERAGE(OFFSET(C111,0,0,Correlation_traitement!$B$6,1))</f>
        <v>0.00174646</v>
      </c>
      <c r="J111" s="70">
        <f ca="1">AVERAGE(OFFSET(D111,0,0,Correlation_traitement!$B$6,1))</f>
        <v>2.0152999999999998E-05</v>
      </c>
      <c r="K111">
        <v>0.0016917900000000001</v>
      </c>
      <c r="L111">
        <v>0.68943699999999997</v>
      </c>
      <c r="M111">
        <v>408.20800000000003</v>
      </c>
      <c r="N111">
        <v>407.51900000000001</v>
      </c>
      <c r="O111" s="70"/>
      <c r="P111" s="70"/>
    </row>
    <row r="112" spans="1:16" ht="12.75">
      <c r="A112" s="78">
        <f>IF(TRUE,Correlation_donnees_brutes!A113)</f>
        <v>110</v>
      </c>
      <c r="B112" s="78">
        <f>IF(TRUE,Correlation_donnees_brutes!B113)</f>
        <v>-0.00017268900000000001</v>
      </c>
      <c r="C112" s="78">
        <f>IF(TRUE,Correlation_donnees_brutes!C113)</f>
        <v>0.0017370899999999999</v>
      </c>
      <c r="D112" s="78">
        <f>IF(TRUE,Correlation_donnees_brutes!D113)</f>
        <v>3.3828400000000003E-05</v>
      </c>
      <c r="E112" s="73" t="str">
        <f>IF(OR(F112&gt;Correlation_traitement!$B$10,I112&gt;Correlation_traitement!$B$9,E111="NON NULLE"),"NON NULLE","NULLE")</f>
        <v>NON NULLE</v>
      </c>
      <c r="F112" s="78">
        <f>(A112-A$2)/Correlation_traitement!$B$5</f>
        <v>0.44</v>
      </c>
      <c r="G112" s="69">
        <f>F112-Correlation_traitement!$B$12</f>
        <v>0.184</v>
      </c>
      <c r="H112" s="70">
        <f ca="1">AVERAGE(OFFSET(B112,0,0,Correlation_traitement!$B$6,1))</f>
        <v>-0.00017268900000000001</v>
      </c>
      <c r="I112" s="70">
        <f ca="1">AVERAGE(OFFSET(C112,0,0,Correlation_traitement!$B$6,1))</f>
        <v>0.0017370899999999999</v>
      </c>
      <c r="J112" s="70">
        <f ca="1">AVERAGE(OFFSET(D112,0,0,Correlation_traitement!$B$6,1))</f>
        <v>3.3828400000000003E-05</v>
      </c>
      <c r="K112">
        <v>0.0016948099999999999</v>
      </c>
      <c r="L112">
        <v>0.690666</v>
      </c>
      <c r="M112">
        <v>408.21</v>
      </c>
      <c r="N112">
        <v>407.51900000000001</v>
      </c>
      <c r="O112" s="70"/>
      <c r="P112" s="70"/>
    </row>
    <row r="113" spans="1:16" ht="12.75">
      <c r="A113" s="78">
        <f>IF(TRUE,Correlation_donnees_brutes!A114)</f>
        <v>111</v>
      </c>
      <c r="B113" s="78">
        <f>IF(TRUE,Correlation_donnees_brutes!B114)</f>
        <v>-0.00015699099999999999</v>
      </c>
      <c r="C113" s="78">
        <f>IF(TRUE,Correlation_donnees_brutes!C114)</f>
        <v>0.00168418</v>
      </c>
      <c r="D113" s="78">
        <f>IF(TRUE,Correlation_donnees_brutes!D114)</f>
        <v>4.1242399999999997E-05</v>
      </c>
      <c r="E113" s="73" t="str">
        <f>IF(OR(F113&gt;Correlation_traitement!$B$10,I113&gt;Correlation_traitement!$B$9,E112="NON NULLE"),"NON NULLE","NULLE")</f>
        <v>NON NULLE</v>
      </c>
      <c r="F113" s="78">
        <f>(A113-A$2)/Correlation_traitement!$B$5</f>
        <v>0.44400000000000001</v>
      </c>
      <c r="G113" s="69">
        <f>F113-Correlation_traitement!$B$12</f>
        <v>0.188</v>
      </c>
      <c r="H113" s="70">
        <f ca="1">AVERAGE(OFFSET(B113,0,0,Correlation_traitement!$B$6,1))</f>
        <v>-0.00015699099999999999</v>
      </c>
      <c r="I113" s="70">
        <f ca="1">AVERAGE(OFFSET(C113,0,0,Correlation_traitement!$B$6,1))</f>
        <v>0.00168418</v>
      </c>
      <c r="J113" s="70">
        <f ca="1">AVERAGE(OFFSET(D113,0,0,Correlation_traitement!$B$6,1))</f>
        <v>4.1242399999999997E-05</v>
      </c>
      <c r="K113">
        <v>0.0016937499999999999</v>
      </c>
      <c r="L113">
        <v>0.69023400000000001</v>
      </c>
      <c r="M113">
        <v>408.209</v>
      </c>
      <c r="N113">
        <v>407.51900000000001</v>
      </c>
      <c r="O113" s="70"/>
      <c r="P113" s="70"/>
    </row>
    <row r="114" spans="1:16" ht="12.75">
      <c r="A114" s="78">
        <f>IF(TRUE,Correlation_donnees_brutes!A115)</f>
        <v>112</v>
      </c>
      <c r="B114" s="78">
        <f>IF(TRUE,Correlation_donnees_brutes!B115)</f>
        <v>-0.000110868</v>
      </c>
      <c r="C114" s="78">
        <f>IF(TRUE,Correlation_donnees_brutes!C115)</f>
        <v>0.0016607499999999999</v>
      </c>
      <c r="D114" s="78">
        <f>IF(TRUE,Correlation_donnees_brutes!D115)</f>
        <v>4.9424700000000001E-05</v>
      </c>
      <c r="E114" s="73" t="str">
        <f>IF(OR(F114&gt;Correlation_traitement!$B$10,I114&gt;Correlation_traitement!$B$9,E113="NON NULLE"),"NON NULLE","NULLE")</f>
        <v>NON NULLE</v>
      </c>
      <c r="F114" s="78">
        <f>(A114-A$2)/Correlation_traitement!$B$5</f>
        <v>0.44800000000000001</v>
      </c>
      <c r="G114" s="69">
        <f>F114-Correlation_traitement!$B$12</f>
        <v>0.192</v>
      </c>
      <c r="H114" s="70">
        <f ca="1">AVERAGE(OFFSET(B114,0,0,Correlation_traitement!$B$6,1))</f>
        <v>-0.000110868</v>
      </c>
      <c r="I114" s="70">
        <f ca="1">AVERAGE(OFFSET(C114,0,0,Correlation_traitement!$B$6,1))</f>
        <v>0.0016607499999999999</v>
      </c>
      <c r="J114" s="70">
        <f ca="1">AVERAGE(OFFSET(D114,0,0,Correlation_traitement!$B$6,1))</f>
        <v>4.9424700000000001E-05</v>
      </c>
      <c r="K114">
        <v>0.00163569</v>
      </c>
      <c r="L114">
        <v>0.66657299999999997</v>
      </c>
      <c r="M114">
        <v>408.185</v>
      </c>
      <c r="N114">
        <v>407.51900000000001</v>
      </c>
      <c r="O114" s="70"/>
      <c r="P114" s="70"/>
    </row>
    <row r="115" spans="1:16" ht="12.75">
      <c r="A115" s="78">
        <f>IF(TRUE,Correlation_donnees_brutes!A116)</f>
        <v>113</v>
      </c>
      <c r="B115" s="78">
        <f>IF(TRUE,Correlation_donnees_brutes!B116)</f>
        <v>5.2365200000000003E-06</v>
      </c>
      <c r="C115" s="78">
        <f>IF(TRUE,Correlation_donnees_brutes!C116)</f>
        <v>0.0016374200000000001</v>
      </c>
      <c r="D115" s="78">
        <f>IF(TRUE,Correlation_donnees_brutes!D116)</f>
        <v>2.12847E-05</v>
      </c>
      <c r="E115" s="73" t="str">
        <f>IF(OR(F115&gt;Correlation_traitement!$B$10,I115&gt;Correlation_traitement!$B$9,E114="NON NULLE"),"NON NULLE","NULLE")</f>
        <v>NON NULLE</v>
      </c>
      <c r="F115" s="78">
        <f>(A115-A$2)/Correlation_traitement!$B$5</f>
        <v>0.45200000000000001</v>
      </c>
      <c r="G115" s="69">
        <f>F115-Correlation_traitement!$B$12</f>
        <v>0.19600000000000001</v>
      </c>
      <c r="H115" s="70">
        <f ca="1">AVERAGE(OFFSET(B115,0,0,Correlation_traitement!$B$6,1))</f>
        <v>5.2365200000000003E-06</v>
      </c>
      <c r="I115" s="70">
        <f ca="1">AVERAGE(OFFSET(C115,0,0,Correlation_traitement!$B$6,1))</f>
        <v>0.0016374200000000001</v>
      </c>
      <c r="J115" s="70">
        <f ca="1">AVERAGE(OFFSET(D115,0,0,Correlation_traitement!$B$6,1))</f>
        <v>2.12847E-05</v>
      </c>
      <c r="K115">
        <v>0.0016055100000000001</v>
      </c>
      <c r="L115">
        <v>0.65427500000000005</v>
      </c>
      <c r="M115">
        <v>408.173</v>
      </c>
      <c r="N115">
        <v>407.51900000000001</v>
      </c>
      <c r="O115" s="70"/>
      <c r="P115" s="70"/>
    </row>
    <row r="116" spans="1:16" ht="12.75">
      <c r="A116" s="78">
        <f>IF(TRUE,Correlation_donnees_brutes!A117)</f>
        <v>114</v>
      </c>
      <c r="B116" s="78">
        <f>IF(TRUE,Correlation_donnees_brutes!B117)</f>
        <v>5.55463E-05</v>
      </c>
      <c r="C116" s="78">
        <f>IF(TRUE,Correlation_donnees_brutes!C117)</f>
        <v>0.0016165000000000001</v>
      </c>
      <c r="D116" s="78">
        <f>IF(TRUE,Correlation_donnees_brutes!D117)</f>
        <v>-1.0810300000000001E-05</v>
      </c>
      <c r="E116" s="73" t="str">
        <f>IF(OR(F116&gt;Correlation_traitement!$B$10,I116&gt;Correlation_traitement!$B$9,E115="NON NULLE"),"NON NULLE","NULLE")</f>
        <v>NON NULLE</v>
      </c>
      <c r="F116" s="78">
        <f>(A116-A$2)/Correlation_traitement!$B$5</f>
        <v>0.45600000000000002</v>
      </c>
      <c r="G116" s="69">
        <f>F116-Correlation_traitement!$B$12</f>
        <v>0.20000000000000001</v>
      </c>
      <c r="H116" s="70">
        <f ca="1">AVERAGE(OFFSET(B116,0,0,Correlation_traitement!$B$6,1))</f>
        <v>5.55463E-05</v>
      </c>
      <c r="I116" s="70">
        <f ca="1">AVERAGE(OFFSET(C116,0,0,Correlation_traitement!$B$6,1))</f>
        <v>0.0016165000000000001</v>
      </c>
      <c r="J116" s="70">
        <f ca="1">AVERAGE(OFFSET(D116,0,0,Correlation_traitement!$B$6,1))</f>
        <v>-1.0810300000000001E-05</v>
      </c>
      <c r="K116">
        <v>0.0015679400000000001</v>
      </c>
      <c r="L116">
        <v>0.63896299999999995</v>
      </c>
      <c r="M116">
        <v>408.15800000000002</v>
      </c>
      <c r="N116">
        <v>407.51900000000001</v>
      </c>
      <c r="O116" s="70"/>
      <c r="P116" s="70"/>
    </row>
    <row r="117" spans="1:16" ht="12.75">
      <c r="A117" s="78">
        <f>IF(TRUE,Correlation_donnees_brutes!A118)</f>
        <v>115</v>
      </c>
      <c r="B117" s="78">
        <f>IF(TRUE,Correlation_donnees_brutes!B118)</f>
        <v>6.0398500000000001E-05</v>
      </c>
      <c r="C117" s="78">
        <f>IF(TRUE,Correlation_donnees_brutes!C118)</f>
        <v>0.0015550799999999999</v>
      </c>
      <c r="D117" s="78">
        <f>IF(TRUE,Correlation_donnees_brutes!D118)</f>
        <v>-4.3134699999999999E-05</v>
      </c>
      <c r="E117" s="73" t="str">
        <f>IF(OR(F117&gt;Correlation_traitement!$B$10,I117&gt;Correlation_traitement!$B$9,E116="NON NULLE"),"NON NULLE","NULLE")</f>
        <v>NON NULLE</v>
      </c>
      <c r="F117" s="78">
        <f>(A117-A$2)/Correlation_traitement!$B$5</f>
        <v>0.46000000000000002</v>
      </c>
      <c r="G117" s="69">
        <f>F117-Correlation_traitement!$B$12</f>
        <v>0.20400000000000002</v>
      </c>
      <c r="H117" s="70">
        <f ca="1">AVERAGE(OFFSET(B117,0,0,Correlation_traitement!$B$6,1))</f>
        <v>6.0398500000000001E-05</v>
      </c>
      <c r="I117" s="70">
        <f ca="1">AVERAGE(OFFSET(C117,0,0,Correlation_traitement!$B$6,1))</f>
        <v>0.0015550799999999999</v>
      </c>
      <c r="J117" s="70">
        <f ca="1">AVERAGE(OFFSET(D117,0,0,Correlation_traitement!$B$6,1))</f>
        <v>-4.3134699999999999E-05</v>
      </c>
      <c r="K117">
        <v>0.0015348300000000001</v>
      </c>
      <c r="L117">
        <v>0.62547399999999997</v>
      </c>
      <c r="M117">
        <v>408.14400000000001</v>
      </c>
      <c r="N117">
        <v>407.51900000000001</v>
      </c>
      <c r="O117" s="70"/>
      <c r="P117" s="70"/>
    </row>
    <row r="118" spans="1:16" ht="12.75">
      <c r="A118" s="78">
        <f>IF(TRUE,Correlation_donnees_brutes!A119)</f>
        <v>116</v>
      </c>
      <c r="B118" s="78">
        <f>IF(TRUE,Correlation_donnees_brutes!B119)</f>
        <v>0.000107353</v>
      </c>
      <c r="C118" s="78">
        <f>IF(TRUE,Correlation_donnees_brutes!C119)</f>
        <v>0.0014919</v>
      </c>
      <c r="D118" s="78">
        <f>IF(TRUE,Correlation_donnees_brutes!D119)</f>
        <v>-7.07107E-05</v>
      </c>
      <c r="E118" s="73" t="str">
        <f>IF(OR(F118&gt;Correlation_traitement!$B$10,I118&gt;Correlation_traitement!$B$9,E117="NON NULLE"),"NON NULLE","NULLE")</f>
        <v>NON NULLE</v>
      </c>
      <c r="F118" s="78">
        <f>(A118-A$2)/Correlation_traitement!$B$5</f>
        <v>0.46400000000000002</v>
      </c>
      <c r="G118" s="69">
        <f>F118-Correlation_traitement!$B$12</f>
        <v>0.20800000000000002</v>
      </c>
      <c r="H118" s="70">
        <f ca="1">AVERAGE(OFFSET(B118,0,0,Correlation_traitement!$B$6,1))</f>
        <v>0.000107353</v>
      </c>
      <c r="I118" s="70">
        <f ca="1">AVERAGE(OFFSET(C118,0,0,Correlation_traitement!$B$6,1))</f>
        <v>0.0014919</v>
      </c>
      <c r="J118" s="70">
        <f ca="1">AVERAGE(OFFSET(D118,0,0,Correlation_traitement!$B$6,1))</f>
        <v>-7.07107E-05</v>
      </c>
      <c r="K118">
        <v>0.0014858899999999999</v>
      </c>
      <c r="L118">
        <v>0.60552700000000004</v>
      </c>
      <c r="M118">
        <v>408.12400000000002</v>
      </c>
      <c r="N118">
        <v>407.51900000000001</v>
      </c>
      <c r="O118" s="70"/>
      <c r="P118" s="70"/>
    </row>
    <row r="119" spans="1:16" ht="12.75">
      <c r="A119" s="78">
        <f>IF(TRUE,Correlation_donnees_brutes!A120)</f>
        <v>117</v>
      </c>
      <c r="B119" s="78">
        <f>IF(TRUE,Correlation_donnees_brutes!B120)</f>
        <v>0.000132996</v>
      </c>
      <c r="C119" s="78">
        <f>IF(TRUE,Correlation_donnees_brutes!C120)</f>
        <v>0.0014087699999999999</v>
      </c>
      <c r="D119" s="78">
        <f>IF(TRUE,Correlation_donnees_brutes!D120)</f>
        <v>-9.8516800000000005E-05</v>
      </c>
      <c r="E119" s="73" t="str">
        <f>IF(OR(F119&gt;Correlation_traitement!$B$10,I119&gt;Correlation_traitement!$B$9,E118="NON NULLE"),"NON NULLE","NULLE")</f>
        <v>NON NULLE</v>
      </c>
      <c r="F119" s="78">
        <f>(A119-A$2)/Correlation_traitement!$B$5</f>
        <v>0.46800000000000003</v>
      </c>
      <c r="G119" s="69">
        <f>F119-Correlation_traitement!$B$12</f>
        <v>0.21200000000000002</v>
      </c>
      <c r="H119" s="70">
        <f ca="1">AVERAGE(OFFSET(B119,0,0,Correlation_traitement!$B$6,1))</f>
        <v>0.000132996</v>
      </c>
      <c r="I119" s="70">
        <f ca="1">AVERAGE(OFFSET(C119,0,0,Correlation_traitement!$B$6,1))</f>
        <v>0.0014087699999999999</v>
      </c>
      <c r="J119" s="70">
        <f ca="1">AVERAGE(OFFSET(D119,0,0,Correlation_traitement!$B$6,1))</f>
        <v>-9.8516800000000005E-05</v>
      </c>
      <c r="K119">
        <v>0.00141267</v>
      </c>
      <c r="L119">
        <v>0.57569000000000004</v>
      </c>
      <c r="M119">
        <v>408.095</v>
      </c>
      <c r="N119">
        <v>407.51900000000001</v>
      </c>
      <c r="O119" s="70"/>
      <c r="P119" s="70"/>
    </row>
    <row r="120" spans="1:16" ht="12.75">
      <c r="A120" s="78">
        <f>IF(TRUE,Correlation_donnees_brutes!A121)</f>
        <v>118</v>
      </c>
      <c r="B120" s="78">
        <f>IF(TRUE,Correlation_donnees_brutes!B121)</f>
        <v>0.00018247599999999999</v>
      </c>
      <c r="C120" s="78">
        <f>IF(TRUE,Correlation_donnees_brutes!C121)</f>
        <v>0.00131872</v>
      </c>
      <c r="D120" s="78">
        <f>IF(TRUE,Correlation_donnees_brutes!D121)</f>
        <v>-0.000108198</v>
      </c>
      <c r="E120" s="73" t="str">
        <f>IF(OR(F120&gt;Correlation_traitement!$B$10,I120&gt;Correlation_traitement!$B$9,E119="NON NULLE"),"NON NULLE","NULLE")</f>
        <v>NON NULLE</v>
      </c>
      <c r="F120" s="78">
        <f>(A120-A$2)/Correlation_traitement!$B$5</f>
        <v>0.47199999999999998</v>
      </c>
      <c r="G120" s="69">
        <f>F120-Correlation_traitement!$B$12</f>
        <v>0.21599999999999997</v>
      </c>
      <c r="H120" s="70">
        <f ca="1">AVERAGE(OFFSET(B120,0,0,Correlation_traitement!$B$6,1))</f>
        <v>0.00018247599999999999</v>
      </c>
      <c r="I120" s="70">
        <f ca="1">AVERAGE(OFFSET(C120,0,0,Correlation_traitement!$B$6,1))</f>
        <v>0.00131872</v>
      </c>
      <c r="J120" s="70">
        <f ca="1">AVERAGE(OFFSET(D120,0,0,Correlation_traitement!$B$6,1))</f>
        <v>-0.000108198</v>
      </c>
      <c r="K120">
        <v>0.0013373</v>
      </c>
      <c r="L120">
        <v>0.54497300000000004</v>
      </c>
      <c r="M120">
        <v>408.06400000000002</v>
      </c>
      <c r="N120">
        <v>407.51900000000001</v>
      </c>
      <c r="O120" s="70"/>
      <c r="P120" s="70"/>
    </row>
    <row r="121" spans="1:16" ht="12.75">
      <c r="A121" s="78">
        <f>IF(TRUE,Correlation_donnees_brutes!A122)</f>
        <v>119</v>
      </c>
      <c r="B121" s="78">
        <f>IF(TRUE,Correlation_donnees_brutes!B122)</f>
        <v>0.000152709</v>
      </c>
      <c r="C121" s="78">
        <f>IF(TRUE,Correlation_donnees_brutes!C122)</f>
        <v>0.00123748</v>
      </c>
      <c r="D121" s="78">
        <f>IF(TRUE,Correlation_donnees_brutes!D122)</f>
        <v>-9.9601599999999999E-05</v>
      </c>
      <c r="E121" s="73" t="str">
        <f>IF(OR(F121&gt;Correlation_traitement!$B$10,I121&gt;Correlation_traitement!$B$9,E120="NON NULLE"),"NON NULLE","NULLE")</f>
        <v>NON NULLE</v>
      </c>
      <c r="F121" s="78">
        <f>(A121-A$2)/Correlation_traitement!$B$5</f>
        <v>0.47599999999999998</v>
      </c>
      <c r="G121" s="69">
        <f>F121-Correlation_traitement!$B$12</f>
        <v>0.21999999999999997</v>
      </c>
      <c r="H121" s="70">
        <f ca="1">AVERAGE(OFFSET(B121,0,0,Correlation_traitement!$B$6,1))</f>
        <v>0.000152709</v>
      </c>
      <c r="I121" s="70">
        <f ca="1">AVERAGE(OFFSET(C121,0,0,Correlation_traitement!$B$6,1))</f>
        <v>0.00123748</v>
      </c>
      <c r="J121" s="70">
        <f ca="1">AVERAGE(OFFSET(D121,0,0,Correlation_traitement!$B$6,1))</f>
        <v>-9.9601599999999999E-05</v>
      </c>
      <c r="K121">
        <v>0.0012497999999999999</v>
      </c>
      <c r="L121">
        <v>0.50931700000000002</v>
      </c>
      <c r="M121">
        <v>408.02800000000002</v>
      </c>
      <c r="N121">
        <v>407.51900000000001</v>
      </c>
      <c r="O121" s="70"/>
      <c r="P121" s="70"/>
    </row>
    <row r="122" spans="1:16" ht="12.75">
      <c r="A122" s="78">
        <f>IF(TRUE,Correlation_donnees_brutes!A123)</f>
        <v>120</v>
      </c>
      <c r="B122" s="78">
        <f>IF(TRUE,Correlation_donnees_brutes!B123)</f>
        <v>0.00018590300000000001</v>
      </c>
      <c r="C122" s="78">
        <f>IF(TRUE,Correlation_donnees_brutes!C123)</f>
        <v>0.0011720599999999999</v>
      </c>
      <c r="D122" s="78">
        <f>IF(TRUE,Correlation_donnees_brutes!D123)</f>
        <v>-0.000131359</v>
      </c>
      <c r="E122" s="73" t="str">
        <f>IF(OR(F122&gt;Correlation_traitement!$B$10,I122&gt;Correlation_traitement!$B$9,E121="NON NULLE"),"NON NULLE","NULLE")</f>
        <v>NON NULLE</v>
      </c>
      <c r="F122" s="78">
        <f>(A122-A$2)/Correlation_traitement!$B$5</f>
        <v>0.47999999999999998</v>
      </c>
      <c r="G122" s="69">
        <f>F122-Correlation_traitement!$B$12</f>
        <v>0.22399999999999998</v>
      </c>
      <c r="H122" s="70">
        <f ca="1">AVERAGE(OFFSET(B122,0,0,Correlation_traitement!$B$6,1))</f>
        <v>0.00018590300000000001</v>
      </c>
      <c r="I122" s="70">
        <f ca="1">AVERAGE(OFFSET(C122,0,0,Correlation_traitement!$B$6,1))</f>
        <v>0.0011720599999999999</v>
      </c>
      <c r="J122" s="70">
        <f ca="1">AVERAGE(OFFSET(D122,0,0,Correlation_traitement!$B$6,1))</f>
        <v>-0.000131359</v>
      </c>
      <c r="K122">
        <v>0.0011857700000000001</v>
      </c>
      <c r="L122">
        <v>0.48322300000000001</v>
      </c>
      <c r="M122">
        <v>408.00200000000001</v>
      </c>
      <c r="N122">
        <v>407.51900000000001</v>
      </c>
      <c r="O122" s="70"/>
      <c r="P122" s="70"/>
    </row>
    <row r="123" spans="1:16" ht="12.75">
      <c r="A123" s="78">
        <f>IF(TRUE,Correlation_donnees_brutes!A124)</f>
        <v>121</v>
      </c>
      <c r="B123" s="78">
        <f>IF(TRUE,Correlation_donnees_brutes!B124)</f>
        <v>0.00015578900000000001</v>
      </c>
      <c r="C123" s="78">
        <f>IF(TRUE,Correlation_donnees_brutes!C124)</f>
        <v>0.00107884</v>
      </c>
      <c r="D123" s="78">
        <f>IF(TRUE,Correlation_donnees_brutes!D124)</f>
        <v>-0.000112694</v>
      </c>
      <c r="E123" s="73" t="str">
        <f>IF(OR(F123&gt;Correlation_traitement!$B$10,I123&gt;Correlation_traitement!$B$9,E122="NON NULLE"),"NON NULLE","NULLE")</f>
        <v>NON NULLE</v>
      </c>
      <c r="F123" s="78">
        <f>(A123-A$2)/Correlation_traitement!$B$5</f>
        <v>0.48399999999999999</v>
      </c>
      <c r="G123" s="69">
        <f>F123-Correlation_traitement!$B$12</f>
        <v>0.22799999999999998</v>
      </c>
      <c r="H123" s="70">
        <f ca="1">AVERAGE(OFFSET(B123,0,0,Correlation_traitement!$B$6,1))</f>
        <v>0.00015578900000000001</v>
      </c>
      <c r="I123" s="70">
        <f ca="1">AVERAGE(OFFSET(C123,0,0,Correlation_traitement!$B$6,1))</f>
        <v>0.00107884</v>
      </c>
      <c r="J123" s="70">
        <f ca="1">AVERAGE(OFFSET(D123,0,0,Correlation_traitement!$B$6,1))</f>
        <v>-0.000112694</v>
      </c>
      <c r="K123">
        <v>0.0011247200000000001</v>
      </c>
      <c r="L123">
        <v>0.45834399999999997</v>
      </c>
      <c r="M123">
        <v>407.97699999999998</v>
      </c>
      <c r="N123">
        <v>407.51900000000001</v>
      </c>
      <c r="O123" s="70"/>
      <c r="P123" s="70"/>
    </row>
    <row r="124" spans="1:16" ht="12.75">
      <c r="A124" s="78">
        <f>IF(TRUE,Correlation_donnees_brutes!A125)</f>
        <v>122</v>
      </c>
      <c r="B124" s="78">
        <f>IF(TRUE,Correlation_donnees_brutes!B125)</f>
        <v>0.00013426399999999999</v>
      </c>
      <c r="C124" s="78">
        <f>IF(TRUE,Correlation_donnees_brutes!C125)</f>
        <v>0.00095582299999999996</v>
      </c>
      <c r="D124" s="78">
        <f>IF(TRUE,Correlation_donnees_brutes!D125)</f>
        <v>-0.00011207800000000001</v>
      </c>
      <c r="E124" s="73" t="str">
        <f>IF(OR(F124&gt;Correlation_traitement!$B$10,I124&gt;Correlation_traitement!$B$9,E123="NON NULLE"),"NON NULLE","NULLE")</f>
        <v>NON NULLE</v>
      </c>
      <c r="F124" s="78">
        <f>(A124-A$2)/Correlation_traitement!$B$5</f>
        <v>0.48799999999999999</v>
      </c>
      <c r="G124" s="69">
        <f>F124-Correlation_traitement!$B$12</f>
        <v>0.23199999999999998</v>
      </c>
      <c r="H124" s="70">
        <f ca="1">AVERAGE(OFFSET(B124,0,0,Correlation_traitement!$B$6,1))</f>
        <v>0.00013426399999999999</v>
      </c>
      <c r="I124" s="70">
        <f ca="1">AVERAGE(OFFSET(C124,0,0,Correlation_traitement!$B$6,1))</f>
        <v>0.00095582299999999996</v>
      </c>
      <c r="J124" s="70">
        <f ca="1">AVERAGE(OFFSET(D124,0,0,Correlation_traitement!$B$6,1))</f>
        <v>-0.00011207800000000001</v>
      </c>
      <c r="K124">
        <v>0.00104956</v>
      </c>
      <c r="L124">
        <v>0.42771399999999998</v>
      </c>
      <c r="M124">
        <v>407.947</v>
      </c>
      <c r="N124">
        <v>407.51900000000001</v>
      </c>
      <c r="O124" s="70"/>
      <c r="P124" s="70"/>
    </row>
    <row r="125" spans="1:16" ht="12.75">
      <c r="A125" s="78">
        <f>IF(TRUE,Correlation_donnees_brutes!A126)</f>
        <v>123</v>
      </c>
      <c r="B125" s="78">
        <f>IF(TRUE,Correlation_donnees_brutes!B126)</f>
        <v>0.00015572900000000001</v>
      </c>
      <c r="C125" s="78">
        <f>IF(TRUE,Correlation_donnees_brutes!C126)</f>
        <v>0.00094030800000000005</v>
      </c>
      <c r="D125" s="78">
        <f>IF(TRUE,Correlation_donnees_brutes!D126)</f>
        <v>-0.000104041</v>
      </c>
      <c r="E125" s="73" t="str">
        <f>IF(OR(F125&gt;Correlation_traitement!$B$10,I125&gt;Correlation_traitement!$B$9,E124="NON NULLE"),"NON NULLE","NULLE")</f>
        <v>NON NULLE</v>
      </c>
      <c r="F125" s="78">
        <f>(A125-A$2)/Correlation_traitement!$B$5</f>
        <v>0.49199999999999999</v>
      </c>
      <c r="G125" s="69">
        <f>F125-Correlation_traitement!$B$12</f>
        <v>0.23599999999999999</v>
      </c>
      <c r="H125" s="70">
        <f ca="1">AVERAGE(OFFSET(B125,0,0,Correlation_traitement!$B$6,1))</f>
        <v>0.00015572900000000001</v>
      </c>
      <c r="I125" s="70">
        <f ca="1">AVERAGE(OFFSET(C125,0,0,Correlation_traitement!$B$6,1))</f>
        <v>0.00094030800000000005</v>
      </c>
      <c r="J125" s="70">
        <f ca="1">AVERAGE(OFFSET(D125,0,0,Correlation_traitement!$B$6,1))</f>
        <v>-0.000104041</v>
      </c>
      <c r="K125">
        <v>0.00100935</v>
      </c>
      <c r="L125">
        <v>0.41132999999999997</v>
      </c>
      <c r="M125">
        <v>407.93</v>
      </c>
      <c r="N125">
        <v>407.51900000000001</v>
      </c>
      <c r="O125" s="70"/>
      <c r="P125" s="70"/>
    </row>
    <row r="126" spans="1:16" ht="12.75">
      <c r="A126" s="78">
        <f>IF(TRUE,Correlation_donnees_brutes!A127)</f>
        <v>124</v>
      </c>
      <c r="B126" s="78">
        <f>IF(TRUE,Correlation_donnees_brutes!B127)</f>
        <v>0.00013187799999999999</v>
      </c>
      <c r="C126" s="78">
        <f>IF(TRUE,Correlation_donnees_brutes!C127)</f>
        <v>0.000928902</v>
      </c>
      <c r="D126" s="78">
        <f>IF(TRUE,Correlation_donnees_brutes!D127)</f>
        <v>-0.000119399</v>
      </c>
      <c r="E126" s="73" t="str">
        <f>IF(OR(F126&gt;Correlation_traitement!$B$10,I126&gt;Correlation_traitement!$B$9,E125="NON NULLE"),"NON NULLE","NULLE")</f>
        <v>NON NULLE</v>
      </c>
      <c r="F126" s="78">
        <f>(A126-A$2)/Correlation_traitement!$B$5</f>
        <v>0.496</v>
      </c>
      <c r="G126" s="69">
        <f>F126-Correlation_traitement!$B$12</f>
        <v>0.23999999999999999</v>
      </c>
      <c r="H126" s="70">
        <f ca="1">AVERAGE(OFFSET(B126,0,0,Correlation_traitement!$B$6,1))</f>
        <v>0.00013187799999999999</v>
      </c>
      <c r="I126" s="70">
        <f ca="1">AVERAGE(OFFSET(C126,0,0,Correlation_traitement!$B$6,1))</f>
        <v>0.000928902</v>
      </c>
      <c r="J126" s="70">
        <f ca="1">AVERAGE(OFFSET(D126,0,0,Correlation_traitement!$B$6,1))</f>
        <v>-0.000119399</v>
      </c>
      <c r="K126">
        <v>0.00096527600000000005</v>
      </c>
      <c r="L126">
        <v>0.393368</v>
      </c>
      <c r="M126">
        <v>407.91199999999998</v>
      </c>
      <c r="N126">
        <v>407.51900000000001</v>
      </c>
      <c r="O126" s="70"/>
      <c r="P126" s="70"/>
    </row>
    <row r="127" spans="1:16" ht="12.75">
      <c r="A127" s="78">
        <f>IF(TRUE,Correlation_donnees_brutes!A128)</f>
        <v>125</v>
      </c>
      <c r="B127" s="78">
        <f>IF(TRUE,Correlation_donnees_brutes!B128)</f>
        <v>0.00015290700000000001</v>
      </c>
      <c r="C127" s="78">
        <f>IF(TRUE,Correlation_donnees_brutes!C128)</f>
        <v>0.00089586099999999997</v>
      </c>
      <c r="D127" s="78">
        <f>IF(TRUE,Correlation_donnees_brutes!D128)</f>
        <v>-0.00013667</v>
      </c>
      <c r="E127" s="73" t="str">
        <f>IF(OR(F127&gt;Correlation_traitement!$B$10,I127&gt;Correlation_traitement!$B$9,E126="NON NULLE"),"NON NULLE","NULLE")</f>
        <v>NON NULLE</v>
      </c>
      <c r="F127" s="78">
        <f>(A127-A$2)/Correlation_traitement!$B$5</f>
        <v>0.5</v>
      </c>
      <c r="G127" s="69">
        <f>F127-Correlation_traitement!$B$12</f>
        <v>0.244</v>
      </c>
      <c r="H127" s="70">
        <f ca="1">AVERAGE(OFFSET(B127,0,0,Correlation_traitement!$B$6,1))</f>
        <v>0.00015290700000000001</v>
      </c>
      <c r="I127" s="70">
        <f ca="1">AVERAGE(OFFSET(C127,0,0,Correlation_traitement!$B$6,1))</f>
        <v>0.00089586099999999997</v>
      </c>
      <c r="J127" s="70">
        <f ca="1">AVERAGE(OFFSET(D127,0,0,Correlation_traitement!$B$6,1))</f>
        <v>-0.00013667</v>
      </c>
      <c r="K127">
        <v>0.000943445</v>
      </c>
      <c r="L127">
        <v>0.38447199999999998</v>
      </c>
      <c r="M127">
        <v>407.90300000000002</v>
      </c>
      <c r="N127">
        <v>407.51900000000001</v>
      </c>
      <c r="O127" s="70"/>
      <c r="P127" s="70"/>
    </row>
    <row r="128" spans="1:16" ht="12.75">
      <c r="A128" s="78">
        <f>IF(TRUE,Correlation_donnees_brutes!A129)</f>
        <v>126</v>
      </c>
      <c r="B128" s="78">
        <f>IF(TRUE,Correlation_donnees_brutes!B129)</f>
        <v>6.6190899999999997E-05</v>
      </c>
      <c r="C128" s="78">
        <f>IF(TRUE,Correlation_donnees_brutes!C129)</f>
        <v>0.000883813</v>
      </c>
      <c r="D128" s="78">
        <f>IF(TRUE,Correlation_donnees_brutes!D129)</f>
        <v>-0.000118941</v>
      </c>
      <c r="E128" s="73" t="str">
        <f>IF(OR(F128&gt;Correlation_traitement!$B$10,I128&gt;Correlation_traitement!$B$9,E127="NON NULLE"),"NON NULLE","NULLE")</f>
        <v>NON NULLE</v>
      </c>
      <c r="F128" s="78">
        <f>(A128-A$2)/Correlation_traitement!$B$5</f>
        <v>0.504</v>
      </c>
      <c r="G128" s="69">
        <f>F128-Correlation_traitement!$B$12</f>
        <v>0.248</v>
      </c>
      <c r="H128" s="70">
        <f ca="1">AVERAGE(OFFSET(B128,0,0,Correlation_traitement!$B$6,1))</f>
        <v>6.6190899999999997E-05</v>
      </c>
      <c r="I128" s="70">
        <f ca="1">AVERAGE(OFFSET(C128,0,0,Correlation_traitement!$B$6,1))</f>
        <v>0.000883813</v>
      </c>
      <c r="J128" s="70">
        <f ca="1">AVERAGE(OFFSET(D128,0,0,Correlation_traitement!$B$6,1))</f>
        <v>-0.000118941</v>
      </c>
      <c r="K128">
        <v>0.00093796600000000004</v>
      </c>
      <c r="L128">
        <v>0.382239</v>
      </c>
      <c r="M128">
        <v>407.90100000000001</v>
      </c>
      <c r="N128">
        <v>407.51900000000001</v>
      </c>
      <c r="O128" s="70"/>
      <c r="P128" s="70"/>
    </row>
    <row r="129" spans="1:16" ht="12.75">
      <c r="A129" s="78">
        <f>IF(TRUE,Correlation_donnees_brutes!A130)</f>
        <v>127</v>
      </c>
      <c r="B129" s="78">
        <f>IF(TRUE,Correlation_donnees_brutes!B130)</f>
        <v>5.9080299999999997E-05</v>
      </c>
      <c r="C129" s="78">
        <f>IF(TRUE,Correlation_donnees_brutes!C130)</f>
        <v>0.00091297100000000005</v>
      </c>
      <c r="D129" s="78">
        <f>IF(TRUE,Correlation_donnees_brutes!D130)</f>
        <v>-0.00011733</v>
      </c>
      <c r="E129" s="73" t="str">
        <f>IF(OR(F129&gt;Correlation_traitement!$B$10,I129&gt;Correlation_traitement!$B$9,E128="NON NULLE"),"NON NULLE","NULLE")</f>
        <v>NON NULLE</v>
      </c>
      <c r="F129" s="78">
        <f>(A129-A$2)/Correlation_traitement!$B$5</f>
        <v>0.50800000000000001</v>
      </c>
      <c r="G129" s="69">
        <f>F129-Correlation_traitement!$B$12</f>
        <v>0.252</v>
      </c>
      <c r="H129" s="70">
        <f ca="1">AVERAGE(OFFSET(B129,0,0,Correlation_traitement!$B$6,1))</f>
        <v>5.9080299999999997E-05</v>
      </c>
      <c r="I129" s="70">
        <f ca="1">AVERAGE(OFFSET(C129,0,0,Correlation_traitement!$B$6,1))</f>
        <v>0.00091297100000000005</v>
      </c>
      <c r="J129" s="70">
        <f ca="1">AVERAGE(OFFSET(D129,0,0,Correlation_traitement!$B$6,1))</f>
        <v>-0.00011733</v>
      </c>
      <c r="K129">
        <v>0.00092715199999999999</v>
      </c>
      <c r="L129">
        <v>0.377832</v>
      </c>
      <c r="M129">
        <v>407.89699999999999</v>
      </c>
      <c r="N129">
        <v>407.51900000000001</v>
      </c>
      <c r="O129" s="70"/>
      <c r="P129" s="70"/>
    </row>
    <row r="130" spans="1:16" ht="12.75">
      <c r="A130" s="78">
        <f>IF(TRUE,Correlation_donnees_brutes!A131)</f>
        <v>128</v>
      </c>
      <c r="B130" s="78">
        <f>IF(TRUE,Correlation_donnees_brutes!B131)</f>
        <v>5.7107900000000003E-05</v>
      </c>
      <c r="C130" s="78">
        <f>IF(TRUE,Correlation_donnees_brutes!C131)</f>
        <v>0.00090477999999999999</v>
      </c>
      <c r="D130" s="78">
        <f>IF(TRUE,Correlation_donnees_brutes!D131)</f>
        <v>-0.000122259</v>
      </c>
      <c r="E130" s="73" t="str">
        <f>IF(OR(F130&gt;Correlation_traitement!$B$10,I130&gt;Correlation_traitement!$B$9,E129="NON NULLE"),"NON NULLE","NULLE")</f>
        <v>NON NULLE</v>
      </c>
      <c r="F130" s="78">
        <f>(A130-A$2)/Correlation_traitement!$B$5</f>
        <v>0.51200000000000001</v>
      </c>
      <c r="G130" s="69">
        <f>F130-Correlation_traitement!$B$12</f>
        <v>0.25600000000000001</v>
      </c>
      <c r="H130" s="70">
        <f ca="1">AVERAGE(OFFSET(B130,0,0,Correlation_traitement!$B$6,1))</f>
        <v>5.7107900000000003E-05</v>
      </c>
      <c r="I130" s="70">
        <f ca="1">AVERAGE(OFFSET(C130,0,0,Correlation_traitement!$B$6,1))</f>
        <v>0.00090477999999999999</v>
      </c>
      <c r="J130" s="70">
        <f ca="1">AVERAGE(OFFSET(D130,0,0,Correlation_traitement!$B$6,1))</f>
        <v>-0.000122259</v>
      </c>
      <c r="K130">
        <v>0.00093438899999999999</v>
      </c>
      <c r="L130">
        <v>0.38078099999999998</v>
      </c>
      <c r="M130">
        <v>407.90</v>
      </c>
      <c r="N130">
        <v>407.51900000000001</v>
      </c>
      <c r="O130" s="70"/>
      <c r="P130" s="70"/>
    </row>
    <row r="131" spans="1:16" ht="12.75">
      <c r="A131" s="78">
        <f>IF(TRUE,Correlation_donnees_brutes!A132)</f>
        <v>129</v>
      </c>
      <c r="B131" s="78">
        <f>IF(TRUE,Correlation_donnees_brutes!B132)</f>
        <v>-1.8717799999999999E-05</v>
      </c>
      <c r="C131" s="78">
        <f>IF(TRUE,Correlation_donnees_brutes!C132)</f>
        <v>0.00088696999999999995</v>
      </c>
      <c r="D131" s="78">
        <f>IF(TRUE,Correlation_donnees_brutes!D132)</f>
        <v>-9.5743599999999996E-05</v>
      </c>
      <c r="E131" s="73" t="str">
        <f>IF(OR(F131&gt;Correlation_traitement!$B$10,I131&gt;Correlation_traitement!$B$9,E130="NON NULLE"),"NON NULLE","NULLE")</f>
        <v>NON NULLE</v>
      </c>
      <c r="F131" s="78">
        <f>(A131-A$2)/Correlation_traitement!$B$5</f>
        <v>0.51600000000000001</v>
      </c>
      <c r="G131" s="69">
        <f>F131-Correlation_traitement!$B$12</f>
        <v>0.26000000000000001</v>
      </c>
      <c r="H131" s="70">
        <f ca="1">AVERAGE(OFFSET(B131,0,0,Correlation_traitement!$B$6,1))</f>
        <v>-1.8717799999999999E-05</v>
      </c>
      <c r="I131" s="70">
        <f ca="1">AVERAGE(OFFSET(C131,0,0,Correlation_traitement!$B$6,1))</f>
        <v>0.00088696999999999995</v>
      </c>
      <c r="J131" s="70">
        <f ca="1">AVERAGE(OFFSET(D131,0,0,Correlation_traitement!$B$6,1))</f>
        <v>-9.5743599999999996E-05</v>
      </c>
      <c r="K131">
        <v>0.00091212300000000004</v>
      </c>
      <c r="L131">
        <v>0.37170700000000001</v>
      </c>
      <c r="M131">
        <v>407.89100000000002</v>
      </c>
      <c r="N131">
        <v>407.51900000000001</v>
      </c>
      <c r="O131" s="70"/>
      <c r="P131" s="70"/>
    </row>
    <row r="132" spans="1:16" ht="12.75">
      <c r="A132" s="78">
        <f>IF(TRUE,Correlation_donnees_brutes!A133)</f>
        <v>130</v>
      </c>
      <c r="B132" s="78">
        <f>IF(TRUE,Correlation_donnees_brutes!B133)</f>
        <v>3.4176900000000001E-05</v>
      </c>
      <c r="C132" s="78">
        <f>IF(TRUE,Correlation_donnees_brutes!C133)</f>
        <v>0.00087708899999999995</v>
      </c>
      <c r="D132" s="78">
        <f>IF(TRUE,Correlation_donnees_brutes!D133)</f>
        <v>-0.00011022300000000001</v>
      </c>
      <c r="E132" s="73" t="str">
        <f>IF(OR(F132&gt;Correlation_traitement!$B$10,I132&gt;Correlation_traitement!$B$9,E131="NON NULLE"),"NON NULLE","NULLE")</f>
        <v>NON NULLE</v>
      </c>
      <c r="F132" s="78">
        <f>(A132-A$2)/Correlation_traitement!$B$5</f>
        <v>0.52000000000000002</v>
      </c>
      <c r="G132" s="69">
        <f>F132-Correlation_traitement!$B$12</f>
        <v>0.26400000000000001</v>
      </c>
      <c r="H132" s="70">
        <f ca="1">AVERAGE(OFFSET(B132,0,0,Correlation_traitement!$B$6,1))</f>
        <v>3.4176900000000001E-05</v>
      </c>
      <c r="I132" s="70">
        <f ca="1">AVERAGE(OFFSET(C132,0,0,Correlation_traitement!$B$6,1))</f>
        <v>0.00087708899999999995</v>
      </c>
      <c r="J132" s="70">
        <f ca="1">AVERAGE(OFFSET(D132,0,0,Correlation_traitement!$B$6,1))</f>
        <v>-0.00011022300000000001</v>
      </c>
      <c r="K132">
        <v>0.00090469200000000002</v>
      </c>
      <c r="L132">
        <v>0.36867899999999998</v>
      </c>
      <c r="M132">
        <v>407.88799999999998</v>
      </c>
      <c r="N132">
        <v>407.51900000000001</v>
      </c>
      <c r="O132" s="70"/>
      <c r="P132" s="70"/>
    </row>
    <row r="133" spans="1:16" ht="12.75">
      <c r="A133" s="78">
        <f>IF(TRUE,Correlation_donnees_brutes!A134)</f>
        <v>131</v>
      </c>
      <c r="B133" s="78">
        <f>IF(TRUE,Correlation_donnees_brutes!B134)</f>
        <v>-1.69331E-06</v>
      </c>
      <c r="C133" s="78">
        <f>IF(TRUE,Correlation_donnees_brutes!C134)</f>
        <v>0.00088137700000000003</v>
      </c>
      <c r="D133" s="78">
        <f>IF(TRUE,Correlation_donnees_brutes!D134)</f>
        <v>-9.3501599999999999E-05</v>
      </c>
      <c r="E133" s="73" t="str">
        <f>IF(OR(F133&gt;Correlation_traitement!$B$10,I133&gt;Correlation_traitement!$B$9,E132="NON NULLE"),"NON NULLE","NULLE")</f>
        <v>NON NULLE</v>
      </c>
      <c r="F133" s="78">
        <f>(A133-A$2)/Correlation_traitement!$B$5</f>
        <v>0.52400000000000002</v>
      </c>
      <c r="G133" s="69">
        <f>F133-Correlation_traitement!$B$12</f>
        <v>0.26800000000000002</v>
      </c>
      <c r="H133" s="70">
        <f ca="1">AVERAGE(OFFSET(B133,0,0,Correlation_traitement!$B$6,1))</f>
        <v>-1.69331E-06</v>
      </c>
      <c r="I133" s="70">
        <f ca="1">AVERAGE(OFFSET(C133,0,0,Correlation_traitement!$B$6,1))</f>
        <v>0.00088137700000000003</v>
      </c>
      <c r="J133" s="70">
        <f ca="1">AVERAGE(OFFSET(D133,0,0,Correlation_traitement!$B$6,1))</f>
        <v>-9.3501599999999999E-05</v>
      </c>
      <c r="K133">
        <v>0.00089210199999999998</v>
      </c>
      <c r="L133">
        <v>0.36354799999999998</v>
      </c>
      <c r="M133">
        <v>407.882</v>
      </c>
      <c r="N133">
        <v>407.51900000000001</v>
      </c>
      <c r="O133" s="70"/>
      <c r="P133" s="70"/>
    </row>
    <row r="134" spans="1:16" ht="12.75">
      <c r="A134" s="78">
        <f>IF(TRUE,Correlation_donnees_brutes!A135)</f>
        <v>132</v>
      </c>
      <c r="B134" s="78">
        <f>IF(TRUE,Correlation_donnees_brutes!B135)</f>
        <v>3.1901299999999999E-05</v>
      </c>
      <c r="C134" s="78">
        <f>IF(TRUE,Correlation_donnees_brutes!C135)</f>
        <v>0.00085645600000000001</v>
      </c>
      <c r="D134" s="78">
        <f>IF(TRUE,Correlation_donnees_brutes!D135)</f>
        <v>-9.5066000000000001E-05</v>
      </c>
      <c r="E134" s="73" t="str">
        <f>IF(OR(F134&gt;Correlation_traitement!$B$10,I134&gt;Correlation_traitement!$B$9,E133="NON NULLE"),"NON NULLE","NULLE")</f>
        <v>NON NULLE</v>
      </c>
      <c r="F134" s="78">
        <f>(A134-A$2)/Correlation_traitement!$B$5</f>
        <v>0.52800000000000002</v>
      </c>
      <c r="G134" s="69">
        <f>F134-Correlation_traitement!$B$12</f>
        <v>0.27200000000000002</v>
      </c>
      <c r="H134" s="70">
        <f ca="1">AVERAGE(OFFSET(B134,0,0,Correlation_traitement!$B$6,1))</f>
        <v>3.1901299999999999E-05</v>
      </c>
      <c r="I134" s="70">
        <f ca="1">AVERAGE(OFFSET(C134,0,0,Correlation_traitement!$B$6,1))</f>
        <v>0.00085645600000000001</v>
      </c>
      <c r="J134" s="70">
        <f ca="1">AVERAGE(OFFSET(D134,0,0,Correlation_traitement!$B$6,1))</f>
        <v>-9.5066000000000001E-05</v>
      </c>
      <c r="K134">
        <v>0.00090159400000000003</v>
      </c>
      <c r="L134">
        <v>0.36741699999999999</v>
      </c>
      <c r="M134">
        <v>407.88600000000002</v>
      </c>
      <c r="N134">
        <v>407.51900000000001</v>
      </c>
      <c r="O134" s="70"/>
      <c r="P134" s="70"/>
    </row>
    <row r="135" spans="1:16" ht="12.75">
      <c r="A135" s="78">
        <f>IF(TRUE,Correlation_donnees_brutes!A136)</f>
        <v>133</v>
      </c>
      <c r="B135" s="78">
        <f>IF(TRUE,Correlation_donnees_brutes!B136)</f>
        <v>-1.5900899999999999E-05</v>
      </c>
      <c r="C135" s="78">
        <f>IF(TRUE,Correlation_donnees_brutes!C136)</f>
        <v>0.00086951900000000002</v>
      </c>
      <c r="D135" s="78">
        <f>IF(TRUE,Correlation_donnees_brutes!D136)</f>
        <v>-6.1612900000000001E-05</v>
      </c>
      <c r="E135" s="73" t="str">
        <f>IF(OR(F135&gt;Correlation_traitement!$B$10,I135&gt;Correlation_traitement!$B$9,E134="NON NULLE"),"NON NULLE","NULLE")</f>
        <v>NON NULLE</v>
      </c>
      <c r="F135" s="78">
        <f>(A135-A$2)/Correlation_traitement!$B$5</f>
        <v>0.53200000000000003</v>
      </c>
      <c r="G135" s="69">
        <f>F135-Correlation_traitement!$B$12</f>
        <v>0.27600000000000002</v>
      </c>
      <c r="H135" s="70">
        <f ca="1">AVERAGE(OFFSET(B135,0,0,Correlation_traitement!$B$6,1))</f>
        <v>-1.5900899999999999E-05</v>
      </c>
      <c r="I135" s="70">
        <f ca="1">AVERAGE(OFFSET(C135,0,0,Correlation_traitement!$B$6,1))</f>
        <v>0.00086951900000000002</v>
      </c>
      <c r="J135" s="70">
        <f ca="1">AVERAGE(OFFSET(D135,0,0,Correlation_traitement!$B$6,1))</f>
        <v>-6.1612900000000001E-05</v>
      </c>
      <c r="K135">
        <v>0.00089586899999999998</v>
      </c>
      <c r="L135">
        <v>0.36508400000000002</v>
      </c>
      <c r="M135">
        <v>407.88400000000001</v>
      </c>
      <c r="N135">
        <v>407.51900000000001</v>
      </c>
      <c r="O135" s="70"/>
      <c r="P135" s="70"/>
    </row>
    <row r="136" spans="1:16" ht="12.75">
      <c r="A136" s="78">
        <f>IF(TRUE,Correlation_donnees_brutes!A137)</f>
        <v>134</v>
      </c>
      <c r="B136" s="78">
        <f>IF(TRUE,Correlation_donnees_brutes!B137)</f>
        <v>2.3559600000000001E-05</v>
      </c>
      <c r="C136" s="78">
        <f>IF(TRUE,Correlation_donnees_brutes!C137)</f>
        <v>0.00086288800000000002</v>
      </c>
      <c r="D136" s="78">
        <f>IF(TRUE,Correlation_donnees_brutes!D137)</f>
        <v>-7.6780799999999995E-05</v>
      </c>
      <c r="E136" s="73" t="str">
        <f>IF(OR(F136&gt;Correlation_traitement!$B$10,I136&gt;Correlation_traitement!$B$9,E135="NON NULLE"),"NON NULLE","NULLE")</f>
        <v>NON NULLE</v>
      </c>
      <c r="F136" s="78">
        <f>(A136-A$2)/Correlation_traitement!$B$5</f>
        <v>0.53600000000000003</v>
      </c>
      <c r="G136" s="69">
        <f>F136-Correlation_traitement!$B$12</f>
        <v>0.28000000000000003</v>
      </c>
      <c r="H136" s="70">
        <f ca="1">AVERAGE(OFFSET(B136,0,0,Correlation_traitement!$B$6,1))</f>
        <v>2.3559600000000001E-05</v>
      </c>
      <c r="I136" s="70">
        <f ca="1">AVERAGE(OFFSET(C136,0,0,Correlation_traitement!$B$6,1))</f>
        <v>0.00086288800000000002</v>
      </c>
      <c r="J136" s="70">
        <f ca="1">AVERAGE(OFFSET(D136,0,0,Correlation_traitement!$B$6,1))</f>
        <v>-7.6780799999999995E-05</v>
      </c>
      <c r="K136">
        <v>0.00089415899999999995</v>
      </c>
      <c r="L136">
        <v>0.36438700000000002</v>
      </c>
      <c r="M136">
        <v>407.88299999999998</v>
      </c>
      <c r="N136">
        <v>407.51900000000001</v>
      </c>
      <c r="O136" s="70"/>
      <c r="P136" s="70"/>
    </row>
    <row r="137" spans="1:16" ht="12.75">
      <c r="A137" s="78">
        <f>IF(TRUE,Correlation_donnees_brutes!A138)</f>
        <v>135</v>
      </c>
      <c r="B137" s="78">
        <f>IF(TRUE,Correlation_donnees_brutes!B138)</f>
        <v>6.9984100000000006E-05</v>
      </c>
      <c r="C137" s="78">
        <f>IF(TRUE,Correlation_donnees_brutes!C138)</f>
        <v>0.00088258399999999995</v>
      </c>
      <c r="D137" s="78">
        <f>IF(TRUE,Correlation_donnees_brutes!D138)</f>
        <v>-7.2962700000000005E-05</v>
      </c>
      <c r="E137" s="73" t="str">
        <f>IF(OR(F137&gt;Correlation_traitement!$B$10,I137&gt;Correlation_traitement!$B$9,E136="NON NULLE"),"NON NULLE","NULLE")</f>
        <v>NON NULLE</v>
      </c>
      <c r="F137" s="78">
        <f>(A137-A$2)/Correlation_traitement!$B$5</f>
        <v>0.54000000000000004</v>
      </c>
      <c r="G137" s="69">
        <f>F137-Correlation_traitement!$B$12</f>
        <v>0.28400000000000003</v>
      </c>
      <c r="H137" s="70">
        <f ca="1">AVERAGE(OFFSET(B137,0,0,Correlation_traitement!$B$6,1))</f>
        <v>6.9984100000000006E-05</v>
      </c>
      <c r="I137" s="70">
        <f ca="1">AVERAGE(OFFSET(C137,0,0,Correlation_traitement!$B$6,1))</f>
        <v>0.00088258399999999995</v>
      </c>
      <c r="J137" s="70">
        <f ca="1">AVERAGE(OFFSET(D137,0,0,Correlation_traitement!$B$6,1))</f>
        <v>-7.2962700000000005E-05</v>
      </c>
      <c r="K137">
        <v>0.00089241500000000003</v>
      </c>
      <c r="L137">
        <v>0.363676</v>
      </c>
      <c r="M137">
        <v>407.88299999999998</v>
      </c>
      <c r="N137">
        <v>407.51900000000001</v>
      </c>
      <c r="O137" s="70"/>
      <c r="P137" s="70"/>
    </row>
    <row r="138" spans="1:16" ht="12.75">
      <c r="A138" s="78">
        <f>IF(TRUE,Correlation_donnees_brutes!A139)</f>
        <v>136</v>
      </c>
      <c r="B138" s="78">
        <f>IF(TRUE,Correlation_donnees_brutes!B139)</f>
        <v>7.6107700000000003E-05</v>
      </c>
      <c r="C138" s="78">
        <f>IF(TRUE,Correlation_donnees_brutes!C139)</f>
        <v>0.000884522</v>
      </c>
      <c r="D138" s="78">
        <f>IF(TRUE,Correlation_donnees_brutes!D139)</f>
        <v>-8.7937300000000003E-05</v>
      </c>
      <c r="E138" s="73" t="str">
        <f>IF(OR(F138&gt;Correlation_traitement!$B$10,I138&gt;Correlation_traitement!$B$9,E137="NON NULLE"),"NON NULLE","NULLE")</f>
        <v>NON NULLE</v>
      </c>
      <c r="F138" s="78">
        <f>(A138-A$2)/Correlation_traitement!$B$5</f>
        <v>0.54400000000000004</v>
      </c>
      <c r="G138" s="69">
        <f>F138-Correlation_traitement!$B$12</f>
        <v>0.28800000000000003</v>
      </c>
      <c r="H138" s="70">
        <f ca="1">AVERAGE(OFFSET(B138,0,0,Correlation_traitement!$B$6,1))</f>
        <v>7.6107700000000003E-05</v>
      </c>
      <c r="I138" s="70">
        <f ca="1">AVERAGE(OFFSET(C138,0,0,Correlation_traitement!$B$6,1))</f>
        <v>0.000884522</v>
      </c>
      <c r="J138" s="70">
        <f ca="1">AVERAGE(OFFSET(D138,0,0,Correlation_traitement!$B$6,1))</f>
        <v>-8.7937300000000003E-05</v>
      </c>
      <c r="K138">
        <v>0.000879399</v>
      </c>
      <c r="L138">
        <v>0.35837200000000002</v>
      </c>
      <c r="M138">
        <v>407.87700000000001</v>
      </c>
      <c r="N138">
        <v>407.51900000000001</v>
      </c>
      <c r="O138" s="70"/>
      <c r="P138" s="70"/>
    </row>
    <row r="139" spans="1:16" ht="12.75">
      <c r="A139" s="78">
        <f>IF(TRUE,Correlation_donnees_brutes!A140)</f>
        <v>137</v>
      </c>
      <c r="B139" s="78">
        <f>IF(TRUE,Correlation_donnees_brutes!B140)</f>
        <v>6.5934999999999998E-05</v>
      </c>
      <c r="C139" s="78">
        <f>IF(TRUE,Correlation_donnees_brutes!C140)</f>
        <v>0.00089634999999999997</v>
      </c>
      <c r="D139" s="78">
        <f>IF(TRUE,Correlation_donnees_brutes!D140)</f>
        <v>-6.5669500000000005E-05</v>
      </c>
      <c r="E139" s="73" t="str">
        <f>IF(OR(F139&gt;Correlation_traitement!$B$10,I139&gt;Correlation_traitement!$B$9,E138="NON NULLE"),"NON NULLE","NULLE")</f>
        <v>NON NULLE</v>
      </c>
      <c r="F139" s="78">
        <f>(A139-A$2)/Correlation_traitement!$B$5</f>
        <v>0.54800000000000004</v>
      </c>
      <c r="G139" s="69">
        <f>F139-Correlation_traitement!$B$12</f>
        <v>0.29200000000000004</v>
      </c>
      <c r="H139" s="70">
        <f ca="1">AVERAGE(OFFSET(B139,0,0,Correlation_traitement!$B$6,1))</f>
        <v>6.5934999999999998E-05</v>
      </c>
      <c r="I139" s="70">
        <f ca="1">AVERAGE(OFFSET(C139,0,0,Correlation_traitement!$B$6,1))</f>
        <v>0.00089634999999999997</v>
      </c>
      <c r="J139" s="70">
        <f ca="1">AVERAGE(OFFSET(D139,0,0,Correlation_traitement!$B$6,1))</f>
        <v>-6.5669500000000005E-05</v>
      </c>
      <c r="K139">
        <v>0.00088959100000000001</v>
      </c>
      <c r="L139">
        <v>0.36252499999999999</v>
      </c>
      <c r="M139">
        <v>407.88099999999997</v>
      </c>
      <c r="N139">
        <v>407.51900000000001</v>
      </c>
      <c r="O139" s="70"/>
      <c r="P139" s="70"/>
    </row>
    <row r="140" spans="1:16" ht="12.75">
      <c r="A140" s="78">
        <f>IF(TRUE,Correlation_donnees_brutes!A141)</f>
        <v>138</v>
      </c>
      <c r="B140" s="78">
        <f>IF(TRUE,Correlation_donnees_brutes!B141)</f>
        <v>0.00011736299999999999</v>
      </c>
      <c r="C140" s="78">
        <f>IF(TRUE,Correlation_donnees_brutes!C141)</f>
        <v>0.00088780300000000005</v>
      </c>
      <c r="D140" s="78">
        <f>IF(TRUE,Correlation_donnees_brutes!D141)</f>
        <v>-7.6714399999999999E-05</v>
      </c>
      <c r="E140" s="73" t="str">
        <f>IF(OR(F140&gt;Correlation_traitement!$B$10,I140&gt;Correlation_traitement!$B$9,E139="NON NULLE"),"NON NULLE","NULLE")</f>
        <v>NON NULLE</v>
      </c>
      <c r="F140" s="78">
        <f>(A140-A$2)/Correlation_traitement!$B$5</f>
        <v>0.55200000000000005</v>
      </c>
      <c r="G140" s="69">
        <f>F140-Correlation_traitement!$B$12</f>
        <v>0.29600000000000004</v>
      </c>
      <c r="H140" s="70">
        <f ca="1">AVERAGE(OFFSET(B140,0,0,Correlation_traitement!$B$6,1))</f>
        <v>0.00011736299999999999</v>
      </c>
      <c r="I140" s="70">
        <f ca="1">AVERAGE(OFFSET(C140,0,0,Correlation_traitement!$B$6,1))</f>
        <v>0.00088780300000000005</v>
      </c>
      <c r="J140" s="70">
        <f ca="1">AVERAGE(OFFSET(D140,0,0,Correlation_traitement!$B$6,1))</f>
        <v>-7.6714399999999999E-05</v>
      </c>
      <c r="K140">
        <v>0.00089382000000000003</v>
      </c>
      <c r="L140">
        <v>0.36424899999999999</v>
      </c>
      <c r="M140">
        <v>407.88299999999998</v>
      </c>
      <c r="N140">
        <v>407.51900000000001</v>
      </c>
      <c r="O140" s="70"/>
      <c r="P140" s="70"/>
    </row>
    <row r="141" spans="1:16" ht="12.75">
      <c r="A141" s="78">
        <f>IF(TRUE,Correlation_donnees_brutes!A142)</f>
        <v>139</v>
      </c>
      <c r="B141" s="78">
        <f>IF(TRUE,Correlation_donnees_brutes!B142)</f>
        <v>0.00015490400000000001</v>
      </c>
      <c r="C141" s="78">
        <f>IF(TRUE,Correlation_donnees_brutes!C142)</f>
        <v>0.00087676400000000004</v>
      </c>
      <c r="D141" s="78">
        <f>IF(TRUE,Correlation_donnees_brutes!D142)</f>
        <v>-4.9256599999999999E-05</v>
      </c>
      <c r="E141" s="73" t="str">
        <f>IF(OR(F141&gt;Correlation_traitement!$B$10,I141&gt;Correlation_traitement!$B$9,E140="NON NULLE"),"NON NULLE","NULLE")</f>
        <v>NON NULLE</v>
      </c>
      <c r="F141" s="78">
        <f>(A141-A$2)/Correlation_traitement!$B$5</f>
        <v>0.55600000000000005</v>
      </c>
      <c r="G141" s="69">
        <f>F141-Correlation_traitement!$B$12</f>
        <v>0.30000000000000004</v>
      </c>
      <c r="H141" s="70">
        <f ca="1">AVERAGE(OFFSET(B141,0,0,Correlation_traitement!$B$6,1))</f>
        <v>0.00015490400000000001</v>
      </c>
      <c r="I141" s="70">
        <f ca="1">AVERAGE(OFFSET(C141,0,0,Correlation_traitement!$B$6,1))</f>
        <v>0.00087676400000000004</v>
      </c>
      <c r="J141" s="70">
        <f ca="1">AVERAGE(OFFSET(D141,0,0,Correlation_traitement!$B$6,1))</f>
        <v>-4.9256599999999999E-05</v>
      </c>
      <c r="K141">
        <v>0.00089768699999999999</v>
      </c>
      <c r="L141">
        <v>0.36582399999999998</v>
      </c>
      <c r="M141">
        <v>407.885</v>
      </c>
      <c r="N141">
        <v>407.51900000000001</v>
      </c>
      <c r="O141" s="70"/>
      <c r="P141" s="70"/>
    </row>
    <row r="142" spans="1:16" ht="12.75">
      <c r="A142" s="78">
        <f>IF(TRUE,Correlation_donnees_brutes!A143)</f>
        <v>140</v>
      </c>
      <c r="B142" s="78">
        <f>IF(TRUE,Correlation_donnees_brutes!B143)</f>
        <v>0.000118182</v>
      </c>
      <c r="C142" s="78">
        <f>IF(TRUE,Correlation_donnees_brutes!C143)</f>
        <v>0.00087282099999999997</v>
      </c>
      <c r="D142" s="78">
        <f>IF(TRUE,Correlation_donnees_brutes!D143)</f>
        <v>-6.4527800000000002E-05</v>
      </c>
      <c r="E142" s="73" t="str">
        <f>IF(OR(F142&gt;Correlation_traitement!$B$10,I142&gt;Correlation_traitement!$B$9,E141="NON NULLE"),"NON NULLE","NULLE")</f>
        <v>NON NULLE</v>
      </c>
      <c r="F142" s="78">
        <f>(A142-A$2)/Correlation_traitement!$B$5</f>
        <v>0.56000000000000005</v>
      </c>
      <c r="G142" s="69">
        <f>F142-Correlation_traitement!$B$12</f>
        <v>0.30400000000000005</v>
      </c>
      <c r="H142" s="70">
        <f ca="1">AVERAGE(OFFSET(B142,0,0,Correlation_traitement!$B$6,1))</f>
        <v>0.000118182</v>
      </c>
      <c r="I142" s="70">
        <f ca="1">AVERAGE(OFFSET(C142,0,0,Correlation_traitement!$B$6,1))</f>
        <v>0.00087282099999999997</v>
      </c>
      <c r="J142" s="70">
        <f ca="1">AVERAGE(OFFSET(D142,0,0,Correlation_traitement!$B$6,1))</f>
        <v>-6.4527800000000002E-05</v>
      </c>
      <c r="K142">
        <v>0.00090308499999999998</v>
      </c>
      <c r="L142">
        <v>0.36802400000000002</v>
      </c>
      <c r="M142">
        <v>407.887</v>
      </c>
      <c r="N142">
        <v>407.51900000000001</v>
      </c>
      <c r="O142" s="70"/>
      <c r="P142" s="70"/>
    </row>
    <row r="143" spans="1:16" ht="12.75">
      <c r="A143" s="78">
        <f>IF(TRUE,Correlation_donnees_brutes!A144)</f>
        <v>141</v>
      </c>
      <c r="B143" s="78">
        <f>IF(TRUE,Correlation_donnees_brutes!B144)</f>
        <v>0.00014844399999999999</v>
      </c>
      <c r="C143" s="78">
        <f>IF(TRUE,Correlation_donnees_brutes!C144)</f>
        <v>0.00086785599999999997</v>
      </c>
      <c r="D143" s="78">
        <f>IF(TRUE,Correlation_donnees_brutes!D144)</f>
        <v>-4.4202999999999997E-05</v>
      </c>
      <c r="E143" s="73" t="str">
        <f>IF(OR(F143&gt;Correlation_traitement!$B$10,I143&gt;Correlation_traitement!$B$9,E142="NON NULLE"),"NON NULLE","NULLE")</f>
        <v>NON NULLE</v>
      </c>
      <c r="F143" s="78">
        <f>(A143-A$2)/Correlation_traitement!$B$5</f>
        <v>0.56399999999999995</v>
      </c>
      <c r="G143" s="69">
        <f>F143-Correlation_traitement!$B$12</f>
        <v>0.30799999999999994</v>
      </c>
      <c r="H143" s="70">
        <f ca="1">AVERAGE(OFFSET(B143,0,0,Correlation_traitement!$B$6,1))</f>
        <v>0.00014844399999999999</v>
      </c>
      <c r="I143" s="70">
        <f ca="1">AVERAGE(OFFSET(C143,0,0,Correlation_traitement!$B$6,1))</f>
        <v>0.00086785599999999997</v>
      </c>
      <c r="J143" s="70">
        <f ca="1">AVERAGE(OFFSET(D143,0,0,Correlation_traitement!$B$6,1))</f>
        <v>-4.4202999999999997E-05</v>
      </c>
      <c r="K143">
        <v>0.00089199899999999998</v>
      </c>
      <c r="L143">
        <v>0.36350700000000002</v>
      </c>
      <c r="M143">
        <v>407.882</v>
      </c>
      <c r="N143">
        <v>407.51900000000001</v>
      </c>
      <c r="O143" s="70"/>
      <c r="P143" s="70"/>
    </row>
    <row r="144" spans="1:16" ht="12.75">
      <c r="A144" s="78">
        <f>IF(TRUE,Correlation_donnees_brutes!A145)</f>
        <v>142</v>
      </c>
      <c r="B144" s="78">
        <f>IF(TRUE,Correlation_donnees_brutes!B145)</f>
        <v>0.000105776</v>
      </c>
      <c r="C144" s="78">
        <f>IF(TRUE,Correlation_donnees_brutes!C145)</f>
        <v>0.00085380899999999997</v>
      </c>
      <c r="D144" s="78">
        <f>IF(TRUE,Correlation_donnees_brutes!D145)</f>
        <v>-6.6020500000000003E-05</v>
      </c>
      <c r="E144" s="73" t="str">
        <f>IF(OR(F144&gt;Correlation_traitement!$B$10,I144&gt;Correlation_traitement!$B$9,E143="NON NULLE"),"NON NULLE","NULLE")</f>
        <v>NON NULLE</v>
      </c>
      <c r="F144" s="78">
        <f>(A144-A$2)/Correlation_traitement!$B$5</f>
        <v>0.56799999999999995</v>
      </c>
      <c r="G144" s="69">
        <f>F144-Correlation_traitement!$B$12</f>
        <v>0.31199999999999994</v>
      </c>
      <c r="H144" s="70">
        <f ca="1">AVERAGE(OFFSET(B144,0,0,Correlation_traitement!$B$6,1))</f>
        <v>0.000105776</v>
      </c>
      <c r="I144" s="70">
        <f ca="1">AVERAGE(OFFSET(C144,0,0,Correlation_traitement!$B$6,1))</f>
        <v>0.00085380899999999997</v>
      </c>
      <c r="J144" s="70">
        <f ca="1">AVERAGE(OFFSET(D144,0,0,Correlation_traitement!$B$6,1))</f>
        <v>-6.6020500000000003E-05</v>
      </c>
      <c r="K144">
        <v>0.00089424299999999997</v>
      </c>
      <c r="L144">
        <v>0.36442099999999999</v>
      </c>
      <c r="M144">
        <v>407.88299999999998</v>
      </c>
      <c r="N144">
        <v>407.51900000000001</v>
      </c>
      <c r="O144" s="70"/>
      <c r="P144" s="70"/>
    </row>
    <row r="145" spans="1:16" ht="12.75">
      <c r="A145" s="78">
        <f>IF(TRUE,Correlation_donnees_brutes!A146)</f>
        <v>143</v>
      </c>
      <c r="B145" s="78">
        <f>IF(TRUE,Correlation_donnees_brutes!B146)</f>
        <v>0.00014705100000000001</v>
      </c>
      <c r="C145" s="78">
        <f>IF(TRUE,Correlation_donnees_brutes!C146)</f>
        <v>0.00085419800000000002</v>
      </c>
      <c r="D145" s="78">
        <f>IF(TRUE,Correlation_donnees_brutes!D146)</f>
        <v>-5.1935399999999997E-05</v>
      </c>
      <c r="E145" s="73" t="str">
        <f>IF(OR(F145&gt;Correlation_traitement!$B$10,I145&gt;Correlation_traitement!$B$9,E144="NON NULLE"),"NON NULLE","NULLE")</f>
        <v>NON NULLE</v>
      </c>
      <c r="F145" s="78">
        <f>(A145-A$2)/Correlation_traitement!$B$5</f>
        <v>0.57199999999999995</v>
      </c>
      <c r="G145" s="69">
        <f>F145-Correlation_traitement!$B$12</f>
        <v>0.31599999999999995</v>
      </c>
      <c r="H145" s="70">
        <f ca="1">AVERAGE(OFFSET(B145,0,0,Correlation_traitement!$B$6,1))</f>
        <v>0.00014705100000000001</v>
      </c>
      <c r="I145" s="70">
        <f ca="1">AVERAGE(OFFSET(C145,0,0,Correlation_traitement!$B$6,1))</f>
        <v>0.00085419800000000002</v>
      </c>
      <c r="J145" s="70">
        <f ca="1">AVERAGE(OFFSET(D145,0,0,Correlation_traitement!$B$6,1))</f>
        <v>-5.1935399999999997E-05</v>
      </c>
      <c r="K145">
        <v>0.00088788300000000001</v>
      </c>
      <c r="L145">
        <v>0.36182900000000001</v>
      </c>
      <c r="M145">
        <v>407.88099999999997</v>
      </c>
      <c r="N145">
        <v>407.51900000000001</v>
      </c>
      <c r="O145" s="70"/>
      <c r="P145" s="70"/>
    </row>
    <row r="146" spans="1:16" ht="12.75">
      <c r="A146" s="78">
        <f>IF(TRUE,Correlation_donnees_brutes!A147)</f>
        <v>144</v>
      </c>
      <c r="B146" s="78">
        <f>IF(TRUE,Correlation_donnees_brutes!B147)</f>
        <v>0.00016638300000000001</v>
      </c>
      <c r="C146" s="78">
        <f>IF(TRUE,Correlation_donnees_brutes!C147)</f>
        <v>0.00082254799999999999</v>
      </c>
      <c r="D146" s="78">
        <f>IF(TRUE,Correlation_donnees_brutes!D147)</f>
        <v>-6.6864299999999996E-05</v>
      </c>
      <c r="E146" s="73" t="str">
        <f>IF(OR(F146&gt;Correlation_traitement!$B$10,I146&gt;Correlation_traitement!$B$9,E145="NON NULLE"),"NON NULLE","NULLE")</f>
        <v>NON NULLE</v>
      </c>
      <c r="F146" s="78">
        <f>(A146-A$2)/Correlation_traitement!$B$5</f>
        <v>0.57599999999999996</v>
      </c>
      <c r="G146" s="69">
        <f>F146-Correlation_traitement!$B$12</f>
        <v>0.31999999999999995</v>
      </c>
      <c r="H146" s="70">
        <f ca="1">AVERAGE(OFFSET(B146,0,0,Correlation_traitement!$B$6,1))</f>
        <v>0.00016638300000000001</v>
      </c>
      <c r="I146" s="70">
        <f ca="1">AVERAGE(OFFSET(C146,0,0,Correlation_traitement!$B$6,1))</f>
        <v>0.00082254799999999999</v>
      </c>
      <c r="J146" s="70">
        <f ca="1">AVERAGE(OFFSET(D146,0,0,Correlation_traitement!$B$6,1))</f>
        <v>-6.6864299999999996E-05</v>
      </c>
      <c r="K146">
        <v>0.00086977799999999998</v>
      </c>
      <c r="L146">
        <v>0.35445100000000002</v>
      </c>
      <c r="M146">
        <v>407.87299999999999</v>
      </c>
      <c r="N146">
        <v>407.51900000000001</v>
      </c>
      <c r="O146" s="70"/>
      <c r="P146" s="70"/>
    </row>
    <row r="147" spans="1:16" ht="12.75">
      <c r="A147" s="78">
        <f>IF(TRUE,Correlation_donnees_brutes!A148)</f>
        <v>145</v>
      </c>
      <c r="B147" s="78">
        <f>IF(TRUE,Correlation_donnees_brutes!B148)</f>
        <v>0.000144778</v>
      </c>
      <c r="C147" s="78">
        <f>IF(TRUE,Correlation_donnees_brutes!C148)</f>
        <v>0.00084503900000000001</v>
      </c>
      <c r="D147" s="78">
        <f>IF(TRUE,Correlation_donnees_brutes!D148)</f>
        <v>-5.1947399999999997E-05</v>
      </c>
      <c r="E147" s="73" t="str">
        <f>IF(OR(F147&gt;Correlation_traitement!$B$10,I147&gt;Correlation_traitement!$B$9,E146="NON NULLE"),"NON NULLE","NULLE")</f>
        <v>NON NULLE</v>
      </c>
      <c r="F147" s="78">
        <f>(A147-A$2)/Correlation_traitement!$B$5</f>
        <v>0.57999999999999996</v>
      </c>
      <c r="G147" s="69">
        <f>F147-Correlation_traitement!$B$12</f>
        <v>0.32399999999999995</v>
      </c>
      <c r="H147" s="70">
        <f ca="1">AVERAGE(OFFSET(B147,0,0,Correlation_traitement!$B$6,1))</f>
        <v>0.000144778</v>
      </c>
      <c r="I147" s="70">
        <f ca="1">AVERAGE(OFFSET(C147,0,0,Correlation_traitement!$B$6,1))</f>
        <v>0.00084503900000000001</v>
      </c>
      <c r="J147" s="70">
        <f ca="1">AVERAGE(OFFSET(D147,0,0,Correlation_traitement!$B$6,1))</f>
        <v>-5.1947399999999997E-05</v>
      </c>
      <c r="K147">
        <v>0.00085747799999999995</v>
      </c>
      <c r="L147">
        <v>0.349439</v>
      </c>
      <c r="M147">
        <v>407.868</v>
      </c>
      <c r="N147">
        <v>407.51900000000001</v>
      </c>
      <c r="O147" s="70"/>
      <c r="P147" s="70"/>
    </row>
    <row r="148" spans="1:16" ht="12.75">
      <c r="A148" s="78">
        <f>IF(TRUE,Correlation_donnees_brutes!A149)</f>
        <v>146</v>
      </c>
      <c r="B148" s="78">
        <f>IF(TRUE,Correlation_donnees_brutes!B149)</f>
        <v>0.000119838</v>
      </c>
      <c r="C148" s="78">
        <f>IF(TRUE,Correlation_donnees_brutes!C149)</f>
        <v>0.000809686</v>
      </c>
      <c r="D148" s="78">
        <f>IF(TRUE,Correlation_donnees_brutes!D149)</f>
        <v>6.7320699999999999E-06</v>
      </c>
      <c r="E148" s="73" t="str">
        <f>IF(OR(F148&gt;Correlation_traitement!$B$10,I148&gt;Correlation_traitement!$B$9,E147="NON NULLE"),"NON NULLE","NULLE")</f>
        <v>NON NULLE</v>
      </c>
      <c r="F148" s="78">
        <f>(A148-A$2)/Correlation_traitement!$B$5</f>
        <v>0.58399999999999996</v>
      </c>
      <c r="G148" s="69">
        <f>F148-Correlation_traitement!$B$12</f>
        <v>0.32799999999999996</v>
      </c>
      <c r="H148" s="70">
        <f ca="1">AVERAGE(OFFSET(B148,0,0,Correlation_traitement!$B$6,1))</f>
        <v>0.000119838</v>
      </c>
      <c r="I148" s="70">
        <f ca="1">AVERAGE(OFFSET(C148,0,0,Correlation_traitement!$B$6,1))</f>
        <v>0.000809686</v>
      </c>
      <c r="J148" s="70">
        <f ca="1">AVERAGE(OFFSET(D148,0,0,Correlation_traitement!$B$6,1))</f>
        <v>6.7320699999999999E-06</v>
      </c>
      <c r="K148">
        <v>0.00085577500000000003</v>
      </c>
      <c r="L148">
        <v>0.348744</v>
      </c>
      <c r="M148">
        <v>407.868</v>
      </c>
      <c r="N148">
        <v>407.51900000000001</v>
      </c>
      <c r="O148" s="70"/>
      <c r="P148" s="70"/>
    </row>
    <row r="149" spans="1:16" ht="12.75">
      <c r="A149" s="78">
        <f>IF(TRUE,Correlation_donnees_brutes!A150)</f>
        <v>147</v>
      </c>
      <c r="B149" s="78">
        <f>IF(TRUE,Correlation_donnees_brutes!B150)</f>
        <v>0.00013450800000000001</v>
      </c>
      <c r="C149" s="78">
        <f>IF(TRUE,Correlation_donnees_brutes!C150)</f>
        <v>0.00082538000000000002</v>
      </c>
      <c r="D149" s="78">
        <f>IF(TRUE,Correlation_donnees_brutes!D150)</f>
        <v>-2.4969699999999999E-05</v>
      </c>
      <c r="E149" s="73" t="str">
        <f>IF(OR(F149&gt;Correlation_traitement!$B$10,I149&gt;Correlation_traitement!$B$9,E148="NON NULLE"),"NON NULLE","NULLE")</f>
        <v>NON NULLE</v>
      </c>
      <c r="F149" s="78">
        <f>(A149-A$2)/Correlation_traitement!$B$5</f>
        <v>0.58799999999999997</v>
      </c>
      <c r="G149" s="69">
        <f>F149-Correlation_traitement!$B$12</f>
        <v>0.33199999999999996</v>
      </c>
      <c r="H149" s="70">
        <f ca="1">AVERAGE(OFFSET(B149,0,0,Correlation_traitement!$B$6,1))</f>
        <v>0.00013450800000000001</v>
      </c>
      <c r="I149" s="70">
        <f ca="1">AVERAGE(OFFSET(C149,0,0,Correlation_traitement!$B$6,1))</f>
        <v>0.00082538000000000002</v>
      </c>
      <c r="J149" s="70">
        <f ca="1">AVERAGE(OFFSET(D149,0,0,Correlation_traitement!$B$6,1))</f>
        <v>-2.4969699999999999E-05</v>
      </c>
      <c r="K149">
        <v>0.00086049499999999997</v>
      </c>
      <c r="L149">
        <v>0.35066799999999998</v>
      </c>
      <c r="M149">
        <v>407.87</v>
      </c>
      <c r="N149">
        <v>407.51900000000001</v>
      </c>
      <c r="O149" s="70"/>
      <c r="P149" s="70"/>
    </row>
    <row r="150" spans="1:16" ht="12.75">
      <c r="A150" s="78">
        <f>IF(TRUE,Correlation_donnees_brutes!A151)</f>
        <v>148</v>
      </c>
      <c r="B150" s="78">
        <f>IF(TRUE,Correlation_donnees_brutes!B151)</f>
        <v>0.00018902700000000001</v>
      </c>
      <c r="C150" s="78">
        <f>IF(TRUE,Correlation_donnees_brutes!C151)</f>
        <v>0.00086072999999999998</v>
      </c>
      <c r="D150" s="78">
        <f>IF(TRUE,Correlation_donnees_brutes!D151)</f>
        <v>-8.8377899999999996E-06</v>
      </c>
      <c r="E150" s="73" t="str">
        <f>IF(OR(F150&gt;Correlation_traitement!$B$10,I150&gt;Correlation_traitement!$B$9,E149="NON NULLE"),"NON NULLE","NULLE")</f>
        <v>NON NULLE</v>
      </c>
      <c r="F150" s="78">
        <f>(A150-A$2)/Correlation_traitement!$B$5</f>
        <v>0.59199999999999997</v>
      </c>
      <c r="G150" s="69">
        <f>F150-Correlation_traitement!$B$12</f>
        <v>0.33599999999999997</v>
      </c>
      <c r="H150" s="70">
        <f ca="1">AVERAGE(OFFSET(B150,0,0,Correlation_traitement!$B$6,1))</f>
        <v>0.00018902700000000001</v>
      </c>
      <c r="I150" s="70">
        <f ca="1">AVERAGE(OFFSET(C150,0,0,Correlation_traitement!$B$6,1))</f>
        <v>0.00086072999999999998</v>
      </c>
      <c r="J150" s="70">
        <f ca="1">AVERAGE(OFFSET(D150,0,0,Correlation_traitement!$B$6,1))</f>
        <v>-8.8377899999999996E-06</v>
      </c>
      <c r="K150">
        <v>0.00086000599999999996</v>
      </c>
      <c r="L150">
        <v>0.35046899999999998</v>
      </c>
      <c r="M150">
        <v>407.86900000000003</v>
      </c>
      <c r="N150">
        <v>407.51900000000001</v>
      </c>
      <c r="O150" s="70"/>
      <c r="P150" s="70"/>
    </row>
    <row r="151" spans="1:16" ht="12.75">
      <c r="A151" s="78">
        <f>IF(TRUE,Correlation_donnees_brutes!A152)</f>
        <v>149</v>
      </c>
      <c r="B151" s="78">
        <f>IF(TRUE,Correlation_donnees_brutes!B152)</f>
        <v>0.00017361000000000001</v>
      </c>
      <c r="C151" s="78">
        <f>IF(TRUE,Correlation_donnees_brutes!C152)</f>
        <v>0.00085582599999999996</v>
      </c>
      <c r="D151" s="78">
        <f>IF(TRUE,Correlation_donnees_brutes!D152)</f>
        <v>-9.8050899999999997E-06</v>
      </c>
      <c r="E151" s="73" t="str">
        <f>IF(OR(F151&gt;Correlation_traitement!$B$10,I151&gt;Correlation_traitement!$B$9,E150="NON NULLE"),"NON NULLE","NULLE")</f>
        <v>NON NULLE</v>
      </c>
      <c r="F151" s="78">
        <f>(A151-A$2)/Correlation_traitement!$B$5</f>
        <v>0.59599999999999997</v>
      </c>
      <c r="G151" s="69">
        <f>F151-Correlation_traitement!$B$12</f>
        <v>0.33999999999999997</v>
      </c>
      <c r="H151" s="70">
        <f ca="1">AVERAGE(OFFSET(B151,0,0,Correlation_traitement!$B$6,1))</f>
        <v>0.00017361000000000001</v>
      </c>
      <c r="I151" s="70">
        <f ca="1">AVERAGE(OFFSET(C151,0,0,Correlation_traitement!$B$6,1))</f>
        <v>0.00085582599999999996</v>
      </c>
      <c r="J151" s="70">
        <f ca="1">AVERAGE(OFFSET(D151,0,0,Correlation_traitement!$B$6,1))</f>
        <v>-9.8050899999999997E-06</v>
      </c>
      <c r="K151">
        <v>0.00087404400000000004</v>
      </c>
      <c r="L151">
        <v>0.35618899999999998</v>
      </c>
      <c r="M151">
        <v>407.875</v>
      </c>
      <c r="N151">
        <v>407.51900000000001</v>
      </c>
      <c r="O151" s="70"/>
      <c r="P151" s="70"/>
    </row>
    <row r="152" spans="1:16" ht="12.75">
      <c r="A152" s="78">
        <f>IF(TRUE,Correlation_donnees_brutes!A153)</f>
        <v>150</v>
      </c>
      <c r="B152" s="78">
        <f>IF(TRUE,Correlation_donnees_brutes!B153)</f>
        <v>0.00018075</v>
      </c>
      <c r="C152" s="78">
        <f>IF(TRUE,Correlation_donnees_brutes!C153)</f>
        <v>0.00086335600000000002</v>
      </c>
      <c r="D152" s="78">
        <f>IF(TRUE,Correlation_donnees_brutes!D153)</f>
        <v>-2.667E-06</v>
      </c>
      <c r="E152" s="73" t="str">
        <f>IF(OR(F152&gt;Correlation_traitement!$B$10,I152&gt;Correlation_traitement!$B$9,E151="NON NULLE"),"NON NULLE","NULLE")</f>
        <v>NON NULLE</v>
      </c>
      <c r="F152" s="78">
        <f>(A152-A$2)/Correlation_traitement!$B$5</f>
        <v>0.59999999999999998</v>
      </c>
      <c r="G152" s="69">
        <f>F152-Correlation_traitement!$B$12</f>
        <v>0.34399999999999997</v>
      </c>
      <c r="H152" s="70">
        <f ca="1">AVERAGE(OFFSET(B152,0,0,Correlation_traitement!$B$6,1))</f>
        <v>0.00018075</v>
      </c>
      <c r="I152" s="70">
        <f ca="1">AVERAGE(OFFSET(C152,0,0,Correlation_traitement!$B$6,1))</f>
        <v>0.00086335600000000002</v>
      </c>
      <c r="J152" s="70">
        <f ca="1">AVERAGE(OFFSET(D152,0,0,Correlation_traitement!$B$6,1))</f>
        <v>-2.667E-06</v>
      </c>
      <c r="K152">
        <v>0.00087291500000000004</v>
      </c>
      <c r="L152">
        <v>0.35572900000000002</v>
      </c>
      <c r="M152">
        <v>407.875</v>
      </c>
      <c r="N152">
        <v>407.51900000000001</v>
      </c>
      <c r="O152" s="70"/>
      <c r="P152" s="70"/>
    </row>
    <row r="153" spans="1:16" ht="12.75">
      <c r="A153" s="78">
        <f>IF(TRUE,Correlation_donnees_brutes!A154)</f>
        <v>151</v>
      </c>
      <c r="B153" s="78">
        <f>IF(TRUE,Correlation_donnees_brutes!B154)</f>
        <v>0.000221053</v>
      </c>
      <c r="C153" s="78">
        <f>IF(TRUE,Correlation_donnees_brutes!C154)</f>
        <v>0.00086877999999999999</v>
      </c>
      <c r="D153" s="78">
        <f>IF(TRUE,Correlation_donnees_brutes!D154)</f>
        <v>7.2471800000000001E-06</v>
      </c>
      <c r="E153" s="73" t="str">
        <f>IF(OR(F153&gt;Correlation_traitement!$B$10,I153&gt;Correlation_traitement!$B$9,E152="NON NULLE"),"NON NULLE","NULLE")</f>
        <v>NON NULLE</v>
      </c>
      <c r="F153" s="78">
        <f>(A153-A$2)/Correlation_traitement!$B$5</f>
        <v>0.60399999999999998</v>
      </c>
      <c r="G153" s="69">
        <f>F153-Correlation_traitement!$B$12</f>
        <v>0.34799999999999998</v>
      </c>
      <c r="H153" s="70">
        <f ca="1">AVERAGE(OFFSET(B153,0,0,Correlation_traitement!$B$6,1))</f>
        <v>0.000221053</v>
      </c>
      <c r="I153" s="70">
        <f ca="1">AVERAGE(OFFSET(C153,0,0,Correlation_traitement!$B$6,1))</f>
        <v>0.00086877999999999999</v>
      </c>
      <c r="J153" s="70">
        <f ca="1">AVERAGE(OFFSET(D153,0,0,Correlation_traitement!$B$6,1))</f>
        <v>7.2471800000000001E-06</v>
      </c>
      <c r="K153">
        <v>0.00087157800000000002</v>
      </c>
      <c r="L153">
        <v>0.35518499999999997</v>
      </c>
      <c r="M153">
        <v>407.87400000000002</v>
      </c>
      <c r="N153">
        <v>407.51900000000001</v>
      </c>
      <c r="O153" s="70"/>
      <c r="P153" s="70"/>
    </row>
    <row r="154" spans="1:16" ht="12.75">
      <c r="A154" s="78">
        <f>IF(TRUE,Correlation_donnees_brutes!A155)</f>
        <v>152</v>
      </c>
      <c r="B154" s="78">
        <f>IF(TRUE,Correlation_donnees_brutes!B155)</f>
        <v>0.00020834900000000001</v>
      </c>
      <c r="C154" s="78">
        <f>IF(TRUE,Correlation_donnees_brutes!C155)</f>
        <v>0.00089333900000000005</v>
      </c>
      <c r="D154" s="78">
        <f>IF(TRUE,Correlation_donnees_brutes!D155)</f>
        <v>-1.5255299999999999E-05</v>
      </c>
      <c r="E154" s="73" t="str">
        <f>IF(OR(F154&gt;Correlation_traitement!$B$10,I154&gt;Correlation_traitement!$B$9,E153="NON NULLE"),"NON NULLE","NULLE")</f>
        <v>NON NULLE</v>
      </c>
      <c r="F154" s="78">
        <f>(A154-A$2)/Correlation_traitement!$B$5</f>
        <v>0.60799999999999998</v>
      </c>
      <c r="G154" s="69">
        <f>F154-Correlation_traitement!$B$12</f>
        <v>0.35199999999999998</v>
      </c>
      <c r="H154" s="70">
        <f ca="1">AVERAGE(OFFSET(B154,0,0,Correlation_traitement!$B$6,1))</f>
        <v>0.00020834900000000001</v>
      </c>
      <c r="I154" s="70">
        <f ca="1">AVERAGE(OFFSET(C154,0,0,Correlation_traitement!$B$6,1))</f>
        <v>0.00089333900000000005</v>
      </c>
      <c r="J154" s="70">
        <f ca="1">AVERAGE(OFFSET(D154,0,0,Correlation_traitement!$B$6,1))</f>
        <v>-1.5255299999999999E-05</v>
      </c>
      <c r="K154">
        <v>0.00087975499999999997</v>
      </c>
      <c r="L154">
        <v>0.35851699999999997</v>
      </c>
      <c r="M154">
        <v>407.87700000000001</v>
      </c>
      <c r="N154">
        <v>407.51900000000001</v>
      </c>
      <c r="O154" s="70"/>
      <c r="P154" s="70"/>
    </row>
    <row r="155" spans="1:16" ht="12.75">
      <c r="A155" s="78">
        <f>IF(TRUE,Correlation_donnees_brutes!A156)</f>
        <v>153</v>
      </c>
      <c r="B155" s="78">
        <f>IF(TRUE,Correlation_donnees_brutes!B156)</f>
        <v>0.000179393</v>
      </c>
      <c r="C155" s="78">
        <f>IF(TRUE,Correlation_donnees_brutes!C156)</f>
        <v>0.00092534799999999999</v>
      </c>
      <c r="D155" s="78">
        <f>IF(TRUE,Correlation_donnees_brutes!D156)</f>
        <v>2.08362E-06</v>
      </c>
      <c r="E155" s="73" t="str">
        <f>IF(OR(F155&gt;Correlation_traitement!$B$10,I155&gt;Correlation_traitement!$B$9,E154="NON NULLE"),"NON NULLE","NULLE")</f>
        <v>NON NULLE</v>
      </c>
      <c r="F155" s="78">
        <f>(A155-A$2)/Correlation_traitement!$B$5</f>
        <v>0.61199999999999999</v>
      </c>
      <c r="G155" s="69">
        <f>F155-Correlation_traitement!$B$12</f>
        <v>0.35599999999999998</v>
      </c>
      <c r="H155" s="70">
        <f ca="1">AVERAGE(OFFSET(B155,0,0,Correlation_traitement!$B$6,1))</f>
        <v>0.000179393</v>
      </c>
      <c r="I155" s="70">
        <f ca="1">AVERAGE(OFFSET(C155,0,0,Correlation_traitement!$B$6,1))</f>
        <v>0.00092534799999999999</v>
      </c>
      <c r="J155" s="70">
        <f ca="1">AVERAGE(OFFSET(D155,0,0,Correlation_traitement!$B$6,1))</f>
        <v>2.08362E-06</v>
      </c>
      <c r="K155">
        <v>0.00089553500000000004</v>
      </c>
      <c r="L155">
        <v>0.36494799999999999</v>
      </c>
      <c r="M155">
        <v>407.88400000000001</v>
      </c>
      <c r="N155">
        <v>407.51900000000001</v>
      </c>
      <c r="O155" s="70"/>
      <c r="P155" s="70"/>
    </row>
    <row r="156" spans="1:16" ht="12.75">
      <c r="A156" s="78">
        <f>IF(TRUE,Correlation_donnees_brutes!A157)</f>
        <v>154</v>
      </c>
      <c r="B156" s="78">
        <f>IF(TRUE,Correlation_donnees_brutes!B157)</f>
        <v>5.2994800000000003E-05</v>
      </c>
      <c r="C156" s="78">
        <f>IF(TRUE,Correlation_donnees_brutes!C157)</f>
        <v>0.0010350699999999999</v>
      </c>
      <c r="D156" s="78">
        <f>IF(TRUE,Correlation_donnees_brutes!D157)</f>
        <v>-5.2468299999999999E-06</v>
      </c>
      <c r="E156" s="73" t="str">
        <f>IF(OR(F156&gt;Correlation_traitement!$B$10,I156&gt;Correlation_traitement!$B$9,E155="NON NULLE"),"NON NULLE","NULLE")</f>
        <v>NON NULLE</v>
      </c>
      <c r="F156" s="78">
        <f>(A156-A$2)/Correlation_traitement!$B$5</f>
        <v>0.61599999999999999</v>
      </c>
      <c r="G156" s="69">
        <f>F156-Correlation_traitement!$B$12</f>
        <v>0.35999999999999999</v>
      </c>
      <c r="H156" s="70">
        <f ca="1">AVERAGE(OFFSET(B156,0,0,Correlation_traitement!$B$6,1))</f>
        <v>5.2994800000000003E-05</v>
      </c>
      <c r="I156" s="70">
        <f ca="1">AVERAGE(OFFSET(C156,0,0,Correlation_traitement!$B$6,1))</f>
        <v>0.0010350699999999999</v>
      </c>
      <c r="J156" s="70">
        <f ca="1">AVERAGE(OFFSET(D156,0,0,Correlation_traitement!$B$6,1))</f>
        <v>-5.2468299999999999E-06</v>
      </c>
      <c r="K156">
        <v>0.00091552099999999998</v>
      </c>
      <c r="L156">
        <v>0.37309199999999998</v>
      </c>
      <c r="M156">
        <v>407.892</v>
      </c>
      <c r="N156">
        <v>407.51900000000001</v>
      </c>
      <c r="O156" s="70"/>
      <c r="P156" s="70"/>
    </row>
    <row r="157" spans="1:16" ht="12.75">
      <c r="A157" s="78">
        <f>IF(TRUE,Correlation_donnees_brutes!A158)</f>
        <v>155</v>
      </c>
      <c r="B157" s="78">
        <f>IF(TRUE,Correlation_donnees_brutes!B158)</f>
        <v>-0.000101554</v>
      </c>
      <c r="C157" s="78">
        <f>IF(TRUE,Correlation_donnees_brutes!C158)</f>
        <v>0.0010493900000000001</v>
      </c>
      <c r="D157" s="78">
        <f>IF(TRUE,Correlation_donnees_brutes!D158)</f>
        <v>-1.00877E-07</v>
      </c>
      <c r="E157" s="73" t="str">
        <f>IF(OR(F157&gt;Correlation_traitement!$B$10,I157&gt;Correlation_traitement!$B$9,E156="NON NULLE"),"NON NULLE","NULLE")</f>
        <v>NON NULLE</v>
      </c>
      <c r="F157" s="78">
        <f>(A157-A$2)/Correlation_traitement!$B$5</f>
        <v>0.62</v>
      </c>
      <c r="G157" s="69">
        <f>F157-Correlation_traitement!$B$12</f>
        <v>0.36399999999999999</v>
      </c>
      <c r="H157" s="70">
        <f ca="1">AVERAGE(OFFSET(B157,0,0,Correlation_traitement!$B$6,1))</f>
        <v>-0.000101554</v>
      </c>
      <c r="I157" s="70">
        <f ca="1">AVERAGE(OFFSET(C157,0,0,Correlation_traitement!$B$6,1))</f>
        <v>0.0010493900000000001</v>
      </c>
      <c r="J157" s="70">
        <f ca="1">AVERAGE(OFFSET(D157,0,0,Correlation_traitement!$B$6,1))</f>
        <v>-1.00877E-07</v>
      </c>
      <c r="K157">
        <v>0.00094194299999999999</v>
      </c>
      <c r="L157">
        <v>0.38385900000000001</v>
      </c>
      <c r="M157">
        <v>407.90300000000002</v>
      </c>
      <c r="N157">
        <v>407.51900000000001</v>
      </c>
      <c r="O157" s="70"/>
      <c r="P157" s="70"/>
    </row>
    <row r="158" spans="1:16" ht="12.75">
      <c r="A158" s="78">
        <f>IF(TRUE,Correlation_donnees_brutes!A159)</f>
        <v>156</v>
      </c>
      <c r="B158" s="78">
        <f>IF(TRUE,Correlation_donnees_brutes!B159)</f>
        <v>-0.000144492</v>
      </c>
      <c r="C158" s="78">
        <f>IF(TRUE,Correlation_donnees_brutes!C159)</f>
        <v>0.0010804499999999999</v>
      </c>
      <c r="D158" s="78">
        <f>IF(TRUE,Correlation_donnees_brutes!D159)</f>
        <v>-2.79262E-05</v>
      </c>
      <c r="E158" s="73" t="str">
        <f>IF(OR(F158&gt;Correlation_traitement!$B$10,I158&gt;Correlation_traitement!$B$9,E157="NON NULLE"),"NON NULLE","NULLE")</f>
        <v>NON NULLE</v>
      </c>
      <c r="F158" s="78">
        <f>(A158-A$2)/Correlation_traitement!$B$5</f>
        <v>0.624</v>
      </c>
      <c r="G158" s="69">
        <f>F158-Correlation_traitement!$B$12</f>
        <v>0.36799999999999999</v>
      </c>
      <c r="H158" s="70">
        <f ca="1">AVERAGE(OFFSET(B158,0,0,Correlation_traitement!$B$6,1))</f>
        <v>-0.000144492</v>
      </c>
      <c r="I158" s="70">
        <f ca="1">AVERAGE(OFFSET(C158,0,0,Correlation_traitement!$B$6,1))</f>
        <v>0.0010804499999999999</v>
      </c>
      <c r="J158" s="70">
        <f ca="1">AVERAGE(OFFSET(D158,0,0,Correlation_traitement!$B$6,1))</f>
        <v>-2.79262E-05</v>
      </c>
      <c r="K158">
        <v>0.0009849259999999999</v>
      </c>
      <c r="L158">
        <v>0.40137600000000001</v>
      </c>
      <c r="M158">
        <v>407.92</v>
      </c>
      <c r="N158">
        <v>407.51900000000001</v>
      </c>
      <c r="O158" s="70"/>
      <c r="P158" s="70"/>
    </row>
    <row r="159" spans="1:16" ht="12.75">
      <c r="A159" s="78">
        <f>IF(TRUE,Correlation_donnees_brutes!A160)</f>
        <v>157</v>
      </c>
      <c r="B159" s="78">
        <f>IF(TRUE,Correlation_donnees_brutes!B160)</f>
        <v>-0.00010761</v>
      </c>
      <c r="C159" s="78">
        <f>IF(TRUE,Correlation_donnees_brutes!C160)</f>
        <v>0.0011078399999999999</v>
      </c>
      <c r="D159" s="78">
        <f>IF(TRUE,Correlation_donnees_brutes!D160)</f>
        <v>-4.9798800000000002E-05</v>
      </c>
      <c r="E159" s="73" t="str">
        <f>IF(OR(F159&gt;Correlation_traitement!$B$10,I159&gt;Correlation_traitement!$B$9,E158="NON NULLE"),"NON NULLE","NULLE")</f>
        <v>NON NULLE</v>
      </c>
      <c r="F159" s="78">
        <f>(A159-A$2)/Correlation_traitement!$B$5</f>
        <v>0.628</v>
      </c>
      <c r="G159" s="69">
        <f>F159-Correlation_traitement!$B$12</f>
        <v>0.372</v>
      </c>
      <c r="H159" s="70">
        <f ca="1">AVERAGE(OFFSET(B159,0,0,Correlation_traitement!$B$6,1))</f>
        <v>-0.00010761</v>
      </c>
      <c r="I159" s="70">
        <f ca="1">AVERAGE(OFFSET(C159,0,0,Correlation_traitement!$B$6,1))</f>
        <v>0.0011078399999999999</v>
      </c>
      <c r="J159" s="70">
        <f ca="1">AVERAGE(OFFSET(D159,0,0,Correlation_traitement!$B$6,1))</f>
        <v>-4.9798800000000002E-05</v>
      </c>
      <c r="K159">
        <v>0.00103856</v>
      </c>
      <c r="L159">
        <v>0.42323100000000002</v>
      </c>
      <c r="M159">
        <v>407.94200000000001</v>
      </c>
      <c r="N159">
        <v>407.51900000000001</v>
      </c>
      <c r="O159" s="70"/>
      <c r="P159" s="70"/>
    </row>
    <row r="160" spans="1:16" ht="12.75">
      <c r="A160" s="78">
        <f>IF(TRUE,Correlation_donnees_brutes!A161)</f>
        <v>158</v>
      </c>
      <c r="B160" s="78">
        <f>IF(TRUE,Correlation_donnees_brutes!B161)</f>
        <v>1.56305E-06</v>
      </c>
      <c r="C160" s="78">
        <f>IF(TRUE,Correlation_donnees_brutes!C161)</f>
        <v>0.0011575800000000001</v>
      </c>
      <c r="D160" s="78">
        <f>IF(TRUE,Correlation_donnees_brutes!D161)</f>
        <v>-2.5525100000000001E-05</v>
      </c>
      <c r="E160" s="73" t="str">
        <f>IF(OR(F160&gt;Correlation_traitement!$B$10,I160&gt;Correlation_traitement!$B$9,E159="NON NULLE"),"NON NULLE","NULLE")</f>
        <v>NON NULLE</v>
      </c>
      <c r="F160" s="78">
        <f>(A160-A$2)/Correlation_traitement!$B$5</f>
        <v>0.63200000000000001</v>
      </c>
      <c r="G160" s="69">
        <f>F160-Correlation_traitement!$B$12</f>
        <v>0.376</v>
      </c>
      <c r="H160" s="70">
        <f ca="1">AVERAGE(OFFSET(B160,0,0,Correlation_traitement!$B$6,1))</f>
        <v>1.56305E-06</v>
      </c>
      <c r="I160" s="70">
        <f ca="1">AVERAGE(OFFSET(C160,0,0,Correlation_traitement!$B$6,1))</f>
        <v>0.0011575800000000001</v>
      </c>
      <c r="J160" s="70">
        <f ca="1">AVERAGE(OFFSET(D160,0,0,Correlation_traitement!$B$6,1))</f>
        <v>-2.5525100000000001E-05</v>
      </c>
      <c r="K160">
        <v>0.0011089800000000001</v>
      </c>
      <c r="L160">
        <v>0.451932</v>
      </c>
      <c r="M160">
        <v>407.971</v>
      </c>
      <c r="N160">
        <v>407.51900000000001</v>
      </c>
      <c r="O160" s="70"/>
      <c r="P160" s="70"/>
    </row>
    <row r="161" spans="1:16" ht="12.75">
      <c r="A161" s="78">
        <f>IF(TRUE,Correlation_donnees_brutes!A162)</f>
        <v>159</v>
      </c>
      <c r="B161" s="78">
        <f>IF(TRUE,Correlation_donnees_brutes!B162)</f>
        <v>7.6329900000000006E-06</v>
      </c>
      <c r="C161" s="78">
        <f>IF(TRUE,Correlation_donnees_brutes!C162)</f>
        <v>0.00125096</v>
      </c>
      <c r="D161" s="78">
        <f>IF(TRUE,Correlation_donnees_brutes!D162)</f>
        <v>-1.1056000000000001E-05</v>
      </c>
      <c r="E161" s="73" t="str">
        <f>IF(OR(F161&gt;Correlation_traitement!$B$10,I161&gt;Correlation_traitement!$B$9,E160="NON NULLE"),"NON NULLE","NULLE")</f>
        <v>NON NULLE</v>
      </c>
      <c r="F161" s="78">
        <f>(A161-A$2)/Correlation_traitement!$B$5</f>
        <v>0.63600000000000001</v>
      </c>
      <c r="G161" s="69">
        <f>F161-Correlation_traitement!$B$12</f>
        <v>0.38</v>
      </c>
      <c r="H161" s="70">
        <f ca="1">AVERAGE(OFFSET(B161,0,0,Correlation_traitement!$B$6,1))</f>
        <v>7.6329900000000006E-06</v>
      </c>
      <c r="I161" s="70">
        <f ca="1">AVERAGE(OFFSET(C161,0,0,Correlation_traitement!$B$6,1))</f>
        <v>0.00125096</v>
      </c>
      <c r="J161" s="70">
        <f ca="1">AVERAGE(OFFSET(D161,0,0,Correlation_traitement!$B$6,1))</f>
        <v>-1.1056000000000001E-05</v>
      </c>
      <c r="K161">
        <v>0.0011649900000000001</v>
      </c>
      <c r="L161">
        <v>0.47475600000000001</v>
      </c>
      <c r="M161">
        <v>407.99400000000003</v>
      </c>
      <c r="N161">
        <v>407.51900000000001</v>
      </c>
      <c r="O161" s="70"/>
      <c r="P161" s="70"/>
    </row>
    <row r="162" spans="1:16" ht="12.75">
      <c r="A162" s="78">
        <f>IF(TRUE,Correlation_donnees_brutes!A163)</f>
        <v>160</v>
      </c>
      <c r="B162" s="78">
        <f>IF(TRUE,Correlation_donnees_brutes!B163)</f>
        <v>0.000104737</v>
      </c>
      <c r="C162" s="78">
        <f>IF(TRUE,Correlation_donnees_brutes!C163)</f>
        <v>0.0012640100000000001</v>
      </c>
      <c r="D162" s="78">
        <f>IF(TRUE,Correlation_donnees_brutes!D163)</f>
        <v>1.1731E-06</v>
      </c>
      <c r="E162" s="73" t="str">
        <f>IF(OR(F162&gt;Correlation_traitement!$B$10,I162&gt;Correlation_traitement!$B$9,E161="NON NULLE"),"NON NULLE","NULLE")</f>
        <v>NON NULLE</v>
      </c>
      <c r="F162" s="78">
        <f>(A162-A$2)/Correlation_traitement!$B$5</f>
        <v>0.64000000000000001</v>
      </c>
      <c r="G162" s="69">
        <f>F162-Correlation_traitement!$B$12</f>
        <v>0.38400000000000001</v>
      </c>
      <c r="H162" s="70">
        <f ca="1">AVERAGE(OFFSET(B162,0,0,Correlation_traitement!$B$6,1))</f>
        <v>0.000104737</v>
      </c>
      <c r="I162" s="70">
        <f ca="1">AVERAGE(OFFSET(C162,0,0,Correlation_traitement!$B$6,1))</f>
        <v>0.0012640100000000001</v>
      </c>
      <c r="J162" s="70">
        <f ca="1">AVERAGE(OFFSET(D162,0,0,Correlation_traitement!$B$6,1))</f>
        <v>1.1731E-06</v>
      </c>
      <c r="K162">
        <v>0.00121181</v>
      </c>
      <c r="L162">
        <v>0.49383500000000002</v>
      </c>
      <c r="M162">
        <v>408.01299999999998</v>
      </c>
      <c r="N162">
        <v>407.51900000000001</v>
      </c>
      <c r="O162" s="70"/>
      <c r="P162" s="70"/>
    </row>
    <row r="163" spans="1:16" ht="12.75">
      <c r="A163" s="78">
        <f>IF(TRUE,Correlation_donnees_brutes!A164)</f>
        <v>161</v>
      </c>
      <c r="B163" s="78">
        <f>IF(TRUE,Correlation_donnees_brutes!B164)</f>
        <v>0.00027610599999999998</v>
      </c>
      <c r="C163" s="78">
        <f>IF(TRUE,Correlation_donnees_brutes!C164)</f>
        <v>0.0012852</v>
      </c>
      <c r="D163" s="78">
        <f>IF(TRUE,Correlation_donnees_brutes!D164)</f>
        <v>4.1736300000000002E-05</v>
      </c>
      <c r="E163" s="73" t="str">
        <f>IF(OR(F163&gt;Correlation_traitement!$B$10,I163&gt;Correlation_traitement!$B$9,E162="NON NULLE"),"NON NULLE","NULLE")</f>
        <v>NON NULLE</v>
      </c>
      <c r="F163" s="78">
        <f>(A163-A$2)/Correlation_traitement!$B$5</f>
        <v>0.64400000000000002</v>
      </c>
      <c r="G163" s="69">
        <f>F163-Correlation_traitement!$B$12</f>
        <v>0.38800000000000001</v>
      </c>
      <c r="H163" s="70">
        <f ca="1">AVERAGE(OFFSET(B163,0,0,Correlation_traitement!$B$6,1))</f>
        <v>0.00027610599999999998</v>
      </c>
      <c r="I163" s="70">
        <f ca="1">AVERAGE(OFFSET(C163,0,0,Correlation_traitement!$B$6,1))</f>
        <v>0.0012852</v>
      </c>
      <c r="J163" s="70">
        <f ca="1">AVERAGE(OFFSET(D163,0,0,Correlation_traitement!$B$6,1))</f>
        <v>4.1736300000000002E-05</v>
      </c>
      <c r="K163">
        <v>0.00125976</v>
      </c>
      <c r="L163">
        <v>0.51337600000000005</v>
      </c>
      <c r="M163">
        <v>408.03199999999998</v>
      </c>
      <c r="N163">
        <v>407.51900000000001</v>
      </c>
      <c r="O163" s="70"/>
      <c r="P163" s="70"/>
    </row>
    <row r="164" spans="1:16" ht="12.75">
      <c r="A164" s="78">
        <f>IF(TRUE,Correlation_donnees_brutes!A165)</f>
        <v>162</v>
      </c>
      <c r="B164" s="78">
        <f>IF(TRUE,Correlation_donnees_brutes!B165)</f>
        <v>0.00027054200000000003</v>
      </c>
      <c r="C164" s="78">
        <f>IF(TRUE,Correlation_donnees_brutes!C165)</f>
        <v>0.0013380499999999999</v>
      </c>
      <c r="D164" s="78">
        <f>IF(TRUE,Correlation_donnees_brutes!D165)</f>
        <v>4.7277000000000002E-05</v>
      </c>
      <c r="E164" s="73" t="str">
        <f>IF(OR(F164&gt;Correlation_traitement!$B$10,I164&gt;Correlation_traitement!$B$9,E163="NON NULLE"),"NON NULLE","NULLE")</f>
        <v>NON NULLE</v>
      </c>
      <c r="F164" s="78">
        <f>(A164-A$2)/Correlation_traitement!$B$5</f>
        <v>0.64800000000000002</v>
      </c>
      <c r="G164" s="69">
        <f>F164-Correlation_traitement!$B$12</f>
        <v>0.39200000000000002</v>
      </c>
      <c r="H164" s="70">
        <f ca="1">AVERAGE(OFFSET(B164,0,0,Correlation_traitement!$B$6,1))</f>
        <v>0.00027054200000000003</v>
      </c>
      <c r="I164" s="70">
        <f ca="1">AVERAGE(OFFSET(C164,0,0,Correlation_traitement!$B$6,1))</f>
        <v>0.0013380499999999999</v>
      </c>
      <c r="J164" s="70">
        <f ca="1">AVERAGE(OFFSET(D164,0,0,Correlation_traitement!$B$6,1))</f>
        <v>4.7277000000000002E-05</v>
      </c>
      <c r="K164">
        <v>0.0013078899999999999</v>
      </c>
      <c r="L164">
        <v>0.53298900000000005</v>
      </c>
      <c r="M164">
        <v>408.05200000000002</v>
      </c>
      <c r="N164">
        <v>407.51900000000001</v>
      </c>
      <c r="O164" s="70"/>
      <c r="P164" s="70"/>
    </row>
    <row r="165" spans="1:16" ht="12.75">
      <c r="A165" s="78">
        <f>IF(TRUE,Correlation_donnees_brutes!A166)</f>
        <v>163</v>
      </c>
      <c r="B165" s="78">
        <f>IF(TRUE,Correlation_donnees_brutes!B166)</f>
        <v>0.00020552100000000001</v>
      </c>
      <c r="C165" s="78">
        <f>IF(TRUE,Correlation_donnees_brutes!C166)</f>
        <v>0.00142019</v>
      </c>
      <c r="D165" s="78">
        <f>IF(TRUE,Correlation_donnees_brutes!D166)</f>
        <v>3.2643199999999999E-05</v>
      </c>
      <c r="E165" s="73" t="str">
        <f>IF(OR(F165&gt;Correlation_traitement!$B$10,I165&gt;Correlation_traitement!$B$9,E164="NON NULLE"),"NON NULLE","NULLE")</f>
        <v>NON NULLE</v>
      </c>
      <c r="F165" s="78">
        <f>(A165-A$2)/Correlation_traitement!$B$5</f>
        <v>0.65200000000000002</v>
      </c>
      <c r="G165" s="69">
        <f>F165-Correlation_traitement!$B$12</f>
        <v>0.39600000000000002</v>
      </c>
      <c r="H165" s="70">
        <f ca="1">AVERAGE(OFFSET(B165,0,0,Correlation_traitement!$B$6,1))</f>
        <v>0.00020552100000000001</v>
      </c>
      <c r="I165" s="70">
        <f ca="1">AVERAGE(OFFSET(C165,0,0,Correlation_traitement!$B$6,1))</f>
        <v>0.00142019</v>
      </c>
      <c r="J165" s="70">
        <f ca="1">AVERAGE(OFFSET(D165,0,0,Correlation_traitement!$B$6,1))</f>
        <v>3.2643199999999999E-05</v>
      </c>
      <c r="K165">
        <v>0.00135074</v>
      </c>
      <c r="L165">
        <v>0.55045200000000005</v>
      </c>
      <c r="M165">
        <v>408.06900000000002</v>
      </c>
      <c r="N165">
        <v>407.51900000000001</v>
      </c>
      <c r="O165" s="70"/>
      <c r="P165" s="70"/>
    </row>
    <row r="166" spans="1:16" ht="12.75">
      <c r="A166" s="78">
        <f>IF(TRUE,Correlation_donnees_brutes!A167)</f>
        <v>164</v>
      </c>
      <c r="B166" s="78">
        <f>IF(TRUE,Correlation_donnees_brutes!B167)</f>
        <v>0.00012616099999999999</v>
      </c>
      <c r="C166" s="78">
        <f>IF(TRUE,Correlation_donnees_brutes!C167)</f>
        <v>0.0015202799999999999</v>
      </c>
      <c r="D166" s="78">
        <f>IF(TRUE,Correlation_donnees_brutes!D167)</f>
        <v>6.2138599999999995E-05</v>
      </c>
      <c r="E166" s="73" t="str">
        <f>IF(OR(F166&gt;Correlation_traitement!$B$10,I166&gt;Correlation_traitement!$B$9,E165="NON NULLE"),"NON NULLE","NULLE")</f>
        <v>NON NULLE</v>
      </c>
      <c r="F166" s="78">
        <f>(A166-A$2)/Correlation_traitement!$B$5</f>
        <v>0.65600000000000003</v>
      </c>
      <c r="G166" s="69">
        <f>F166-Correlation_traitement!$B$12</f>
        <v>0.40000000000000002</v>
      </c>
      <c r="H166" s="70">
        <f ca="1">AVERAGE(OFFSET(B166,0,0,Correlation_traitement!$B$6,1))</f>
        <v>0.00012616099999999999</v>
      </c>
      <c r="I166" s="70">
        <f ca="1">AVERAGE(OFFSET(C166,0,0,Correlation_traitement!$B$6,1))</f>
        <v>0.0015202799999999999</v>
      </c>
      <c r="J166" s="70">
        <f ca="1">AVERAGE(OFFSET(D166,0,0,Correlation_traitement!$B$6,1))</f>
        <v>6.2138599999999995E-05</v>
      </c>
      <c r="K166">
        <v>0.0013960699999999999</v>
      </c>
      <c r="L166">
        <v>0.56892699999999996</v>
      </c>
      <c r="M166">
        <v>408.08800000000002</v>
      </c>
      <c r="N166">
        <v>407.51900000000001</v>
      </c>
      <c r="O166" s="70"/>
      <c r="P166" s="70"/>
    </row>
    <row r="167" spans="1:16" ht="12.75">
      <c r="A167" s="78">
        <f>IF(TRUE,Correlation_donnees_brutes!A168)</f>
        <v>165</v>
      </c>
      <c r="B167" s="78">
        <f>IF(TRUE,Correlation_donnees_brutes!B168)</f>
        <v>6.9131699999999994E-05</v>
      </c>
      <c r="C167" s="78">
        <f>IF(TRUE,Correlation_donnees_brutes!C168)</f>
        <v>0.0017160400000000001</v>
      </c>
      <c r="D167" s="78">
        <f>IF(TRUE,Correlation_donnees_brutes!D168)</f>
        <v>5.70418E-05</v>
      </c>
      <c r="E167" s="73" t="str">
        <f>IF(OR(F167&gt;Correlation_traitement!$B$10,I167&gt;Correlation_traitement!$B$9,E166="NON NULLE"),"NON NULLE","NULLE")</f>
        <v>NON NULLE</v>
      </c>
      <c r="F167" s="78">
        <f>(A167-A$2)/Correlation_traitement!$B$5</f>
        <v>0.66000000000000003</v>
      </c>
      <c r="G167" s="69">
        <f>F167-Correlation_traitement!$B$12</f>
        <v>0.40400000000000003</v>
      </c>
      <c r="H167" s="70">
        <f ca="1">AVERAGE(OFFSET(B167,0,0,Correlation_traitement!$B$6,1))</f>
        <v>6.9131699999999994E-05</v>
      </c>
      <c r="I167" s="70">
        <f ca="1">AVERAGE(OFFSET(C167,0,0,Correlation_traitement!$B$6,1))</f>
        <v>0.0017160400000000001</v>
      </c>
      <c r="J167" s="70">
        <f ca="1">AVERAGE(OFFSET(D167,0,0,Correlation_traitement!$B$6,1))</f>
        <v>5.70418E-05</v>
      </c>
      <c r="K167">
        <v>0.0015043299999999999</v>
      </c>
      <c r="L167">
        <v>0.61304499999999995</v>
      </c>
      <c r="M167">
        <v>408.132</v>
      </c>
      <c r="N167">
        <v>407.51900000000001</v>
      </c>
      <c r="O167" s="70"/>
      <c r="P167" s="70"/>
    </row>
    <row r="168" spans="1:16" ht="12.75">
      <c r="A168" s="78">
        <f>IF(TRUE,Correlation_donnees_brutes!A169)</f>
        <v>166</v>
      </c>
      <c r="B168" s="78">
        <f>IF(TRUE,Correlation_donnees_brutes!B169)</f>
        <v>2.2685899999999999E-05</v>
      </c>
      <c r="C168" s="78">
        <f>IF(TRUE,Correlation_donnees_brutes!C169)</f>
        <v>0.0018247999999999999</v>
      </c>
      <c r="D168" s="78">
        <f>IF(TRUE,Correlation_donnees_brutes!D169)</f>
        <v>4.5623E-05</v>
      </c>
      <c r="E168" s="73" t="str">
        <f>IF(OR(F168&gt;Correlation_traitement!$B$10,I168&gt;Correlation_traitement!$B$9,E167="NON NULLE"),"NON NULLE","NULLE")</f>
        <v>NON NULLE</v>
      </c>
      <c r="F168" s="78">
        <f>(A168-A$2)/Correlation_traitement!$B$5</f>
        <v>0.66400000000000003</v>
      </c>
      <c r="G168" s="69">
        <f>F168-Correlation_traitement!$B$12</f>
        <v>0.40800000000000003</v>
      </c>
      <c r="H168" s="70">
        <f ca="1">AVERAGE(OFFSET(B168,0,0,Correlation_traitement!$B$6,1))</f>
        <v>2.2685899999999999E-05</v>
      </c>
      <c r="I168" s="70">
        <f ca="1">AVERAGE(OFFSET(C168,0,0,Correlation_traitement!$B$6,1))</f>
        <v>0.0018247999999999999</v>
      </c>
      <c r="J168" s="70">
        <f ca="1">AVERAGE(OFFSET(D168,0,0,Correlation_traitement!$B$6,1))</f>
        <v>4.5623E-05</v>
      </c>
      <c r="K168">
        <v>0.00159768</v>
      </c>
      <c r="L168">
        <v>0.65108600000000005</v>
      </c>
      <c r="M168">
        <v>408.17</v>
      </c>
      <c r="N168">
        <v>407.51900000000001</v>
      </c>
      <c r="O168" s="70"/>
      <c r="P168" s="70"/>
    </row>
    <row r="169" spans="1:16" ht="12.75">
      <c r="A169" s="78">
        <f>IF(TRUE,Correlation_donnees_brutes!A170)</f>
        <v>167</v>
      </c>
      <c r="B169" s="78">
        <f>IF(TRUE,Correlation_donnees_brutes!B170)</f>
        <v>-1.9132799999999998E-06</v>
      </c>
      <c r="C169" s="78">
        <f>IF(TRUE,Correlation_donnees_brutes!C170)</f>
        <v>0.00192585</v>
      </c>
      <c r="D169" s="78">
        <f>IF(TRUE,Correlation_donnees_brutes!D170)</f>
        <v>5.8553900000000002E-05</v>
      </c>
      <c r="E169" s="73" t="str">
        <f>IF(OR(F169&gt;Correlation_traitement!$B$10,I169&gt;Correlation_traitement!$B$9,E168="NON NULLE"),"NON NULLE","NULLE")</f>
        <v>NON NULLE</v>
      </c>
      <c r="F169" s="78">
        <f>(A169-A$2)/Correlation_traitement!$B$5</f>
        <v>0.66800000000000004</v>
      </c>
      <c r="G169" s="69">
        <f>F169-Correlation_traitement!$B$12</f>
        <v>0.41200000000000003</v>
      </c>
      <c r="H169" s="70">
        <f ca="1">AVERAGE(OFFSET(B169,0,0,Correlation_traitement!$B$6,1))</f>
        <v>-1.9132799999999998E-06</v>
      </c>
      <c r="I169" s="70">
        <f ca="1">AVERAGE(OFFSET(C169,0,0,Correlation_traitement!$B$6,1))</f>
        <v>0.00192585</v>
      </c>
      <c r="J169" s="70">
        <f ca="1">AVERAGE(OFFSET(D169,0,0,Correlation_traitement!$B$6,1))</f>
        <v>5.8553900000000002E-05</v>
      </c>
      <c r="K169">
        <v>0.00171754</v>
      </c>
      <c r="L169">
        <v>0.69993099999999997</v>
      </c>
      <c r="M169">
        <v>408.21899999999999</v>
      </c>
      <c r="N169">
        <v>407.51900000000001</v>
      </c>
      <c r="O169" s="70"/>
      <c r="P169" s="70"/>
    </row>
    <row r="170" spans="1:16" ht="12.75">
      <c r="A170" s="78">
        <f>IF(TRUE,Correlation_donnees_brutes!A171)</f>
        <v>168</v>
      </c>
      <c r="B170" s="78">
        <f>IF(TRUE,Correlation_donnees_brutes!B171)</f>
        <v>-8.2617200000000006E-06</v>
      </c>
      <c r="C170" s="78">
        <f>IF(TRUE,Correlation_donnees_brutes!C171)</f>
        <v>0.0020186399999999999</v>
      </c>
      <c r="D170" s="78">
        <f>IF(TRUE,Correlation_donnees_brutes!D171)</f>
        <v>4.65779E-05</v>
      </c>
      <c r="E170" s="73" t="str">
        <f>IF(OR(F170&gt;Correlation_traitement!$B$10,I170&gt;Correlation_traitement!$B$9,E169="NON NULLE"),"NON NULLE","NULLE")</f>
        <v>NON NULLE</v>
      </c>
      <c r="F170" s="78">
        <f>(A170-A$2)/Correlation_traitement!$B$5</f>
        <v>0.67200000000000004</v>
      </c>
      <c r="G170" s="69">
        <f>F170-Correlation_traitement!$B$12</f>
        <v>0.41600000000000004</v>
      </c>
      <c r="H170" s="70">
        <f ca="1">AVERAGE(OFFSET(B170,0,0,Correlation_traitement!$B$6,1))</f>
        <v>-8.2617200000000006E-06</v>
      </c>
      <c r="I170" s="70">
        <f ca="1">AVERAGE(OFFSET(C170,0,0,Correlation_traitement!$B$6,1))</f>
        <v>0.0020186399999999999</v>
      </c>
      <c r="J170" s="70">
        <f ca="1">AVERAGE(OFFSET(D170,0,0,Correlation_traitement!$B$6,1))</f>
        <v>4.65779E-05</v>
      </c>
      <c r="K170">
        <v>0.00181756</v>
      </c>
      <c r="L170">
        <v>0.74068800000000001</v>
      </c>
      <c r="M170">
        <v>408.26</v>
      </c>
      <c r="N170">
        <v>407.51900000000001</v>
      </c>
      <c r="O170" s="70"/>
      <c r="P170" s="70"/>
    </row>
    <row r="171" spans="1:16" ht="12.75">
      <c r="A171" s="78">
        <f>IF(TRUE,Correlation_donnees_brutes!A172)</f>
        <v>169</v>
      </c>
      <c r="B171" s="78">
        <f>IF(TRUE,Correlation_donnees_brutes!B172)</f>
        <v>-0.000102816</v>
      </c>
      <c r="C171" s="78">
        <f>IF(TRUE,Correlation_donnees_brutes!C172)</f>
        <v>0.0021167099999999999</v>
      </c>
      <c r="D171" s="78">
        <f>IF(TRUE,Correlation_donnees_brutes!D172)</f>
        <v>1.6748800000000001E-05</v>
      </c>
      <c r="E171" s="73" t="str">
        <f>IF(OR(F171&gt;Correlation_traitement!$B$10,I171&gt;Correlation_traitement!$B$9,E170="NON NULLE"),"NON NULLE","NULLE")</f>
        <v>NON NULLE</v>
      </c>
      <c r="F171" s="78">
        <f>(A171-A$2)/Correlation_traitement!$B$5</f>
        <v>0.67600000000000005</v>
      </c>
      <c r="G171" s="69">
        <f>F171-Correlation_traitement!$B$12</f>
        <v>0.42000000000000004</v>
      </c>
      <c r="H171" s="70">
        <f ca="1">AVERAGE(OFFSET(B171,0,0,Correlation_traitement!$B$6,1))</f>
        <v>-0.000102816</v>
      </c>
      <c r="I171" s="70">
        <f ca="1">AVERAGE(OFFSET(C171,0,0,Correlation_traitement!$B$6,1))</f>
        <v>0.0021167099999999999</v>
      </c>
      <c r="J171" s="70">
        <f ca="1">AVERAGE(OFFSET(D171,0,0,Correlation_traitement!$B$6,1))</f>
        <v>1.6748800000000001E-05</v>
      </c>
      <c r="K171">
        <v>0.00192301</v>
      </c>
      <c r="L171">
        <v>0.78366400000000003</v>
      </c>
      <c r="M171">
        <v>408.303</v>
      </c>
      <c r="N171">
        <v>407.51900000000001</v>
      </c>
      <c r="O171" s="70"/>
      <c r="P171" s="70"/>
    </row>
    <row r="172" spans="1:16" ht="12.75">
      <c r="A172" s="78">
        <f>IF(TRUE,Correlation_donnees_brutes!A173)</f>
        <v>170</v>
      </c>
      <c r="B172" s="78">
        <f>IF(TRUE,Correlation_donnees_brutes!B173)</f>
        <v>-9.1783899999999994E-05</v>
      </c>
      <c r="C172" s="78">
        <f>IF(TRUE,Correlation_donnees_brutes!C173)</f>
        <v>0.00221339</v>
      </c>
      <c r="D172" s="78">
        <f>IF(TRUE,Correlation_donnees_brutes!D173)</f>
        <v>-5.7779500000000003E-06</v>
      </c>
      <c r="E172" s="73" t="str">
        <f>IF(OR(F172&gt;Correlation_traitement!$B$10,I172&gt;Correlation_traitement!$B$9,E171="NON NULLE"),"NON NULLE","NULLE")</f>
        <v>NON NULLE</v>
      </c>
      <c r="F172" s="78">
        <f>(A172-A$2)/Correlation_traitement!$B$5</f>
        <v>0.68000000000000005</v>
      </c>
      <c r="G172" s="69">
        <f>F172-Correlation_traitement!$B$12</f>
        <v>0.42400000000000004</v>
      </c>
      <c r="H172" s="70">
        <f ca="1">AVERAGE(OFFSET(B172,0,0,Correlation_traitement!$B$6,1))</f>
        <v>-9.1783899999999994E-05</v>
      </c>
      <c r="I172" s="70">
        <f ca="1">AVERAGE(OFFSET(C172,0,0,Correlation_traitement!$B$6,1))</f>
        <v>0.00221339</v>
      </c>
      <c r="J172" s="70">
        <f ca="1">AVERAGE(OFFSET(D172,0,0,Correlation_traitement!$B$6,1))</f>
        <v>-5.7779500000000003E-06</v>
      </c>
      <c r="K172">
        <v>0.0020346600000000002</v>
      </c>
      <c r="L172">
        <v>0.82916400000000001</v>
      </c>
      <c r="M172">
        <v>408.34800000000001</v>
      </c>
      <c r="N172">
        <v>407.51900000000001</v>
      </c>
      <c r="O172" s="70"/>
      <c r="P172" s="70"/>
    </row>
    <row r="173" spans="1:16" ht="12.75">
      <c r="A173" s="78">
        <f>IF(TRUE,Correlation_donnees_brutes!A174)</f>
        <v>171</v>
      </c>
      <c r="B173" s="78">
        <f>IF(TRUE,Correlation_donnees_brutes!B174)</f>
        <v>-0.00010909800000000001</v>
      </c>
      <c r="C173" s="78">
        <f>IF(TRUE,Correlation_donnees_brutes!C174)</f>
        <v>0.00229539</v>
      </c>
      <c r="D173" s="78">
        <f>IF(TRUE,Correlation_donnees_brutes!D174)</f>
        <v>-3.4447900000000002E-06</v>
      </c>
      <c r="E173" s="73" t="str">
        <f>IF(OR(F173&gt;Correlation_traitement!$B$10,I173&gt;Correlation_traitement!$B$9,E172="NON NULLE"),"NON NULLE","NULLE")</f>
        <v>NON NULLE</v>
      </c>
      <c r="F173" s="78">
        <f>(A173-A$2)/Correlation_traitement!$B$5</f>
        <v>0.68400000000000005</v>
      </c>
      <c r="G173" s="69">
        <f>F173-Correlation_traitement!$B$12</f>
        <v>0.42800000000000005</v>
      </c>
      <c r="H173" s="70">
        <f ca="1">AVERAGE(OFFSET(B173,0,0,Correlation_traitement!$B$6,1))</f>
        <v>-0.00010909800000000001</v>
      </c>
      <c r="I173" s="70">
        <f ca="1">AVERAGE(OFFSET(C173,0,0,Correlation_traitement!$B$6,1))</f>
        <v>0.00229539</v>
      </c>
      <c r="J173" s="70">
        <f ca="1">AVERAGE(OFFSET(D173,0,0,Correlation_traitement!$B$6,1))</f>
        <v>-3.4447900000000002E-06</v>
      </c>
      <c r="K173">
        <v>0.0021364499999999998</v>
      </c>
      <c r="L173">
        <v>0.87064299999999994</v>
      </c>
      <c r="M173">
        <v>408.39</v>
      </c>
      <c r="N173">
        <v>407.51900000000001</v>
      </c>
      <c r="O173" s="70"/>
      <c r="P173" s="70"/>
    </row>
    <row r="174" spans="1:16" ht="12.75">
      <c r="A174" s="78">
        <f>IF(TRUE,Correlation_donnees_brutes!A175)</f>
        <v>172</v>
      </c>
      <c r="B174" s="78">
        <f>IF(TRUE,Correlation_donnees_brutes!B175)</f>
        <v>-9.2377600000000001E-05</v>
      </c>
      <c r="C174" s="78">
        <f>IF(TRUE,Correlation_donnees_brutes!C175)</f>
        <v>0.0023882299999999999</v>
      </c>
      <c r="D174" s="78">
        <f>IF(TRUE,Correlation_donnees_brutes!D175)</f>
        <v>-3.0476499999999999E-05</v>
      </c>
      <c r="E174" s="73" t="str">
        <f>IF(OR(F174&gt;Correlation_traitement!$B$10,I174&gt;Correlation_traitement!$B$9,E173="NON NULLE"),"NON NULLE","NULLE")</f>
        <v>NON NULLE</v>
      </c>
      <c r="F174" s="78">
        <f>(A174-A$2)/Correlation_traitement!$B$5</f>
        <v>0.68799999999999994</v>
      </c>
      <c r="G174" s="69">
        <f>F174-Correlation_traitement!$B$12</f>
        <v>0.43199999999999994</v>
      </c>
      <c r="H174" s="70">
        <f ca="1">AVERAGE(OFFSET(B174,0,0,Correlation_traitement!$B$6,1))</f>
        <v>-9.2377600000000001E-05</v>
      </c>
      <c r="I174" s="70">
        <f ca="1">AVERAGE(OFFSET(C174,0,0,Correlation_traitement!$B$6,1))</f>
        <v>0.0023882299999999999</v>
      </c>
      <c r="J174" s="70">
        <f ca="1">AVERAGE(OFFSET(D174,0,0,Correlation_traitement!$B$6,1))</f>
        <v>-3.0476499999999999E-05</v>
      </c>
      <c r="K174">
        <v>0.0022091699999999999</v>
      </c>
      <c r="L174">
        <v>0.90027699999999999</v>
      </c>
      <c r="M174">
        <v>408.41899999999998</v>
      </c>
      <c r="N174">
        <v>407.51900000000001</v>
      </c>
      <c r="O174" s="70"/>
      <c r="P174" s="70"/>
    </row>
    <row r="175" spans="1:16" ht="12.75">
      <c r="A175" s="78">
        <f>IF(TRUE,Correlation_donnees_brutes!A176)</f>
        <v>173</v>
      </c>
      <c r="B175" s="78">
        <f>IF(TRUE,Correlation_donnees_brutes!B176)</f>
        <v>-5.9627799999999999E-05</v>
      </c>
      <c r="C175" s="78">
        <f>IF(TRUE,Correlation_donnees_brutes!C176)</f>
        <v>0.0024640399999999998</v>
      </c>
      <c r="D175" s="78">
        <f>IF(TRUE,Correlation_donnees_brutes!D176)</f>
        <v>-2.8028300000000001E-05</v>
      </c>
      <c r="E175" s="73" t="str">
        <f>IF(OR(F175&gt;Correlation_traitement!$B$10,I175&gt;Correlation_traitement!$B$9,E174="NON NULLE"),"NON NULLE","NULLE")</f>
        <v>NON NULLE</v>
      </c>
      <c r="F175" s="78">
        <f>(A175-A$2)/Correlation_traitement!$B$5</f>
        <v>0.69199999999999995</v>
      </c>
      <c r="G175" s="69">
        <f>F175-Correlation_traitement!$B$12</f>
        <v>0.43599999999999994</v>
      </c>
      <c r="H175" s="70">
        <f ca="1">AVERAGE(OFFSET(B175,0,0,Correlation_traitement!$B$6,1))</f>
        <v>-5.9627799999999999E-05</v>
      </c>
      <c r="I175" s="70">
        <f ca="1">AVERAGE(OFFSET(C175,0,0,Correlation_traitement!$B$6,1))</f>
        <v>0.0024640399999999998</v>
      </c>
      <c r="J175" s="70">
        <f ca="1">AVERAGE(OFFSET(D175,0,0,Correlation_traitement!$B$6,1))</f>
        <v>-2.8028300000000001E-05</v>
      </c>
      <c r="K175">
        <v>0.0022900500000000001</v>
      </c>
      <c r="L175">
        <v>0.93323900000000004</v>
      </c>
      <c r="M175">
        <v>408.452</v>
      </c>
      <c r="N175">
        <v>407.51900000000001</v>
      </c>
      <c r="O175" s="70"/>
      <c r="P175" s="70"/>
    </row>
    <row r="176" spans="1:16" ht="12.75">
      <c r="A176" s="78">
        <f>IF(TRUE,Correlation_donnees_brutes!A177)</f>
        <v>174</v>
      </c>
      <c r="B176" s="78">
        <f>IF(TRUE,Correlation_donnees_brutes!B177)</f>
        <v>-6.8900199999999995E-05</v>
      </c>
      <c r="C176" s="78">
        <f>IF(TRUE,Correlation_donnees_brutes!C177)</f>
        <v>0.0025650099999999999</v>
      </c>
      <c r="D176" s="78">
        <f>IF(TRUE,Correlation_donnees_brutes!D177)</f>
        <v>-3.4931100000000002E-05</v>
      </c>
      <c r="E176" s="73" t="str">
        <f>IF(OR(F176&gt;Correlation_traitement!$B$10,I176&gt;Correlation_traitement!$B$9,E175="NON NULLE"),"NON NULLE","NULLE")</f>
        <v>NON NULLE</v>
      </c>
      <c r="F176" s="78">
        <f>(A176-A$2)/Correlation_traitement!$B$5</f>
        <v>0.69599999999999995</v>
      </c>
      <c r="G176" s="69">
        <f>F176-Correlation_traitement!$B$12</f>
        <v>0.43999999999999995</v>
      </c>
      <c r="H176" s="70">
        <f ca="1">AVERAGE(OFFSET(B176,0,0,Correlation_traitement!$B$6,1))</f>
        <v>-6.8900199999999995E-05</v>
      </c>
      <c r="I176" s="70">
        <f ca="1">AVERAGE(OFFSET(C176,0,0,Correlation_traitement!$B$6,1))</f>
        <v>0.0025650099999999999</v>
      </c>
      <c r="J176" s="70">
        <f ca="1">AVERAGE(OFFSET(D176,0,0,Correlation_traitement!$B$6,1))</f>
        <v>-3.4931100000000002E-05</v>
      </c>
      <c r="K176">
        <v>0.0023597800000000001</v>
      </c>
      <c r="L176">
        <v>0.96165500000000004</v>
      </c>
      <c r="M176">
        <v>408.48099999999999</v>
      </c>
      <c r="N176">
        <v>407.51900000000001</v>
      </c>
      <c r="O176" s="70"/>
      <c r="P176" s="70"/>
    </row>
    <row r="177" spans="1:16" ht="12.75">
      <c r="A177" s="78">
        <f>IF(TRUE,Correlation_donnees_brutes!A178)</f>
        <v>175</v>
      </c>
      <c r="B177" s="78">
        <f>IF(TRUE,Correlation_donnees_brutes!B178)</f>
        <v>-4.7032900000000002E-05</v>
      </c>
      <c r="C177" s="78">
        <f>IF(TRUE,Correlation_donnees_brutes!C178)</f>
        <v>0.0026690300000000002</v>
      </c>
      <c r="D177" s="78">
        <f>IF(TRUE,Correlation_donnees_brutes!D178)</f>
        <v>-1.25336E-05</v>
      </c>
      <c r="E177" s="73" t="str">
        <f>IF(OR(F177&gt;Correlation_traitement!$B$10,I177&gt;Correlation_traitement!$B$9,E176="NON NULLE"),"NON NULLE","NULLE")</f>
        <v>NON NULLE</v>
      </c>
      <c r="F177" s="78">
        <f>(A177-A$2)/Correlation_traitement!$B$5</f>
        <v>0.69999999999999996</v>
      </c>
      <c r="G177" s="69">
        <f>F177-Correlation_traitement!$B$12</f>
        <v>0.44399999999999995</v>
      </c>
      <c r="H177" s="70">
        <f ca="1">AVERAGE(OFFSET(B177,0,0,Correlation_traitement!$B$6,1))</f>
        <v>-4.7032900000000002E-05</v>
      </c>
      <c r="I177" s="70">
        <f ca="1">AVERAGE(OFFSET(C177,0,0,Correlation_traitement!$B$6,1))</f>
        <v>0.0026690300000000002</v>
      </c>
      <c r="J177" s="70">
        <f ca="1">AVERAGE(OFFSET(D177,0,0,Correlation_traitement!$B$6,1))</f>
        <v>-1.25336E-05</v>
      </c>
      <c r="K177">
        <v>0.00243165</v>
      </c>
      <c r="L177">
        <v>0.99094499999999996</v>
      </c>
      <c r="M177">
        <v>408.51</v>
      </c>
      <c r="N177">
        <v>407.51900000000001</v>
      </c>
      <c r="O177" s="70"/>
      <c r="P177" s="70"/>
    </row>
    <row r="178" spans="1:16" ht="12.75">
      <c r="A178" s="78">
        <f>IF(TRUE,Correlation_donnees_brutes!A179)</f>
        <v>176</v>
      </c>
      <c r="B178" s="78">
        <f>IF(TRUE,Correlation_donnees_brutes!B179)</f>
        <v>-4.3575500000000003E-05</v>
      </c>
      <c r="C178" s="78">
        <f>IF(TRUE,Correlation_donnees_brutes!C179)</f>
        <v>0.0027807499999999998</v>
      </c>
      <c r="D178" s="78">
        <f>IF(TRUE,Correlation_donnees_brutes!D179)</f>
        <v>-1.7944500000000001E-05</v>
      </c>
      <c r="E178" s="73" t="str">
        <f>IF(OR(F178&gt;Correlation_traitement!$B$10,I178&gt;Correlation_traitement!$B$9,E177="NON NULLE"),"NON NULLE","NULLE")</f>
        <v>NON NULLE</v>
      </c>
      <c r="F178" s="78">
        <f>(A178-A$2)/Correlation_traitement!$B$5</f>
        <v>0.70399999999999996</v>
      </c>
      <c r="G178" s="69">
        <f>F178-Correlation_traitement!$B$12</f>
        <v>0.44799999999999995</v>
      </c>
      <c r="H178" s="70">
        <f ca="1">AVERAGE(OFFSET(B178,0,0,Correlation_traitement!$B$6,1))</f>
        <v>-4.3575500000000003E-05</v>
      </c>
      <c r="I178" s="70">
        <f ca="1">AVERAGE(OFFSET(C178,0,0,Correlation_traitement!$B$6,1))</f>
        <v>0.0027807499999999998</v>
      </c>
      <c r="J178" s="70">
        <f ca="1">AVERAGE(OFFSET(D178,0,0,Correlation_traitement!$B$6,1))</f>
        <v>-1.7944500000000001E-05</v>
      </c>
      <c r="K178">
        <v>0.00251184</v>
      </c>
      <c r="L178">
        <v>1.02362</v>
      </c>
      <c r="M178">
        <v>408.54300000000001</v>
      </c>
      <c r="N178">
        <v>407.51900000000001</v>
      </c>
      <c r="O178" s="70"/>
      <c r="P178" s="70"/>
    </row>
    <row r="179" spans="1:16" ht="12.75">
      <c r="A179" s="78">
        <f>IF(TRUE,Correlation_donnees_brutes!A180)</f>
        <v>177</v>
      </c>
      <c r="B179" s="78">
        <f>IF(TRUE,Correlation_donnees_brutes!B180)</f>
        <v>-6.7927299999999996E-05</v>
      </c>
      <c r="C179" s="78">
        <f>IF(TRUE,Correlation_donnees_brutes!C180)</f>
        <v>0.0029176800000000002</v>
      </c>
      <c r="D179" s="78">
        <f>IF(TRUE,Correlation_donnees_brutes!D180)</f>
        <v>-2.16296E-05</v>
      </c>
      <c r="E179" s="73" t="str">
        <f>IF(OR(F179&gt;Correlation_traitement!$B$10,I179&gt;Correlation_traitement!$B$9,E178="NON NULLE"),"NON NULLE","NULLE")</f>
        <v>NON NULLE</v>
      </c>
      <c r="F179" s="78">
        <f>(A179-A$2)/Correlation_traitement!$B$5</f>
        <v>0.70799999999999996</v>
      </c>
      <c r="G179" s="69">
        <f>F179-Correlation_traitement!$B$12</f>
        <v>0.45199999999999996</v>
      </c>
      <c r="H179" s="70">
        <f ca="1">AVERAGE(OFFSET(B179,0,0,Correlation_traitement!$B$6,1))</f>
        <v>-6.7927299999999996E-05</v>
      </c>
      <c r="I179" s="70">
        <f ca="1">AVERAGE(OFFSET(C179,0,0,Correlation_traitement!$B$6,1))</f>
        <v>0.0029176800000000002</v>
      </c>
      <c r="J179" s="70">
        <f ca="1">AVERAGE(OFFSET(D179,0,0,Correlation_traitement!$B$6,1))</f>
        <v>-2.16296E-05</v>
      </c>
      <c r="K179">
        <v>0.0026011200000000002</v>
      </c>
      <c r="L179">
        <v>1.0600099999999999</v>
      </c>
      <c r="M179">
        <v>408.57900000000001</v>
      </c>
      <c r="N179">
        <v>407.51900000000001</v>
      </c>
      <c r="O179" s="70"/>
      <c r="P179" s="70"/>
    </row>
    <row r="180" spans="1:16" ht="12.75">
      <c r="A180" s="78">
        <f>IF(TRUE,Correlation_donnees_brutes!A181)</f>
        <v>178</v>
      </c>
      <c r="B180" s="78">
        <f>IF(TRUE,Correlation_donnees_brutes!B181)</f>
        <v>-6.3754E-05</v>
      </c>
      <c r="C180" s="78">
        <f>IF(TRUE,Correlation_donnees_brutes!C181)</f>
        <v>0.0030278599999999998</v>
      </c>
      <c r="D180" s="78">
        <f>IF(TRUE,Correlation_donnees_brutes!D181)</f>
        <v>2.7555800000000001E-05</v>
      </c>
      <c r="E180" s="73" t="str">
        <f>IF(OR(F180&gt;Correlation_traitement!$B$10,I180&gt;Correlation_traitement!$B$9,E179="NON NULLE"),"NON NULLE","NULLE")</f>
        <v>NON NULLE</v>
      </c>
      <c r="F180" s="78">
        <f>(A180-A$2)/Correlation_traitement!$B$5</f>
        <v>0.71199999999999997</v>
      </c>
      <c r="G180" s="69">
        <f>F180-Correlation_traitement!$B$12</f>
        <v>0.45599999999999996</v>
      </c>
      <c r="H180" s="70">
        <f ca="1">AVERAGE(OFFSET(B180,0,0,Correlation_traitement!$B$6,1))</f>
        <v>-6.3754E-05</v>
      </c>
      <c r="I180" s="70">
        <f ca="1">AVERAGE(OFFSET(C180,0,0,Correlation_traitement!$B$6,1))</f>
        <v>0.0030278599999999998</v>
      </c>
      <c r="J180" s="70">
        <f ca="1">AVERAGE(OFFSET(D180,0,0,Correlation_traitement!$B$6,1))</f>
        <v>2.7555800000000001E-05</v>
      </c>
      <c r="K180">
        <v>0.0027105699999999998</v>
      </c>
      <c r="L180">
        <v>1.1046100000000001</v>
      </c>
      <c r="M180">
        <v>408.62299999999999</v>
      </c>
      <c r="N180">
        <v>407.51900000000001</v>
      </c>
      <c r="O180" s="70"/>
      <c r="P180" s="70"/>
    </row>
    <row r="181" spans="1:16" ht="12.75">
      <c r="A181" s="78">
        <f>IF(TRUE,Correlation_donnees_brutes!A182)</f>
        <v>179</v>
      </c>
      <c r="B181" s="78">
        <f>IF(TRUE,Correlation_donnees_brutes!B182)</f>
        <v>-0.000110275</v>
      </c>
      <c r="C181" s="78">
        <f>IF(TRUE,Correlation_donnees_brutes!C182)</f>
        <v>0.0031692500000000002</v>
      </c>
      <c r="D181" s="78">
        <f>IF(TRUE,Correlation_donnees_brutes!D182)</f>
        <v>1.9664200000000001E-05</v>
      </c>
      <c r="E181" s="73" t="str">
        <f>IF(OR(F181&gt;Correlation_traitement!$B$10,I181&gt;Correlation_traitement!$B$9,E180="NON NULLE"),"NON NULLE","NULLE")</f>
        <v>NON NULLE</v>
      </c>
      <c r="F181" s="78">
        <f>(A181-A$2)/Correlation_traitement!$B$5</f>
        <v>0.71599999999999997</v>
      </c>
      <c r="G181" s="69">
        <f>F181-Correlation_traitement!$B$12</f>
        <v>0.45999999999999996</v>
      </c>
      <c r="H181" s="70">
        <f ca="1">AVERAGE(OFFSET(B181,0,0,Correlation_traitement!$B$6,1))</f>
        <v>-0.000110275</v>
      </c>
      <c r="I181" s="70">
        <f ca="1">AVERAGE(OFFSET(C181,0,0,Correlation_traitement!$B$6,1))</f>
        <v>0.0031692500000000002</v>
      </c>
      <c r="J181" s="70">
        <f ca="1">AVERAGE(OFFSET(D181,0,0,Correlation_traitement!$B$6,1))</f>
        <v>1.9664200000000001E-05</v>
      </c>
      <c r="K181">
        <v>0.0027938799999999999</v>
      </c>
      <c r="L181">
        <v>1.13856</v>
      </c>
      <c r="M181">
        <v>408.65699999999998</v>
      </c>
      <c r="N181">
        <v>407.51900000000001</v>
      </c>
      <c r="O181" s="70"/>
      <c r="P181" s="70"/>
    </row>
    <row r="182" spans="1:16" ht="12.75">
      <c r="A182" s="78">
        <f>IF(TRUE,Correlation_donnees_brutes!A183)</f>
        <v>180</v>
      </c>
      <c r="B182" s="78">
        <f>IF(TRUE,Correlation_donnees_brutes!B183)</f>
        <v>-0.00013934</v>
      </c>
      <c r="C182" s="78">
        <f>IF(TRUE,Correlation_donnees_brutes!C183)</f>
        <v>0.0032861000000000001</v>
      </c>
      <c r="D182" s="78">
        <f>IF(TRUE,Correlation_donnees_brutes!D183)</f>
        <v>3.6119699999999999E-05</v>
      </c>
      <c r="E182" s="73" t="str">
        <f>IF(OR(F182&gt;Correlation_traitement!$B$10,I182&gt;Correlation_traitement!$B$9,E181="NON NULLE"),"NON NULLE","NULLE")</f>
        <v>NON NULLE</v>
      </c>
      <c r="F182" s="78">
        <f>(A182-A$2)/Correlation_traitement!$B$5</f>
        <v>0.71999999999999997</v>
      </c>
      <c r="G182" s="69">
        <f>F182-Correlation_traitement!$B$12</f>
        <v>0.46399999999999997</v>
      </c>
      <c r="H182" s="70">
        <f ca="1">AVERAGE(OFFSET(B182,0,0,Correlation_traitement!$B$6,1))</f>
        <v>-0.00013934</v>
      </c>
      <c r="I182" s="70">
        <f ca="1">AVERAGE(OFFSET(C182,0,0,Correlation_traitement!$B$6,1))</f>
        <v>0.0032861000000000001</v>
      </c>
      <c r="J182" s="70">
        <f ca="1">AVERAGE(OFFSET(D182,0,0,Correlation_traitement!$B$6,1))</f>
        <v>3.6119699999999999E-05</v>
      </c>
      <c r="K182">
        <v>0.00292669</v>
      </c>
      <c r="L182">
        <v>1.19268</v>
      </c>
      <c r="M182">
        <v>408.71199999999999</v>
      </c>
      <c r="N182">
        <v>407.51900000000001</v>
      </c>
      <c r="O182" s="70"/>
      <c r="P182" s="70"/>
    </row>
    <row r="183" spans="1:16" ht="12.75">
      <c r="A183" s="78">
        <f>IF(TRUE,Correlation_donnees_brutes!A184)</f>
        <v>181</v>
      </c>
      <c r="B183" s="78">
        <f>IF(TRUE,Correlation_donnees_brutes!B184)</f>
        <v>-0.00019313199999999999</v>
      </c>
      <c r="C183" s="78">
        <f>IF(TRUE,Correlation_donnees_brutes!C184)</f>
        <v>0.0033969199999999999</v>
      </c>
      <c r="D183" s="78">
        <f>IF(TRUE,Correlation_donnees_brutes!D184)</f>
        <v>8.7167499999999992E-06</v>
      </c>
      <c r="E183" s="73" t="str">
        <f>IF(OR(F183&gt;Correlation_traitement!$B$10,I183&gt;Correlation_traitement!$B$9,E182="NON NULLE"),"NON NULLE","NULLE")</f>
        <v>NON NULLE</v>
      </c>
      <c r="F183" s="78">
        <f>(A183-A$2)/Correlation_traitement!$B$5</f>
        <v>0.72399999999999998</v>
      </c>
      <c r="G183" s="69">
        <f>F183-Correlation_traitement!$B$12</f>
        <v>0.46799999999999997</v>
      </c>
      <c r="H183" s="70">
        <f ca="1">AVERAGE(OFFSET(B183,0,0,Correlation_traitement!$B$6,1))</f>
        <v>-0.00019313199999999999</v>
      </c>
      <c r="I183" s="70">
        <f ca="1">AVERAGE(OFFSET(C183,0,0,Correlation_traitement!$B$6,1))</f>
        <v>0.0033969199999999999</v>
      </c>
      <c r="J183" s="70">
        <f ca="1">AVERAGE(OFFSET(D183,0,0,Correlation_traitement!$B$6,1))</f>
        <v>8.7167499999999992E-06</v>
      </c>
      <c r="K183">
        <v>0.0030233399999999998</v>
      </c>
      <c r="L183">
        <v>1.23207</v>
      </c>
      <c r="M183">
        <v>408.75099999999998</v>
      </c>
      <c r="N183">
        <v>407.51900000000001</v>
      </c>
      <c r="O183" s="70"/>
      <c r="P183" s="70"/>
    </row>
    <row r="184" spans="1:16" ht="12.75">
      <c r="A184" s="78">
        <f>IF(TRUE,Correlation_donnees_brutes!A185)</f>
        <v>182</v>
      </c>
      <c r="B184" s="78">
        <f>IF(TRUE,Correlation_donnees_brutes!B185)</f>
        <v>-0.00024484099999999998</v>
      </c>
      <c r="C184" s="78">
        <f>IF(TRUE,Correlation_donnees_brutes!C185)</f>
        <v>0.0034755099999999998</v>
      </c>
      <c r="D184" s="78">
        <f>IF(TRUE,Correlation_donnees_brutes!D185)</f>
        <v>8.9836199999999995E-06</v>
      </c>
      <c r="E184" s="73" t="str">
        <f>IF(OR(F184&gt;Correlation_traitement!$B$10,I184&gt;Correlation_traitement!$B$9,E183="NON NULLE"),"NON NULLE","NULLE")</f>
        <v>NON NULLE</v>
      </c>
      <c r="F184" s="78">
        <f>(A184-A$2)/Correlation_traitement!$B$5</f>
        <v>0.72799999999999998</v>
      </c>
      <c r="G184" s="69">
        <f>F184-Correlation_traitement!$B$12</f>
        <v>0.47199999999999998</v>
      </c>
      <c r="H184" s="70">
        <f ca="1">AVERAGE(OFFSET(B184,0,0,Correlation_traitement!$B$6,1))</f>
        <v>-0.00024484099999999998</v>
      </c>
      <c r="I184" s="70">
        <f ca="1">AVERAGE(OFFSET(C184,0,0,Correlation_traitement!$B$6,1))</f>
        <v>0.0034755099999999998</v>
      </c>
      <c r="J184" s="70">
        <f ca="1">AVERAGE(OFFSET(D184,0,0,Correlation_traitement!$B$6,1))</f>
        <v>8.9836199999999995E-06</v>
      </c>
      <c r="K184">
        <v>0.0031104700000000002</v>
      </c>
      <c r="L184">
        <v>1.2675799999999999</v>
      </c>
      <c r="M184">
        <v>408.786</v>
      </c>
      <c r="N184">
        <v>407.51900000000001</v>
      </c>
      <c r="O184" s="70"/>
      <c r="P184" s="70"/>
    </row>
    <row r="185" spans="1:16" ht="12.75">
      <c r="A185" s="78">
        <f>IF(TRUE,Correlation_donnees_brutes!A186)</f>
        <v>183</v>
      </c>
      <c r="B185" s="78">
        <f>IF(TRUE,Correlation_donnees_brutes!B186)</f>
        <v>-0.00028715199999999999</v>
      </c>
      <c r="C185" s="78">
        <f>IF(TRUE,Correlation_donnees_brutes!C186)</f>
        <v>0.0035486699999999999</v>
      </c>
      <c r="D185" s="78">
        <f>IF(TRUE,Correlation_donnees_brutes!D186)</f>
        <v>-1.2726400000000001E-05</v>
      </c>
      <c r="E185" s="73" t="str">
        <f>IF(OR(F185&gt;Correlation_traitement!$B$10,I185&gt;Correlation_traitement!$B$9,E184="NON NULLE"),"NON NULLE","NULLE")</f>
        <v>NON NULLE</v>
      </c>
      <c r="F185" s="78">
        <f>(A185-A$2)/Correlation_traitement!$B$5</f>
        <v>0.73199999999999998</v>
      </c>
      <c r="G185" s="69">
        <f>F185-Correlation_traitement!$B$12</f>
        <v>0.47599999999999998</v>
      </c>
      <c r="H185" s="70">
        <f ca="1">AVERAGE(OFFSET(B185,0,0,Correlation_traitement!$B$6,1))</f>
        <v>-0.00028715199999999999</v>
      </c>
      <c r="I185" s="70">
        <f ca="1">AVERAGE(OFFSET(C185,0,0,Correlation_traitement!$B$6,1))</f>
        <v>0.0035486699999999999</v>
      </c>
      <c r="J185" s="70">
        <f ca="1">AVERAGE(OFFSET(D185,0,0,Correlation_traitement!$B$6,1))</f>
        <v>-1.2726400000000001E-05</v>
      </c>
      <c r="K185">
        <v>0.00321091</v>
      </c>
      <c r="L185">
        <v>1.3085100000000001</v>
      </c>
      <c r="M185">
        <v>408.827</v>
      </c>
      <c r="N185">
        <v>407.51900000000001</v>
      </c>
      <c r="O185" s="70"/>
      <c r="P185" s="70"/>
    </row>
    <row r="186" spans="1:16" ht="12.75">
      <c r="A186" s="78">
        <f>IF(TRUE,Correlation_donnees_brutes!A187)</f>
        <v>184</v>
      </c>
      <c r="B186" s="78">
        <f>IF(TRUE,Correlation_donnees_brutes!B187)</f>
        <v>-0.00033190599999999998</v>
      </c>
      <c r="C186" s="78">
        <f>IF(TRUE,Correlation_donnees_brutes!C187)</f>
        <v>0.00364248</v>
      </c>
      <c r="D186" s="78">
        <f>IF(TRUE,Correlation_donnees_brutes!D187)</f>
        <v>-1.4717E-05</v>
      </c>
      <c r="E186" s="73" t="str">
        <f>IF(OR(F186&gt;Correlation_traitement!$B$10,I186&gt;Correlation_traitement!$B$9,E185="NON NULLE"),"NON NULLE","NULLE")</f>
        <v>NON NULLE</v>
      </c>
      <c r="F186" s="78">
        <f>(A186-A$2)/Correlation_traitement!$B$5</f>
        <v>0.73599999999999999</v>
      </c>
      <c r="G186" s="69">
        <f>F186-Correlation_traitement!$B$12</f>
        <v>0.47999999999999998</v>
      </c>
      <c r="H186" s="70">
        <f ca="1">AVERAGE(OFFSET(B186,0,0,Correlation_traitement!$B$6,1))</f>
        <v>-0.00033190599999999998</v>
      </c>
      <c r="I186" s="70">
        <f ca="1">AVERAGE(OFFSET(C186,0,0,Correlation_traitement!$B$6,1))</f>
        <v>0.00364248</v>
      </c>
      <c r="J186" s="70">
        <f ca="1">AVERAGE(OFFSET(D186,0,0,Correlation_traitement!$B$6,1))</f>
        <v>-1.4717E-05</v>
      </c>
      <c r="K186">
        <v>0.0032566100000000001</v>
      </c>
      <c r="L186">
        <v>1.3271299999999999</v>
      </c>
      <c r="M186">
        <v>408.846</v>
      </c>
      <c r="N186">
        <v>407.51900000000001</v>
      </c>
      <c r="O186" s="70"/>
      <c r="P186" s="70"/>
    </row>
    <row r="187" spans="1:16" ht="12.75">
      <c r="A187" s="78">
        <f>IF(TRUE,Correlation_donnees_brutes!A188)</f>
        <v>185</v>
      </c>
      <c r="B187" s="78">
        <f>IF(TRUE,Correlation_donnees_brutes!B188)</f>
        <v>-0.00036589899999999999</v>
      </c>
      <c r="C187" s="78">
        <f>IF(TRUE,Correlation_donnees_brutes!C188)</f>
        <v>0.0036983699999999999</v>
      </c>
      <c r="D187" s="78">
        <f>IF(TRUE,Correlation_donnees_brutes!D188)</f>
        <v>-3.7223099999999999E-05</v>
      </c>
      <c r="E187" s="73" t="str">
        <f>IF(OR(F187&gt;Correlation_traitement!$B$10,I187&gt;Correlation_traitement!$B$9,E186="NON NULLE"),"NON NULLE","NULLE")</f>
        <v>NON NULLE</v>
      </c>
      <c r="F187" s="78">
        <f>(A187-A$2)/Correlation_traitement!$B$5</f>
        <v>0.73999999999999999</v>
      </c>
      <c r="G187" s="69">
        <f>F187-Correlation_traitement!$B$12</f>
        <v>0.48399999999999999</v>
      </c>
      <c r="H187" s="70">
        <f ca="1">AVERAGE(OFFSET(B187,0,0,Correlation_traitement!$B$6,1))</f>
        <v>-0.00036589899999999999</v>
      </c>
      <c r="I187" s="70">
        <f ca="1">AVERAGE(OFFSET(C187,0,0,Correlation_traitement!$B$6,1))</f>
        <v>0.0036983699999999999</v>
      </c>
      <c r="J187" s="70">
        <f ca="1">AVERAGE(OFFSET(D187,0,0,Correlation_traitement!$B$6,1))</f>
        <v>-3.7223099999999999E-05</v>
      </c>
      <c r="K187">
        <v>0.0033470599999999998</v>
      </c>
      <c r="L187">
        <v>1.36399</v>
      </c>
      <c r="M187">
        <v>408.88299999999998</v>
      </c>
      <c r="N187">
        <v>407.51900000000001</v>
      </c>
      <c r="O187" s="70"/>
      <c r="P187" s="70"/>
    </row>
    <row r="188" spans="1:16" ht="12.75">
      <c r="A188" s="78">
        <f>IF(TRUE,Correlation_donnees_brutes!A189)</f>
        <v>186</v>
      </c>
      <c r="B188" s="78">
        <f>IF(TRUE,Correlation_donnees_brutes!B189)</f>
        <v>-0.00035376</v>
      </c>
      <c r="C188" s="78">
        <f>IF(TRUE,Correlation_donnees_brutes!C189)</f>
        <v>0.0037492300000000001</v>
      </c>
      <c r="D188" s="78">
        <f>IF(TRUE,Correlation_donnees_brutes!D189)</f>
        <v>-5.3779900000000003E-05</v>
      </c>
      <c r="E188" s="73" t="str">
        <f>IF(OR(F188&gt;Correlation_traitement!$B$10,I188&gt;Correlation_traitement!$B$9,E187="NON NULLE"),"NON NULLE","NULLE")</f>
        <v>NON NULLE</v>
      </c>
      <c r="F188" s="78">
        <f>(A188-A$2)/Correlation_traitement!$B$5</f>
        <v>0.74399999999999999</v>
      </c>
      <c r="G188" s="69">
        <f>F188-Correlation_traitement!$B$12</f>
        <v>0.48799999999999999</v>
      </c>
      <c r="H188" s="70">
        <f ca="1">AVERAGE(OFFSET(B188,0,0,Correlation_traitement!$B$6,1))</f>
        <v>-0.00035376</v>
      </c>
      <c r="I188" s="70">
        <f ca="1">AVERAGE(OFFSET(C188,0,0,Correlation_traitement!$B$6,1))</f>
        <v>0.0037492300000000001</v>
      </c>
      <c r="J188" s="70">
        <f ca="1">AVERAGE(OFFSET(D188,0,0,Correlation_traitement!$B$6,1))</f>
        <v>-5.3779900000000003E-05</v>
      </c>
      <c r="K188">
        <v>0.0034137600000000001</v>
      </c>
      <c r="L188">
        <v>1.39117</v>
      </c>
      <c r="M188">
        <v>408.91</v>
      </c>
      <c r="N188">
        <v>407.51900000000001</v>
      </c>
      <c r="O188" s="70"/>
      <c r="P188" s="70"/>
    </row>
    <row r="189" spans="1:16" ht="12.75">
      <c r="A189" s="78">
        <f>IF(TRUE,Correlation_donnees_brutes!A190)</f>
        <v>187</v>
      </c>
      <c r="B189" s="78">
        <f>IF(TRUE,Correlation_donnees_brutes!B190)</f>
        <v>-0.00039011900000000002</v>
      </c>
      <c r="C189" s="78">
        <f>IF(TRUE,Correlation_donnees_brutes!C190)</f>
        <v>0.00384564</v>
      </c>
      <c r="D189" s="78">
        <f>IF(TRUE,Correlation_donnees_brutes!D190)</f>
        <v>-6.6596799999999999E-05</v>
      </c>
      <c r="E189" s="73" t="str">
        <f>IF(OR(F189&gt;Correlation_traitement!$B$10,I189&gt;Correlation_traitement!$B$9,E188="NON NULLE"),"NON NULLE","NULLE")</f>
        <v>NON NULLE</v>
      </c>
      <c r="F189" s="78">
        <f>(A189-A$2)/Correlation_traitement!$B$5</f>
        <v>0.748</v>
      </c>
      <c r="G189" s="69">
        <f>F189-Correlation_traitement!$B$12</f>
        <v>0.49199999999999999</v>
      </c>
      <c r="H189" s="70">
        <f ca="1">AVERAGE(OFFSET(B189,0,0,Correlation_traitement!$B$6,1))</f>
        <v>-0.00039011900000000002</v>
      </c>
      <c r="I189" s="70">
        <f ca="1">AVERAGE(OFFSET(C189,0,0,Correlation_traitement!$B$6,1))</f>
        <v>0.00384564</v>
      </c>
      <c r="J189" s="70">
        <f ca="1">AVERAGE(OFFSET(D189,0,0,Correlation_traitement!$B$6,1))</f>
        <v>-6.6596799999999999E-05</v>
      </c>
      <c r="K189">
        <v>0.0034842200000000001</v>
      </c>
      <c r="L189">
        <v>1.4198900000000001</v>
      </c>
      <c r="M189">
        <v>408.93900000000002</v>
      </c>
      <c r="N189">
        <v>407.51900000000001</v>
      </c>
      <c r="O189" s="70"/>
      <c r="P189" s="70"/>
    </row>
    <row r="190" spans="1:16" ht="12.75">
      <c r="A190" s="78">
        <f>IF(TRUE,Correlation_donnees_brutes!A191)</f>
        <v>188</v>
      </c>
      <c r="B190" s="78">
        <f>IF(TRUE,Correlation_donnees_brutes!B191)</f>
        <v>-0.00037426899999999999</v>
      </c>
      <c r="C190" s="78">
        <f>IF(TRUE,Correlation_donnees_brutes!C191)</f>
        <v>0.0039302499999999997</v>
      </c>
      <c r="D190" s="78">
        <f>IF(TRUE,Correlation_donnees_brutes!D191)</f>
        <v>-8.4420300000000002E-05</v>
      </c>
      <c r="E190" s="73" t="str">
        <f>IF(OR(F190&gt;Correlation_traitement!$B$10,I190&gt;Correlation_traitement!$B$9,E189="NON NULLE"),"NON NULLE","NULLE")</f>
        <v>NON NULLE</v>
      </c>
      <c r="F190" s="78">
        <f>(A190-A$2)/Correlation_traitement!$B$5</f>
        <v>0.752</v>
      </c>
      <c r="G190" s="69">
        <f>F190-Correlation_traitement!$B$12</f>
        <v>0.496</v>
      </c>
      <c r="H190" s="70">
        <f ca="1">AVERAGE(OFFSET(B190,0,0,Correlation_traitement!$B$6,1))</f>
        <v>-0.00037426899999999999</v>
      </c>
      <c r="I190" s="70">
        <f ca="1">AVERAGE(OFFSET(C190,0,0,Correlation_traitement!$B$6,1))</f>
        <v>0.0039302499999999997</v>
      </c>
      <c r="J190" s="70">
        <f ca="1">AVERAGE(OFFSET(D190,0,0,Correlation_traitement!$B$6,1))</f>
        <v>-8.4420300000000002E-05</v>
      </c>
      <c r="K190">
        <v>0.0035710400000000002</v>
      </c>
      <c r="L190">
        <v>1.4552700000000001</v>
      </c>
      <c r="M190">
        <v>408.97399999999999</v>
      </c>
      <c r="N190">
        <v>407.51900000000001</v>
      </c>
      <c r="O190" s="70"/>
      <c r="P190" s="70"/>
    </row>
    <row r="191" spans="1:16" ht="12.75">
      <c r="A191" s="78">
        <f>IF(TRUE,Correlation_donnees_brutes!A192)</f>
        <v>189</v>
      </c>
      <c r="B191" s="78">
        <f>IF(TRUE,Correlation_donnees_brutes!B192)</f>
        <v>-0.00046309699999999999</v>
      </c>
      <c r="C191" s="78">
        <f>IF(TRUE,Correlation_donnees_brutes!C192)</f>
        <v>0.0040602199999999998</v>
      </c>
      <c r="D191" s="78">
        <f>IF(TRUE,Correlation_donnees_brutes!D192)</f>
        <v>-6.6278999999999993E-05</v>
      </c>
      <c r="E191" s="73" t="str">
        <f>IF(OR(F191&gt;Correlation_traitement!$B$10,I191&gt;Correlation_traitement!$B$9,E190="NON NULLE"),"NON NULLE","NULLE")</f>
        <v>NON NULLE</v>
      </c>
      <c r="F191" s="78">
        <f>(A191-A$2)/Correlation_traitement!$B$5</f>
        <v>0.75600000000000001</v>
      </c>
      <c r="G191" s="69">
        <f>F191-Correlation_traitement!$B$12</f>
        <v>0.5</v>
      </c>
      <c r="H191" s="70">
        <f ca="1">AVERAGE(OFFSET(B191,0,0,Correlation_traitement!$B$6,1))</f>
        <v>-0.00046309699999999999</v>
      </c>
      <c r="I191" s="70">
        <f ca="1">AVERAGE(OFFSET(C191,0,0,Correlation_traitement!$B$6,1))</f>
        <v>0.0040602199999999998</v>
      </c>
      <c r="J191" s="70">
        <f ca="1">AVERAGE(OFFSET(D191,0,0,Correlation_traitement!$B$6,1))</f>
        <v>-6.6278999999999993E-05</v>
      </c>
      <c r="K191">
        <v>0.0036643000000000001</v>
      </c>
      <c r="L191">
        <v>1.4932700000000001</v>
      </c>
      <c r="M191">
        <v>409.012</v>
      </c>
      <c r="N191">
        <v>407.51900000000001</v>
      </c>
      <c r="O191" s="70"/>
      <c r="P191" s="70"/>
    </row>
    <row r="192" spans="1:16" ht="12.75">
      <c r="A192" s="78">
        <f>IF(TRUE,Correlation_donnees_brutes!A193)</f>
        <v>190</v>
      </c>
      <c r="B192" s="78">
        <f>IF(TRUE,Correlation_donnees_brutes!B193)</f>
        <v>-0.00046868399999999997</v>
      </c>
      <c r="C192" s="78">
        <f>IF(TRUE,Correlation_donnees_brutes!C193)</f>
        <v>0.0041566099999999998</v>
      </c>
      <c r="D192" s="78">
        <f>IF(TRUE,Correlation_donnees_brutes!D193)</f>
        <v>-6.3491700000000001E-05</v>
      </c>
      <c r="E192" s="73" t="str">
        <f>IF(OR(F192&gt;Correlation_traitement!$B$10,I192&gt;Correlation_traitement!$B$9,E191="NON NULLE"),"NON NULLE","NULLE")</f>
        <v>NON NULLE</v>
      </c>
      <c r="F192" s="78">
        <f>(A192-A$2)/Correlation_traitement!$B$5</f>
        <v>0.76000000000000001</v>
      </c>
      <c r="G192" s="69">
        <f>F192-Correlation_traitement!$B$12</f>
        <v>0.504</v>
      </c>
      <c r="H192" s="70">
        <f ca="1">AVERAGE(OFFSET(B192,0,0,Correlation_traitement!$B$6,1))</f>
        <v>-0.00046868399999999997</v>
      </c>
      <c r="I192" s="70">
        <f ca="1">AVERAGE(OFFSET(C192,0,0,Correlation_traitement!$B$6,1))</f>
        <v>0.0041566099999999998</v>
      </c>
      <c r="J192" s="70">
        <f ca="1">AVERAGE(OFFSET(D192,0,0,Correlation_traitement!$B$6,1))</f>
        <v>-6.3491700000000001E-05</v>
      </c>
      <c r="K192">
        <v>0.0038017799999999998</v>
      </c>
      <c r="L192">
        <v>1.5492999999999999</v>
      </c>
      <c r="M192">
        <v>409.06799999999998</v>
      </c>
      <c r="N192">
        <v>407.51900000000001</v>
      </c>
      <c r="O192" s="70"/>
      <c r="P192" s="70"/>
    </row>
    <row r="193" spans="1:16" ht="12.75">
      <c r="A193" s="78">
        <f>IF(TRUE,Correlation_donnees_brutes!A194)</f>
        <v>191</v>
      </c>
      <c r="B193" s="78">
        <f>IF(TRUE,Correlation_donnees_brutes!B194)</f>
        <v>-0.00051113899999999997</v>
      </c>
      <c r="C193" s="78">
        <f>IF(TRUE,Correlation_donnees_brutes!C194)</f>
        <v>0.0043258899999999998</v>
      </c>
      <c r="D193" s="78">
        <f>IF(TRUE,Correlation_donnees_brutes!D194)</f>
        <v>-5.8804500000000003E-05</v>
      </c>
      <c r="E193" s="73" t="str">
        <f>IF(OR(F193&gt;Correlation_traitement!$B$10,I193&gt;Correlation_traitement!$B$9,E192="NON NULLE"),"NON NULLE","NULLE")</f>
        <v>NON NULLE</v>
      </c>
      <c r="F193" s="78">
        <f>(A193-A$2)/Correlation_traitement!$B$5</f>
        <v>0.76400000000000001</v>
      </c>
      <c r="G193" s="69">
        <f>F193-Correlation_traitement!$B$12</f>
        <v>0.50800000000000001</v>
      </c>
      <c r="H193" s="70">
        <f ca="1">AVERAGE(OFFSET(B193,0,0,Correlation_traitement!$B$6,1))</f>
        <v>-0.00051113899999999997</v>
      </c>
      <c r="I193" s="70">
        <f ca="1">AVERAGE(OFFSET(C193,0,0,Correlation_traitement!$B$6,1))</f>
        <v>0.0043258899999999998</v>
      </c>
      <c r="J193" s="70">
        <f ca="1">AVERAGE(OFFSET(D193,0,0,Correlation_traitement!$B$6,1))</f>
        <v>-5.8804500000000003E-05</v>
      </c>
      <c r="K193">
        <v>0.0039307700000000001</v>
      </c>
      <c r="L193">
        <v>1.6018600000000001</v>
      </c>
      <c r="M193">
        <v>409.12099999999998</v>
      </c>
      <c r="N193">
        <v>407.51900000000001</v>
      </c>
      <c r="O193" s="70"/>
      <c r="P193" s="70"/>
    </row>
    <row r="194" spans="1:16" ht="12.75">
      <c r="A194" s="78">
        <f>IF(TRUE,Correlation_donnees_brutes!A195)</f>
        <v>192</v>
      </c>
      <c r="B194" s="78">
        <f>IF(TRUE,Correlation_donnees_brutes!B195)</f>
        <v>-0.00052226499999999995</v>
      </c>
      <c r="C194" s="78">
        <f>IF(TRUE,Correlation_donnees_brutes!C195)</f>
        <v>0.0044932799999999997</v>
      </c>
      <c r="D194" s="78">
        <f>IF(TRUE,Correlation_donnees_brutes!D195)</f>
        <v>-2.4028200000000001E-05</v>
      </c>
      <c r="E194" s="73" t="str">
        <f>IF(OR(F194&gt;Correlation_traitement!$B$10,I194&gt;Correlation_traitement!$B$9,E193="NON NULLE"),"NON NULLE","NULLE")</f>
        <v>NON NULLE</v>
      </c>
      <c r="F194" s="78">
        <f>(A194-A$2)/Correlation_traitement!$B$5</f>
        <v>0.76800000000000002</v>
      </c>
      <c r="G194" s="69">
        <f>F194-Correlation_traitement!$B$12</f>
        <v>0.51200000000000001</v>
      </c>
      <c r="H194" s="70">
        <f ca="1">AVERAGE(OFFSET(B194,0,0,Correlation_traitement!$B$6,1))</f>
        <v>-0.00052226499999999995</v>
      </c>
      <c r="I194" s="70">
        <f ca="1">AVERAGE(OFFSET(C194,0,0,Correlation_traitement!$B$6,1))</f>
        <v>0.0044932799999999997</v>
      </c>
      <c r="J194" s="70">
        <f ca="1">AVERAGE(OFFSET(D194,0,0,Correlation_traitement!$B$6,1))</f>
        <v>-2.4028200000000001E-05</v>
      </c>
      <c r="K194">
        <v>0.0040594999999999997</v>
      </c>
      <c r="L194">
        <v>1.65432</v>
      </c>
      <c r="M194">
        <v>409.173</v>
      </c>
      <c r="N194">
        <v>407.51900000000001</v>
      </c>
      <c r="O194" s="70"/>
      <c r="P194" s="70"/>
    </row>
    <row r="195" spans="1:16" ht="12.75">
      <c r="A195" s="78">
        <f>IF(TRUE,Correlation_donnees_brutes!A196)</f>
        <v>193</v>
      </c>
      <c r="B195" s="78">
        <f>IF(TRUE,Correlation_donnees_brutes!B196)</f>
        <v>-0.00064746300000000003</v>
      </c>
      <c r="C195" s="78">
        <f>IF(TRUE,Correlation_donnees_brutes!C196)</f>
        <v>0.0046158400000000004</v>
      </c>
      <c r="D195" s="78">
        <f>IF(TRUE,Correlation_donnees_brutes!D196)</f>
        <v>-2.5876399999999998E-05</v>
      </c>
      <c r="E195" s="73" t="str">
        <f>IF(OR(F195&gt;Correlation_traitement!$B$10,I195&gt;Correlation_traitement!$B$9,E194="NON NULLE"),"NON NULLE","NULLE")</f>
        <v>NON NULLE</v>
      </c>
      <c r="F195" s="78">
        <f>(A195-A$2)/Correlation_traitement!$B$5</f>
        <v>0.77200000000000002</v>
      </c>
      <c r="G195" s="69">
        <f>F195-Correlation_traitement!$B$12</f>
        <v>0.51600000000000001</v>
      </c>
      <c r="H195" s="70">
        <f ca="1">AVERAGE(OFFSET(B195,0,0,Correlation_traitement!$B$6,1))</f>
        <v>-0.00064746300000000003</v>
      </c>
      <c r="I195" s="70">
        <f ca="1">AVERAGE(OFFSET(C195,0,0,Correlation_traitement!$B$6,1))</f>
        <v>0.0046158400000000004</v>
      </c>
      <c r="J195" s="70">
        <f ca="1">AVERAGE(OFFSET(D195,0,0,Correlation_traitement!$B$6,1))</f>
        <v>-2.5876399999999998E-05</v>
      </c>
      <c r="K195">
        <v>0.0042008100000000001</v>
      </c>
      <c r="L195">
        <v>1.71191</v>
      </c>
      <c r="M195">
        <v>409.23099999999999</v>
      </c>
      <c r="N195">
        <v>407.51900000000001</v>
      </c>
      <c r="O195" s="70"/>
      <c r="P195" s="70"/>
    </row>
    <row r="196" spans="1:16" ht="12.75">
      <c r="A196" s="78">
        <f>IF(TRUE,Correlation_donnees_brutes!A197)</f>
        <v>194</v>
      </c>
      <c r="B196" s="78">
        <f>IF(TRUE,Correlation_donnees_brutes!B197)</f>
        <v>-0.00077313200000000005</v>
      </c>
      <c r="C196" s="78">
        <f>IF(TRUE,Correlation_donnees_brutes!C197)</f>
        <v>0.00468148</v>
      </c>
      <c r="D196" s="78">
        <f>IF(TRUE,Correlation_donnees_brutes!D197)</f>
        <v>1.47086E-05</v>
      </c>
      <c r="E196" s="73" t="str">
        <f>IF(OR(F196&gt;Correlation_traitement!$B$10,I196&gt;Correlation_traitement!$B$9,E195="NON NULLE"),"NON NULLE","NULLE")</f>
        <v>NON NULLE</v>
      </c>
      <c r="F196" s="78">
        <f>(A196-A$2)/Correlation_traitement!$B$5</f>
        <v>0.77600000000000002</v>
      </c>
      <c r="G196" s="69">
        <f>F196-Correlation_traitement!$B$12</f>
        <v>0.52000000000000002</v>
      </c>
      <c r="H196" s="70">
        <f ca="1">AVERAGE(OFFSET(B196,0,0,Correlation_traitement!$B$6,1))</f>
        <v>-0.00077313200000000005</v>
      </c>
      <c r="I196" s="70">
        <f ca="1">AVERAGE(OFFSET(C196,0,0,Correlation_traitement!$B$6,1))</f>
        <v>0.00468148</v>
      </c>
      <c r="J196" s="70">
        <f ca="1">AVERAGE(OFFSET(D196,0,0,Correlation_traitement!$B$6,1))</f>
        <v>1.47086E-05</v>
      </c>
      <c r="K196">
        <v>0.0043089000000000001</v>
      </c>
      <c r="L196">
        <v>1.75596</v>
      </c>
      <c r="M196">
        <v>409.275</v>
      </c>
      <c r="N196">
        <v>407.51900000000001</v>
      </c>
      <c r="O196" s="70"/>
      <c r="P196" s="70"/>
    </row>
    <row r="197" spans="1:16" ht="12.75">
      <c r="A197" s="78">
        <f>IF(TRUE,Correlation_donnees_brutes!A198)</f>
        <v>195</v>
      </c>
      <c r="B197" s="78">
        <f>IF(TRUE,Correlation_donnees_brutes!B198)</f>
        <v>-0.00086487000000000001</v>
      </c>
      <c r="C197" s="78">
        <f>IF(TRUE,Correlation_donnees_brutes!C198)</f>
        <v>0.0048221499999999999</v>
      </c>
      <c r="D197" s="78">
        <f>IF(TRUE,Correlation_donnees_brutes!D198)</f>
        <v>-3.60194E-06</v>
      </c>
      <c r="E197" s="73" t="str">
        <f>IF(OR(F197&gt;Correlation_traitement!$B$10,I197&gt;Correlation_traitement!$B$9,E196="NON NULLE"),"NON NULLE","NULLE")</f>
        <v>NON NULLE</v>
      </c>
      <c r="F197" s="78">
        <f>(A197-A$2)/Correlation_traitement!$B$5</f>
        <v>0.78000000000000003</v>
      </c>
      <c r="G197" s="69">
        <f>F197-Correlation_traitement!$B$12</f>
        <v>0.52400000000000002</v>
      </c>
      <c r="H197" s="70">
        <f ca="1">AVERAGE(OFFSET(B197,0,0,Correlation_traitement!$B$6,1))</f>
        <v>-0.00086487000000000001</v>
      </c>
      <c r="I197" s="70">
        <f ca="1">AVERAGE(OFFSET(C197,0,0,Correlation_traitement!$B$6,1))</f>
        <v>0.0048221499999999999</v>
      </c>
      <c r="J197" s="70">
        <f ca="1">AVERAGE(OFFSET(D197,0,0,Correlation_traitement!$B$6,1))</f>
        <v>-3.60194E-06</v>
      </c>
      <c r="K197">
        <v>0.0044552400000000001</v>
      </c>
      <c r="L197">
        <v>1.81559</v>
      </c>
      <c r="M197">
        <v>409.334</v>
      </c>
      <c r="N197">
        <v>407.51900000000001</v>
      </c>
      <c r="O197" s="70"/>
      <c r="P197" s="70"/>
    </row>
    <row r="198" spans="1:16" ht="12.75">
      <c r="A198" s="78">
        <f>IF(TRUE,Correlation_donnees_brutes!A199)</f>
        <v>196</v>
      </c>
      <c r="B198" s="78">
        <f>IF(TRUE,Correlation_donnees_brutes!B199)</f>
        <v>-0.00100318</v>
      </c>
      <c r="C198" s="78">
        <f>IF(TRUE,Correlation_donnees_brutes!C199)</f>
        <v>0.0049180300000000003</v>
      </c>
      <c r="D198" s="78">
        <f>IF(TRUE,Correlation_donnees_brutes!D199)</f>
        <v>5.5988599999999996E-06</v>
      </c>
      <c r="E198" s="73" t="str">
        <f>IF(OR(F198&gt;Correlation_traitement!$B$10,I198&gt;Correlation_traitement!$B$9,E197="NON NULLE"),"NON NULLE","NULLE")</f>
        <v>NON NULLE</v>
      </c>
      <c r="F198" s="78">
        <f>(A198-A$2)/Correlation_traitement!$B$5</f>
        <v>0.78400000000000003</v>
      </c>
      <c r="G198" s="69">
        <f>F198-Correlation_traitement!$B$12</f>
        <v>0.52800000000000002</v>
      </c>
      <c r="H198" s="70">
        <f ca="1">AVERAGE(OFFSET(B198,0,0,Correlation_traitement!$B$6,1))</f>
        <v>-0.00100318</v>
      </c>
      <c r="I198" s="70">
        <f ca="1">AVERAGE(OFFSET(C198,0,0,Correlation_traitement!$B$6,1))</f>
        <v>0.0049180300000000003</v>
      </c>
      <c r="J198" s="70">
        <f ca="1">AVERAGE(OFFSET(D198,0,0,Correlation_traitement!$B$6,1))</f>
        <v>5.5988599999999996E-06</v>
      </c>
      <c r="K198">
        <v>0.0045727199999999997</v>
      </c>
      <c r="L198">
        <v>1.86347</v>
      </c>
      <c r="M198">
        <v>409.382</v>
      </c>
      <c r="N198">
        <v>407.51900000000001</v>
      </c>
      <c r="O198" s="70"/>
      <c r="P198" s="70"/>
    </row>
    <row r="199" spans="1:16" ht="12.75">
      <c r="A199" s="78">
        <f>IF(TRUE,Correlation_donnees_brutes!A200)</f>
        <v>197</v>
      </c>
      <c r="B199" s="78">
        <f>IF(TRUE,Correlation_donnees_brutes!B200)</f>
        <v>-0.00106145</v>
      </c>
      <c r="C199" s="78">
        <f>IF(TRUE,Correlation_donnees_brutes!C200)</f>
        <v>0.0050388500000000001</v>
      </c>
      <c r="D199" s="78">
        <f>IF(TRUE,Correlation_donnees_brutes!D200)</f>
        <v>-5.59232E-05</v>
      </c>
      <c r="E199" s="73" t="str">
        <f>IF(OR(F199&gt;Correlation_traitement!$B$10,I199&gt;Correlation_traitement!$B$9,E198="NON NULLE"),"NON NULLE","NULLE")</f>
        <v>NON NULLE</v>
      </c>
      <c r="F199" s="78">
        <f>(A199-A$2)/Correlation_traitement!$B$5</f>
        <v>0.78800000000000003</v>
      </c>
      <c r="G199" s="69">
        <f>F199-Correlation_traitement!$B$12</f>
        <v>0.53200000000000003</v>
      </c>
      <c r="H199" s="70">
        <f ca="1">AVERAGE(OFFSET(B199,0,0,Correlation_traitement!$B$6,1))</f>
        <v>-0.00106145</v>
      </c>
      <c r="I199" s="70">
        <f ca="1">AVERAGE(OFFSET(C199,0,0,Correlation_traitement!$B$6,1))</f>
        <v>0.0050388500000000001</v>
      </c>
      <c r="J199" s="70">
        <f ca="1">AVERAGE(OFFSET(D199,0,0,Correlation_traitement!$B$6,1))</f>
        <v>-5.59232E-05</v>
      </c>
      <c r="K199">
        <v>0.0046854899999999996</v>
      </c>
      <c r="L199">
        <v>1.90943</v>
      </c>
      <c r="M199">
        <v>409.428</v>
      </c>
      <c r="N199">
        <v>407.51900000000001</v>
      </c>
      <c r="O199" s="70"/>
      <c r="P199" s="70"/>
    </row>
    <row r="200" spans="1:16" ht="12.75">
      <c r="A200" s="78">
        <f>IF(TRUE,Correlation_donnees_brutes!A201)</f>
        <v>198</v>
      </c>
      <c r="B200" s="78">
        <f>IF(TRUE,Correlation_donnees_brutes!B201)</f>
        <v>-0.0012793800000000001</v>
      </c>
      <c r="C200" s="78">
        <f>IF(TRUE,Correlation_donnees_brutes!C201)</f>
        <v>0.0051832700000000002</v>
      </c>
      <c r="D200" s="78">
        <f>IF(TRUE,Correlation_donnees_brutes!D201)</f>
        <v>-0.00012906199999999999</v>
      </c>
      <c r="E200" s="73" t="str">
        <f>IF(OR(F200&gt;Correlation_traitement!$B$10,I200&gt;Correlation_traitement!$B$9,E199="NON NULLE"),"NON NULLE","NULLE")</f>
        <v>NON NULLE</v>
      </c>
      <c r="F200" s="78">
        <f>(A200-A$2)/Correlation_traitement!$B$5</f>
        <v>0.79200000000000004</v>
      </c>
      <c r="G200" s="69">
        <f>F200-Correlation_traitement!$B$12</f>
        <v>0.53600000000000003</v>
      </c>
      <c r="H200" s="70">
        <f ca="1">AVERAGE(OFFSET(B200,0,0,Correlation_traitement!$B$6,1))</f>
        <v>-0.0012793800000000001</v>
      </c>
      <c r="I200" s="70">
        <f ca="1">AVERAGE(OFFSET(C200,0,0,Correlation_traitement!$B$6,1))</f>
        <v>0.0051832700000000002</v>
      </c>
      <c r="J200" s="70">
        <f ca="1">AVERAGE(OFFSET(D200,0,0,Correlation_traitement!$B$6,1))</f>
        <v>-0.00012906199999999999</v>
      </c>
      <c r="K200">
        <v>0.0047865599999999996</v>
      </c>
      <c r="L200">
        <v>1.95061</v>
      </c>
      <c r="M200">
        <v>409.46899999999999</v>
      </c>
      <c r="N200">
        <v>407.51900000000001</v>
      </c>
      <c r="O200" s="70"/>
      <c r="P200" s="70"/>
    </row>
    <row r="201" spans="1:16" ht="12.75">
      <c r="A201" s="78">
        <f>IF(TRUE,Correlation_donnees_brutes!A202)</f>
        <v>199</v>
      </c>
      <c r="B201" s="78">
        <f>IF(TRUE,Correlation_donnees_brutes!B202)</f>
        <v>-0.0014740300000000001</v>
      </c>
      <c r="C201" s="78">
        <f>IF(TRUE,Correlation_donnees_brutes!C202)</f>
        <v>0.0053455400000000002</v>
      </c>
      <c r="D201" s="78">
        <f>IF(TRUE,Correlation_donnees_brutes!D202)</f>
        <v>-8.0276400000000003E-05</v>
      </c>
      <c r="E201" s="73" t="str">
        <f>IF(OR(F201&gt;Correlation_traitement!$B$10,I201&gt;Correlation_traitement!$B$9,E200="NON NULLE"),"NON NULLE","NULLE")</f>
        <v>NON NULLE</v>
      </c>
      <c r="F201" s="78">
        <f>(A201-A$2)/Correlation_traitement!$B$5</f>
        <v>0.79600000000000004</v>
      </c>
      <c r="G201" s="69">
        <f>F201-Correlation_traitement!$B$12</f>
        <v>0.54000000000000004</v>
      </c>
      <c r="H201" s="70">
        <f ca="1">AVERAGE(OFFSET(B201,0,0,Correlation_traitement!$B$6,1))</f>
        <v>-0.0014740300000000001</v>
      </c>
      <c r="I201" s="70">
        <f ca="1">AVERAGE(OFFSET(C201,0,0,Correlation_traitement!$B$6,1))</f>
        <v>0.0053455400000000002</v>
      </c>
      <c r="J201" s="70">
        <f ca="1">AVERAGE(OFFSET(D201,0,0,Correlation_traitement!$B$6,1))</f>
        <v>-8.0276400000000003E-05</v>
      </c>
      <c r="K201">
        <v>0.0048910100000000003</v>
      </c>
      <c r="L201">
        <v>1.99318</v>
      </c>
      <c r="M201">
        <v>409.512</v>
      </c>
      <c r="N201">
        <v>407.51900000000001</v>
      </c>
      <c r="O201" s="70"/>
      <c r="P201" s="70"/>
    </row>
    <row r="202" spans="1:16" ht="12.75">
      <c r="A202" s="78">
        <f>IF(TRUE,Correlation_donnees_brutes!A203)</f>
        <v>200</v>
      </c>
      <c r="B202" s="78">
        <f>IF(TRUE,Correlation_donnees_brutes!B203)</f>
        <v>-0.0015686299999999999</v>
      </c>
      <c r="C202" s="78">
        <f>IF(TRUE,Correlation_donnees_brutes!C203)</f>
        <v>0.0054586799999999996</v>
      </c>
      <c r="D202" s="78">
        <f>IF(TRUE,Correlation_donnees_brutes!D203)</f>
        <v>-8.9804599999999997E-05</v>
      </c>
      <c r="E202" s="73" t="str">
        <f>IF(OR(F202&gt;Correlation_traitement!$B$10,I202&gt;Correlation_traitement!$B$9,E201="NON NULLE"),"NON NULLE","NULLE")</f>
        <v>NON NULLE</v>
      </c>
      <c r="F202" s="78">
        <f>(A202-A$2)/Correlation_traitement!$B$5</f>
        <v>0.80000000000000004</v>
      </c>
      <c r="G202" s="69">
        <f>F202-Correlation_traitement!$B$12</f>
        <v>0.54400000000000004</v>
      </c>
      <c r="H202" s="70">
        <f ca="1">AVERAGE(OFFSET(B202,0,0,Correlation_traitement!$B$6,1))</f>
        <v>-0.0015686299999999999</v>
      </c>
      <c r="I202" s="70">
        <f ca="1">AVERAGE(OFFSET(C202,0,0,Correlation_traitement!$B$6,1))</f>
        <v>0.0054586799999999996</v>
      </c>
      <c r="J202" s="70">
        <f ca="1">AVERAGE(OFFSET(D202,0,0,Correlation_traitement!$B$6,1))</f>
        <v>-8.9804599999999997E-05</v>
      </c>
      <c r="K202">
        <v>0.0050039100000000003</v>
      </c>
      <c r="L202">
        <v>2.0391900000000001</v>
      </c>
      <c r="M202">
        <v>409.55799999999999</v>
      </c>
      <c r="N202">
        <v>407.51900000000001</v>
      </c>
      <c r="O202" s="70"/>
      <c r="P202" s="70"/>
    </row>
    <row r="203" spans="1:16" ht="12.75">
      <c r="A203" s="78">
        <f>IF(TRUE,Correlation_donnees_brutes!A204)</f>
        <v>201</v>
      </c>
      <c r="B203" s="78">
        <f>IF(TRUE,Correlation_donnees_brutes!B204)</f>
        <v>-0.00159976</v>
      </c>
      <c r="C203" s="78">
        <f>IF(TRUE,Correlation_donnees_brutes!C204)</f>
        <v>0.0056662700000000002</v>
      </c>
      <c r="D203" s="78">
        <f>IF(TRUE,Correlation_donnees_brutes!D204)</f>
        <v>-7.8546099999999997E-05</v>
      </c>
      <c r="E203" s="73" t="str">
        <f>IF(OR(F203&gt;Correlation_traitement!$B$10,I203&gt;Correlation_traitement!$B$9,E202="NON NULLE"),"NON NULLE","NULLE")</f>
        <v>NON NULLE</v>
      </c>
      <c r="F203" s="78">
        <f>(A203-A$2)/Correlation_traitement!$B$5</f>
        <v>0.80400000000000005</v>
      </c>
      <c r="G203" s="69">
        <f>F203-Correlation_traitement!$B$12</f>
        <v>0.54800000000000004</v>
      </c>
      <c r="H203" s="70">
        <f ca="1">AVERAGE(OFFSET(B203,0,0,Correlation_traitement!$B$6,1))</f>
        <v>-0.00159976</v>
      </c>
      <c r="I203" s="70">
        <f ca="1">AVERAGE(OFFSET(C203,0,0,Correlation_traitement!$B$6,1))</f>
        <v>0.0056662700000000002</v>
      </c>
      <c r="J203" s="70">
        <f ca="1">AVERAGE(OFFSET(D203,0,0,Correlation_traitement!$B$6,1))</f>
        <v>-7.8546099999999997E-05</v>
      </c>
      <c r="K203">
        <v>0.00511539</v>
      </c>
      <c r="L203">
        <v>2.0846200000000001</v>
      </c>
      <c r="M203">
        <v>409.60300000000001</v>
      </c>
      <c r="N203">
        <v>407.51900000000001</v>
      </c>
      <c r="O203" s="70"/>
      <c r="P203" s="70"/>
    </row>
    <row r="204" spans="1:16" ht="12.75">
      <c r="A204" s="78">
        <f>IF(TRUE,Correlation_donnees_brutes!A205)</f>
        <v>202</v>
      </c>
      <c r="B204" s="78">
        <f>IF(TRUE,Correlation_donnees_brutes!B205)</f>
        <v>-0.00168731</v>
      </c>
      <c r="C204" s="78">
        <f>IF(TRUE,Correlation_donnees_brutes!C205)</f>
        <v>0.0058541699999999997</v>
      </c>
      <c r="D204" s="78">
        <f>IF(TRUE,Correlation_donnees_brutes!D205)</f>
        <v>-0.000109381</v>
      </c>
      <c r="E204" s="73" t="str">
        <f>IF(OR(F204&gt;Correlation_traitement!$B$10,I204&gt;Correlation_traitement!$B$9,E203="NON NULLE"),"NON NULLE","NULLE")</f>
        <v>NON NULLE</v>
      </c>
      <c r="F204" s="78">
        <f>(A204-A$2)/Correlation_traitement!$B$5</f>
        <v>0.80800000000000005</v>
      </c>
      <c r="G204" s="69">
        <f>F204-Correlation_traitement!$B$12</f>
        <v>0.55200000000000005</v>
      </c>
      <c r="H204" s="70">
        <f ca="1">AVERAGE(OFFSET(B204,0,0,Correlation_traitement!$B$6,1))</f>
        <v>-0.00168731</v>
      </c>
      <c r="I204" s="70">
        <f ca="1">AVERAGE(OFFSET(C204,0,0,Correlation_traitement!$B$6,1))</f>
        <v>0.0058541699999999997</v>
      </c>
      <c r="J204" s="70">
        <f ca="1">AVERAGE(OFFSET(D204,0,0,Correlation_traitement!$B$6,1))</f>
        <v>-0.000109381</v>
      </c>
      <c r="K204">
        <v>0.0052711099999999999</v>
      </c>
      <c r="L204">
        <v>2.1480800000000002</v>
      </c>
      <c r="M204">
        <v>409.66699999999997</v>
      </c>
      <c r="N204">
        <v>407.51900000000001</v>
      </c>
      <c r="O204" s="70"/>
      <c r="P204" s="70"/>
    </row>
    <row r="205" spans="1:16" ht="12.75">
      <c r="A205" s="78">
        <f>IF(TRUE,Correlation_donnees_brutes!A206)</f>
        <v>203</v>
      </c>
      <c r="B205" s="78">
        <f>IF(TRUE,Correlation_donnees_brutes!B206)</f>
        <v>-0.0018116199999999999</v>
      </c>
      <c r="C205" s="78">
        <f>IF(TRUE,Correlation_donnees_brutes!C206)</f>
        <v>0.00605319</v>
      </c>
      <c r="D205" s="78">
        <f>IF(TRUE,Correlation_donnees_brutes!D206)</f>
        <v>-9.7348099999999997E-05</v>
      </c>
      <c r="E205" s="73" t="str">
        <f>IF(OR(F205&gt;Correlation_traitement!$B$10,I205&gt;Correlation_traitement!$B$9,E204="NON NULLE"),"NON NULLE","NULLE")</f>
        <v>NON NULLE</v>
      </c>
      <c r="F205" s="78">
        <f>(A205-A$2)/Correlation_traitement!$B$5</f>
        <v>0.81200000000000006</v>
      </c>
      <c r="G205" s="69">
        <f>F205-Correlation_traitement!$B$12</f>
        <v>0.55600000000000005</v>
      </c>
      <c r="H205" s="70">
        <f ca="1">AVERAGE(OFFSET(B205,0,0,Correlation_traitement!$B$6,1))</f>
        <v>-0.0018116199999999999</v>
      </c>
      <c r="I205" s="70">
        <f ca="1">AVERAGE(OFFSET(C205,0,0,Correlation_traitement!$B$6,1))</f>
        <v>0.00605319</v>
      </c>
      <c r="J205" s="70">
        <f ca="1">AVERAGE(OFFSET(D205,0,0,Correlation_traitement!$B$6,1))</f>
        <v>-9.7348099999999997E-05</v>
      </c>
      <c r="K205">
        <v>0.0054171999999999996</v>
      </c>
      <c r="L205">
        <v>2.2076099999999999</v>
      </c>
      <c r="M205">
        <v>409.726</v>
      </c>
      <c r="N205">
        <v>407.51900000000001</v>
      </c>
      <c r="O205" s="70"/>
      <c r="P205" s="70"/>
    </row>
    <row r="206" spans="1:16" ht="12.75">
      <c r="A206" s="78">
        <f>IF(TRUE,Correlation_donnees_brutes!A207)</f>
        <v>204</v>
      </c>
      <c r="B206" s="78">
        <f>IF(TRUE,Correlation_donnees_brutes!B207)</f>
        <v>-0.00190355</v>
      </c>
      <c r="C206" s="78">
        <f>IF(TRUE,Correlation_donnees_brutes!C207)</f>
        <v>0.0061551599999999998</v>
      </c>
      <c r="D206" s="78">
        <f>IF(TRUE,Correlation_donnees_brutes!D207)</f>
        <v>-0.00011607000000000001</v>
      </c>
      <c r="E206" s="73" t="str">
        <f>IF(OR(F206&gt;Correlation_traitement!$B$10,I206&gt;Correlation_traitement!$B$9,E205="NON NULLE"),"NON NULLE","NULLE")</f>
        <v>NON NULLE</v>
      </c>
      <c r="F206" s="78">
        <f>(A206-A$2)/Correlation_traitement!$B$5</f>
        <v>0.81599999999999995</v>
      </c>
      <c r="G206" s="69">
        <f>F206-Correlation_traitement!$B$12</f>
        <v>0.55999999999999994</v>
      </c>
      <c r="H206" s="70">
        <f ca="1">AVERAGE(OFFSET(B206,0,0,Correlation_traitement!$B$6,1))</f>
        <v>-0.00190355</v>
      </c>
      <c r="I206" s="70">
        <f ca="1">AVERAGE(OFFSET(C206,0,0,Correlation_traitement!$B$6,1))</f>
        <v>0.0061551599999999998</v>
      </c>
      <c r="J206" s="70">
        <f ca="1">AVERAGE(OFFSET(D206,0,0,Correlation_traitement!$B$6,1))</f>
        <v>-0.00011607000000000001</v>
      </c>
      <c r="K206">
        <v>0.0055847199999999996</v>
      </c>
      <c r="L206">
        <v>2.2758799999999999</v>
      </c>
      <c r="M206">
        <v>409.795</v>
      </c>
      <c r="N206">
        <v>407.51900000000001</v>
      </c>
      <c r="O206" s="70"/>
      <c r="P206" s="70"/>
    </row>
    <row r="207" spans="1:16" ht="12.75">
      <c r="A207" s="78">
        <f>IF(TRUE,Correlation_donnees_brutes!A208)</f>
        <v>205</v>
      </c>
      <c r="B207" s="78">
        <f>IF(TRUE,Correlation_donnees_brutes!B208)</f>
        <v>-0.0020285899999999998</v>
      </c>
      <c r="C207" s="78">
        <f>IF(TRUE,Correlation_donnees_brutes!C208)</f>
        <v>0.0063175200000000001</v>
      </c>
      <c r="D207" s="78">
        <f>IF(TRUE,Correlation_donnees_brutes!D208)</f>
        <v>-7.4971199999999998E-05</v>
      </c>
      <c r="E207" s="73" t="str">
        <f>IF(OR(F207&gt;Correlation_traitement!$B$10,I207&gt;Correlation_traitement!$B$9,E206="NON NULLE"),"NON NULLE","NULLE")</f>
        <v>NON NULLE</v>
      </c>
      <c r="F207" s="78">
        <f>(A207-A$2)/Correlation_traitement!$B$5</f>
        <v>0.81999999999999995</v>
      </c>
      <c r="G207" s="69">
        <f>F207-Correlation_traitement!$B$12</f>
        <v>0.56399999999999995</v>
      </c>
      <c r="H207" s="70">
        <f ca="1">AVERAGE(OFFSET(B207,0,0,Correlation_traitement!$B$6,1))</f>
        <v>-0.0020285899999999998</v>
      </c>
      <c r="I207" s="70">
        <f ca="1">AVERAGE(OFFSET(C207,0,0,Correlation_traitement!$B$6,1))</f>
        <v>0.0063175200000000001</v>
      </c>
      <c r="J207" s="70">
        <f ca="1">AVERAGE(OFFSET(D207,0,0,Correlation_traitement!$B$6,1))</f>
        <v>-7.4971199999999998E-05</v>
      </c>
      <c r="K207">
        <v>0.0057467600000000001</v>
      </c>
      <c r="L207">
        <v>2.3419099999999999</v>
      </c>
      <c r="M207">
        <v>409.86099999999999</v>
      </c>
      <c r="N207">
        <v>407.51900000000001</v>
      </c>
      <c r="O207" s="70"/>
      <c r="P207" s="70"/>
    </row>
    <row r="208" spans="1:16" ht="12.75">
      <c r="A208" s="78">
        <f>IF(TRUE,Correlation_donnees_brutes!A209)</f>
        <v>206</v>
      </c>
      <c r="B208" s="78">
        <f>IF(TRUE,Correlation_donnees_brutes!B209)</f>
        <v>-0.0020244600000000001</v>
      </c>
      <c r="C208" s="78">
        <f>IF(TRUE,Correlation_donnees_brutes!C209)</f>
        <v>0.0064089500000000001</v>
      </c>
      <c r="D208" s="78">
        <f>IF(TRUE,Correlation_donnees_brutes!D209)</f>
        <v>-4.1613499999999997E-05</v>
      </c>
      <c r="E208" s="73" t="str">
        <f>IF(OR(F208&gt;Correlation_traitement!$B$10,I208&gt;Correlation_traitement!$B$9,E207="NON NULLE"),"NON NULLE","NULLE")</f>
        <v>NON NULLE</v>
      </c>
      <c r="F208" s="78">
        <f>(A208-A$2)/Correlation_traitement!$B$5</f>
        <v>0.82399999999999995</v>
      </c>
      <c r="G208" s="69">
        <f>F208-Correlation_traitement!$B$12</f>
        <v>0.56799999999999995</v>
      </c>
      <c r="H208" s="70">
        <f ca="1">AVERAGE(OFFSET(B208,0,0,Correlation_traitement!$B$6,1))</f>
        <v>-0.0020244600000000001</v>
      </c>
      <c r="I208" s="70">
        <f ca="1">AVERAGE(OFFSET(C208,0,0,Correlation_traitement!$B$6,1))</f>
        <v>0.0064089500000000001</v>
      </c>
      <c r="J208" s="70">
        <f ca="1">AVERAGE(OFFSET(D208,0,0,Correlation_traitement!$B$6,1))</f>
        <v>-4.1613499999999997E-05</v>
      </c>
      <c r="K208">
        <v>0.0058845800000000004</v>
      </c>
      <c r="L208">
        <v>2.3980800000000002</v>
      </c>
      <c r="M208">
        <v>409.91699999999997</v>
      </c>
      <c r="N208">
        <v>407.51900000000001</v>
      </c>
      <c r="O208" s="70"/>
      <c r="P208" s="70"/>
    </row>
    <row r="209" spans="1:16" ht="12.75">
      <c r="A209" s="78">
        <f>IF(TRUE,Correlation_donnees_brutes!A210)</f>
        <v>207</v>
      </c>
      <c r="B209" s="78">
        <f>IF(TRUE,Correlation_donnees_brutes!B210)</f>
        <v>-0.0020546700000000002</v>
      </c>
      <c r="C209" s="78">
        <f>IF(TRUE,Correlation_donnees_brutes!C210)</f>
        <v>0.0064997900000000001</v>
      </c>
      <c r="D209" s="78">
        <f>IF(TRUE,Correlation_donnees_brutes!D210)</f>
        <v>-3.9396700000000002E-06</v>
      </c>
      <c r="E209" s="73" t="str">
        <f>IF(OR(F209&gt;Correlation_traitement!$B$10,I209&gt;Correlation_traitement!$B$9,E208="NON NULLE"),"NON NULLE","NULLE")</f>
        <v>NON NULLE</v>
      </c>
      <c r="F209" s="78">
        <f>(A209-A$2)/Correlation_traitement!$B$5</f>
        <v>0.82799999999999996</v>
      </c>
      <c r="G209" s="69">
        <f>F209-Correlation_traitement!$B$12</f>
        <v>0.57199999999999995</v>
      </c>
      <c r="H209" s="70">
        <f ca="1">AVERAGE(OFFSET(B209,0,0,Correlation_traitement!$B$6,1))</f>
        <v>-0.0020546700000000002</v>
      </c>
      <c r="I209" s="70">
        <f ca="1">AVERAGE(OFFSET(C209,0,0,Correlation_traitement!$B$6,1))</f>
        <v>0.0064997900000000001</v>
      </c>
      <c r="J209" s="70">
        <f ca="1">AVERAGE(OFFSET(D209,0,0,Correlation_traitement!$B$6,1))</f>
        <v>-3.9396700000000002E-06</v>
      </c>
      <c r="K209">
        <v>0.0060084300000000004</v>
      </c>
      <c r="L209">
        <v>2.44855</v>
      </c>
      <c r="M209">
        <v>409.96699999999998</v>
      </c>
      <c r="N209">
        <v>407.51900000000001</v>
      </c>
      <c r="O209" s="70"/>
      <c r="P209" s="70"/>
    </row>
    <row r="210" spans="1:16" ht="12.75">
      <c r="A210" s="78">
        <f>IF(TRUE,Correlation_donnees_brutes!A211)</f>
        <v>208</v>
      </c>
      <c r="B210" s="78">
        <f>IF(TRUE,Correlation_donnees_brutes!B211)</f>
        <v>-0.0020877999999999999</v>
      </c>
      <c r="C210" s="78">
        <f>IF(TRUE,Correlation_donnees_brutes!C211)</f>
        <v>0.0067545399999999998</v>
      </c>
      <c r="D210" s="78">
        <f>IF(TRUE,Correlation_donnees_brutes!D211)</f>
        <v>1.7177499999999999E-05</v>
      </c>
      <c r="E210" s="73" t="str">
        <f>IF(OR(F210&gt;Correlation_traitement!$B$10,I210&gt;Correlation_traitement!$B$9,E209="NON NULLE"),"NON NULLE","NULLE")</f>
        <v>NON NULLE</v>
      </c>
      <c r="F210" s="78">
        <f>(A210-A$2)/Correlation_traitement!$B$5</f>
        <v>0.83199999999999996</v>
      </c>
      <c r="G210" s="69">
        <f>F210-Correlation_traitement!$B$12</f>
        <v>0.57599999999999996</v>
      </c>
      <c r="H210" s="70">
        <f ca="1">AVERAGE(OFFSET(B210,0,0,Correlation_traitement!$B$6,1))</f>
        <v>-0.0020877999999999999</v>
      </c>
      <c r="I210" s="70">
        <f ca="1">AVERAGE(OFFSET(C210,0,0,Correlation_traitement!$B$6,1))</f>
        <v>0.0067545399999999998</v>
      </c>
      <c r="J210" s="70">
        <f ca="1">AVERAGE(OFFSET(D210,0,0,Correlation_traitement!$B$6,1))</f>
        <v>1.7177499999999999E-05</v>
      </c>
      <c r="K210">
        <v>0.0061437699999999998</v>
      </c>
      <c r="L210">
        <v>2.5036999999999998</v>
      </c>
      <c r="M210">
        <v>410.02300000000002</v>
      </c>
      <c r="N210">
        <v>407.51900000000001</v>
      </c>
      <c r="O210" s="70"/>
      <c r="P210" s="70"/>
    </row>
    <row r="211" spans="1:16" ht="12.75">
      <c r="A211" s="78">
        <f>IF(TRUE,Correlation_donnees_brutes!A212)</f>
        <v>209</v>
      </c>
      <c r="B211" s="78">
        <f>IF(TRUE,Correlation_donnees_brutes!B212)</f>
        <v>-0.0020418900000000002</v>
      </c>
      <c r="C211" s="78">
        <f>IF(TRUE,Correlation_donnees_brutes!C212)</f>
        <v>0.0069209199999999997</v>
      </c>
      <c r="D211" s="78">
        <f>IF(TRUE,Correlation_donnees_brutes!D212)</f>
        <v>5.9031599999999999E-05</v>
      </c>
      <c r="E211" s="73" t="str">
        <f>IF(OR(F211&gt;Correlation_traitement!$B$10,I211&gt;Correlation_traitement!$B$9,E210="NON NULLE"),"NON NULLE","NULLE")</f>
        <v>NON NULLE</v>
      </c>
      <c r="F211" s="78">
        <f>(A211-A$2)/Correlation_traitement!$B$5</f>
        <v>0.83599999999999997</v>
      </c>
      <c r="G211" s="69">
        <f>F211-Correlation_traitement!$B$12</f>
        <v>0.57999999999999996</v>
      </c>
      <c r="H211" s="70">
        <f ca="1">AVERAGE(OFFSET(B211,0,0,Correlation_traitement!$B$6,1))</f>
        <v>-0.0020418900000000002</v>
      </c>
      <c r="I211" s="70">
        <f ca="1">AVERAGE(OFFSET(C211,0,0,Correlation_traitement!$B$6,1))</f>
        <v>0.0069209199999999997</v>
      </c>
      <c r="J211" s="70">
        <f ca="1">AVERAGE(OFFSET(D211,0,0,Correlation_traitement!$B$6,1))</f>
        <v>5.9031599999999999E-05</v>
      </c>
      <c r="K211">
        <v>0.0062695399999999997</v>
      </c>
      <c r="L211">
        <v>2.5549599999999999</v>
      </c>
      <c r="M211">
        <v>410.07400000000001</v>
      </c>
      <c r="N211">
        <v>407.51900000000001</v>
      </c>
      <c r="O211" s="70"/>
      <c r="P211" s="70"/>
    </row>
    <row r="212" spans="1:16" ht="12.75">
      <c r="A212" s="78">
        <f>IF(TRUE,Correlation_donnees_brutes!A213)</f>
        <v>210</v>
      </c>
      <c r="B212" s="78">
        <f>IF(TRUE,Correlation_donnees_brutes!B213)</f>
        <v>-0.0019830099999999999</v>
      </c>
      <c r="C212" s="78">
        <f>IF(TRUE,Correlation_donnees_brutes!C213)</f>
        <v>0.0070755699999999998</v>
      </c>
      <c r="D212" s="78">
        <f>IF(TRUE,Correlation_donnees_brutes!D213)</f>
        <v>0.00010826499999999999</v>
      </c>
      <c r="E212" s="73" t="str">
        <f>IF(OR(F212&gt;Correlation_traitement!$B$10,I212&gt;Correlation_traitement!$B$9,E211="NON NULLE"),"NON NULLE","NULLE")</f>
        <v>NON NULLE</v>
      </c>
      <c r="F212" s="78">
        <f>(A212-A$2)/Correlation_traitement!$B$5</f>
        <v>0.83999999999999997</v>
      </c>
      <c r="G212" s="69">
        <f>F212-Correlation_traitement!$B$12</f>
        <v>0.58399999999999996</v>
      </c>
      <c r="H212" s="70">
        <f ca="1">AVERAGE(OFFSET(B212,0,0,Correlation_traitement!$B$6,1))</f>
        <v>-0.0019830099999999999</v>
      </c>
      <c r="I212" s="70">
        <f ca="1">AVERAGE(OFFSET(C212,0,0,Correlation_traitement!$B$6,1))</f>
        <v>0.0070755699999999998</v>
      </c>
      <c r="J212" s="70">
        <f ca="1">AVERAGE(OFFSET(D212,0,0,Correlation_traitement!$B$6,1))</f>
        <v>0.00010826499999999999</v>
      </c>
      <c r="K212">
        <v>0.0064249600000000004</v>
      </c>
      <c r="L212">
        <v>2.61829</v>
      </c>
      <c r="M212">
        <v>410.137</v>
      </c>
      <c r="N212">
        <v>407.51900000000001</v>
      </c>
      <c r="O212" s="70"/>
      <c r="P212" s="70"/>
    </row>
    <row r="213" spans="1:16" ht="12.75">
      <c r="A213" s="78">
        <f>IF(TRUE,Correlation_donnees_brutes!A214)</f>
        <v>211</v>
      </c>
      <c r="B213" s="78">
        <f>IF(TRUE,Correlation_donnees_brutes!B214)</f>
        <v>-0.0020272900000000002</v>
      </c>
      <c r="C213" s="78">
        <f>IF(TRUE,Correlation_donnees_brutes!C214)</f>
        <v>0.0073448200000000002</v>
      </c>
      <c r="D213" s="78">
        <f>IF(TRUE,Correlation_donnees_brutes!D214)</f>
        <v>7.4699599999999999E-05</v>
      </c>
      <c r="E213" s="73" t="str">
        <f>IF(OR(F213&gt;Correlation_traitement!$B$10,I213&gt;Correlation_traitement!$B$9,E212="NON NULLE"),"NON NULLE","NULLE")</f>
        <v>NON NULLE</v>
      </c>
      <c r="F213" s="78">
        <f>(A213-A$2)/Correlation_traitement!$B$5</f>
        <v>0.84399999999999997</v>
      </c>
      <c r="G213" s="69">
        <f>F213-Correlation_traitement!$B$12</f>
        <v>0.58799999999999997</v>
      </c>
      <c r="H213" s="70">
        <f ca="1">AVERAGE(OFFSET(B213,0,0,Correlation_traitement!$B$6,1))</f>
        <v>-0.0020272900000000002</v>
      </c>
      <c r="I213" s="70">
        <f ca="1">AVERAGE(OFFSET(C213,0,0,Correlation_traitement!$B$6,1))</f>
        <v>0.0073448200000000002</v>
      </c>
      <c r="J213" s="70">
        <f ca="1">AVERAGE(OFFSET(D213,0,0,Correlation_traitement!$B$6,1))</f>
        <v>7.4699599999999999E-05</v>
      </c>
      <c r="K213">
        <v>0.0065738100000000002</v>
      </c>
      <c r="L213">
        <v>2.6789499999999999</v>
      </c>
      <c r="M213">
        <v>410.19799999999998</v>
      </c>
      <c r="N213">
        <v>407.51900000000001</v>
      </c>
      <c r="O213" s="70"/>
      <c r="P213" s="70"/>
    </row>
    <row r="214" spans="1:16" ht="12.75">
      <c r="A214" s="78">
        <f>IF(TRUE,Correlation_donnees_brutes!A215)</f>
        <v>212</v>
      </c>
      <c r="B214" s="78">
        <f>IF(TRUE,Correlation_donnees_brutes!B215)</f>
        <v>-0.0020413300000000001</v>
      </c>
      <c r="C214" s="78">
        <f>IF(TRUE,Correlation_donnees_brutes!C215)</f>
        <v>0.0075522599999999999</v>
      </c>
      <c r="D214" s="78">
        <f>IF(TRUE,Correlation_donnees_brutes!D215)</f>
        <v>8.19533E-05</v>
      </c>
      <c r="E214" s="73" t="str">
        <f>IF(OR(F214&gt;Correlation_traitement!$B$10,I214&gt;Correlation_traitement!$B$9,E213="NON NULLE"),"NON NULLE","NULLE")</f>
        <v>NON NULLE</v>
      </c>
      <c r="F214" s="78">
        <f>(A214-A$2)/Correlation_traitement!$B$5</f>
        <v>0.84799999999999998</v>
      </c>
      <c r="G214" s="69">
        <f>F214-Correlation_traitement!$B$12</f>
        <v>0.59199999999999997</v>
      </c>
      <c r="H214" s="70">
        <f ca="1">AVERAGE(OFFSET(B214,0,0,Correlation_traitement!$B$6,1))</f>
        <v>-0.0020413300000000001</v>
      </c>
      <c r="I214" s="70">
        <f ca="1">AVERAGE(OFFSET(C214,0,0,Correlation_traitement!$B$6,1))</f>
        <v>0.0075522599999999999</v>
      </c>
      <c r="J214" s="70">
        <f ca="1">AVERAGE(OFFSET(D214,0,0,Correlation_traitement!$B$6,1))</f>
        <v>8.19533E-05</v>
      </c>
      <c r="K214">
        <v>0.0067469000000000001</v>
      </c>
      <c r="L214">
        <v>2.7494900000000002</v>
      </c>
      <c r="M214">
        <v>410.26799999999997</v>
      </c>
      <c r="N214">
        <v>407.51900000000001</v>
      </c>
      <c r="O214" s="70"/>
      <c r="P214" s="70"/>
    </row>
    <row r="215" spans="1:16" ht="12.75">
      <c r="A215" s="78">
        <f>IF(TRUE,Correlation_donnees_brutes!A216)</f>
        <v>213</v>
      </c>
      <c r="B215" s="78">
        <f>IF(TRUE,Correlation_donnees_brutes!B216)</f>
        <v>-0.0021391499999999998</v>
      </c>
      <c r="C215" s="78">
        <f>IF(TRUE,Correlation_donnees_brutes!C216)</f>
        <v>0.0078025100000000003</v>
      </c>
      <c r="D215" s="78">
        <f>IF(TRUE,Correlation_donnees_brutes!D216)</f>
        <v>8.2787600000000007E-05</v>
      </c>
      <c r="E215" s="73" t="str">
        <f>IF(OR(F215&gt;Correlation_traitement!$B$10,I215&gt;Correlation_traitement!$B$9,E214="NON NULLE"),"NON NULLE","NULLE")</f>
        <v>NON NULLE</v>
      </c>
      <c r="F215" s="78">
        <f>(A215-A$2)/Correlation_traitement!$B$5</f>
        <v>0.85199999999999998</v>
      </c>
      <c r="G215" s="69">
        <f>F215-Correlation_traitement!$B$12</f>
        <v>0.59599999999999997</v>
      </c>
      <c r="H215" s="70">
        <f ca="1">AVERAGE(OFFSET(B215,0,0,Correlation_traitement!$B$6,1))</f>
        <v>-0.0021391499999999998</v>
      </c>
      <c r="I215" s="70">
        <f ca="1">AVERAGE(OFFSET(C215,0,0,Correlation_traitement!$B$6,1))</f>
        <v>0.0078025100000000003</v>
      </c>
      <c r="J215" s="70">
        <f ca="1">AVERAGE(OFFSET(D215,0,0,Correlation_traitement!$B$6,1))</f>
        <v>8.2787600000000007E-05</v>
      </c>
      <c r="K215">
        <v>0.0069914399999999998</v>
      </c>
      <c r="L215">
        <v>2.8491399999999998</v>
      </c>
      <c r="M215">
        <v>410.368</v>
      </c>
      <c r="N215">
        <v>407.51900000000001</v>
      </c>
      <c r="O215" s="70"/>
      <c r="P215" s="70"/>
    </row>
    <row r="216" spans="1:16" ht="12.75">
      <c r="A216" s="78">
        <f>IF(TRUE,Correlation_donnees_brutes!A217)</f>
        <v>214</v>
      </c>
      <c r="B216" s="78">
        <f>IF(TRUE,Correlation_donnees_brutes!B217)</f>
        <v>-0.00216344</v>
      </c>
      <c r="C216" s="78">
        <f>IF(TRUE,Correlation_donnees_brutes!C217)</f>
        <v>0.0080101500000000006</v>
      </c>
      <c r="D216" s="78">
        <f>IF(TRUE,Correlation_donnees_brutes!D217)</f>
        <v>0.000105522</v>
      </c>
      <c r="E216" s="73" t="str">
        <f>IF(OR(F216&gt;Correlation_traitement!$B$10,I216&gt;Correlation_traitement!$B$9,E215="NON NULLE"),"NON NULLE","NULLE")</f>
        <v>NON NULLE</v>
      </c>
      <c r="F216" s="78">
        <f>(A216-A$2)/Correlation_traitement!$B$5</f>
        <v>0.85599999999999998</v>
      </c>
      <c r="G216" s="69">
        <f>F216-Correlation_traitement!$B$12</f>
        <v>0.59999999999999998</v>
      </c>
      <c r="H216" s="70">
        <f ca="1">AVERAGE(OFFSET(B216,0,0,Correlation_traitement!$B$6,1))</f>
        <v>-0.00216344</v>
      </c>
      <c r="I216" s="70">
        <f ca="1">AVERAGE(OFFSET(C216,0,0,Correlation_traitement!$B$6,1))</f>
        <v>0.0080101500000000006</v>
      </c>
      <c r="J216" s="70">
        <f ca="1">AVERAGE(OFFSET(D216,0,0,Correlation_traitement!$B$6,1))</f>
        <v>0.000105522</v>
      </c>
      <c r="K216">
        <v>0.0071944299999999999</v>
      </c>
      <c r="L216">
        <v>2.93187</v>
      </c>
      <c r="M216">
        <v>410.45100000000002</v>
      </c>
      <c r="N216">
        <v>407.51900000000001</v>
      </c>
      <c r="O216" s="70"/>
      <c r="P216" s="70"/>
    </row>
    <row r="217" spans="1:16" ht="12.75">
      <c r="A217" s="78">
        <f>IF(TRUE,Correlation_donnees_brutes!A218)</f>
        <v>215</v>
      </c>
      <c r="B217" s="78">
        <f>IF(TRUE,Correlation_donnees_brutes!B218)</f>
        <v>-0.0021275500000000002</v>
      </c>
      <c r="C217" s="78">
        <f>IF(TRUE,Correlation_donnees_brutes!C218)</f>
        <v>0.0081753699999999995</v>
      </c>
      <c r="D217" s="78">
        <f>IF(TRUE,Correlation_donnees_brutes!D218)</f>
        <v>7.0534300000000007E-05</v>
      </c>
      <c r="E217" s="73" t="str">
        <f>IF(OR(F217&gt;Correlation_traitement!$B$10,I217&gt;Correlation_traitement!$B$9,E216="NON NULLE"),"NON NULLE","NULLE")</f>
        <v>NON NULLE</v>
      </c>
      <c r="F217" s="78">
        <f>(A217-A$2)/Correlation_traitement!$B$5</f>
        <v>0.85999999999999999</v>
      </c>
      <c r="G217" s="69">
        <f>F217-Correlation_traitement!$B$12</f>
        <v>0.60399999999999998</v>
      </c>
      <c r="H217" s="70">
        <f ca="1">AVERAGE(OFFSET(B217,0,0,Correlation_traitement!$B$6,1))</f>
        <v>-0.0021275500000000002</v>
      </c>
      <c r="I217" s="70">
        <f ca="1">AVERAGE(OFFSET(C217,0,0,Correlation_traitement!$B$6,1))</f>
        <v>0.0081753699999999995</v>
      </c>
      <c r="J217" s="70">
        <f ca="1">AVERAGE(OFFSET(D217,0,0,Correlation_traitement!$B$6,1))</f>
        <v>7.0534300000000007E-05</v>
      </c>
      <c r="K217">
        <v>0.0073888699999999996</v>
      </c>
      <c r="L217">
        <v>3.01111</v>
      </c>
      <c r="M217">
        <v>410.53</v>
      </c>
      <c r="N217">
        <v>407.51900000000001</v>
      </c>
      <c r="O217" s="70"/>
      <c r="P217" s="70"/>
    </row>
    <row r="218" spans="1:16" ht="12.75">
      <c r="A218" s="78">
        <f>IF(TRUE,Correlation_donnees_brutes!A219)</f>
        <v>216</v>
      </c>
      <c r="B218" s="78">
        <f>IF(TRUE,Correlation_donnees_brutes!B219)</f>
        <v>-0.0021140099999999999</v>
      </c>
      <c r="C218" s="78">
        <f>IF(TRUE,Correlation_donnees_brutes!C219)</f>
        <v>0.0084026799999999992</v>
      </c>
      <c r="D218" s="78">
        <f>IF(TRUE,Correlation_donnees_brutes!D219)</f>
        <v>0.000142516</v>
      </c>
      <c r="E218" s="73" t="str">
        <f>IF(OR(F218&gt;Correlation_traitement!$B$10,I218&gt;Correlation_traitement!$B$9,E217="NON NULLE"),"NON NULLE","NULLE")</f>
        <v>NON NULLE</v>
      </c>
      <c r="F218" s="78">
        <f>(A218-A$2)/Correlation_traitement!$B$5</f>
        <v>0.86399999999999999</v>
      </c>
      <c r="G218" s="69">
        <f>F218-Correlation_traitement!$B$12</f>
        <v>0.60799999999999998</v>
      </c>
      <c r="H218" s="70">
        <f ca="1">AVERAGE(OFFSET(B218,0,0,Correlation_traitement!$B$6,1))</f>
        <v>-0.0021140099999999999</v>
      </c>
      <c r="I218" s="70">
        <f ca="1">AVERAGE(OFFSET(C218,0,0,Correlation_traitement!$B$6,1))</f>
        <v>0.0084026799999999992</v>
      </c>
      <c r="J218" s="70">
        <f ca="1">AVERAGE(OFFSET(D218,0,0,Correlation_traitement!$B$6,1))</f>
        <v>0.000142516</v>
      </c>
      <c r="K218">
        <v>0.0075626699999999996</v>
      </c>
      <c r="L218">
        <v>3.0819299999999998</v>
      </c>
      <c r="M218">
        <v>410.601</v>
      </c>
      <c r="N218">
        <v>407.51900000000001</v>
      </c>
      <c r="O218" s="70"/>
      <c r="P218" s="70"/>
    </row>
    <row r="219" spans="1:16" ht="12.75">
      <c r="A219" s="78">
        <f>IF(TRUE,Correlation_donnees_brutes!A220)</f>
        <v>217</v>
      </c>
      <c r="B219" s="78">
        <f>IF(TRUE,Correlation_donnees_brutes!B220)</f>
        <v>-0.0021323900000000001</v>
      </c>
      <c r="C219" s="78">
        <f>IF(TRUE,Correlation_donnees_brutes!C220)</f>
        <v>0.0084862600000000007</v>
      </c>
      <c r="D219" s="78">
        <f>IF(TRUE,Correlation_donnees_brutes!D220)</f>
        <v>0.00019620600000000001</v>
      </c>
      <c r="E219" s="73" t="str">
        <f>IF(OR(F219&gt;Correlation_traitement!$B$10,I219&gt;Correlation_traitement!$B$9,E218="NON NULLE"),"NON NULLE","NULLE")</f>
        <v>NON NULLE</v>
      </c>
      <c r="F219" s="78">
        <f>(A219-A$2)/Correlation_traitement!$B$5</f>
        <v>0.86799999999999999</v>
      </c>
      <c r="G219" s="69">
        <f>F219-Correlation_traitement!$B$12</f>
        <v>0.61199999999999999</v>
      </c>
      <c r="H219" s="70">
        <f ca="1">AVERAGE(OFFSET(B219,0,0,Correlation_traitement!$B$6,1))</f>
        <v>-0.0021323900000000001</v>
      </c>
      <c r="I219" s="70">
        <f ca="1">AVERAGE(OFFSET(C219,0,0,Correlation_traitement!$B$6,1))</f>
        <v>0.0084862600000000007</v>
      </c>
      <c r="J219" s="70">
        <f ca="1">AVERAGE(OFFSET(D219,0,0,Correlation_traitement!$B$6,1))</f>
        <v>0.00019620600000000001</v>
      </c>
      <c r="K219">
        <v>0.0077246199999999998</v>
      </c>
      <c r="L219">
        <v>3.1479300000000001</v>
      </c>
      <c r="M219">
        <v>410.66699999999997</v>
      </c>
      <c r="N219">
        <v>407.51900000000001</v>
      </c>
      <c r="O219" s="70"/>
      <c r="P219" s="70"/>
    </row>
    <row r="220" spans="1:16" ht="12.75">
      <c r="A220" s="78">
        <f>IF(TRUE,Correlation_donnees_brutes!A221)</f>
        <v>218</v>
      </c>
      <c r="B220" s="78">
        <f>IF(TRUE,Correlation_donnees_brutes!B221)</f>
        <v>-0.0021293800000000002</v>
      </c>
      <c r="C220" s="78">
        <f>IF(TRUE,Correlation_donnees_brutes!C221)</f>
        <v>0.0086965299999999992</v>
      </c>
      <c r="D220" s="78">
        <f>IF(TRUE,Correlation_donnees_brutes!D221)</f>
        <v>0.00021074200000000001</v>
      </c>
      <c r="E220" s="73" t="str">
        <f>IF(OR(F220&gt;Correlation_traitement!$B$10,I220&gt;Correlation_traitement!$B$9,E219="NON NULLE"),"NON NULLE","NULLE")</f>
        <v>NON NULLE</v>
      </c>
      <c r="F220" s="78">
        <f>(A220-A$2)/Correlation_traitement!$B$5</f>
        <v>0.872</v>
      </c>
      <c r="G220" s="69">
        <f>F220-Correlation_traitement!$B$12</f>
        <v>0.61599999999999999</v>
      </c>
      <c r="H220" s="70">
        <f ca="1">AVERAGE(OFFSET(B220,0,0,Correlation_traitement!$B$6,1))</f>
        <v>-0.0021293800000000002</v>
      </c>
      <c r="I220" s="70">
        <f ca="1">AVERAGE(OFFSET(C220,0,0,Correlation_traitement!$B$6,1))</f>
        <v>0.0086965299999999992</v>
      </c>
      <c r="J220" s="70">
        <f ca="1">AVERAGE(OFFSET(D220,0,0,Correlation_traitement!$B$6,1))</f>
        <v>0.00021074200000000001</v>
      </c>
      <c r="K220">
        <v>0.0079001399999999999</v>
      </c>
      <c r="L220">
        <v>3.2194600000000002</v>
      </c>
      <c r="M220">
        <v>410.738</v>
      </c>
      <c r="N220">
        <v>407.51900000000001</v>
      </c>
      <c r="O220" s="70"/>
      <c r="P220" s="70"/>
    </row>
    <row r="221" spans="1:16" ht="12.75">
      <c r="A221" s="78">
        <f>IF(TRUE,Correlation_donnees_brutes!A222)</f>
        <v>219</v>
      </c>
      <c r="B221" s="78">
        <f>IF(TRUE,Correlation_donnees_brutes!B222)</f>
        <v>-0.0021446999999999998</v>
      </c>
      <c r="C221" s="78">
        <f>IF(TRUE,Correlation_donnees_brutes!C222)</f>
        <v>0.0088670699999999995</v>
      </c>
      <c r="D221" s="78">
        <f>IF(TRUE,Correlation_donnees_brutes!D222)</f>
        <v>0.000197794</v>
      </c>
      <c r="E221" s="73" t="str">
        <f>IF(OR(F221&gt;Correlation_traitement!$B$10,I221&gt;Correlation_traitement!$B$9,E220="NON NULLE"),"NON NULLE","NULLE")</f>
        <v>NON NULLE</v>
      </c>
      <c r="F221" s="78">
        <f>(A221-A$2)/Correlation_traitement!$B$5</f>
        <v>0.876</v>
      </c>
      <c r="G221" s="69">
        <f>F221-Correlation_traitement!$B$12</f>
        <v>0.62</v>
      </c>
      <c r="H221" s="70">
        <f ca="1">AVERAGE(OFFSET(B221,0,0,Correlation_traitement!$B$6,1))</f>
        <v>-0.0021446999999999998</v>
      </c>
      <c r="I221" s="70">
        <f ca="1">AVERAGE(OFFSET(C221,0,0,Correlation_traitement!$B$6,1))</f>
        <v>0.0088670699999999995</v>
      </c>
      <c r="J221" s="70">
        <f ca="1">AVERAGE(OFFSET(D221,0,0,Correlation_traitement!$B$6,1))</f>
        <v>0.000197794</v>
      </c>
      <c r="K221">
        <v>0.0080401099999999996</v>
      </c>
      <c r="L221">
        <v>3.2765</v>
      </c>
      <c r="M221">
        <v>410.795</v>
      </c>
      <c r="N221">
        <v>407.51900000000001</v>
      </c>
      <c r="O221" s="70"/>
      <c r="P221" s="70"/>
    </row>
    <row r="222" spans="1:16" ht="12.75">
      <c r="A222" s="78">
        <f>IF(TRUE,Correlation_donnees_brutes!A223)</f>
        <v>220</v>
      </c>
      <c r="B222" s="78">
        <f>IF(TRUE,Correlation_donnees_brutes!B223)</f>
        <v>-0.0020988399999999998</v>
      </c>
      <c r="C222" s="78">
        <f>IF(TRUE,Correlation_donnees_brutes!C223)</f>
        <v>0.0091881800000000007</v>
      </c>
      <c r="D222" s="78">
        <f>IF(TRUE,Correlation_donnees_brutes!D223)</f>
        <v>0.00025533799999999997</v>
      </c>
      <c r="E222" s="73" t="str">
        <f>IF(OR(F222&gt;Correlation_traitement!$B$10,I222&gt;Correlation_traitement!$B$9,E221="NON NULLE"),"NON NULLE","NULLE")</f>
        <v>NON NULLE</v>
      </c>
      <c r="F222" s="78">
        <f>(A222-A$2)/Correlation_traitement!$B$5</f>
        <v>0.88</v>
      </c>
      <c r="G222" s="69">
        <f>F222-Correlation_traitement!$B$12</f>
        <v>0.624</v>
      </c>
      <c r="H222" s="70">
        <f ca="1">AVERAGE(OFFSET(B222,0,0,Correlation_traitement!$B$6,1))</f>
        <v>-0.0020988399999999998</v>
      </c>
      <c r="I222" s="70">
        <f ca="1">AVERAGE(OFFSET(C222,0,0,Correlation_traitement!$B$6,1))</f>
        <v>0.0091881800000000007</v>
      </c>
      <c r="J222" s="70">
        <f ca="1">AVERAGE(OFFSET(D222,0,0,Correlation_traitement!$B$6,1))</f>
        <v>0.00025533799999999997</v>
      </c>
      <c r="K222">
        <v>0.0082360699999999998</v>
      </c>
      <c r="L222">
        <v>3.3563499999999999</v>
      </c>
      <c r="M222">
        <v>410.875</v>
      </c>
      <c r="N222">
        <v>407.51900000000001</v>
      </c>
      <c r="O222" s="70"/>
      <c r="P222" s="70"/>
    </row>
    <row r="223" spans="1:16" ht="12.75">
      <c r="A223" s="78">
        <f>IF(TRUE,Correlation_donnees_brutes!A224)</f>
        <v>221</v>
      </c>
      <c r="B223" s="78">
        <f>IF(TRUE,Correlation_donnees_brutes!B224)</f>
        <v>-0.0021003800000000002</v>
      </c>
      <c r="C223" s="78">
        <f>IF(TRUE,Correlation_donnees_brutes!C224)</f>
        <v>0.0093598299999999995</v>
      </c>
      <c r="D223" s="78">
        <f>IF(TRUE,Correlation_donnees_brutes!D224)</f>
        <v>0.00021939900000000001</v>
      </c>
      <c r="E223" s="73" t="str">
        <f>IF(OR(F223&gt;Correlation_traitement!$B$10,I223&gt;Correlation_traitement!$B$9,E222="NON NULLE"),"NON NULLE","NULLE")</f>
        <v>NON NULLE</v>
      </c>
      <c r="F223" s="78">
        <f>(A223-A$2)/Correlation_traitement!$B$5</f>
        <v>0.88400000000000001</v>
      </c>
      <c r="G223" s="69">
        <f>F223-Correlation_traitement!$B$12</f>
        <v>0.628</v>
      </c>
      <c r="H223" s="70">
        <f ca="1">AVERAGE(OFFSET(B223,0,0,Correlation_traitement!$B$6,1))</f>
        <v>-0.0021003800000000002</v>
      </c>
      <c r="I223" s="70">
        <f ca="1">AVERAGE(OFFSET(C223,0,0,Correlation_traitement!$B$6,1))</f>
        <v>0.0093598299999999995</v>
      </c>
      <c r="J223" s="70">
        <f ca="1">AVERAGE(OFFSET(D223,0,0,Correlation_traitement!$B$6,1))</f>
        <v>0.00021939900000000001</v>
      </c>
      <c r="K223">
        <v>0.0084382899999999993</v>
      </c>
      <c r="L223">
        <v>3.4387599999999998</v>
      </c>
      <c r="M223">
        <v>410.95800000000003</v>
      </c>
      <c r="N223">
        <v>407.51900000000001</v>
      </c>
      <c r="O223" s="70"/>
      <c r="P223" s="70"/>
    </row>
    <row r="224" spans="1:16" ht="12.75">
      <c r="A224" s="78">
        <f>IF(TRUE,Correlation_donnees_brutes!A225)</f>
        <v>222</v>
      </c>
      <c r="B224" s="78">
        <f>IF(TRUE,Correlation_donnees_brutes!B225)</f>
        <v>-0.00214766</v>
      </c>
      <c r="C224" s="78">
        <f>IF(TRUE,Correlation_donnees_brutes!C225)</f>
        <v>0.0095263799999999992</v>
      </c>
      <c r="D224" s="78">
        <f>IF(TRUE,Correlation_donnees_brutes!D225)</f>
        <v>0.00014534500000000001</v>
      </c>
      <c r="E224" s="73" t="str">
        <f>IF(OR(F224&gt;Correlation_traitement!$B$10,I224&gt;Correlation_traitement!$B$9,E223="NON NULLE"),"NON NULLE","NULLE")</f>
        <v>NON NULLE</v>
      </c>
      <c r="F224" s="78">
        <f>(A224-A$2)/Correlation_traitement!$B$5</f>
        <v>0.88800000000000001</v>
      </c>
      <c r="G224" s="69">
        <f>F224-Correlation_traitement!$B$12</f>
        <v>0.63200000000000001</v>
      </c>
      <c r="H224" s="70">
        <f ca="1">AVERAGE(OFFSET(B224,0,0,Correlation_traitement!$B$6,1))</f>
        <v>-0.00214766</v>
      </c>
      <c r="I224" s="70">
        <f ca="1">AVERAGE(OFFSET(C224,0,0,Correlation_traitement!$B$6,1))</f>
        <v>0.0095263799999999992</v>
      </c>
      <c r="J224" s="70">
        <f ca="1">AVERAGE(OFFSET(D224,0,0,Correlation_traitement!$B$6,1))</f>
        <v>0.00014534500000000001</v>
      </c>
      <c r="K224">
        <v>0.0086625199999999999</v>
      </c>
      <c r="L224">
        <v>3.5301399999999998</v>
      </c>
      <c r="M224">
        <v>411.04899999999998</v>
      </c>
      <c r="N224">
        <v>407.51900000000001</v>
      </c>
      <c r="O224" s="70"/>
      <c r="P224" s="70"/>
    </row>
    <row r="225" spans="1:16" ht="12.75">
      <c r="A225" s="78">
        <f>IF(TRUE,Correlation_donnees_brutes!A226)</f>
        <v>223</v>
      </c>
      <c r="B225" s="78">
        <f>IF(TRUE,Correlation_donnees_brutes!B226)</f>
        <v>-0.00226034</v>
      </c>
      <c r="C225" s="78">
        <f>IF(TRUE,Correlation_donnees_brutes!C226)</f>
        <v>0.0096331999999999997</v>
      </c>
      <c r="D225" s="78">
        <f>IF(TRUE,Correlation_donnees_brutes!D226)</f>
        <v>6.0599100000000001E-05</v>
      </c>
      <c r="E225" s="73" t="str">
        <f>IF(OR(F225&gt;Correlation_traitement!$B$10,I225&gt;Correlation_traitement!$B$9,E224="NON NULLE"),"NON NULLE","NULLE")</f>
        <v>NON NULLE</v>
      </c>
      <c r="F225" s="78">
        <f>(A225-A$2)/Correlation_traitement!$B$5</f>
        <v>0.89200000000000002</v>
      </c>
      <c r="G225" s="69">
        <f>F225-Correlation_traitement!$B$12</f>
        <v>0.63600000000000001</v>
      </c>
      <c r="H225" s="70">
        <f ca="1">AVERAGE(OFFSET(B225,0,0,Correlation_traitement!$B$6,1))</f>
        <v>-0.00226034</v>
      </c>
      <c r="I225" s="70">
        <f ca="1">AVERAGE(OFFSET(C225,0,0,Correlation_traitement!$B$6,1))</f>
        <v>0.0096331999999999997</v>
      </c>
      <c r="J225" s="70">
        <f ca="1">AVERAGE(OFFSET(D225,0,0,Correlation_traitement!$B$6,1))</f>
        <v>6.0599100000000001E-05</v>
      </c>
      <c r="K225">
        <v>0.0088553299999999998</v>
      </c>
      <c r="L225">
        <v>3.6087099999999999</v>
      </c>
      <c r="M225">
        <v>411.12799999999999</v>
      </c>
      <c r="N225">
        <v>407.51900000000001</v>
      </c>
      <c r="O225" s="70"/>
      <c r="P225" s="70"/>
    </row>
    <row r="226" spans="1:16" ht="12.75">
      <c r="A226" s="78">
        <f>IF(TRUE,Correlation_donnees_brutes!A227)</f>
        <v>224</v>
      </c>
      <c r="B226" s="78">
        <f>IF(TRUE,Correlation_donnees_brutes!B227)</f>
        <v>-0.0024413099999999999</v>
      </c>
      <c r="C226" s="78">
        <f>IF(TRUE,Correlation_donnees_brutes!C227)</f>
        <v>0.0098292599999999994</v>
      </c>
      <c r="D226" s="78">
        <f>IF(TRUE,Correlation_donnees_brutes!D227)</f>
        <v>-3.5957700000000003E-05</v>
      </c>
      <c r="E226" s="73" t="str">
        <f>IF(OR(F226&gt;Correlation_traitement!$B$10,I226&gt;Correlation_traitement!$B$9,E225="NON NULLE"),"NON NULLE","NULLE")</f>
        <v>NON NULLE</v>
      </c>
      <c r="F226" s="78">
        <f>(A226-A$2)/Correlation_traitement!$B$5</f>
        <v>0.89600000000000002</v>
      </c>
      <c r="G226" s="69">
        <f>F226-Correlation_traitement!$B$12</f>
        <v>0.64000000000000001</v>
      </c>
      <c r="H226" s="70">
        <f ca="1">AVERAGE(OFFSET(B226,0,0,Correlation_traitement!$B$6,1))</f>
        <v>-0.0024413099999999999</v>
      </c>
      <c r="I226" s="70">
        <f ca="1">AVERAGE(OFFSET(C226,0,0,Correlation_traitement!$B$6,1))</f>
        <v>0.0098292599999999994</v>
      </c>
      <c r="J226" s="70">
        <f ca="1">AVERAGE(OFFSET(D226,0,0,Correlation_traitement!$B$6,1))</f>
        <v>-3.5957700000000003E-05</v>
      </c>
      <c r="K226">
        <v>0.0090543599999999991</v>
      </c>
      <c r="L226">
        <v>3.6898200000000001</v>
      </c>
      <c r="M226">
        <v>411.209</v>
      </c>
      <c r="N226">
        <v>407.51900000000001</v>
      </c>
      <c r="O226" s="70"/>
      <c r="P226" s="70"/>
    </row>
    <row r="227" spans="1:16" ht="12.75">
      <c r="A227" s="78">
        <f>IF(TRUE,Correlation_donnees_brutes!A228)</f>
        <v>225</v>
      </c>
      <c r="B227" s="78">
        <f>IF(TRUE,Correlation_donnees_brutes!B228)</f>
        <v>-0.00252432</v>
      </c>
      <c r="C227" s="78">
        <f>IF(TRUE,Correlation_donnees_brutes!C228)</f>
        <v>0.010005699999999999</v>
      </c>
      <c r="D227" s="78">
        <f>IF(TRUE,Correlation_donnees_brutes!D228)</f>
        <v>-8.0081399999999995E-05</v>
      </c>
      <c r="E227" s="73" t="str">
        <f>IF(OR(F227&gt;Correlation_traitement!$B$10,I227&gt;Correlation_traitement!$B$9,E226="NON NULLE"),"NON NULLE","NULLE")</f>
        <v>NON NULLE</v>
      </c>
      <c r="F227" s="78">
        <f>(A227-A$2)/Correlation_traitement!$B$5</f>
        <v>0.90000000000000002</v>
      </c>
      <c r="G227" s="69">
        <f>F227-Correlation_traitement!$B$12</f>
        <v>0.64400000000000002</v>
      </c>
      <c r="H227" s="70">
        <f ca="1">AVERAGE(OFFSET(B227,0,0,Correlation_traitement!$B$6,1))</f>
        <v>-0.00252432</v>
      </c>
      <c r="I227" s="70">
        <f ca="1">AVERAGE(OFFSET(C227,0,0,Correlation_traitement!$B$6,1))</f>
        <v>0.010005699999999999</v>
      </c>
      <c r="J227" s="70">
        <f ca="1">AVERAGE(OFFSET(D227,0,0,Correlation_traitement!$B$6,1))</f>
        <v>-8.0081399999999995E-05</v>
      </c>
      <c r="K227">
        <v>0.0092514499999999996</v>
      </c>
      <c r="L227">
        <v>3.77014</v>
      </c>
      <c r="M227">
        <v>411.28899999999999</v>
      </c>
      <c r="N227">
        <v>407.51900000000001</v>
      </c>
      <c r="O227" s="70"/>
      <c r="P227" s="70"/>
    </row>
    <row r="228" spans="1:16" ht="12.75">
      <c r="A228" s="78">
        <f>IF(TRUE,Correlation_donnees_brutes!A229)</f>
        <v>226</v>
      </c>
      <c r="B228" s="78">
        <f>IF(TRUE,Correlation_donnees_brutes!B229)</f>
        <v>-0.0025592100000000001</v>
      </c>
      <c r="C228" s="78">
        <f>IF(TRUE,Correlation_donnees_brutes!C229)</f>
        <v>0.010203</v>
      </c>
      <c r="D228" s="78">
        <f>IF(TRUE,Correlation_donnees_brutes!D229)</f>
        <v>-0.000106809</v>
      </c>
      <c r="E228" s="73" t="str">
        <f>IF(OR(F228&gt;Correlation_traitement!$B$10,I228&gt;Correlation_traitement!$B$9,E227="NON NULLE"),"NON NULLE","NULLE")</f>
        <v>NON NULLE</v>
      </c>
      <c r="F228" s="78">
        <f>(A228-A$2)/Correlation_traitement!$B$5</f>
        <v>0.90400000000000003</v>
      </c>
      <c r="G228" s="69">
        <f>F228-Correlation_traitement!$B$12</f>
        <v>0.64800000000000002</v>
      </c>
      <c r="H228" s="70">
        <f ca="1">AVERAGE(OFFSET(B228,0,0,Correlation_traitement!$B$6,1))</f>
        <v>-0.0025592100000000001</v>
      </c>
      <c r="I228" s="70">
        <f ca="1">AVERAGE(OFFSET(C228,0,0,Correlation_traitement!$B$6,1))</f>
        <v>0.010203</v>
      </c>
      <c r="J228" s="70">
        <f ca="1">AVERAGE(OFFSET(D228,0,0,Correlation_traitement!$B$6,1))</f>
        <v>-0.000106809</v>
      </c>
      <c r="K228">
        <v>0.0094260100000000003</v>
      </c>
      <c r="L228">
        <v>3.8412700000000002</v>
      </c>
      <c r="M228">
        <v>411.36</v>
      </c>
      <c r="N228">
        <v>407.51900000000001</v>
      </c>
      <c r="O228" s="70"/>
      <c r="P228" s="70"/>
    </row>
    <row r="229" spans="1:16" ht="12.75">
      <c r="A229" s="78">
        <f>IF(TRUE,Correlation_donnees_brutes!A230)</f>
        <v>227</v>
      </c>
      <c r="B229" s="78">
        <f>IF(TRUE,Correlation_donnees_brutes!B230)</f>
        <v>-0.00259618</v>
      </c>
      <c r="C229" s="78">
        <f>IF(TRUE,Correlation_donnees_brutes!C230)</f>
        <v>0.010460000000000001</v>
      </c>
      <c r="D229" s="78">
        <f>IF(TRUE,Correlation_donnees_brutes!D230)</f>
        <v>-0.00013699599999999999</v>
      </c>
      <c r="E229" s="73" t="str">
        <f>IF(OR(F229&gt;Correlation_traitement!$B$10,I229&gt;Correlation_traitement!$B$9,E228="NON NULLE"),"NON NULLE","NULLE")</f>
        <v>NON NULLE</v>
      </c>
      <c r="F229" s="78">
        <f>(A229-A$2)/Correlation_traitement!$B$5</f>
        <v>0.90800000000000003</v>
      </c>
      <c r="G229" s="69">
        <f>F229-Correlation_traitement!$B$12</f>
        <v>0.65200000000000002</v>
      </c>
      <c r="H229" s="70">
        <f ca="1">AVERAGE(OFFSET(B229,0,0,Correlation_traitement!$B$6,1))</f>
        <v>-0.00259618</v>
      </c>
      <c r="I229" s="70">
        <f ca="1">AVERAGE(OFFSET(C229,0,0,Correlation_traitement!$B$6,1))</f>
        <v>0.010460000000000001</v>
      </c>
      <c r="J229" s="70">
        <f ca="1">AVERAGE(OFFSET(D229,0,0,Correlation_traitement!$B$6,1))</f>
        <v>-0.00013699599999999999</v>
      </c>
      <c r="K229">
        <v>0.0095966000000000003</v>
      </c>
      <c r="L229">
        <v>3.9108000000000001</v>
      </c>
      <c r="M229">
        <v>411.43</v>
      </c>
      <c r="N229">
        <v>407.51900000000001</v>
      </c>
      <c r="O229" s="70"/>
      <c r="P229" s="70"/>
    </row>
    <row r="230" spans="1:16" ht="12.75">
      <c r="A230" s="78">
        <f>IF(TRUE,Correlation_donnees_brutes!A231)</f>
        <v>228</v>
      </c>
      <c r="B230" s="78">
        <f>IF(TRUE,Correlation_donnees_brutes!B231)</f>
        <v>-0.0027412700000000001</v>
      </c>
      <c r="C230" s="78">
        <f>IF(TRUE,Correlation_donnees_brutes!C231)</f>
        <v>0.0107133</v>
      </c>
      <c r="D230" s="78">
        <f>IF(TRUE,Correlation_donnees_brutes!D231)</f>
        <v>-9.5816799999999994E-05</v>
      </c>
      <c r="E230" s="73" t="str">
        <f>IF(OR(F230&gt;Correlation_traitement!$B$10,I230&gt;Correlation_traitement!$B$9,E229="NON NULLE"),"NON NULLE","NULLE")</f>
        <v>NON NULLE</v>
      </c>
      <c r="F230" s="78">
        <f>(A230-A$2)/Correlation_traitement!$B$5</f>
        <v>0.91200000000000003</v>
      </c>
      <c r="G230" s="69">
        <f>F230-Correlation_traitement!$B$12</f>
        <v>0.65600000000000003</v>
      </c>
      <c r="H230" s="70">
        <f ca="1">AVERAGE(OFFSET(B230,0,0,Correlation_traitement!$B$6,1))</f>
        <v>-0.0027412700000000001</v>
      </c>
      <c r="I230" s="70">
        <f ca="1">AVERAGE(OFFSET(C230,0,0,Correlation_traitement!$B$6,1))</f>
        <v>0.0107133</v>
      </c>
      <c r="J230" s="70">
        <f ca="1">AVERAGE(OFFSET(D230,0,0,Correlation_traitement!$B$6,1))</f>
        <v>-9.5816799999999994E-05</v>
      </c>
      <c r="K230">
        <v>0.0097733100000000003</v>
      </c>
      <c r="L230">
        <v>3.9828100000000002</v>
      </c>
      <c r="M230">
        <v>411.50200000000001</v>
      </c>
      <c r="N230">
        <v>407.51900000000001</v>
      </c>
      <c r="O230" s="70"/>
      <c r="P230" s="70"/>
    </row>
    <row r="231" spans="1:16" ht="12.75">
      <c r="A231" s="78">
        <f>IF(TRUE,Correlation_donnees_brutes!A232)</f>
        <v>229</v>
      </c>
      <c r="B231" s="78">
        <f>IF(TRUE,Correlation_donnees_brutes!B232)</f>
        <v>-0.0028192600000000001</v>
      </c>
      <c r="C231" s="78">
        <f>IF(TRUE,Correlation_donnees_brutes!C232)</f>
        <v>0.0110105</v>
      </c>
      <c r="D231" s="78">
        <f>IF(TRUE,Correlation_donnees_brutes!D232)</f>
        <v>-7.4850400000000004E-05</v>
      </c>
      <c r="E231" s="73" t="str">
        <f>IF(OR(F231&gt;Correlation_traitement!$B$10,I231&gt;Correlation_traitement!$B$9,E230="NON NULLE"),"NON NULLE","NULLE")</f>
        <v>NON NULLE</v>
      </c>
      <c r="F231" s="78">
        <f>(A231-A$2)/Correlation_traitement!$B$5</f>
        <v>0.91600000000000004</v>
      </c>
      <c r="G231" s="69">
        <f>F231-Correlation_traitement!$B$12</f>
        <v>0.66000000000000003</v>
      </c>
      <c r="H231" s="70">
        <f ca="1">AVERAGE(OFFSET(B231,0,0,Correlation_traitement!$B$6,1))</f>
        <v>-0.0028192600000000001</v>
      </c>
      <c r="I231" s="70">
        <f ca="1">AVERAGE(OFFSET(C231,0,0,Correlation_traitement!$B$6,1))</f>
        <v>0.0110105</v>
      </c>
      <c r="J231" s="70">
        <f ca="1">AVERAGE(OFFSET(D231,0,0,Correlation_traitement!$B$6,1))</f>
        <v>-7.4850400000000004E-05</v>
      </c>
      <c r="K231">
        <v>0.0099721400000000009</v>
      </c>
      <c r="L231">
        <v>4.0638399999999999</v>
      </c>
      <c r="M231">
        <v>411.58300000000003</v>
      </c>
      <c r="N231">
        <v>407.51900000000001</v>
      </c>
      <c r="O231" s="70"/>
      <c r="P231" s="70"/>
    </row>
    <row r="232" spans="1:16" ht="12.75">
      <c r="A232" s="78">
        <f>IF(TRUE,Correlation_donnees_brutes!A233)</f>
        <v>230</v>
      </c>
      <c r="B232" s="78">
        <f>IF(TRUE,Correlation_donnees_brutes!B233)</f>
        <v>-0.0028290300000000002</v>
      </c>
      <c r="C232" s="78">
        <f>IF(TRUE,Correlation_donnees_brutes!C233)</f>
        <v>0.0113823</v>
      </c>
      <c r="D232" s="78">
        <f>IF(TRUE,Correlation_donnees_brutes!D233)</f>
        <v>-1.2268E-05</v>
      </c>
      <c r="E232" s="73" t="str">
        <f>IF(OR(F232&gt;Correlation_traitement!$B$10,I232&gt;Correlation_traitement!$B$9,E231="NON NULLE"),"NON NULLE","NULLE")</f>
        <v>NON NULLE</v>
      </c>
      <c r="F232" s="78">
        <f>(A232-A$2)/Correlation_traitement!$B$5</f>
        <v>0.92000000000000004</v>
      </c>
      <c r="G232" s="69">
        <f>F232-Correlation_traitement!$B$12</f>
        <v>0.66400000000000003</v>
      </c>
      <c r="H232" s="70">
        <f ca="1">AVERAGE(OFFSET(B232,0,0,Correlation_traitement!$B$6,1))</f>
        <v>-0.0028290300000000002</v>
      </c>
      <c r="I232" s="70">
        <f ca="1">AVERAGE(OFFSET(C232,0,0,Correlation_traitement!$B$6,1))</f>
        <v>0.0113823</v>
      </c>
      <c r="J232" s="70">
        <f ca="1">AVERAGE(OFFSET(D232,0,0,Correlation_traitement!$B$6,1))</f>
        <v>-1.2268E-05</v>
      </c>
      <c r="K232">
        <v>0.010204400000000001</v>
      </c>
      <c r="L232">
        <v>4.1585000000000001</v>
      </c>
      <c r="M232">
        <v>411.67700000000002</v>
      </c>
      <c r="N232">
        <v>407.51900000000001</v>
      </c>
      <c r="O232" s="70"/>
      <c r="P232" s="70"/>
    </row>
    <row r="233" spans="1:16" ht="12.75">
      <c r="A233" s="78">
        <f>IF(TRUE,Correlation_donnees_brutes!A234)</f>
        <v>231</v>
      </c>
      <c r="B233" s="78">
        <f>IF(TRUE,Correlation_donnees_brutes!B234)</f>
        <v>-0.0029297799999999999</v>
      </c>
      <c r="C233" s="78">
        <f>IF(TRUE,Correlation_donnees_brutes!C234)</f>
        <v>0.0115768</v>
      </c>
      <c r="D233" s="78">
        <f>IF(TRUE,Correlation_donnees_brutes!D234)</f>
        <v>-9.8918700000000006E-06</v>
      </c>
      <c r="E233" s="73" t="str">
        <f>IF(OR(F233&gt;Correlation_traitement!$B$10,I233&gt;Correlation_traitement!$B$9,E232="NON NULLE"),"NON NULLE","NULLE")</f>
        <v>NON NULLE</v>
      </c>
      <c r="F233" s="78">
        <f>(A233-A$2)/Correlation_traitement!$B$5</f>
        <v>0.92400000000000004</v>
      </c>
      <c r="G233" s="69">
        <f>F233-Correlation_traitement!$B$12</f>
        <v>0.66800000000000004</v>
      </c>
      <c r="H233" s="70">
        <f ca="1">AVERAGE(OFFSET(B233,0,0,Correlation_traitement!$B$6,1))</f>
        <v>-0.0029297799999999999</v>
      </c>
      <c r="I233" s="70">
        <f ca="1">AVERAGE(OFFSET(C233,0,0,Correlation_traitement!$B$6,1))</f>
        <v>0.0115768</v>
      </c>
      <c r="J233" s="70">
        <f ca="1">AVERAGE(OFFSET(D233,0,0,Correlation_traitement!$B$6,1))</f>
        <v>-9.8918700000000006E-06</v>
      </c>
      <c r="K233">
        <v>0.0104335</v>
      </c>
      <c r="L233">
        <v>4.2518500000000001</v>
      </c>
      <c r="M233">
        <v>411.77100000000002</v>
      </c>
      <c r="N233">
        <v>407.51900000000001</v>
      </c>
      <c r="O233" s="70"/>
      <c r="P233" s="70"/>
    </row>
    <row r="234" spans="1:16" ht="12.75">
      <c r="A234" s="78">
        <f>IF(TRUE,Correlation_donnees_brutes!A235)</f>
        <v>232</v>
      </c>
      <c r="B234" s="78">
        <f>IF(TRUE,Correlation_donnees_brutes!B235)</f>
        <v>-0.00302265</v>
      </c>
      <c r="C234" s="78">
        <f>IF(TRUE,Correlation_donnees_brutes!C235)</f>
        <v>0.011802699999999999</v>
      </c>
      <c r="D234" s="78">
        <f>IF(TRUE,Correlation_donnees_brutes!D235)</f>
        <v>-5.3644900000000002E-06</v>
      </c>
      <c r="E234" s="73" t="str">
        <f>IF(OR(F234&gt;Correlation_traitement!$B$10,I234&gt;Correlation_traitement!$B$9,E233="NON NULLE"),"NON NULLE","NULLE")</f>
        <v>NON NULLE</v>
      </c>
      <c r="F234" s="78">
        <f>(A234-A$2)/Correlation_traitement!$B$5</f>
        <v>0.92800000000000005</v>
      </c>
      <c r="G234" s="69">
        <f>F234-Correlation_traitement!$B$12</f>
        <v>0.67200000000000004</v>
      </c>
      <c r="H234" s="70">
        <f ca="1">AVERAGE(OFFSET(B234,0,0,Correlation_traitement!$B$6,1))</f>
        <v>-0.00302265</v>
      </c>
      <c r="I234" s="70">
        <f ca="1">AVERAGE(OFFSET(C234,0,0,Correlation_traitement!$B$6,1))</f>
        <v>0.011802699999999999</v>
      </c>
      <c r="J234" s="70">
        <f ca="1">AVERAGE(OFFSET(D234,0,0,Correlation_traitement!$B$6,1))</f>
        <v>-5.3644900000000002E-06</v>
      </c>
      <c r="K234">
        <v>0.0106806</v>
      </c>
      <c r="L234">
        <v>4.3525499999999999</v>
      </c>
      <c r="M234">
        <v>411.87099999999998</v>
      </c>
      <c r="N234">
        <v>407.51900000000001</v>
      </c>
      <c r="O234" s="70"/>
      <c r="P234" s="70"/>
    </row>
    <row r="235" spans="1:16" ht="12.75">
      <c r="A235" s="78">
        <f>IF(TRUE,Correlation_donnees_brutes!A236)</f>
        <v>233</v>
      </c>
      <c r="B235" s="78">
        <f>IF(TRUE,Correlation_donnees_brutes!B236)</f>
        <v>-0.0030207799999999998</v>
      </c>
      <c r="C235" s="78">
        <f>IF(TRUE,Correlation_donnees_brutes!C236)</f>
        <v>0.011937</v>
      </c>
      <c r="D235" s="78">
        <f>IF(TRUE,Correlation_donnees_brutes!D236)</f>
        <v>-4.8073299999999999E-05</v>
      </c>
      <c r="E235" s="73" t="str">
        <f>IF(OR(F235&gt;Correlation_traitement!$B$10,I235&gt;Correlation_traitement!$B$9,E234="NON NULLE"),"NON NULLE","NULLE")</f>
        <v>NON NULLE</v>
      </c>
      <c r="F235" s="78">
        <f>(A235-A$2)/Correlation_traitement!$B$5</f>
        <v>0.93200000000000005</v>
      </c>
      <c r="G235" s="69">
        <f>F235-Correlation_traitement!$B$12</f>
        <v>0.67600000000000005</v>
      </c>
      <c r="H235" s="70">
        <f ca="1">AVERAGE(OFFSET(B235,0,0,Correlation_traitement!$B$6,1))</f>
        <v>-0.0030207799999999998</v>
      </c>
      <c r="I235" s="70">
        <f ca="1">AVERAGE(OFFSET(C235,0,0,Correlation_traitement!$B$6,1))</f>
        <v>0.011937</v>
      </c>
      <c r="J235" s="70">
        <f ca="1">AVERAGE(OFFSET(D235,0,0,Correlation_traitement!$B$6,1))</f>
        <v>-4.8073299999999999E-05</v>
      </c>
      <c r="K235">
        <v>0.010922299999999999</v>
      </c>
      <c r="L235">
        <v>4.45106</v>
      </c>
      <c r="M235">
        <v>411.97</v>
      </c>
      <c r="N235">
        <v>407.51900000000001</v>
      </c>
      <c r="O235" s="70"/>
      <c r="P235" s="70"/>
    </row>
    <row r="236" spans="1:16" ht="12.75">
      <c r="A236" s="78">
        <f>IF(TRUE,Correlation_donnees_brutes!A237)</f>
        <v>234</v>
      </c>
      <c r="B236" s="78">
        <f>IF(TRUE,Correlation_donnees_brutes!B237)</f>
        <v>-0.0031073899999999998</v>
      </c>
      <c r="C236" s="78">
        <f>IF(TRUE,Correlation_donnees_brutes!C237)</f>
        <v>0.012144200000000001</v>
      </c>
      <c r="D236" s="78">
        <f>IF(TRUE,Correlation_donnees_brutes!D237)</f>
        <v>-2.4320499999999999E-05</v>
      </c>
      <c r="E236" s="73" t="str">
        <f>IF(OR(F236&gt;Correlation_traitement!$B$10,I236&gt;Correlation_traitement!$B$9,E235="NON NULLE"),"NON NULLE","NULLE")</f>
        <v>NON NULLE</v>
      </c>
      <c r="F236" s="78">
        <f>(A236-A$2)/Correlation_traitement!$B$5</f>
        <v>0.93600000000000005</v>
      </c>
      <c r="G236" s="69">
        <f>F236-Correlation_traitement!$B$12</f>
        <v>0.68000000000000005</v>
      </c>
      <c r="H236" s="70">
        <f ca="1">AVERAGE(OFFSET(B236,0,0,Correlation_traitement!$B$6,1))</f>
        <v>-0.0031073899999999998</v>
      </c>
      <c r="I236" s="70">
        <f ca="1">AVERAGE(OFFSET(C236,0,0,Correlation_traitement!$B$6,1))</f>
        <v>0.012144200000000001</v>
      </c>
      <c r="J236" s="70">
        <f ca="1">AVERAGE(OFFSET(D236,0,0,Correlation_traitement!$B$6,1))</f>
        <v>-2.4320499999999999E-05</v>
      </c>
      <c r="K236">
        <v>0.0111121</v>
      </c>
      <c r="L236">
        <v>4.52841</v>
      </c>
      <c r="M236">
        <v>412.04700000000003</v>
      </c>
      <c r="N236">
        <v>407.51900000000001</v>
      </c>
      <c r="O236" s="70"/>
      <c r="P236" s="70"/>
    </row>
    <row r="237" spans="1:16" ht="12.75">
      <c r="A237" s="78">
        <f>IF(TRUE,Correlation_donnees_brutes!A238)</f>
        <v>235</v>
      </c>
      <c r="B237" s="78">
        <f>IF(TRUE,Correlation_donnees_brutes!B238)</f>
        <v>-0.0031708700000000001</v>
      </c>
      <c r="C237" s="78">
        <f>IF(TRUE,Correlation_donnees_brutes!C238)</f>
        <v>0.012364500000000001</v>
      </c>
      <c r="D237" s="78">
        <f>IF(TRUE,Correlation_donnees_brutes!D238)</f>
        <v>3.5419100000000002E-06</v>
      </c>
      <c r="E237" s="73" t="str">
        <f>IF(OR(F237&gt;Correlation_traitement!$B$10,I237&gt;Correlation_traitement!$B$9,E236="NON NULLE"),"NON NULLE","NULLE")</f>
        <v>NON NULLE</v>
      </c>
      <c r="F237" s="78">
        <f>(A237-A$2)/Correlation_traitement!$B$5</f>
        <v>0.93999999999999995</v>
      </c>
      <c r="G237" s="69">
        <f>F237-Correlation_traitement!$B$12</f>
        <v>0.68399999999999994</v>
      </c>
      <c r="H237" s="70">
        <f ca="1">AVERAGE(OFFSET(B237,0,0,Correlation_traitement!$B$6,1))</f>
        <v>-0.0031708700000000001</v>
      </c>
      <c r="I237" s="70">
        <f ca="1">AVERAGE(OFFSET(C237,0,0,Correlation_traitement!$B$6,1))</f>
        <v>0.012364500000000001</v>
      </c>
      <c r="J237" s="70">
        <f ca="1">AVERAGE(OFFSET(D237,0,0,Correlation_traitement!$B$6,1))</f>
        <v>3.5419100000000002E-06</v>
      </c>
      <c r="K237">
        <v>0.011315800000000001</v>
      </c>
      <c r="L237">
        <v>4.6114100000000002</v>
      </c>
      <c r="M237">
        <v>412.13</v>
      </c>
      <c r="N237">
        <v>407.51900000000001</v>
      </c>
      <c r="O237" s="70"/>
      <c r="P237" s="70"/>
    </row>
    <row r="238" spans="1:16" ht="12.75">
      <c r="A238" s="78">
        <f>IF(TRUE,Correlation_donnees_brutes!A239)</f>
        <v>236</v>
      </c>
      <c r="B238" s="78">
        <f>IF(TRUE,Correlation_donnees_brutes!B239)</f>
        <v>-0.0032842700000000002</v>
      </c>
      <c r="C238" s="78">
        <f>IF(TRUE,Correlation_donnees_brutes!C239)</f>
        <v>0.0125883</v>
      </c>
      <c r="D238" s="78">
        <f>IF(TRUE,Correlation_donnees_brutes!D239)</f>
        <v>4.9385999999999998E-05</v>
      </c>
      <c r="E238" s="73" t="str">
        <f>IF(OR(F238&gt;Correlation_traitement!$B$10,I238&gt;Correlation_traitement!$B$9,E237="NON NULLE"),"NON NULLE","NULLE")</f>
        <v>NON NULLE</v>
      </c>
      <c r="F238" s="78">
        <f>(A238-A$2)/Correlation_traitement!$B$5</f>
        <v>0.94399999999999995</v>
      </c>
      <c r="G238" s="69">
        <f>F238-Correlation_traitement!$B$12</f>
        <v>0.68799999999999994</v>
      </c>
      <c r="H238" s="70">
        <f ca="1">AVERAGE(OFFSET(B238,0,0,Correlation_traitement!$B$6,1))</f>
        <v>-0.0032842700000000002</v>
      </c>
      <c r="I238" s="70">
        <f ca="1">AVERAGE(OFFSET(C238,0,0,Correlation_traitement!$B$6,1))</f>
        <v>0.0125883</v>
      </c>
      <c r="J238" s="70">
        <f ca="1">AVERAGE(OFFSET(D238,0,0,Correlation_traitement!$B$6,1))</f>
        <v>4.9385999999999998E-05</v>
      </c>
      <c r="K238">
        <v>0.011514399999999999</v>
      </c>
      <c r="L238">
        <v>4.6923199999999996</v>
      </c>
      <c r="M238">
        <v>412.21100000000001</v>
      </c>
      <c r="N238">
        <v>407.51900000000001</v>
      </c>
      <c r="O238" s="70"/>
      <c r="P238" s="70"/>
    </row>
    <row r="239" spans="1:16" ht="12.75">
      <c r="A239" s="78">
        <f>IF(TRUE,Correlation_donnees_brutes!A240)</f>
        <v>237</v>
      </c>
      <c r="B239" s="78">
        <f>IF(TRUE,Correlation_donnees_brutes!B240)</f>
        <v>-0.0032825900000000002</v>
      </c>
      <c r="C239" s="78">
        <f>IF(TRUE,Correlation_donnees_brutes!C240)</f>
        <v>0.0128977</v>
      </c>
      <c r="D239" s="78">
        <f>IF(TRUE,Correlation_donnees_brutes!D240)</f>
        <v>5.3766600000000001E-05</v>
      </c>
      <c r="E239" s="73" t="str">
        <f>IF(OR(F239&gt;Correlation_traitement!$B$10,I239&gt;Correlation_traitement!$B$9,E238="NON NULLE"),"NON NULLE","NULLE")</f>
        <v>NON NULLE</v>
      </c>
      <c r="F239" s="78">
        <f>(A239-A$2)/Correlation_traitement!$B$5</f>
        <v>0.94799999999999995</v>
      </c>
      <c r="G239" s="69">
        <f>F239-Correlation_traitement!$B$12</f>
        <v>0.69199999999999995</v>
      </c>
      <c r="H239" s="70">
        <f ca="1">AVERAGE(OFFSET(B239,0,0,Correlation_traitement!$B$6,1))</f>
        <v>-0.0032825900000000002</v>
      </c>
      <c r="I239" s="70">
        <f ca="1">AVERAGE(OFFSET(C239,0,0,Correlation_traitement!$B$6,1))</f>
        <v>0.0128977</v>
      </c>
      <c r="J239" s="70">
        <f ca="1">AVERAGE(OFFSET(D239,0,0,Correlation_traitement!$B$6,1))</f>
        <v>5.3766600000000001E-05</v>
      </c>
      <c r="K239">
        <v>0.0117041</v>
      </c>
      <c r="L239">
        <v>4.76966</v>
      </c>
      <c r="M239">
        <v>412.28899999999999</v>
      </c>
      <c r="N239">
        <v>407.51900000000001</v>
      </c>
      <c r="O239" s="70"/>
      <c r="P239" s="70"/>
    </row>
    <row r="240" spans="1:16" ht="12.75">
      <c r="A240" s="78">
        <f>IF(TRUE,Correlation_donnees_brutes!A241)</f>
        <v>238</v>
      </c>
      <c r="B240" s="78">
        <f>IF(TRUE,Correlation_donnees_brutes!B241)</f>
        <v>-0.0033511399999999998</v>
      </c>
      <c r="C240" s="78">
        <f>IF(TRUE,Correlation_donnees_brutes!C241)</f>
        <v>0.0131136</v>
      </c>
      <c r="D240" s="78">
        <f>IF(TRUE,Correlation_donnees_brutes!D241)</f>
        <v>3.0374799999999999E-05</v>
      </c>
      <c r="E240" s="73" t="str">
        <f>IF(OR(F240&gt;Correlation_traitement!$B$10,I240&gt;Correlation_traitement!$B$9,E239="NON NULLE"),"NON NULLE","NULLE")</f>
        <v>NON NULLE</v>
      </c>
      <c r="F240" s="78">
        <f>(A240-A$2)/Correlation_traitement!$B$5</f>
        <v>0.95199999999999996</v>
      </c>
      <c r="G240" s="69">
        <f>F240-Correlation_traitement!$B$12</f>
        <v>0.69599999999999995</v>
      </c>
      <c r="H240" s="70">
        <f ca="1">AVERAGE(OFFSET(B240,0,0,Correlation_traitement!$B$6,1))</f>
        <v>-0.0033511399999999998</v>
      </c>
      <c r="I240" s="70">
        <f ca="1">AVERAGE(OFFSET(C240,0,0,Correlation_traitement!$B$6,1))</f>
        <v>0.0131136</v>
      </c>
      <c r="J240" s="70">
        <f ca="1">AVERAGE(OFFSET(D240,0,0,Correlation_traitement!$B$6,1))</f>
        <v>3.0374799999999999E-05</v>
      </c>
      <c r="K240">
        <v>0.0119296</v>
      </c>
      <c r="L240">
        <v>4.8615300000000001</v>
      </c>
      <c r="M240">
        <v>412.38</v>
      </c>
      <c r="N240">
        <v>407.51900000000001</v>
      </c>
      <c r="O240" s="70"/>
      <c r="P240" s="70"/>
    </row>
    <row r="241" spans="1:16" ht="12.75">
      <c r="A241" s="78">
        <f>IF(TRUE,Correlation_donnees_brutes!A242)</f>
        <v>239</v>
      </c>
      <c r="B241" s="78">
        <f>IF(TRUE,Correlation_donnees_brutes!B242)</f>
        <v>-0.0034140899999999998</v>
      </c>
      <c r="C241" s="78">
        <f>IF(TRUE,Correlation_donnees_brutes!C242)</f>
        <v>0.0133499</v>
      </c>
      <c r="D241" s="78">
        <f>IF(TRUE,Correlation_donnees_brutes!D242)</f>
        <v>3.6188099999999998E-06</v>
      </c>
      <c r="E241" s="73" t="str">
        <f>IF(OR(F241&gt;Correlation_traitement!$B$10,I241&gt;Correlation_traitement!$B$9,E240="NON NULLE"),"NON NULLE","NULLE")</f>
        <v>NON NULLE</v>
      </c>
      <c r="F241" s="78">
        <f>(A241-A$2)/Correlation_traitement!$B$5</f>
        <v>0.95599999999999996</v>
      </c>
      <c r="G241" s="69">
        <f>F241-Correlation_traitement!$B$12</f>
        <v>0.69999999999999996</v>
      </c>
      <c r="H241" s="70">
        <f ca="1">AVERAGE(OFFSET(B241,0,0,Correlation_traitement!$B$6,1))</f>
        <v>-0.0034140899999999998</v>
      </c>
      <c r="I241" s="70">
        <f ca="1">AVERAGE(OFFSET(C241,0,0,Correlation_traitement!$B$6,1))</f>
        <v>0.0133499</v>
      </c>
      <c r="J241" s="70">
        <f ca="1">AVERAGE(OFFSET(D241,0,0,Correlation_traitement!$B$6,1))</f>
        <v>3.6188099999999998E-06</v>
      </c>
      <c r="K241">
        <v>0.0121586</v>
      </c>
      <c r="L241">
        <v>4.9548699999999997</v>
      </c>
      <c r="M241">
        <v>412.47399999999999</v>
      </c>
      <c r="N241">
        <v>407.51900000000001</v>
      </c>
      <c r="O241" s="70"/>
      <c r="P241" s="70"/>
    </row>
    <row r="242" spans="1:16" ht="12.75">
      <c r="A242" s="78">
        <f>IF(TRUE,Correlation_donnees_brutes!A243)</f>
        <v>240</v>
      </c>
      <c r="B242" s="78">
        <f>IF(TRUE,Correlation_donnees_brutes!B243)</f>
        <v>-0.00347212</v>
      </c>
      <c r="C242" s="78">
        <f>IF(TRUE,Correlation_donnees_brutes!C243)</f>
        <v>0.013514200000000001</v>
      </c>
      <c r="D242" s="78">
        <f>IF(TRUE,Correlation_donnees_brutes!D243)</f>
        <v>-4.6085699999999998E-05</v>
      </c>
      <c r="E242" s="73" t="str">
        <f>IF(OR(F242&gt;Correlation_traitement!$B$10,I242&gt;Correlation_traitement!$B$9,E241="NON NULLE"),"NON NULLE","NULLE")</f>
        <v>NON NULLE</v>
      </c>
      <c r="F242" s="78">
        <f>(A242-A$2)/Correlation_traitement!$B$5</f>
        <v>0.95999999999999996</v>
      </c>
      <c r="G242" s="69">
        <f>F242-Correlation_traitement!$B$12</f>
        <v>0.70399999999999996</v>
      </c>
      <c r="H242" s="70">
        <f ca="1">AVERAGE(OFFSET(B242,0,0,Correlation_traitement!$B$6,1))</f>
        <v>-0.00347212</v>
      </c>
      <c r="I242" s="70">
        <f ca="1">AVERAGE(OFFSET(C242,0,0,Correlation_traitement!$B$6,1))</f>
        <v>0.013514200000000001</v>
      </c>
      <c r="J242" s="70">
        <f ca="1">AVERAGE(OFFSET(D242,0,0,Correlation_traitement!$B$6,1))</f>
        <v>-4.6085699999999998E-05</v>
      </c>
      <c r="K242">
        <v>0.0123841</v>
      </c>
      <c r="L242">
        <v>5.0467599999999999</v>
      </c>
      <c r="M242">
        <v>412.56599999999997</v>
      </c>
      <c r="N242">
        <v>407.51900000000001</v>
      </c>
      <c r="O242" s="70"/>
      <c r="P242" s="70"/>
    </row>
    <row r="243" spans="1:16" ht="12.75">
      <c r="A243" s="78">
        <f>IF(TRUE,Correlation_donnees_brutes!A244)</f>
        <v>241</v>
      </c>
      <c r="B243" s="78">
        <f>IF(TRUE,Correlation_donnees_brutes!B244)</f>
        <v>-0.0035912700000000001</v>
      </c>
      <c r="C243" s="78">
        <f>IF(TRUE,Correlation_donnees_brutes!C244)</f>
        <v>0.0136078</v>
      </c>
      <c r="D243" s="78">
        <f>IF(TRUE,Correlation_donnees_brutes!D244)</f>
        <v>-4.3885799999999999E-05</v>
      </c>
      <c r="E243" s="73" t="str">
        <f>IF(OR(F243&gt;Correlation_traitement!$B$10,I243&gt;Correlation_traitement!$B$9,E242="NON NULLE"),"NON NULLE","NULLE")</f>
        <v>NON NULLE</v>
      </c>
      <c r="F243" s="78">
        <f>(A243-A$2)/Correlation_traitement!$B$5</f>
        <v>0.96399999999999997</v>
      </c>
      <c r="G243" s="69">
        <f>F243-Correlation_traitement!$B$12</f>
        <v>0.70799999999999996</v>
      </c>
      <c r="H243" s="70">
        <f ca="1">AVERAGE(OFFSET(B243,0,0,Correlation_traitement!$B$6,1))</f>
        <v>-0.0035912700000000001</v>
      </c>
      <c r="I243" s="70">
        <f ca="1">AVERAGE(OFFSET(C243,0,0,Correlation_traitement!$B$6,1))</f>
        <v>0.0136078</v>
      </c>
      <c r="J243" s="70">
        <f ca="1">AVERAGE(OFFSET(D243,0,0,Correlation_traitement!$B$6,1))</f>
        <v>-4.3885799999999999E-05</v>
      </c>
      <c r="K243">
        <v>0.0125603</v>
      </c>
      <c r="L243">
        <v>5.1185799999999997</v>
      </c>
      <c r="M243">
        <v>412.637</v>
      </c>
      <c r="N243">
        <v>407.51900000000001</v>
      </c>
      <c r="O243" s="70"/>
      <c r="P243" s="70"/>
    </row>
    <row r="244" spans="1:16" ht="12.75">
      <c r="A244" s="78">
        <f>IF(TRUE,Correlation_donnees_brutes!A245)</f>
        <v>242</v>
      </c>
      <c r="B244" s="78">
        <f>IF(TRUE,Correlation_donnees_brutes!B245)</f>
        <v>-0.0036759800000000001</v>
      </c>
      <c r="C244" s="78">
        <f>IF(TRUE,Correlation_donnees_brutes!C245)</f>
        <v>0.013794799999999999</v>
      </c>
      <c r="D244" s="78">
        <f>IF(TRUE,Correlation_donnees_brutes!D245)</f>
        <v>-7.3420100000000005E-05</v>
      </c>
      <c r="E244" s="73" t="str">
        <f>IF(OR(F244&gt;Correlation_traitement!$B$10,I244&gt;Correlation_traitement!$B$9,E243="NON NULLE"),"NON NULLE","NULLE")</f>
        <v>NON NULLE</v>
      </c>
      <c r="F244" s="78">
        <f>(A244-A$2)/Correlation_traitement!$B$5</f>
        <v>0.96799999999999997</v>
      </c>
      <c r="G244" s="69">
        <f>F244-Correlation_traitement!$B$12</f>
        <v>0.71199999999999997</v>
      </c>
      <c r="H244" s="70">
        <f ca="1">AVERAGE(OFFSET(B244,0,0,Correlation_traitement!$B$6,1))</f>
        <v>-0.0036759800000000001</v>
      </c>
      <c r="I244" s="70">
        <f ca="1">AVERAGE(OFFSET(C244,0,0,Correlation_traitement!$B$6,1))</f>
        <v>0.013794799999999999</v>
      </c>
      <c r="J244" s="70">
        <f ca="1">AVERAGE(OFFSET(D244,0,0,Correlation_traitement!$B$6,1))</f>
        <v>-7.3420100000000005E-05</v>
      </c>
      <c r="K244">
        <v>0.012748499999999999</v>
      </c>
      <c r="L244">
        <v>5.1952600000000002</v>
      </c>
      <c r="M244">
        <v>412.714</v>
      </c>
      <c r="N244">
        <v>407.51900000000001</v>
      </c>
      <c r="O244" s="70"/>
      <c r="P244" s="70"/>
    </row>
    <row r="245" spans="1:16" ht="12.75">
      <c r="A245" s="78">
        <f>IF(TRUE,Correlation_donnees_brutes!A246)</f>
        <v>243</v>
      </c>
      <c r="B245" s="78">
        <f>IF(TRUE,Correlation_donnees_brutes!B246)</f>
        <v>-0.0037935600000000001</v>
      </c>
      <c r="C245" s="78">
        <f>IF(TRUE,Correlation_donnees_brutes!C246)</f>
        <v>0.013963100000000001</v>
      </c>
      <c r="D245" s="78">
        <f>IF(TRUE,Correlation_donnees_brutes!D246)</f>
        <v>-0.00015105300000000001</v>
      </c>
      <c r="E245" s="73" t="str">
        <f>IF(OR(F245&gt;Correlation_traitement!$B$10,I245&gt;Correlation_traitement!$B$9,E244="NON NULLE"),"NON NULLE","NULLE")</f>
        <v>NON NULLE</v>
      </c>
      <c r="F245" s="78">
        <f>(A245-A$2)/Correlation_traitement!$B$5</f>
        <v>0.97199999999999998</v>
      </c>
      <c r="G245" s="69">
        <f>F245-Correlation_traitement!$B$12</f>
        <v>0.71599999999999997</v>
      </c>
      <c r="H245" s="70">
        <f ca="1">AVERAGE(OFFSET(B245,0,0,Correlation_traitement!$B$6,1))</f>
        <v>-0.0037935600000000001</v>
      </c>
      <c r="I245" s="70">
        <f ca="1">AVERAGE(OFFSET(C245,0,0,Correlation_traitement!$B$6,1))</f>
        <v>0.013963100000000001</v>
      </c>
      <c r="J245" s="70">
        <f ca="1">AVERAGE(OFFSET(D245,0,0,Correlation_traitement!$B$6,1))</f>
        <v>-0.00015105300000000001</v>
      </c>
      <c r="K245">
        <v>0.012918499999999999</v>
      </c>
      <c r="L245">
        <v>5.2645299999999997</v>
      </c>
      <c r="M245">
        <v>412.78300000000002</v>
      </c>
      <c r="N245">
        <v>407.51900000000001</v>
      </c>
      <c r="O245" s="70"/>
      <c r="P245" s="70"/>
    </row>
    <row r="246" spans="1:16" ht="12.75">
      <c r="A246" s="78">
        <f>IF(TRUE,Correlation_donnees_brutes!A247)</f>
        <v>244</v>
      </c>
      <c r="B246" s="78">
        <f>IF(TRUE,Correlation_donnees_brutes!B247)</f>
        <v>-0.0039895399999999998</v>
      </c>
      <c r="C246" s="78">
        <f>IF(TRUE,Correlation_donnees_brutes!C247)</f>
        <v>0.014209700000000001</v>
      </c>
      <c r="D246" s="78">
        <f>IF(TRUE,Correlation_donnees_brutes!D247)</f>
        <v>-8.2603900000000004E-05</v>
      </c>
      <c r="E246" s="73" t="str">
        <f>IF(OR(F246&gt;Correlation_traitement!$B$10,I246&gt;Correlation_traitement!$B$9,E245="NON NULLE"),"NON NULLE","NULLE")</f>
        <v>NON NULLE</v>
      </c>
      <c r="F246" s="78">
        <f>(A246-A$2)/Correlation_traitement!$B$5</f>
        <v>0.97599999999999998</v>
      </c>
      <c r="G246" s="69">
        <f>F246-Correlation_traitement!$B$12</f>
        <v>0.71999999999999997</v>
      </c>
      <c r="H246" s="70">
        <f ca="1">AVERAGE(OFFSET(B246,0,0,Correlation_traitement!$B$6,1))</f>
        <v>-0.0039895399999999998</v>
      </c>
      <c r="I246" s="70">
        <f ca="1">AVERAGE(OFFSET(C246,0,0,Correlation_traitement!$B$6,1))</f>
        <v>0.014209700000000001</v>
      </c>
      <c r="J246" s="70">
        <f ca="1">AVERAGE(OFFSET(D246,0,0,Correlation_traitement!$B$6,1))</f>
        <v>-8.2603900000000004E-05</v>
      </c>
      <c r="K246">
        <v>0.0130674</v>
      </c>
      <c r="L246">
        <v>5.3251999999999997</v>
      </c>
      <c r="M246">
        <v>412.84399999999999</v>
      </c>
      <c r="N246">
        <v>407.51900000000001</v>
      </c>
      <c r="O246" s="70"/>
      <c r="P246" s="70"/>
    </row>
    <row r="247" spans="1:16" ht="12.75">
      <c r="A247" s="78">
        <f>IF(TRUE,Correlation_donnees_brutes!A248)</f>
        <v>245</v>
      </c>
      <c r="B247" s="78">
        <f>IF(TRUE,Correlation_donnees_brutes!B248)</f>
        <v>-0.0041824999999999996</v>
      </c>
      <c r="C247" s="78">
        <f>IF(TRUE,Correlation_donnees_brutes!C248)</f>
        <v>0.0144887</v>
      </c>
      <c r="D247" s="78">
        <f>IF(TRUE,Correlation_donnees_brutes!D248)</f>
        <v>-6.9501700000000006E-05</v>
      </c>
      <c r="E247" s="73" t="str">
        <f>IF(OR(F247&gt;Correlation_traitement!$B$10,I247&gt;Correlation_traitement!$B$9,E246="NON NULLE"),"NON NULLE","NULLE")</f>
        <v>NON NULLE</v>
      </c>
      <c r="F247" s="78">
        <f>(A247-A$2)/Correlation_traitement!$B$5</f>
        <v>0.97999999999999998</v>
      </c>
      <c r="G247" s="69">
        <f>F247-Correlation_traitement!$B$12</f>
        <v>0.72399999999999998</v>
      </c>
      <c r="H247" s="70">
        <f ca="1">AVERAGE(OFFSET(B247,0,0,Correlation_traitement!$B$6,1))</f>
        <v>-0.0041824999999999996</v>
      </c>
      <c r="I247" s="70">
        <f ca="1">AVERAGE(OFFSET(C247,0,0,Correlation_traitement!$B$6,1))</f>
        <v>0.0144887</v>
      </c>
      <c r="J247" s="70">
        <f ca="1">AVERAGE(OFFSET(D247,0,0,Correlation_traitement!$B$6,1))</f>
        <v>-6.9501700000000006E-05</v>
      </c>
      <c r="K247">
        <v>0.0132383</v>
      </c>
      <c r="L247">
        <v>5.3948799999999997</v>
      </c>
      <c r="M247">
        <v>412.91399999999999</v>
      </c>
      <c r="N247">
        <v>407.51900000000001</v>
      </c>
      <c r="O247" s="70"/>
      <c r="P247" s="70"/>
    </row>
    <row r="248" spans="1:16" ht="12.75">
      <c r="A248" s="78">
        <f>IF(TRUE,Correlation_donnees_brutes!A249)</f>
        <v>246</v>
      </c>
      <c r="B248" s="78">
        <f>IF(TRUE,Correlation_donnees_brutes!B249)</f>
        <v>-0.0043500199999999996</v>
      </c>
      <c r="C248" s="78">
        <f>IF(TRUE,Correlation_donnees_brutes!C249)</f>
        <v>0.014722799999999999</v>
      </c>
      <c r="D248" s="78">
        <f>IF(TRUE,Correlation_donnees_brutes!D249)</f>
        <v>3.2730400000000001E-05</v>
      </c>
      <c r="E248" s="73" t="str">
        <f>IF(OR(F248&gt;Correlation_traitement!$B$10,I248&gt;Correlation_traitement!$B$9,E247="NON NULLE"),"NON NULLE","NULLE")</f>
        <v>NON NULLE</v>
      </c>
      <c r="F248" s="78">
        <f>(A248-A$2)/Correlation_traitement!$B$5</f>
        <v>0.98399999999999999</v>
      </c>
      <c r="G248" s="69">
        <f>F248-Correlation_traitement!$B$12</f>
        <v>0.72799999999999998</v>
      </c>
      <c r="H248" s="70">
        <f ca="1">AVERAGE(OFFSET(B248,0,0,Correlation_traitement!$B$6,1))</f>
        <v>-0.0043500199999999996</v>
      </c>
      <c r="I248" s="70">
        <f ca="1">AVERAGE(OFFSET(C248,0,0,Correlation_traitement!$B$6,1))</f>
        <v>0.014722799999999999</v>
      </c>
      <c r="J248" s="70">
        <f ca="1">AVERAGE(OFFSET(D248,0,0,Correlation_traitement!$B$6,1))</f>
        <v>3.2730400000000001E-05</v>
      </c>
      <c r="K248">
        <v>0.0134632</v>
      </c>
      <c r="L248">
        <v>5.48651</v>
      </c>
      <c r="M248">
        <v>413.005</v>
      </c>
      <c r="N248">
        <v>407.51900000000001</v>
      </c>
      <c r="O248" s="70"/>
      <c r="P248" s="70"/>
    </row>
    <row r="249" spans="1:16" ht="12.75">
      <c r="A249" s="78">
        <f>IF(TRUE,Correlation_donnees_brutes!A250)</f>
        <v>247</v>
      </c>
      <c r="B249" s="78">
        <f>IF(TRUE,Correlation_donnees_brutes!B250)</f>
        <v>-0.0044242300000000004</v>
      </c>
      <c r="C249" s="78">
        <f>IF(TRUE,Correlation_donnees_brutes!C250)</f>
        <v>0.015026299999999999</v>
      </c>
      <c r="D249" s="78">
        <f>IF(TRUE,Correlation_donnees_brutes!D250)</f>
        <v>1.3771899999999999E-05</v>
      </c>
      <c r="E249" s="73" t="str">
        <f>IF(OR(F249&gt;Correlation_traitement!$B$10,I249&gt;Correlation_traitement!$B$9,E248="NON NULLE"),"NON NULLE","NULLE")</f>
        <v>NON NULLE</v>
      </c>
      <c r="F249" s="78">
        <f>(A249-A$2)/Correlation_traitement!$B$5</f>
        <v>0.98799999999999999</v>
      </c>
      <c r="G249" s="69">
        <f>F249-Correlation_traitement!$B$12</f>
        <v>0.73199999999999998</v>
      </c>
      <c r="H249" s="70">
        <f ca="1">AVERAGE(OFFSET(B249,0,0,Correlation_traitement!$B$6,1))</f>
        <v>-0.0044242300000000004</v>
      </c>
      <c r="I249" s="70">
        <f ca="1">AVERAGE(OFFSET(C249,0,0,Correlation_traitement!$B$6,1))</f>
        <v>0.015026299999999999</v>
      </c>
      <c r="J249" s="70">
        <f ca="1">AVERAGE(OFFSET(D249,0,0,Correlation_traitement!$B$6,1))</f>
        <v>1.3771899999999999E-05</v>
      </c>
      <c r="K249">
        <v>0.013716900000000001</v>
      </c>
      <c r="L249">
        <v>5.58988</v>
      </c>
      <c r="M249">
        <v>413.10899999999998</v>
      </c>
      <c r="N249">
        <v>407.51900000000001</v>
      </c>
      <c r="O249" s="70"/>
      <c r="P249" s="70"/>
    </row>
    <row r="250" spans="1:16" ht="12.75">
      <c r="A250" s="78">
        <f>IF(TRUE,Correlation_donnees_brutes!A251)</f>
        <v>248</v>
      </c>
      <c r="B250" s="78">
        <f>IF(TRUE,Correlation_donnees_brutes!B251)</f>
        <v>-0.0045256699999999999</v>
      </c>
      <c r="C250" s="78">
        <f>IF(TRUE,Correlation_donnees_brutes!C251)</f>
        <v>0.015262899999999999</v>
      </c>
      <c r="D250" s="78">
        <f>IF(TRUE,Correlation_donnees_brutes!D251)</f>
        <v>6.5888600000000005E-05</v>
      </c>
      <c r="E250" s="73" t="str">
        <f>IF(OR(F250&gt;Correlation_traitement!$B$10,I250&gt;Correlation_traitement!$B$9,E249="NON NULLE"),"NON NULLE","NULLE")</f>
        <v>NON NULLE</v>
      </c>
      <c r="F250" s="78">
        <f>(A250-A$2)/Correlation_traitement!$B$5</f>
        <v>0.99199999999999999</v>
      </c>
      <c r="G250" s="69">
        <f>F250-Correlation_traitement!$B$12</f>
        <v>0.73599999999999999</v>
      </c>
      <c r="H250" s="70">
        <f ca="1">AVERAGE(OFFSET(B250,0,0,Correlation_traitement!$B$6,1))</f>
        <v>-0.0045256699999999999</v>
      </c>
      <c r="I250" s="70">
        <f ca="1">AVERAGE(OFFSET(C250,0,0,Correlation_traitement!$B$6,1))</f>
        <v>0.015262899999999999</v>
      </c>
      <c r="J250" s="70">
        <f ca="1">AVERAGE(OFFSET(D250,0,0,Correlation_traitement!$B$6,1))</f>
        <v>6.5888600000000005E-05</v>
      </c>
      <c r="K250">
        <v>0.014001899999999999</v>
      </c>
      <c r="L250">
        <v>5.7060300000000002</v>
      </c>
      <c r="M250">
        <v>413.225</v>
      </c>
      <c r="N250">
        <v>407.51900000000001</v>
      </c>
      <c r="O250" s="70"/>
      <c r="P250" s="70"/>
    </row>
    <row r="251" spans="1:16" ht="12.75">
      <c r="A251" s="78">
        <f>IF(TRUE,Correlation_donnees_brutes!A252)</f>
        <v>249</v>
      </c>
      <c r="B251" s="78">
        <f>IF(TRUE,Correlation_donnees_brutes!B252)</f>
        <v>-0.0045981399999999997</v>
      </c>
      <c r="C251" s="78">
        <f>IF(TRUE,Correlation_donnees_brutes!C252)</f>
        <v>0.015536700000000001</v>
      </c>
      <c r="D251" s="78">
        <f>IF(TRUE,Correlation_donnees_brutes!D252)</f>
        <v>9.2486900000000004E-05</v>
      </c>
      <c r="E251" s="73" t="str">
        <f>IF(OR(F251&gt;Correlation_traitement!$B$10,I251&gt;Correlation_traitement!$B$9,E250="NON NULLE"),"NON NULLE","NULLE")</f>
        <v>NON NULLE</v>
      </c>
      <c r="F251" s="78">
        <f>(A251-A$2)/Correlation_traitement!$B$5</f>
        <v>0.996</v>
      </c>
      <c r="G251" s="69">
        <f>F251-Correlation_traitement!$B$12</f>
        <v>0.73999999999999999</v>
      </c>
      <c r="H251" s="70">
        <f ca="1">AVERAGE(OFFSET(B251,0,0,Correlation_traitement!$B$6,1))</f>
        <v>-0.0045981399999999997</v>
      </c>
      <c r="I251" s="70">
        <f ca="1">AVERAGE(OFFSET(C251,0,0,Correlation_traitement!$B$6,1))</f>
        <v>0.015536700000000001</v>
      </c>
      <c r="J251" s="70">
        <f ca="1">AVERAGE(OFFSET(D251,0,0,Correlation_traitement!$B$6,1))</f>
        <v>9.2486900000000004E-05</v>
      </c>
      <c r="K251">
        <v>0.0142469</v>
      </c>
      <c r="L251">
        <v>5.8058699999999996</v>
      </c>
      <c r="M251">
        <v>413.325</v>
      </c>
      <c r="N251">
        <v>407.51900000000001</v>
      </c>
      <c r="O251" s="70"/>
      <c r="P251" s="70"/>
    </row>
    <row r="252" spans="1:16" ht="12.75">
      <c r="A252" s="78">
        <f>IF(TRUE,Correlation_donnees_brutes!A253)</f>
        <v>250</v>
      </c>
      <c r="B252" s="78">
        <f>IF(TRUE,Correlation_donnees_brutes!B253)</f>
        <v>-0.0046498700000000004</v>
      </c>
      <c r="C252" s="78">
        <f>IF(TRUE,Correlation_donnees_brutes!C253)</f>
        <v>0.015784400000000001</v>
      </c>
      <c r="D252" s="78">
        <f>IF(TRUE,Correlation_donnees_brutes!D253)</f>
        <v>3.23963E-05</v>
      </c>
      <c r="E252" s="73" t="str">
        <f>IF(OR(F252&gt;Correlation_traitement!$B$10,I252&gt;Correlation_traitement!$B$9,E251="NON NULLE"),"NON NULLE","NULLE")</f>
        <v>NON NULLE</v>
      </c>
      <c r="F252" s="78">
        <f>(A252-A$2)/Correlation_traitement!$B$5</f>
        <v>1</v>
      </c>
      <c r="G252" s="69">
        <f>F252-Correlation_traitement!$B$12</f>
        <v>0.74399999999999999</v>
      </c>
      <c r="H252" s="70">
        <f ca="1">AVERAGE(OFFSET(B252,0,0,Correlation_traitement!$B$6,1))</f>
        <v>-0.0046498700000000004</v>
      </c>
      <c r="I252" s="70">
        <f ca="1">AVERAGE(OFFSET(C252,0,0,Correlation_traitement!$B$6,1))</f>
        <v>0.015784400000000001</v>
      </c>
      <c r="J252" s="70">
        <f ca="1">AVERAGE(OFFSET(D252,0,0,Correlation_traitement!$B$6,1))</f>
        <v>3.23963E-05</v>
      </c>
      <c r="K252">
        <v>0.0145235</v>
      </c>
      <c r="L252">
        <v>5.9186100000000001</v>
      </c>
      <c r="M252">
        <v>413.43700000000001</v>
      </c>
      <c r="N252">
        <v>407.51900000000001</v>
      </c>
      <c r="O252" s="70"/>
      <c r="P252" s="70"/>
    </row>
    <row r="253" spans="1:16" ht="12.75">
      <c r="A253" s="78">
        <f>IF(TRUE,Correlation_donnees_brutes!A254)</f>
        <v>251</v>
      </c>
      <c r="B253" s="78">
        <f>IF(TRUE,Correlation_donnees_brutes!B254)</f>
        <v>-0.0046533199999999999</v>
      </c>
      <c r="C253" s="78">
        <f>IF(TRUE,Correlation_donnees_brutes!C254)</f>
        <v>0.016085599999999999</v>
      </c>
      <c r="D253" s="78">
        <f>IF(TRUE,Correlation_donnees_brutes!D254)</f>
        <v>-3.66671E-05</v>
      </c>
      <c r="E253" s="73" t="str">
        <f>IF(OR(F253&gt;Correlation_traitement!$B$10,I253&gt;Correlation_traitement!$B$9,E252="NON NULLE"),"NON NULLE","NULLE")</f>
        <v>NON NULLE</v>
      </c>
      <c r="F253" s="78">
        <f>(A253-A$2)/Correlation_traitement!$B$5</f>
        <v>1.004</v>
      </c>
      <c r="G253" s="69">
        <f>F253-Correlation_traitement!$B$12</f>
        <v>0.748</v>
      </c>
      <c r="H253" s="70">
        <f ca="1">AVERAGE(OFFSET(B253,0,0,Correlation_traitement!$B$6,1))</f>
        <v>-0.0046533199999999999</v>
      </c>
      <c r="I253" s="70">
        <f ca="1">AVERAGE(OFFSET(C253,0,0,Correlation_traitement!$B$6,1))</f>
        <v>0.016085599999999999</v>
      </c>
      <c r="J253" s="70">
        <f ca="1">AVERAGE(OFFSET(D253,0,0,Correlation_traitement!$B$6,1))</f>
        <v>-3.66671E-05</v>
      </c>
      <c r="K253">
        <v>0.014782200000000001</v>
      </c>
      <c r="L253">
        <v>6.0240400000000003</v>
      </c>
      <c r="M253">
        <v>413.54300000000001</v>
      </c>
      <c r="N253">
        <v>407.51900000000001</v>
      </c>
      <c r="O253" s="70"/>
      <c r="P253" s="70"/>
    </row>
    <row r="254" spans="1:16" ht="12.75">
      <c r="A254" s="78">
        <f>IF(TRUE,Correlation_donnees_brutes!A255)</f>
        <v>252</v>
      </c>
      <c r="B254" s="78">
        <f>IF(TRUE,Correlation_donnees_brutes!B255)</f>
        <v>-0.0047679100000000002</v>
      </c>
      <c r="C254" s="78">
        <f>IF(TRUE,Correlation_donnees_brutes!C255)</f>
        <v>0.016336300000000002</v>
      </c>
      <c r="D254" s="78">
        <f>IF(TRUE,Correlation_donnees_brutes!D255)</f>
        <v>-8.9763800000000003E-05</v>
      </c>
      <c r="E254" s="73" t="str">
        <f>IF(OR(F254&gt;Correlation_traitement!$B$10,I254&gt;Correlation_traitement!$B$9,E253="NON NULLE"),"NON NULLE","NULLE")</f>
        <v>NON NULLE</v>
      </c>
      <c r="F254" s="78">
        <f>(A254-A$2)/Correlation_traitement!$B$5</f>
        <v>1.008</v>
      </c>
      <c r="G254" s="69">
        <f>F254-Correlation_traitement!$B$12</f>
        <v>0.752</v>
      </c>
      <c r="H254" s="70">
        <f ca="1">AVERAGE(OFFSET(B254,0,0,Correlation_traitement!$B$6,1))</f>
        <v>-0.0047679100000000002</v>
      </c>
      <c r="I254" s="70">
        <f ca="1">AVERAGE(OFFSET(C254,0,0,Correlation_traitement!$B$6,1))</f>
        <v>0.016336300000000002</v>
      </c>
      <c r="J254" s="70">
        <f ca="1">AVERAGE(OFFSET(D254,0,0,Correlation_traitement!$B$6,1))</f>
        <v>-8.9763800000000003E-05</v>
      </c>
      <c r="K254">
        <v>0.0150177</v>
      </c>
      <c r="L254">
        <v>6.1200099999999997</v>
      </c>
      <c r="M254">
        <v>413.63900000000001</v>
      </c>
      <c r="N254">
        <v>407.51900000000001</v>
      </c>
      <c r="O254" s="70"/>
      <c r="P254" s="70"/>
    </row>
    <row r="255" spans="1:16" ht="12.75">
      <c r="A255" s="78">
        <f>IF(TRUE,Correlation_donnees_brutes!A256)</f>
        <v>253</v>
      </c>
      <c r="B255" s="78">
        <f>IF(TRUE,Correlation_donnees_brutes!B256)</f>
        <v>-0.0048063200000000002</v>
      </c>
      <c r="C255" s="78">
        <f>IF(TRUE,Correlation_donnees_brutes!C256)</f>
        <v>0.0166029</v>
      </c>
      <c r="D255" s="78">
        <f>IF(TRUE,Correlation_donnees_brutes!D256)</f>
        <v>-0.00012537200000000001</v>
      </c>
      <c r="E255" s="73" t="str">
        <f>IF(OR(F255&gt;Correlation_traitement!$B$10,I255&gt;Correlation_traitement!$B$9,E254="NON NULLE"),"NON NULLE","NULLE")</f>
        <v>NON NULLE</v>
      </c>
      <c r="F255" s="78">
        <f>(A255-A$2)/Correlation_traitement!$B$5</f>
        <v>1.012</v>
      </c>
      <c r="G255" s="69">
        <f>F255-Correlation_traitement!$B$12</f>
        <v>0.75600000000000001</v>
      </c>
      <c r="H255" s="70">
        <f ca="1">AVERAGE(OFFSET(B255,0,0,Correlation_traitement!$B$6,1))</f>
        <v>-0.0048063200000000002</v>
      </c>
      <c r="I255" s="70">
        <f ca="1">AVERAGE(OFFSET(C255,0,0,Correlation_traitement!$B$6,1))</f>
        <v>0.0166029</v>
      </c>
      <c r="J255" s="70">
        <f ca="1">AVERAGE(OFFSET(D255,0,0,Correlation_traitement!$B$6,1))</f>
        <v>-0.00012537200000000001</v>
      </c>
      <c r="K255">
        <v>0.0152421</v>
      </c>
      <c r="L255">
        <v>6.2114599999999998</v>
      </c>
      <c r="M255">
        <v>413.73</v>
      </c>
      <c r="N255">
        <v>407.51900000000001</v>
      </c>
      <c r="O255" s="70"/>
      <c r="P255" s="70"/>
    </row>
    <row r="256" spans="1:16" ht="12.75">
      <c r="A256" s="78">
        <f>IF(TRUE,Correlation_donnees_brutes!A257)</f>
        <v>254</v>
      </c>
      <c r="B256" s="78">
        <f>IF(TRUE,Correlation_donnees_brutes!B257)</f>
        <v>-0.0048672400000000001</v>
      </c>
      <c r="C256" s="78">
        <f>IF(TRUE,Correlation_donnees_brutes!C257)</f>
        <v>0.016887099999999999</v>
      </c>
      <c r="D256" s="78">
        <f>IF(TRUE,Correlation_donnees_brutes!D257)</f>
        <v>-8.0366900000000005E-05</v>
      </c>
      <c r="E256" s="73" t="str">
        <f>IF(OR(F256&gt;Correlation_traitement!$B$10,I256&gt;Correlation_traitement!$B$9,E255="NON NULLE"),"NON NULLE","NULLE")</f>
        <v>NON NULLE</v>
      </c>
      <c r="F256" s="78">
        <f>(A256-A$2)/Correlation_traitement!$B$5</f>
        <v>1.016</v>
      </c>
      <c r="G256" s="69">
        <f>F256-Correlation_traitement!$B$12</f>
        <v>0.76000000000000001</v>
      </c>
      <c r="H256" s="70">
        <f ca="1">AVERAGE(OFFSET(B256,0,0,Correlation_traitement!$B$6,1))</f>
        <v>-0.0048672400000000001</v>
      </c>
      <c r="I256" s="70">
        <f ca="1">AVERAGE(OFFSET(C256,0,0,Correlation_traitement!$B$6,1))</f>
        <v>0.016887099999999999</v>
      </c>
      <c r="J256" s="70">
        <f ca="1">AVERAGE(OFFSET(D256,0,0,Correlation_traitement!$B$6,1))</f>
        <v>-8.0366900000000005E-05</v>
      </c>
      <c r="K256">
        <v>0.0154641</v>
      </c>
      <c r="L256">
        <v>6.3019299999999996</v>
      </c>
      <c r="M256">
        <v>413.82100000000003</v>
      </c>
      <c r="N256">
        <v>407.51900000000001</v>
      </c>
      <c r="O256" s="70"/>
      <c r="P256" s="70"/>
    </row>
    <row r="257" spans="1:16" ht="12.75">
      <c r="A257" s="78">
        <f>IF(TRUE,Correlation_donnees_brutes!A258)</f>
        <v>255</v>
      </c>
      <c r="B257" s="78">
        <f>IF(TRUE,Correlation_donnees_brutes!B258)</f>
        <v>-0.0049631500000000004</v>
      </c>
      <c r="C257" s="78">
        <f>IF(TRUE,Correlation_donnees_brutes!C258)</f>
        <v>0.017131400000000001</v>
      </c>
      <c r="D257" s="78">
        <f>IF(TRUE,Correlation_donnees_brutes!D258)</f>
        <v>-5.9745499999999999E-05</v>
      </c>
      <c r="E257" s="73" t="str">
        <f>IF(OR(F257&gt;Correlation_traitement!$B$10,I257&gt;Correlation_traitement!$B$9,E256="NON NULLE"),"NON NULLE","NULLE")</f>
        <v>NON NULLE</v>
      </c>
      <c r="F257" s="78">
        <f>(A257-A$2)/Correlation_traitement!$B$5</f>
        <v>1.02</v>
      </c>
      <c r="G257" s="69">
        <f>F257-Correlation_traitement!$B$12</f>
        <v>0.76400000000000001</v>
      </c>
      <c r="H257" s="70">
        <f ca="1">AVERAGE(OFFSET(B257,0,0,Correlation_traitement!$B$6,1))</f>
        <v>-0.0049631500000000004</v>
      </c>
      <c r="I257" s="70">
        <f ca="1">AVERAGE(OFFSET(C257,0,0,Correlation_traitement!$B$6,1))</f>
        <v>0.017131400000000001</v>
      </c>
      <c r="J257" s="70">
        <f ca="1">AVERAGE(OFFSET(D257,0,0,Correlation_traitement!$B$6,1))</f>
        <v>-5.9745499999999999E-05</v>
      </c>
      <c r="K257">
        <v>0.015725900000000001</v>
      </c>
      <c r="L257">
        <v>6.4086100000000004</v>
      </c>
      <c r="M257">
        <v>413.92700000000002</v>
      </c>
      <c r="N257">
        <v>407.51900000000001</v>
      </c>
      <c r="O257" s="70"/>
      <c r="P257" s="70"/>
    </row>
    <row r="258" spans="1:16" ht="12.75">
      <c r="A258" s="78">
        <f>IF(TRUE,Correlation_donnees_brutes!A259)</f>
        <v>256</v>
      </c>
      <c r="B258" s="78">
        <f>IF(TRUE,Correlation_donnees_brutes!B259)</f>
        <v>-0.0051383599999999998</v>
      </c>
      <c r="C258" s="78">
        <f>IF(TRUE,Correlation_donnees_brutes!C259)</f>
        <v>0.017269799999999998</v>
      </c>
      <c r="D258" s="78">
        <f>IF(TRUE,Correlation_donnees_brutes!D259)</f>
        <v>-3.9033299999999998E-05</v>
      </c>
      <c r="E258" s="73" t="str">
        <f>IF(OR(F258&gt;Correlation_traitement!$B$10,I258&gt;Correlation_traitement!$B$9,E257="NON NULLE"),"NON NULLE","NULLE")</f>
        <v>NON NULLE</v>
      </c>
      <c r="F258" s="78">
        <f>(A258-A$2)/Correlation_traitement!$B$5</f>
        <v>1.024</v>
      </c>
      <c r="G258" s="69">
        <f>F258-Correlation_traitement!$B$12</f>
        <v>0.76800000000000002</v>
      </c>
      <c r="H258" s="70">
        <f ca="1">AVERAGE(OFFSET(B258,0,0,Correlation_traitement!$B$6,1))</f>
        <v>-0.0051383599999999998</v>
      </c>
      <c r="I258" s="70">
        <f ca="1">AVERAGE(OFFSET(C258,0,0,Correlation_traitement!$B$6,1))</f>
        <v>0.017269799999999998</v>
      </c>
      <c r="J258" s="70">
        <f ca="1">AVERAGE(OFFSET(D258,0,0,Correlation_traitement!$B$6,1))</f>
        <v>-3.9033299999999998E-05</v>
      </c>
      <c r="K258">
        <v>0.015989199999999999</v>
      </c>
      <c r="L258">
        <v>6.5158899999999997</v>
      </c>
      <c r="M258">
        <v>414.035</v>
      </c>
      <c r="N258">
        <v>407.51900000000001</v>
      </c>
      <c r="O258" s="70"/>
      <c r="P258" s="70"/>
    </row>
    <row r="259" spans="1:16" ht="12.75">
      <c r="A259" s="78">
        <f>IF(TRUE,Correlation_donnees_brutes!A260)</f>
        <v>257</v>
      </c>
      <c r="B259" s="78">
        <f>IF(TRUE,Correlation_donnees_brutes!B260)</f>
        <v>-0.0051391600000000003</v>
      </c>
      <c r="C259" s="78">
        <f>IF(TRUE,Correlation_donnees_brutes!C260)</f>
        <v>0.017536400000000001</v>
      </c>
      <c r="D259" s="78">
        <f>IF(TRUE,Correlation_donnees_brutes!D260)</f>
        <v>-0.000142089</v>
      </c>
      <c r="E259" s="73" t="str">
        <f>IF(OR(F259&gt;Correlation_traitement!$B$10,I259&gt;Correlation_traitement!$B$9,E258="NON NULLE"),"NON NULLE","NULLE")</f>
        <v>NON NULLE</v>
      </c>
      <c r="F259" s="78">
        <f>(A259-A$2)/Correlation_traitement!$B$5</f>
        <v>1.028</v>
      </c>
      <c r="G259" s="69">
        <f>F259-Correlation_traitement!$B$12</f>
        <v>0.77200000000000002</v>
      </c>
      <c r="H259" s="70">
        <f ca="1">AVERAGE(OFFSET(B259,0,0,Correlation_traitement!$B$6,1))</f>
        <v>-0.0051391600000000003</v>
      </c>
      <c r="I259" s="70">
        <f ca="1">AVERAGE(OFFSET(C259,0,0,Correlation_traitement!$B$6,1))</f>
        <v>0.017536400000000001</v>
      </c>
      <c r="J259" s="70">
        <f ca="1">AVERAGE(OFFSET(D259,0,0,Correlation_traitement!$B$6,1))</f>
        <v>-0.000142089</v>
      </c>
      <c r="K259">
        <v>0.016271999999999998</v>
      </c>
      <c r="L259">
        <v>6.6311600000000004</v>
      </c>
      <c r="M259">
        <v>414.15</v>
      </c>
      <c r="N259">
        <v>407.51900000000001</v>
      </c>
      <c r="O259" s="70"/>
      <c r="P259" s="70"/>
    </row>
    <row r="260" spans="1:16" ht="12.75">
      <c r="A260" s="78">
        <f>IF(TRUE,Correlation_donnees_brutes!A261)</f>
        <v>258</v>
      </c>
      <c r="B260" s="78">
        <f>IF(TRUE,Correlation_donnees_brutes!B261)</f>
        <v>-0.0052859700000000001</v>
      </c>
      <c r="C260" s="78">
        <f>IF(TRUE,Correlation_donnees_brutes!C261)</f>
        <v>0.017729000000000002</v>
      </c>
      <c r="D260" s="78">
        <f>IF(TRUE,Correlation_donnees_brutes!D261)</f>
        <v>-4.7357700000000002E-05</v>
      </c>
      <c r="E260" s="73" t="str">
        <f>IF(OR(F260&gt;Correlation_traitement!$B$10,I260&gt;Correlation_traitement!$B$9,E259="NON NULLE"),"NON NULLE","NULLE")</f>
        <v>NON NULLE</v>
      </c>
      <c r="F260" s="78">
        <f>(A260-A$2)/Correlation_traitement!$B$5</f>
        <v>1.032</v>
      </c>
      <c r="G260" s="69">
        <f>F260-Correlation_traitement!$B$12</f>
        <v>0.77600000000000002</v>
      </c>
      <c r="H260" s="70">
        <f ca="1">AVERAGE(OFFSET(B260,0,0,Correlation_traitement!$B$6,1))</f>
        <v>-0.0052859700000000001</v>
      </c>
      <c r="I260" s="70">
        <f ca="1">AVERAGE(OFFSET(C260,0,0,Correlation_traitement!$B$6,1))</f>
        <v>0.017729000000000002</v>
      </c>
      <c r="J260" s="70">
        <f ca="1">AVERAGE(OFFSET(D260,0,0,Correlation_traitement!$B$6,1))</f>
        <v>-4.7357700000000002E-05</v>
      </c>
      <c r="K260">
        <v>0.016566899999999999</v>
      </c>
      <c r="L260">
        <v>6.7513199999999998</v>
      </c>
      <c r="M260">
        <v>414.27</v>
      </c>
      <c r="N260">
        <v>407.51900000000001</v>
      </c>
      <c r="O260" s="70"/>
      <c r="P260" s="70"/>
    </row>
    <row r="261" spans="1:16" ht="12.75">
      <c r="A261" s="78">
        <f>IF(TRUE,Correlation_donnees_brutes!A262)</f>
        <v>259</v>
      </c>
      <c r="B261" s="78">
        <f>IF(TRUE,Correlation_donnees_brutes!B262)</f>
        <v>-0.0053213699999999997</v>
      </c>
      <c r="C261" s="78">
        <f>IF(TRUE,Correlation_donnees_brutes!C262)</f>
        <v>0.018002299999999999</v>
      </c>
      <c r="D261" s="78">
        <f>IF(TRUE,Correlation_donnees_brutes!D262)</f>
        <v>-7.4170499999999997E-05</v>
      </c>
      <c r="E261" s="73" t="str">
        <f>IF(OR(F261&gt;Correlation_traitement!$B$10,I261&gt;Correlation_traitement!$B$9,E260="NON NULLE"),"NON NULLE","NULLE")</f>
        <v>NON NULLE</v>
      </c>
      <c r="F261" s="78">
        <f>(A261-A$2)/Correlation_traitement!$B$5</f>
        <v>1.036</v>
      </c>
      <c r="G261" s="69">
        <f>F261-Correlation_traitement!$B$12</f>
        <v>0.78000000000000003</v>
      </c>
      <c r="H261" s="70">
        <f ca="1">AVERAGE(OFFSET(B261,0,0,Correlation_traitement!$B$6,1))</f>
        <v>-0.0053213699999999997</v>
      </c>
      <c r="I261" s="70">
        <f ca="1">AVERAGE(OFFSET(C261,0,0,Correlation_traitement!$B$6,1))</f>
        <v>0.018002299999999999</v>
      </c>
      <c r="J261" s="70">
        <f ca="1">AVERAGE(OFFSET(D261,0,0,Correlation_traitement!$B$6,1))</f>
        <v>-7.4170499999999997E-05</v>
      </c>
      <c r="K261">
        <v>0.016797200000000002</v>
      </c>
      <c r="L261">
        <v>6.8452000000000002</v>
      </c>
      <c r="M261">
        <v>414.36399999999998</v>
      </c>
      <c r="N261">
        <v>407.51900000000001</v>
      </c>
      <c r="O261" s="70"/>
      <c r="P261" s="70"/>
    </row>
    <row r="262" spans="1:16" ht="12.75">
      <c r="A262" s="78">
        <f>IF(TRUE,Correlation_donnees_brutes!A263)</f>
        <v>260</v>
      </c>
      <c r="B262" s="78">
        <f>IF(TRUE,Correlation_donnees_brutes!B263)</f>
        <v>-0.00543437</v>
      </c>
      <c r="C262" s="78">
        <f>IF(TRUE,Correlation_donnees_brutes!C263)</f>
        <v>0.0183065</v>
      </c>
      <c r="D262" s="78">
        <f>IF(TRUE,Correlation_donnees_brutes!D263)</f>
        <v>-8.5072099999999995E-05</v>
      </c>
      <c r="E262" s="73" t="str">
        <f>IF(OR(F262&gt;Correlation_traitement!$B$10,I262&gt;Correlation_traitement!$B$9,E261="NON NULLE"),"NON NULLE","NULLE")</f>
        <v>NON NULLE</v>
      </c>
      <c r="F262" s="78">
        <f>(A262-A$2)/Correlation_traitement!$B$5</f>
        <v>1.04</v>
      </c>
      <c r="G262" s="69">
        <f>F262-Correlation_traitement!$B$12</f>
        <v>0.78400000000000003</v>
      </c>
      <c r="H262" s="70">
        <f ca="1">AVERAGE(OFFSET(B262,0,0,Correlation_traitement!$B$6,1))</f>
        <v>-0.00543437</v>
      </c>
      <c r="I262" s="70">
        <f ca="1">AVERAGE(OFFSET(C262,0,0,Correlation_traitement!$B$6,1))</f>
        <v>0.0183065</v>
      </c>
      <c r="J262" s="70">
        <f ca="1">AVERAGE(OFFSET(D262,0,0,Correlation_traitement!$B$6,1))</f>
        <v>-8.5072099999999995E-05</v>
      </c>
      <c r="K262">
        <v>0.017023699999999999</v>
      </c>
      <c r="L262">
        <v>6.9374700000000002</v>
      </c>
      <c r="M262">
        <v>414.45600000000002</v>
      </c>
      <c r="N262">
        <v>407.51900000000001</v>
      </c>
      <c r="O262" s="70"/>
      <c r="P262" s="70"/>
    </row>
    <row r="263" spans="1:16" ht="12.75">
      <c r="A263" s="78">
        <f>IF(TRUE,Correlation_donnees_brutes!A264)</f>
        <v>261</v>
      </c>
      <c r="B263" s="78">
        <f>IF(TRUE,Correlation_donnees_brutes!B264)</f>
        <v>-0.0055307899999999998</v>
      </c>
      <c r="C263" s="78">
        <f>IF(TRUE,Correlation_donnees_brutes!C264)</f>
        <v>0.018649900000000001</v>
      </c>
      <c r="D263" s="78">
        <f>IF(TRUE,Correlation_donnees_brutes!D264)</f>
        <v>-7.64151E-05</v>
      </c>
      <c r="E263" s="73" t="str">
        <f>IF(OR(F263&gt;Correlation_traitement!$B$10,I263&gt;Correlation_traitement!$B$9,E262="NON NULLE"),"NON NULLE","NULLE")</f>
        <v>NON NULLE</v>
      </c>
      <c r="F263" s="78">
        <f>(A263-A$2)/Correlation_traitement!$B$5</f>
        <v>1.044</v>
      </c>
      <c r="G263" s="69">
        <f>F263-Correlation_traitement!$B$12</f>
        <v>0.78800000000000003</v>
      </c>
      <c r="H263" s="70">
        <f ca="1">AVERAGE(OFFSET(B263,0,0,Correlation_traitement!$B$6,1))</f>
        <v>-0.0055307899999999998</v>
      </c>
      <c r="I263" s="70">
        <f ca="1">AVERAGE(OFFSET(C263,0,0,Correlation_traitement!$B$6,1))</f>
        <v>0.018649900000000001</v>
      </c>
      <c r="J263" s="70">
        <f ca="1">AVERAGE(OFFSET(D263,0,0,Correlation_traitement!$B$6,1))</f>
        <v>-7.64151E-05</v>
      </c>
      <c r="K263">
        <v>0.017269300000000001</v>
      </c>
      <c r="L263">
        <v>7.03756</v>
      </c>
      <c r="M263">
        <v>414.55599999999998</v>
      </c>
      <c r="N263">
        <v>407.51900000000001</v>
      </c>
      <c r="O263" s="70"/>
      <c r="P263" s="70"/>
    </row>
    <row r="264" spans="1:16" ht="12.75">
      <c r="A264" s="78">
        <f>IF(TRUE,Correlation_donnees_brutes!A265)</f>
        <v>262</v>
      </c>
      <c r="B264" s="78">
        <f>IF(TRUE,Correlation_donnees_brutes!B265)</f>
        <v>-0.0056174099999999998</v>
      </c>
      <c r="C264" s="78">
        <f>IF(TRUE,Correlation_donnees_brutes!C265)</f>
        <v>0.018957399999999999</v>
      </c>
      <c r="D264" s="78">
        <f>IF(TRUE,Correlation_donnees_brutes!D265)</f>
        <v>-1.51381E-05</v>
      </c>
      <c r="E264" s="73" t="str">
        <f>IF(OR(F264&gt;Correlation_traitement!$B$10,I264&gt;Correlation_traitement!$B$9,E263="NON NULLE"),"NON NULLE","NULLE")</f>
        <v>NON NULLE</v>
      </c>
      <c r="F264" s="78">
        <f>(A264-A$2)/Correlation_traitement!$B$5</f>
        <v>1.048</v>
      </c>
      <c r="G264" s="69">
        <f>F264-Correlation_traitement!$B$12</f>
        <v>0.79200000000000004</v>
      </c>
      <c r="H264" s="70">
        <f ca="1">AVERAGE(OFFSET(B264,0,0,Correlation_traitement!$B$6,1))</f>
        <v>-0.0056174099999999998</v>
      </c>
      <c r="I264" s="70">
        <f ca="1">AVERAGE(OFFSET(C264,0,0,Correlation_traitement!$B$6,1))</f>
        <v>0.018957399999999999</v>
      </c>
      <c r="J264" s="70">
        <f ca="1">AVERAGE(OFFSET(D264,0,0,Correlation_traitement!$B$6,1))</f>
        <v>-1.51381E-05</v>
      </c>
      <c r="K264">
        <v>0.017510100000000001</v>
      </c>
      <c r="L264">
        <v>7.1356799999999998</v>
      </c>
      <c r="M264">
        <v>414.655</v>
      </c>
      <c r="N264">
        <v>407.51900000000001</v>
      </c>
      <c r="O264" s="70"/>
      <c r="P264" s="70"/>
    </row>
    <row r="265" spans="1:16" ht="12.75">
      <c r="A265" s="78">
        <f>IF(TRUE,Correlation_donnees_brutes!A266)</f>
        <v>263</v>
      </c>
      <c r="B265" s="78">
        <f>IF(TRUE,Correlation_donnees_brutes!B266)</f>
        <v>-0.0056554400000000003</v>
      </c>
      <c r="C265" s="78">
        <f>IF(TRUE,Correlation_donnees_brutes!C266)</f>
        <v>0.019229</v>
      </c>
      <c r="D265" s="78">
        <f>IF(TRUE,Correlation_donnees_brutes!D266)</f>
        <v>6.0293600000000002E-05</v>
      </c>
      <c r="E265" s="73" t="str">
        <f>IF(OR(F265&gt;Correlation_traitement!$B$10,I265&gt;Correlation_traitement!$B$9,E264="NON NULLE"),"NON NULLE","NULLE")</f>
        <v>NON NULLE</v>
      </c>
      <c r="F265" s="78">
        <f>(A265-A$2)/Correlation_traitement!$B$5</f>
        <v>1.0520000000000001</v>
      </c>
      <c r="G265" s="69">
        <f>F265-Correlation_traitement!$B$12</f>
        <v>0.79600000000000004</v>
      </c>
      <c r="H265" s="70">
        <f ca="1">AVERAGE(OFFSET(B265,0,0,Correlation_traitement!$B$6,1))</f>
        <v>-0.0056554400000000003</v>
      </c>
      <c r="I265" s="70">
        <f ca="1">AVERAGE(OFFSET(C265,0,0,Correlation_traitement!$B$6,1))</f>
        <v>0.019229</v>
      </c>
      <c r="J265" s="70">
        <f ca="1">AVERAGE(OFFSET(D265,0,0,Correlation_traitement!$B$6,1))</f>
        <v>6.0293600000000002E-05</v>
      </c>
      <c r="K265">
        <v>0.017773600000000001</v>
      </c>
      <c r="L265">
        <v>7.2430899999999996</v>
      </c>
      <c r="M265">
        <v>414.762</v>
      </c>
      <c r="N265">
        <v>407.51900000000001</v>
      </c>
      <c r="O265" s="70"/>
      <c r="P265" s="70"/>
    </row>
    <row r="266" spans="1:16" ht="12.75">
      <c r="A266" s="78">
        <f>IF(TRUE,Correlation_donnees_brutes!A267)</f>
        <v>264</v>
      </c>
      <c r="B266" s="78">
        <f>IF(TRUE,Correlation_donnees_brutes!B267)</f>
        <v>-0.0058399300000000001</v>
      </c>
      <c r="C266" s="78">
        <f>IF(TRUE,Correlation_donnees_brutes!C267)</f>
        <v>0.0194696</v>
      </c>
      <c r="D266" s="78">
        <f>IF(TRUE,Correlation_donnees_brutes!D267)</f>
        <v>8.6587099999999996E-05</v>
      </c>
      <c r="E266" s="73" t="str">
        <f>IF(OR(F266&gt;Correlation_traitement!$B$10,I266&gt;Correlation_traitement!$B$9,E265="NON NULLE"),"NON NULLE","NULLE")</f>
        <v>NON NULLE</v>
      </c>
      <c r="F266" s="78">
        <f>(A266-A$2)/Correlation_traitement!$B$5</f>
        <v>1.0560000000000001</v>
      </c>
      <c r="G266" s="69">
        <f>F266-Correlation_traitement!$B$12</f>
        <v>0.80000000000000004</v>
      </c>
      <c r="H266" s="70">
        <f ca="1">AVERAGE(OFFSET(B266,0,0,Correlation_traitement!$B$6,1))</f>
        <v>-0.0058399300000000001</v>
      </c>
      <c r="I266" s="70">
        <f ca="1">AVERAGE(OFFSET(C266,0,0,Correlation_traitement!$B$6,1))</f>
        <v>0.0194696</v>
      </c>
      <c r="J266" s="70">
        <f ca="1">AVERAGE(OFFSET(D266,0,0,Correlation_traitement!$B$6,1))</f>
        <v>8.6587099999999996E-05</v>
      </c>
      <c r="K266">
        <v>0.018034499999999998</v>
      </c>
      <c r="L266">
        <v>7.34938</v>
      </c>
      <c r="M266">
        <v>414.868</v>
      </c>
      <c r="N266">
        <v>407.51900000000001</v>
      </c>
      <c r="O266" s="70"/>
      <c r="P266" s="70"/>
    </row>
    <row r="267" spans="1:16" ht="12.75">
      <c r="A267" s="78">
        <f>IF(TRUE,Correlation_donnees_brutes!A268)</f>
        <v>265</v>
      </c>
      <c r="B267" s="78">
        <f>IF(TRUE,Correlation_donnees_brutes!B268)</f>
        <v>-0.0059957300000000003</v>
      </c>
      <c r="C267" s="78">
        <f>IF(TRUE,Correlation_donnees_brutes!C268)</f>
        <v>0.019641800000000001</v>
      </c>
      <c r="D267" s="78">
        <f>IF(TRUE,Correlation_donnees_brutes!D268)</f>
        <v>0.00012274900000000001</v>
      </c>
      <c r="E267" s="73" t="str">
        <f>IF(OR(F267&gt;Correlation_traitement!$B$10,I267&gt;Correlation_traitement!$B$9,E266="NON NULLE"),"NON NULLE","NULLE")</f>
        <v>NON NULLE</v>
      </c>
      <c r="F267" s="78">
        <f>(A267-A$2)/Correlation_traitement!$B$5</f>
        <v>1.0600000000000001</v>
      </c>
      <c r="G267" s="69">
        <f>F267-Correlation_traitement!$B$12</f>
        <v>0.80400000000000005</v>
      </c>
      <c r="H267" s="70">
        <f ca="1">AVERAGE(OFFSET(B267,0,0,Correlation_traitement!$B$6,1))</f>
        <v>-0.0059957300000000003</v>
      </c>
      <c r="I267" s="70">
        <f ca="1">AVERAGE(OFFSET(C267,0,0,Correlation_traitement!$B$6,1))</f>
        <v>0.019641800000000001</v>
      </c>
      <c r="J267" s="70">
        <f ca="1">AVERAGE(OFFSET(D267,0,0,Correlation_traitement!$B$6,1))</f>
        <v>0.00012274900000000001</v>
      </c>
      <c r="K267">
        <v>0.0183018</v>
      </c>
      <c r="L267">
        <v>7.4583300000000001</v>
      </c>
      <c r="M267">
        <v>414.97699999999998</v>
      </c>
      <c r="N267">
        <v>407.51900000000001</v>
      </c>
      <c r="O267" s="70"/>
      <c r="P267" s="70"/>
    </row>
    <row r="268" spans="1:16" ht="12.75">
      <c r="A268" s="78">
        <f>IF(TRUE,Correlation_donnees_brutes!A269)</f>
        <v>266</v>
      </c>
      <c r="B268" s="78">
        <f>IF(TRUE,Correlation_donnees_brutes!B269)</f>
        <v>-0.0061598499999999997</v>
      </c>
      <c r="C268" s="78">
        <f>IF(TRUE,Correlation_donnees_brutes!C269)</f>
        <v>0.019855000000000001</v>
      </c>
      <c r="D268" s="78">
        <f>IF(TRUE,Correlation_donnees_brutes!D269)</f>
        <v>0.00013500799999999999</v>
      </c>
      <c r="E268" s="73" t="str">
        <f>IF(OR(F268&gt;Correlation_traitement!$B$10,I268&gt;Correlation_traitement!$B$9,E267="NON NULLE"),"NON NULLE","NULLE")</f>
        <v>NON NULLE</v>
      </c>
      <c r="F268" s="78">
        <f>(A268-A$2)/Correlation_traitement!$B$5</f>
        <v>1.0640000000000001</v>
      </c>
      <c r="G268" s="69">
        <f>F268-Correlation_traitement!$B$12</f>
        <v>0.80800000000000005</v>
      </c>
      <c r="H268" s="70">
        <f ca="1">AVERAGE(OFFSET(B268,0,0,Correlation_traitement!$B$6,1))</f>
        <v>-0.0061598499999999997</v>
      </c>
      <c r="I268" s="70">
        <f ca="1">AVERAGE(OFFSET(C268,0,0,Correlation_traitement!$B$6,1))</f>
        <v>0.019855000000000001</v>
      </c>
      <c r="J268" s="70">
        <f ca="1">AVERAGE(OFFSET(D268,0,0,Correlation_traitement!$B$6,1))</f>
        <v>0.00013500799999999999</v>
      </c>
      <c r="K268">
        <v>0.018534499999999999</v>
      </c>
      <c r="L268">
        <v>7.5531699999999997</v>
      </c>
      <c r="M268">
        <v>415.072</v>
      </c>
      <c r="N268">
        <v>407.51900000000001</v>
      </c>
      <c r="O268" s="70"/>
      <c r="P268" s="70"/>
    </row>
    <row r="269" spans="1:16" ht="12.75">
      <c r="A269" s="78">
        <f>IF(TRUE,Correlation_donnees_brutes!A270)</f>
        <v>267</v>
      </c>
      <c r="B269" s="78">
        <f>IF(TRUE,Correlation_donnees_brutes!B270)</f>
        <v>-0.0062186400000000001</v>
      </c>
      <c r="C269" s="78">
        <f>IF(TRUE,Correlation_donnees_brutes!C270)</f>
        <v>0.0201116</v>
      </c>
      <c r="D269" s="78">
        <f>IF(TRUE,Correlation_donnees_brutes!D270)</f>
        <v>6.5630799999999995E-05</v>
      </c>
      <c r="E269" s="73" t="str">
        <f>IF(OR(F269&gt;Correlation_traitement!$B$10,I269&gt;Correlation_traitement!$B$9,E268="NON NULLE"),"NON NULLE","NULLE")</f>
        <v>NON NULLE</v>
      </c>
      <c r="F269" s="78">
        <f>(A269-A$2)/Correlation_traitement!$B$5</f>
        <v>1.0680000000000001</v>
      </c>
      <c r="G269" s="69">
        <f>F269-Correlation_traitement!$B$12</f>
        <v>0.81200000000000006</v>
      </c>
      <c r="H269" s="70">
        <f ca="1">AVERAGE(OFFSET(B269,0,0,Correlation_traitement!$B$6,1))</f>
        <v>-0.0062186400000000001</v>
      </c>
      <c r="I269" s="70">
        <f ca="1">AVERAGE(OFFSET(C269,0,0,Correlation_traitement!$B$6,1))</f>
        <v>0.0201116</v>
      </c>
      <c r="J269" s="70">
        <f ca="1">AVERAGE(OFFSET(D269,0,0,Correlation_traitement!$B$6,1))</f>
        <v>6.5630799999999995E-05</v>
      </c>
      <c r="K269">
        <v>0.018756999999999999</v>
      </c>
      <c r="L269">
        <v>7.6438199999999998</v>
      </c>
      <c r="M269">
        <v>415.16300000000001</v>
      </c>
      <c r="N269">
        <v>407.51900000000001</v>
      </c>
      <c r="O269" s="70"/>
      <c r="P269" s="70"/>
    </row>
    <row r="270" spans="1:16" ht="12.75">
      <c r="A270" s="78">
        <f>IF(TRUE,Correlation_donnees_brutes!A271)</f>
        <v>268</v>
      </c>
      <c r="B270" s="78">
        <f>IF(TRUE,Correlation_donnees_brutes!B271)</f>
        <v>-0.0062374099999999997</v>
      </c>
      <c r="C270" s="78">
        <f>IF(TRUE,Correlation_donnees_brutes!C271)</f>
        <v>0.020371400000000001</v>
      </c>
      <c r="D270" s="78">
        <f>IF(TRUE,Correlation_donnees_brutes!D271)</f>
        <v>7.1750300000000003E-05</v>
      </c>
      <c r="E270" s="73" t="str">
        <f>IF(OR(F270&gt;Correlation_traitement!$B$10,I270&gt;Correlation_traitement!$B$9,E269="NON NULLE"),"NON NULLE","NULLE")</f>
        <v>NON NULLE</v>
      </c>
      <c r="F270" s="78">
        <f>(A270-A$2)/Correlation_traitement!$B$5</f>
        <v>1.0720000000000001</v>
      </c>
      <c r="G270" s="69">
        <f>F270-Correlation_traitement!$B$12</f>
        <v>0.81600000000000006</v>
      </c>
      <c r="H270" s="70">
        <f ca="1">AVERAGE(OFFSET(B270,0,0,Correlation_traitement!$B$6,1))</f>
        <v>-0.0062374099999999997</v>
      </c>
      <c r="I270" s="70">
        <f ca="1">AVERAGE(OFFSET(C270,0,0,Correlation_traitement!$B$6,1))</f>
        <v>0.020371400000000001</v>
      </c>
      <c r="J270" s="70">
        <f ca="1">AVERAGE(OFFSET(D270,0,0,Correlation_traitement!$B$6,1))</f>
        <v>7.1750300000000003E-05</v>
      </c>
      <c r="K270">
        <v>0.0189269</v>
      </c>
      <c r="L270">
        <v>7.7130799999999997</v>
      </c>
      <c r="M270">
        <v>415.23200000000003</v>
      </c>
      <c r="N270">
        <v>407.51900000000001</v>
      </c>
      <c r="O270" s="70"/>
      <c r="P270" s="70"/>
    </row>
    <row r="271" spans="1:16" ht="12.75">
      <c r="A271" s="78">
        <f>IF(TRUE,Correlation_donnees_brutes!A272)</f>
        <v>269</v>
      </c>
      <c r="B271" s="78">
        <f>IF(TRUE,Correlation_donnees_brutes!B272)</f>
        <v>-0.00635433</v>
      </c>
      <c r="C271" s="78">
        <f>IF(TRUE,Correlation_donnees_brutes!C272)</f>
        <v>0.020636700000000001</v>
      </c>
      <c r="D271" s="78">
        <f>IF(TRUE,Correlation_donnees_brutes!D272)</f>
        <v>4.9397100000000002E-05</v>
      </c>
      <c r="E271" s="73" t="str">
        <f>IF(OR(F271&gt;Correlation_traitement!$B$10,I271&gt;Correlation_traitement!$B$9,E270="NON NULLE"),"NON NULLE","NULLE")</f>
        <v>NON NULLE</v>
      </c>
      <c r="F271" s="78">
        <f>(A271-A$2)/Correlation_traitement!$B$5</f>
        <v>1.0760000000000001</v>
      </c>
      <c r="G271" s="69">
        <f>F271-Correlation_traitement!$B$12</f>
        <v>0.82000000000000006</v>
      </c>
      <c r="H271" s="70">
        <f ca="1">AVERAGE(OFFSET(B271,0,0,Correlation_traitement!$B$6,1))</f>
        <v>-0.00635433</v>
      </c>
      <c r="I271" s="70">
        <f ca="1">AVERAGE(OFFSET(C271,0,0,Correlation_traitement!$B$6,1))</f>
        <v>0.020636700000000001</v>
      </c>
      <c r="J271" s="70">
        <f ca="1">AVERAGE(OFFSET(D271,0,0,Correlation_traitement!$B$6,1))</f>
        <v>4.9397100000000002E-05</v>
      </c>
      <c r="K271">
        <v>0.019107599999999999</v>
      </c>
      <c r="L271">
        <v>7.7867199999999999</v>
      </c>
      <c r="M271">
        <v>415.30599999999998</v>
      </c>
      <c r="N271">
        <v>407.51900000000001</v>
      </c>
      <c r="O271" s="70"/>
      <c r="P271" s="70"/>
    </row>
    <row r="272" spans="1:16" ht="12.75">
      <c r="A272" s="78">
        <f>IF(TRUE,Correlation_donnees_brutes!A273)</f>
        <v>270</v>
      </c>
      <c r="B272" s="78">
        <f>IF(TRUE,Correlation_donnees_brutes!B273)</f>
        <v>-0.0064198600000000003</v>
      </c>
      <c r="C272" s="78">
        <f>IF(TRUE,Correlation_donnees_brutes!C273)</f>
        <v>0.020927299999999999</v>
      </c>
      <c r="D272" s="78">
        <f>IF(TRUE,Correlation_donnees_brutes!D273)</f>
        <v>6.9431399999999994E-05</v>
      </c>
      <c r="E272" s="73" t="str">
        <f>IF(OR(F272&gt;Correlation_traitement!$B$10,I272&gt;Correlation_traitement!$B$9,E271="NON NULLE"),"NON NULLE","NULLE")</f>
        <v>NON NULLE</v>
      </c>
      <c r="F272" s="78">
        <f>(A272-A$2)/Correlation_traitement!$B$5</f>
        <v>1.0800000000000001</v>
      </c>
      <c r="G272" s="69">
        <f>F272-Correlation_traitement!$B$12</f>
        <v>0.82400000000000007</v>
      </c>
      <c r="H272" s="70">
        <f ca="1">AVERAGE(OFFSET(B272,0,0,Correlation_traitement!$B$6,1))</f>
        <v>-0.0064198600000000003</v>
      </c>
      <c r="I272" s="70">
        <f ca="1">AVERAGE(OFFSET(C272,0,0,Correlation_traitement!$B$6,1))</f>
        <v>0.020927299999999999</v>
      </c>
      <c r="J272" s="70">
        <f ca="1">AVERAGE(OFFSET(D272,0,0,Correlation_traitement!$B$6,1))</f>
        <v>6.9431399999999994E-05</v>
      </c>
      <c r="K272">
        <v>0.0193177</v>
      </c>
      <c r="L272">
        <v>7.8723400000000003</v>
      </c>
      <c r="M272">
        <v>415.39100000000002</v>
      </c>
      <c r="N272">
        <v>407.51900000000001</v>
      </c>
      <c r="O272" s="70"/>
      <c r="P272" s="70"/>
    </row>
    <row r="273" spans="1:16" ht="12.75">
      <c r="A273" s="78">
        <f>IF(TRUE,Correlation_donnees_brutes!A274)</f>
        <v>271</v>
      </c>
      <c r="B273" s="78">
        <f>IF(TRUE,Correlation_donnees_brutes!B274)</f>
        <v>-0.0065700300000000001</v>
      </c>
      <c r="C273" s="78">
        <f>IF(TRUE,Correlation_donnees_brutes!C274)</f>
        <v>0.0212094</v>
      </c>
      <c r="D273" s="78">
        <f>IF(TRUE,Correlation_donnees_brutes!D274)</f>
        <v>0.00012062500000000001</v>
      </c>
      <c r="E273" s="73" t="str">
        <f>IF(OR(F273&gt;Correlation_traitement!$B$10,I273&gt;Correlation_traitement!$B$9,E272="NON NULLE"),"NON NULLE","NULLE")</f>
        <v>NON NULLE</v>
      </c>
      <c r="F273" s="78">
        <f>(A273-A$2)/Correlation_traitement!$B$5</f>
        <v>1.0840000000000001</v>
      </c>
      <c r="G273" s="69">
        <f>F273-Correlation_traitement!$B$12</f>
        <v>0.82800000000000007</v>
      </c>
      <c r="H273" s="70">
        <f ca="1">AVERAGE(OFFSET(B273,0,0,Correlation_traitement!$B$6,1))</f>
        <v>-0.0065700300000000001</v>
      </c>
      <c r="I273" s="70">
        <f ca="1">AVERAGE(OFFSET(C273,0,0,Correlation_traitement!$B$6,1))</f>
        <v>0.0212094</v>
      </c>
      <c r="J273" s="70">
        <f ca="1">AVERAGE(OFFSET(D273,0,0,Correlation_traitement!$B$6,1))</f>
        <v>0.00012062500000000001</v>
      </c>
      <c r="K273">
        <v>0.019576699999999999</v>
      </c>
      <c r="L273">
        <v>7.9778799999999999</v>
      </c>
      <c r="M273">
        <v>415.49700000000001</v>
      </c>
      <c r="N273">
        <v>407.51900000000001</v>
      </c>
      <c r="O273" s="70"/>
      <c r="P273" s="70"/>
    </row>
    <row r="274" spans="1:16" ht="12.75">
      <c r="A274" s="78">
        <f>IF(TRUE,Correlation_donnees_brutes!A275)</f>
        <v>272</v>
      </c>
      <c r="B274" s="78">
        <f>IF(TRUE,Correlation_donnees_brutes!B275)</f>
        <v>-0.0066218700000000002</v>
      </c>
      <c r="C274" s="78">
        <f>IF(TRUE,Correlation_donnees_brutes!C275)</f>
        <v>0.021488500000000001</v>
      </c>
      <c r="D274" s="78">
        <f>IF(TRUE,Correlation_donnees_brutes!D275)</f>
        <v>0.00017680199999999999</v>
      </c>
      <c r="E274" s="73" t="str">
        <f>IF(OR(F274&gt;Correlation_traitement!$B$10,I274&gt;Correlation_traitement!$B$9,E273="NON NULLE"),"NON NULLE","NULLE")</f>
        <v>NON NULLE</v>
      </c>
      <c r="F274" s="78">
        <f>(A274-A$2)/Correlation_traitement!$B$5</f>
        <v>1.0880000000000001</v>
      </c>
      <c r="G274" s="69">
        <f>F274-Correlation_traitement!$B$12</f>
        <v>0.83200000000000007</v>
      </c>
      <c r="H274" s="70">
        <f ca="1">AVERAGE(OFFSET(B274,0,0,Correlation_traitement!$B$6,1))</f>
        <v>-0.0066218700000000002</v>
      </c>
      <c r="I274" s="70">
        <f ca="1">AVERAGE(OFFSET(C274,0,0,Correlation_traitement!$B$6,1))</f>
        <v>0.021488500000000001</v>
      </c>
      <c r="J274" s="70">
        <f ca="1">AVERAGE(OFFSET(D274,0,0,Correlation_traitement!$B$6,1))</f>
        <v>0.00017680199999999999</v>
      </c>
      <c r="K274">
        <v>0.019846699999999998</v>
      </c>
      <c r="L274">
        <v>8.0879200000000004</v>
      </c>
      <c r="M274">
        <v>415.60700000000003</v>
      </c>
      <c r="N274">
        <v>407.51900000000001</v>
      </c>
      <c r="O274" s="70"/>
      <c r="P274" s="70"/>
    </row>
    <row r="275" spans="1:16" ht="12.75">
      <c r="A275" s="78">
        <f>IF(TRUE,Correlation_donnees_brutes!A276)</f>
        <v>273</v>
      </c>
      <c r="B275" s="78">
        <f>IF(TRUE,Correlation_donnees_brutes!B276)</f>
        <v>-0.0067078900000000002</v>
      </c>
      <c r="C275" s="78">
        <f>IF(TRUE,Correlation_donnees_brutes!C276)</f>
        <v>0.021722700000000001</v>
      </c>
      <c r="D275" s="78">
        <f>IF(TRUE,Correlation_donnees_brutes!D276)</f>
        <v>0.00019315099999999999</v>
      </c>
      <c r="E275" s="73" t="str">
        <f>IF(OR(F275&gt;Correlation_traitement!$B$10,I275&gt;Correlation_traitement!$B$9,E274="NON NULLE"),"NON NULLE","NULLE")</f>
        <v>NON NULLE</v>
      </c>
      <c r="F275" s="78">
        <f>(A275-A$2)/Correlation_traitement!$B$5</f>
        <v>1.0920000000000001</v>
      </c>
      <c r="G275" s="69">
        <f>F275-Correlation_traitement!$B$12</f>
        <v>0.83600000000000008</v>
      </c>
      <c r="H275" s="70">
        <f ca="1">AVERAGE(OFFSET(B275,0,0,Correlation_traitement!$B$6,1))</f>
        <v>-0.0067078900000000002</v>
      </c>
      <c r="I275" s="70">
        <f ca="1">AVERAGE(OFFSET(C275,0,0,Correlation_traitement!$B$6,1))</f>
        <v>0.021722700000000001</v>
      </c>
      <c r="J275" s="70">
        <f ca="1">AVERAGE(OFFSET(D275,0,0,Correlation_traitement!$B$6,1))</f>
        <v>0.00019315099999999999</v>
      </c>
      <c r="K275">
        <v>0.0201432</v>
      </c>
      <c r="L275">
        <v>8.2087199999999996</v>
      </c>
      <c r="M275">
        <v>415.72800000000001</v>
      </c>
      <c r="N275">
        <v>407.51900000000001</v>
      </c>
      <c r="O275" s="70"/>
      <c r="P275" s="70"/>
    </row>
    <row r="276" spans="1:16" ht="12.75">
      <c r="A276" s="78">
        <f>IF(TRUE,Correlation_donnees_brutes!A277)</f>
        <v>274</v>
      </c>
      <c r="B276" s="78">
        <f>IF(TRUE,Correlation_donnees_brutes!B277)</f>
        <v>-0.0067667700000000001</v>
      </c>
      <c r="C276" s="78">
        <f>IF(TRUE,Correlation_donnees_brutes!C277)</f>
        <v>0.0220407</v>
      </c>
      <c r="D276" s="78">
        <f>IF(TRUE,Correlation_donnees_brutes!D277)</f>
        <v>0.000230082</v>
      </c>
      <c r="E276" s="73" t="str">
        <f>IF(OR(F276&gt;Correlation_traitement!$B$10,I276&gt;Correlation_traitement!$B$9,E275="NON NULLE"),"NON NULLE","NULLE")</f>
        <v>NON NULLE</v>
      </c>
      <c r="F276" s="78">
        <f>(A276-A$2)/Correlation_traitement!$B$5</f>
        <v>1.0960000000000001</v>
      </c>
      <c r="G276" s="69">
        <f>F276-Correlation_traitement!$B$12</f>
        <v>0.84000000000000008</v>
      </c>
      <c r="H276" s="70">
        <f ca="1">AVERAGE(OFFSET(B276,0,0,Correlation_traitement!$B$6,1))</f>
        <v>-0.0067667700000000001</v>
      </c>
      <c r="I276" s="70">
        <f ca="1">AVERAGE(OFFSET(C276,0,0,Correlation_traitement!$B$6,1))</f>
        <v>0.0220407</v>
      </c>
      <c r="J276" s="70">
        <f ca="1">AVERAGE(OFFSET(D276,0,0,Correlation_traitement!$B$6,1))</f>
        <v>0.000230082</v>
      </c>
      <c r="K276">
        <v>0.020420799999999999</v>
      </c>
      <c r="L276">
        <v>8.3218599999999991</v>
      </c>
      <c r="M276">
        <v>415.84100000000001</v>
      </c>
      <c r="N276">
        <v>407.51900000000001</v>
      </c>
      <c r="O276" s="70"/>
      <c r="P276" s="70"/>
    </row>
    <row r="277" spans="1:16" ht="12.75">
      <c r="A277" s="78">
        <f>IF(TRUE,Correlation_donnees_brutes!A278)</f>
        <v>275</v>
      </c>
      <c r="B277" s="78">
        <f>IF(TRUE,Correlation_donnees_brutes!B278)</f>
        <v>-0.0067996000000000003</v>
      </c>
      <c r="C277" s="78">
        <f>IF(TRUE,Correlation_donnees_brutes!C278)</f>
        <v>0.0223503</v>
      </c>
      <c r="D277" s="78">
        <f>IF(TRUE,Correlation_donnees_brutes!D278)</f>
        <v>0.00025094000000000001</v>
      </c>
      <c r="E277" s="73" t="str">
        <f>IF(OR(F277&gt;Correlation_traitement!$B$10,I277&gt;Correlation_traitement!$B$9,E276="NON NULLE"),"NON NULLE","NULLE")</f>
        <v>NON NULLE</v>
      </c>
      <c r="F277" s="78">
        <f>(A277-A$2)/Correlation_traitement!$B$5</f>
        <v>1.1000000000000001</v>
      </c>
      <c r="G277" s="69">
        <f>F277-Correlation_traitement!$B$12</f>
        <v>0.84400000000000008</v>
      </c>
      <c r="H277" s="70">
        <f ca="1">AVERAGE(OFFSET(B277,0,0,Correlation_traitement!$B$6,1))</f>
        <v>-0.0067996000000000003</v>
      </c>
      <c r="I277" s="70">
        <f ca="1">AVERAGE(OFFSET(C277,0,0,Correlation_traitement!$B$6,1))</f>
        <v>0.0223503</v>
      </c>
      <c r="J277" s="70">
        <f ca="1">AVERAGE(OFFSET(D277,0,0,Correlation_traitement!$B$6,1))</f>
        <v>0.00025094000000000001</v>
      </c>
      <c r="K277">
        <v>0.0206958</v>
      </c>
      <c r="L277">
        <v>8.4339099999999991</v>
      </c>
      <c r="M277">
        <v>415.95299999999997</v>
      </c>
      <c r="N277">
        <v>407.51900000000001</v>
      </c>
      <c r="O277" s="70"/>
      <c r="P277" s="70"/>
    </row>
    <row r="278" spans="1:16" ht="12.75">
      <c r="A278" s="78">
        <f>IF(TRUE,Correlation_donnees_brutes!A279)</f>
        <v>276</v>
      </c>
      <c r="B278" s="78">
        <f>IF(TRUE,Correlation_donnees_brutes!B279)</f>
        <v>-0.0068778900000000002</v>
      </c>
      <c r="C278" s="78">
        <f>IF(TRUE,Correlation_donnees_brutes!C279)</f>
        <v>0.0226482</v>
      </c>
      <c r="D278" s="78">
        <f>IF(TRUE,Correlation_donnees_brutes!D279)</f>
        <v>0.000256531</v>
      </c>
      <c r="E278" s="73" t="str">
        <f>IF(OR(F278&gt;Correlation_traitement!$B$10,I278&gt;Correlation_traitement!$B$9,E277="NON NULLE"),"NON NULLE","NULLE")</f>
        <v>NON NULLE</v>
      </c>
      <c r="F278" s="78">
        <f>(A278-A$2)/Correlation_traitement!$B$5</f>
        <v>1.1040000000000001</v>
      </c>
      <c r="G278" s="69">
        <f>F278-Correlation_traitement!$B$12</f>
        <v>0.84800000000000009</v>
      </c>
      <c r="H278" s="70">
        <f ca="1">AVERAGE(OFFSET(B278,0,0,Correlation_traitement!$B$6,1))</f>
        <v>-0.0068778900000000002</v>
      </c>
      <c r="I278" s="70">
        <f ca="1">AVERAGE(OFFSET(C278,0,0,Correlation_traitement!$B$6,1))</f>
        <v>0.0226482</v>
      </c>
      <c r="J278" s="70">
        <f ca="1">AVERAGE(OFFSET(D278,0,0,Correlation_traitement!$B$6,1))</f>
        <v>0.000256531</v>
      </c>
      <c r="K278">
        <v>0.020969700000000001</v>
      </c>
      <c r="L278">
        <v>8.54556</v>
      </c>
      <c r="M278">
        <v>416.06400000000002</v>
      </c>
      <c r="N278">
        <v>407.51900000000001</v>
      </c>
      <c r="O278" s="70"/>
      <c r="P278" s="70"/>
    </row>
    <row r="279" spans="1:16" ht="12.75">
      <c r="A279" s="78">
        <f>IF(TRUE,Correlation_donnees_brutes!A280)</f>
        <v>277</v>
      </c>
      <c r="B279" s="78">
        <f>IF(TRUE,Correlation_donnees_brutes!B280)</f>
        <v>-0.00692057</v>
      </c>
      <c r="C279" s="78">
        <f>IF(TRUE,Correlation_donnees_brutes!C280)</f>
        <v>0.0229702</v>
      </c>
      <c r="D279" s="78">
        <f>IF(TRUE,Correlation_donnees_brutes!D280)</f>
        <v>0.00020212799999999999</v>
      </c>
      <c r="E279" s="73" t="str">
        <f>IF(OR(F279&gt;Correlation_traitement!$B$10,I279&gt;Correlation_traitement!$B$9,E278="NON NULLE"),"NON NULLE","NULLE")</f>
        <v>NON NULLE</v>
      </c>
      <c r="F279" s="78">
        <f>(A279-A$2)/Correlation_traitement!$B$5</f>
        <v>1.1080000000000001</v>
      </c>
      <c r="G279" s="69">
        <f>F279-Correlation_traitement!$B$12</f>
        <v>0.85200000000000009</v>
      </c>
      <c r="H279" s="70">
        <f ca="1">AVERAGE(OFFSET(B279,0,0,Correlation_traitement!$B$6,1))</f>
        <v>-0.00692057</v>
      </c>
      <c r="I279" s="70">
        <f ca="1">AVERAGE(OFFSET(C279,0,0,Correlation_traitement!$B$6,1))</f>
        <v>0.0229702</v>
      </c>
      <c r="J279" s="70">
        <f ca="1">AVERAGE(OFFSET(D279,0,0,Correlation_traitement!$B$6,1))</f>
        <v>0.00020212799999999999</v>
      </c>
      <c r="K279">
        <v>0.0212029</v>
      </c>
      <c r="L279">
        <v>8.6405700000000003</v>
      </c>
      <c r="M279">
        <v>416.15899999999999</v>
      </c>
      <c r="N279">
        <v>407.51900000000001</v>
      </c>
      <c r="O279" s="70"/>
      <c r="P279" s="70"/>
    </row>
    <row r="280" spans="1:16" ht="12.75">
      <c r="A280" s="78">
        <f>IF(TRUE,Correlation_donnees_brutes!A281)</f>
        <v>278</v>
      </c>
      <c r="B280" s="78">
        <f>IF(TRUE,Correlation_donnees_brutes!B281)</f>
        <v>-0.0070223600000000001</v>
      </c>
      <c r="C280" s="78">
        <f>IF(TRUE,Correlation_donnees_brutes!C281)</f>
        <v>0.0232733</v>
      </c>
      <c r="D280" s="78">
        <f>IF(TRUE,Correlation_donnees_brutes!D281)</f>
        <v>0.00020652299999999999</v>
      </c>
      <c r="E280" s="73" t="str">
        <f>IF(OR(F280&gt;Correlation_traitement!$B$10,I280&gt;Correlation_traitement!$B$9,E279="NON NULLE"),"NON NULLE","NULLE")</f>
        <v>NON NULLE</v>
      </c>
      <c r="F280" s="78">
        <f>(A280-A$2)/Correlation_traitement!$B$5</f>
        <v>1.1120000000000001</v>
      </c>
      <c r="G280" s="69">
        <f>F280-Correlation_traitement!$B$12</f>
        <v>0.85600000000000009</v>
      </c>
      <c r="H280" s="70">
        <f ca="1">AVERAGE(OFFSET(B280,0,0,Correlation_traitement!$B$6,1))</f>
        <v>-0.0070223600000000001</v>
      </c>
      <c r="I280" s="70">
        <f ca="1">AVERAGE(OFFSET(C280,0,0,Correlation_traitement!$B$6,1))</f>
        <v>0.0232733</v>
      </c>
      <c r="J280" s="70">
        <f ca="1">AVERAGE(OFFSET(D280,0,0,Correlation_traitement!$B$6,1))</f>
        <v>0.00020652299999999999</v>
      </c>
      <c r="K280">
        <v>0.0214583</v>
      </c>
      <c r="L280">
        <v>8.74465</v>
      </c>
      <c r="M280">
        <v>416.26400000000001</v>
      </c>
      <c r="N280">
        <v>407.51900000000001</v>
      </c>
      <c r="O280" s="70"/>
      <c r="P280" s="70"/>
    </row>
    <row r="281" spans="1:16" ht="12.75">
      <c r="A281" s="78">
        <f>IF(TRUE,Correlation_donnees_brutes!A282)</f>
        <v>279</v>
      </c>
      <c r="B281" s="78">
        <f>IF(TRUE,Correlation_donnees_brutes!B282)</f>
        <v>-0.0070921400000000002</v>
      </c>
      <c r="C281" s="78">
        <f>IF(TRUE,Correlation_donnees_brutes!C282)</f>
        <v>0.023527300000000001</v>
      </c>
      <c r="D281" s="78">
        <f>IF(TRUE,Correlation_donnees_brutes!D282)</f>
        <v>0.00022245199999999999</v>
      </c>
      <c r="E281" s="73" t="str">
        <f>IF(OR(F281&gt;Correlation_traitement!$B$10,I281&gt;Correlation_traitement!$B$9,E280="NON NULLE"),"NON NULLE","NULLE")</f>
        <v>NON NULLE</v>
      </c>
      <c r="F281" s="78">
        <f>(A281-A$2)/Correlation_traitement!$B$5</f>
        <v>1.1160000000000001</v>
      </c>
      <c r="G281" s="69">
        <f>F281-Correlation_traitement!$B$12</f>
        <v>0.8600000000000001</v>
      </c>
      <c r="H281" s="70">
        <f ca="1">AVERAGE(OFFSET(B281,0,0,Correlation_traitement!$B$6,1))</f>
        <v>-0.0070921400000000002</v>
      </c>
      <c r="I281" s="70">
        <f ca="1">AVERAGE(OFFSET(C281,0,0,Correlation_traitement!$B$6,1))</f>
        <v>0.023527300000000001</v>
      </c>
      <c r="J281" s="70">
        <f ca="1">AVERAGE(OFFSET(D281,0,0,Correlation_traitement!$B$6,1))</f>
        <v>0.00022245199999999999</v>
      </c>
      <c r="K281">
        <v>0.0217235</v>
      </c>
      <c r="L281">
        <v>8.8527500000000003</v>
      </c>
      <c r="M281">
        <v>416.37200000000001</v>
      </c>
      <c r="N281">
        <v>407.51900000000001</v>
      </c>
      <c r="O281" s="70"/>
      <c r="P281" s="70"/>
    </row>
    <row r="282" spans="1:16" ht="12.75">
      <c r="A282" s="78">
        <f>IF(TRUE,Correlation_donnees_brutes!A283)</f>
        <v>280</v>
      </c>
      <c r="B282" s="78">
        <f>IF(TRUE,Correlation_donnees_brutes!B283)</f>
        <v>-0.0071682300000000003</v>
      </c>
      <c r="C282" s="78">
        <f>IF(TRUE,Correlation_donnees_brutes!C283)</f>
        <v>0.023777400000000001</v>
      </c>
      <c r="D282" s="78">
        <f>IF(TRUE,Correlation_donnees_brutes!D283)</f>
        <v>0.00028716000000000001</v>
      </c>
      <c r="E282" s="73" t="str">
        <f>IF(OR(F282&gt;Correlation_traitement!$B$10,I282&gt;Correlation_traitement!$B$9,E281="NON NULLE"),"NON NULLE","NULLE")</f>
        <v>NON NULLE</v>
      </c>
      <c r="F282" s="78">
        <f>(A282-A$2)/Correlation_traitement!$B$5</f>
        <v>1.1200000000000001</v>
      </c>
      <c r="G282" s="69">
        <f>F282-Correlation_traitement!$B$12</f>
        <v>0.8640000000000001</v>
      </c>
      <c r="H282" s="70">
        <f ca="1">AVERAGE(OFFSET(B282,0,0,Correlation_traitement!$B$6,1))</f>
        <v>-0.0071682300000000003</v>
      </c>
      <c r="I282" s="70">
        <f ca="1">AVERAGE(OFFSET(C282,0,0,Correlation_traitement!$B$6,1))</f>
        <v>0.023777400000000001</v>
      </c>
      <c r="J282" s="70">
        <f ca="1">AVERAGE(OFFSET(D282,0,0,Correlation_traitement!$B$6,1))</f>
        <v>0.00028716000000000001</v>
      </c>
      <c r="K282">
        <v>0.022029199999999999</v>
      </c>
      <c r="L282">
        <v>8.9773300000000003</v>
      </c>
      <c r="M282">
        <v>416.49599999999998</v>
      </c>
      <c r="N282">
        <v>407.51900000000001</v>
      </c>
      <c r="O282" s="70"/>
      <c r="P282" s="70"/>
    </row>
    <row r="283" spans="1:16" ht="12.75">
      <c r="A283" s="78">
        <f>IF(TRUE,Correlation_donnees_brutes!A284)</f>
        <v>281</v>
      </c>
      <c r="B283" s="78">
        <f>IF(TRUE,Correlation_donnees_brutes!B284)</f>
        <v>-0.00721662</v>
      </c>
      <c r="C283" s="78">
        <f>IF(TRUE,Correlation_donnees_brutes!C284)</f>
        <v>0.0239954</v>
      </c>
      <c r="D283" s="78">
        <f>IF(TRUE,Correlation_donnees_brutes!D284)</f>
        <v>0.00033714500000000001</v>
      </c>
      <c r="E283" s="73" t="str">
        <f>IF(OR(F283&gt;Correlation_traitement!$B$10,I283&gt;Correlation_traitement!$B$9,E282="NON NULLE"),"NON NULLE","NULLE")</f>
        <v>NON NULLE</v>
      </c>
      <c r="F283" s="78">
        <f>(A283-A$2)/Correlation_traitement!$B$5</f>
        <v>1.1240000000000001</v>
      </c>
      <c r="G283" s="69">
        <f>F283-Correlation_traitement!$B$12</f>
        <v>0.8680000000000001</v>
      </c>
      <c r="H283" s="70">
        <f ca="1">AVERAGE(OFFSET(B283,0,0,Correlation_traitement!$B$6,1))</f>
        <v>-0.00721662</v>
      </c>
      <c r="I283" s="70">
        <f ca="1">AVERAGE(OFFSET(C283,0,0,Correlation_traitement!$B$6,1))</f>
        <v>0.0239954</v>
      </c>
      <c r="J283" s="70">
        <f ca="1">AVERAGE(OFFSET(D283,0,0,Correlation_traitement!$B$6,1))</f>
        <v>0.00033714500000000001</v>
      </c>
      <c r="K283">
        <v>0.022301999999999999</v>
      </c>
      <c r="L283">
        <v>9.0884999999999998</v>
      </c>
      <c r="M283">
        <v>416.60700000000003</v>
      </c>
      <c r="N283">
        <v>407.51900000000001</v>
      </c>
      <c r="O283" s="70"/>
      <c r="P283" s="70"/>
    </row>
    <row r="284" spans="1:16" ht="12.75">
      <c r="A284" s="78">
        <f>IF(TRUE,Correlation_donnees_brutes!A285)</f>
        <v>282</v>
      </c>
      <c r="B284" s="78">
        <f>IF(TRUE,Correlation_donnees_brutes!B285)</f>
        <v>-0.0072794799999999996</v>
      </c>
      <c r="C284" s="78">
        <f>IF(TRUE,Correlation_donnees_brutes!C285)</f>
        <v>0.024300499999999999</v>
      </c>
      <c r="D284" s="78">
        <f>IF(TRUE,Correlation_donnees_brutes!D285)</f>
        <v>0.00038985499999999999</v>
      </c>
      <c r="E284" s="73" t="str">
        <f>IF(OR(F284&gt;Correlation_traitement!$B$10,I284&gt;Correlation_traitement!$B$9,E283="NON NULLE"),"NON NULLE","NULLE")</f>
        <v>NON NULLE</v>
      </c>
      <c r="F284" s="78">
        <f>(A284-A$2)/Correlation_traitement!$B$5</f>
        <v>1.1279999999999999</v>
      </c>
      <c r="G284" s="69">
        <f>F284-Correlation_traitement!$B$12</f>
        <v>0.87199999999999989</v>
      </c>
      <c r="H284" s="70">
        <f ca="1">AVERAGE(OFFSET(B284,0,0,Correlation_traitement!$B$6,1))</f>
        <v>-0.0072794799999999996</v>
      </c>
      <c r="I284" s="70">
        <f ca="1">AVERAGE(OFFSET(C284,0,0,Correlation_traitement!$B$6,1))</f>
        <v>0.024300499999999999</v>
      </c>
      <c r="J284" s="70">
        <f ca="1">AVERAGE(OFFSET(D284,0,0,Correlation_traitement!$B$6,1))</f>
        <v>0.00038985499999999999</v>
      </c>
      <c r="K284">
        <v>0.0225559</v>
      </c>
      <c r="L284">
        <v>9.1919599999999999</v>
      </c>
      <c r="M284">
        <v>416.71100000000001</v>
      </c>
      <c r="N284">
        <v>407.51900000000001</v>
      </c>
      <c r="O284" s="70"/>
      <c r="P284" s="70"/>
    </row>
    <row r="285" spans="1:16" ht="12.75">
      <c r="A285" s="78">
        <f>IF(TRUE,Correlation_donnees_brutes!A286)</f>
        <v>283</v>
      </c>
      <c r="B285" s="78">
        <f>IF(TRUE,Correlation_donnees_brutes!B286)</f>
        <v>-0.00736339</v>
      </c>
      <c r="C285" s="78">
        <f>IF(TRUE,Correlation_donnees_brutes!C286)</f>
        <v>0.024635399999999998</v>
      </c>
      <c r="D285" s="78">
        <f>IF(TRUE,Correlation_donnees_brutes!D286)</f>
        <v>0.00036598400000000002</v>
      </c>
      <c r="E285" s="73" t="str">
        <f>IF(OR(F285&gt;Correlation_traitement!$B$10,I285&gt;Correlation_traitement!$B$9,E284="NON NULLE"),"NON NULLE","NULLE")</f>
        <v>NON NULLE</v>
      </c>
      <c r="F285" s="78">
        <f>(A285-A$2)/Correlation_traitement!$B$5</f>
        <v>1.1319999999999999</v>
      </c>
      <c r="G285" s="69">
        <f>F285-Correlation_traitement!$B$12</f>
        <v>0.87599999999999989</v>
      </c>
      <c r="H285" s="70">
        <f ca="1">AVERAGE(OFFSET(B285,0,0,Correlation_traitement!$B$6,1))</f>
        <v>-0.00736339</v>
      </c>
      <c r="I285" s="70">
        <f ca="1">AVERAGE(OFFSET(C285,0,0,Correlation_traitement!$B$6,1))</f>
        <v>0.024635399999999998</v>
      </c>
      <c r="J285" s="70">
        <f ca="1">AVERAGE(OFFSET(D285,0,0,Correlation_traitement!$B$6,1))</f>
        <v>0.00036598400000000002</v>
      </c>
      <c r="K285">
        <v>0.0228084</v>
      </c>
      <c r="L285">
        <v>9.2948599999999999</v>
      </c>
      <c r="M285">
        <v>416.81400000000002</v>
      </c>
      <c r="N285">
        <v>407.51900000000001</v>
      </c>
      <c r="O285" s="70"/>
      <c r="P285" s="70"/>
    </row>
    <row r="286" spans="1:16" ht="12.75">
      <c r="A286" s="78">
        <f>IF(TRUE,Correlation_donnees_brutes!A287)</f>
        <v>284</v>
      </c>
      <c r="B286" s="78">
        <f>IF(TRUE,Correlation_donnees_brutes!B287)</f>
        <v>-0.0074108899999999998</v>
      </c>
      <c r="C286" s="78">
        <f>IF(TRUE,Correlation_donnees_brutes!C287)</f>
        <v>0.024989500000000001</v>
      </c>
      <c r="D286" s="78">
        <f>IF(TRUE,Correlation_donnees_brutes!D287)</f>
        <v>0.00032738199999999998</v>
      </c>
      <c r="E286" s="73" t="str">
        <f>IF(OR(F286&gt;Correlation_traitement!$B$10,I286&gt;Correlation_traitement!$B$9,E285="NON NULLE"),"NON NULLE","NULLE")</f>
        <v>NON NULLE</v>
      </c>
      <c r="F286" s="78">
        <f>(A286-A$2)/Correlation_traitement!$B$5</f>
        <v>1.1359999999999999</v>
      </c>
      <c r="G286" s="69">
        <f>F286-Correlation_traitement!$B$12</f>
        <v>0.87999999999999989</v>
      </c>
      <c r="H286" s="70">
        <f ca="1">AVERAGE(OFFSET(B286,0,0,Correlation_traitement!$B$6,1))</f>
        <v>-0.0074108899999999998</v>
      </c>
      <c r="I286" s="70">
        <f ca="1">AVERAGE(OFFSET(C286,0,0,Correlation_traitement!$B$6,1))</f>
        <v>0.024989500000000001</v>
      </c>
      <c r="J286" s="70">
        <f ca="1">AVERAGE(OFFSET(D286,0,0,Correlation_traitement!$B$6,1))</f>
        <v>0.00032738199999999998</v>
      </c>
      <c r="K286">
        <v>0.023053500000000001</v>
      </c>
      <c r="L286">
        <v>9.3947400000000005</v>
      </c>
      <c r="M286">
        <v>416.91399999999999</v>
      </c>
      <c r="N286">
        <v>407.51900000000001</v>
      </c>
      <c r="O286" s="70"/>
      <c r="P286" s="70"/>
    </row>
    <row r="287" spans="1:16" ht="12.75">
      <c r="A287" s="78">
        <f>IF(TRUE,Correlation_donnees_brutes!A288)</f>
        <v>285</v>
      </c>
      <c r="B287" s="78">
        <f>IF(TRUE,Correlation_donnees_brutes!B288)</f>
        <v>-0.0074937299999999997</v>
      </c>
      <c r="C287" s="78">
        <f>IF(TRUE,Correlation_donnees_brutes!C288)</f>
        <v>0.0253046</v>
      </c>
      <c r="D287" s="78">
        <f>IF(TRUE,Correlation_donnees_brutes!D288)</f>
        <v>0.00032854599999999998</v>
      </c>
      <c r="E287" s="73" t="str">
        <f>IF(OR(F287&gt;Correlation_traitement!$B$10,I287&gt;Correlation_traitement!$B$9,E286="NON NULLE"),"NON NULLE","NULLE")</f>
        <v>NON NULLE</v>
      </c>
      <c r="F287" s="78">
        <f>(A287-A$2)/Correlation_traitement!$B$5</f>
        <v>1.1399999999999999</v>
      </c>
      <c r="G287" s="69">
        <f>F287-Correlation_traitement!$B$12</f>
        <v>0.8839999999999999</v>
      </c>
      <c r="H287" s="70">
        <f ca="1">AVERAGE(OFFSET(B287,0,0,Correlation_traitement!$B$6,1))</f>
        <v>-0.0074937299999999997</v>
      </c>
      <c r="I287" s="70">
        <f ca="1">AVERAGE(OFFSET(C287,0,0,Correlation_traitement!$B$6,1))</f>
        <v>0.0253046</v>
      </c>
      <c r="J287" s="70">
        <f ca="1">AVERAGE(OFFSET(D287,0,0,Correlation_traitement!$B$6,1))</f>
        <v>0.00032854599999999998</v>
      </c>
      <c r="K287">
        <v>0.0233172</v>
      </c>
      <c r="L287">
        <v>9.5022000000000002</v>
      </c>
      <c r="M287">
        <v>417.02100000000002</v>
      </c>
      <c r="N287">
        <v>407.51900000000001</v>
      </c>
      <c r="O287" s="70"/>
      <c r="P287" s="70"/>
    </row>
    <row r="288" spans="1:16" ht="12.75">
      <c r="A288" s="78">
        <f>IF(TRUE,Correlation_donnees_brutes!A289)</f>
        <v>286</v>
      </c>
      <c r="B288" s="78">
        <f>IF(TRUE,Correlation_donnees_brutes!B289)</f>
        <v>-0.00752975</v>
      </c>
      <c r="C288" s="78">
        <f>IF(TRUE,Correlation_donnees_brutes!C289)</f>
        <v>0.025585900000000002</v>
      </c>
      <c r="D288" s="78">
        <f>IF(TRUE,Correlation_donnees_brutes!D289)</f>
        <v>0.000296941</v>
      </c>
      <c r="E288" s="73" t="str">
        <f>IF(OR(F288&gt;Correlation_traitement!$B$10,I288&gt;Correlation_traitement!$B$9,E287="NON NULLE"),"NON NULLE","NULLE")</f>
        <v>NON NULLE</v>
      </c>
      <c r="F288" s="78">
        <f>(A288-A$2)/Correlation_traitement!$B$5</f>
        <v>1.1439999999999999</v>
      </c>
      <c r="G288" s="69">
        <f>F288-Correlation_traitement!$B$12</f>
        <v>0.8879999999999999</v>
      </c>
      <c r="H288" s="70">
        <f ca="1">AVERAGE(OFFSET(B288,0,0,Correlation_traitement!$B$6,1))</f>
        <v>-0.00752975</v>
      </c>
      <c r="I288" s="70">
        <f ca="1">AVERAGE(OFFSET(C288,0,0,Correlation_traitement!$B$6,1))</f>
        <v>0.025585900000000002</v>
      </c>
      <c r="J288" s="70">
        <f ca="1">AVERAGE(OFFSET(D288,0,0,Correlation_traitement!$B$6,1))</f>
        <v>0.000296941</v>
      </c>
      <c r="K288">
        <v>0.0235649</v>
      </c>
      <c r="L288">
        <v>9.6031200000000005</v>
      </c>
      <c r="M288">
        <v>417.12200000000001</v>
      </c>
      <c r="N288">
        <v>407.51900000000001</v>
      </c>
      <c r="O288" s="70"/>
      <c r="P288" s="70"/>
    </row>
    <row r="289" spans="1:16" ht="12.75">
      <c r="A289" s="78">
        <f>IF(TRUE,Correlation_donnees_brutes!A290)</f>
        <v>287</v>
      </c>
      <c r="B289" s="78">
        <f>IF(TRUE,Correlation_donnees_brutes!B290)</f>
        <v>-0.0075218000000000004</v>
      </c>
      <c r="C289" s="78">
        <f>IF(TRUE,Correlation_donnees_brutes!C290)</f>
        <v>0.025908799999999999</v>
      </c>
      <c r="D289" s="78">
        <f>IF(TRUE,Correlation_donnees_brutes!D290)</f>
        <v>0.00023856300000000001</v>
      </c>
      <c r="E289" s="73" t="str">
        <f>IF(OR(F289&gt;Correlation_traitement!$B$10,I289&gt;Correlation_traitement!$B$9,E288="NON NULLE"),"NON NULLE","NULLE")</f>
        <v>NON NULLE</v>
      </c>
      <c r="F289" s="78">
        <f>(A289-A$2)/Correlation_traitement!$B$5</f>
        <v>1.1479999999999999</v>
      </c>
      <c r="G289" s="69">
        <f>F289-Correlation_traitement!$B$12</f>
        <v>0.8919999999999999</v>
      </c>
      <c r="H289" s="70">
        <f ca="1">AVERAGE(OFFSET(B289,0,0,Correlation_traitement!$B$6,1))</f>
        <v>-0.0075218000000000004</v>
      </c>
      <c r="I289" s="70">
        <f ca="1">AVERAGE(OFFSET(C289,0,0,Correlation_traitement!$B$6,1))</f>
        <v>0.025908799999999999</v>
      </c>
      <c r="J289" s="70">
        <f ca="1">AVERAGE(OFFSET(D289,0,0,Correlation_traitement!$B$6,1))</f>
        <v>0.00023856300000000001</v>
      </c>
      <c r="K289">
        <v>0.023854299999999998</v>
      </c>
      <c r="L289">
        <v>9.7210900000000002</v>
      </c>
      <c r="M289">
        <v>417.24</v>
      </c>
      <c r="N289">
        <v>407.51900000000001</v>
      </c>
      <c r="O289" s="70"/>
      <c r="P289" s="70"/>
    </row>
    <row r="290" spans="1:16" ht="12.75">
      <c r="A290" s="78">
        <f>IF(TRUE,Correlation_donnees_brutes!A291)</f>
        <v>288</v>
      </c>
      <c r="B290" s="78">
        <f>IF(TRUE,Correlation_donnees_brutes!B291)</f>
        <v>-0.0076055899999999997</v>
      </c>
      <c r="C290" s="78">
        <f>IF(TRUE,Correlation_donnees_brutes!C291)</f>
        <v>0.026170700000000002</v>
      </c>
      <c r="D290" s="78">
        <f>IF(TRUE,Correlation_donnees_brutes!D291)</f>
        <v>0.00023923299999999999</v>
      </c>
      <c r="E290" s="73" t="str">
        <f>IF(OR(F290&gt;Correlation_traitement!$B$10,I290&gt;Correlation_traitement!$B$9,E289="NON NULLE"),"NON NULLE","NULLE")</f>
        <v>NON NULLE</v>
      </c>
      <c r="F290" s="78">
        <f>(A290-A$2)/Correlation_traitement!$B$5</f>
        <v>1.1519999999999999</v>
      </c>
      <c r="G290" s="69">
        <f>F290-Correlation_traitement!$B$12</f>
        <v>0.89599999999999991</v>
      </c>
      <c r="H290" s="70">
        <f ca="1">AVERAGE(OFFSET(B290,0,0,Correlation_traitement!$B$6,1))</f>
        <v>-0.0076055899999999997</v>
      </c>
      <c r="I290" s="70">
        <f ca="1">AVERAGE(OFFSET(C290,0,0,Correlation_traitement!$B$6,1))</f>
        <v>0.026170700000000002</v>
      </c>
      <c r="J290" s="70">
        <f ca="1">AVERAGE(OFFSET(D290,0,0,Correlation_traitement!$B$6,1))</f>
        <v>0.00023923299999999999</v>
      </c>
      <c r="K290">
        <v>0.024164600000000001</v>
      </c>
      <c r="L290">
        <v>9.8475300000000008</v>
      </c>
      <c r="M290">
        <v>417.36599999999999</v>
      </c>
      <c r="N290">
        <v>407.51900000000001</v>
      </c>
      <c r="O290" s="70"/>
      <c r="P290" s="70"/>
    </row>
    <row r="291" spans="1:16" ht="12.75">
      <c r="A291" s="78">
        <f>IF(TRUE,Correlation_donnees_brutes!A292)</f>
        <v>289</v>
      </c>
      <c r="B291" s="78">
        <f>IF(TRUE,Correlation_donnees_brutes!B292)</f>
        <v>-0.0077109600000000002</v>
      </c>
      <c r="C291" s="78">
        <f>IF(TRUE,Correlation_donnees_brutes!C292)</f>
        <v>0.026393400000000001</v>
      </c>
      <c r="D291" s="78">
        <f>IF(TRUE,Correlation_donnees_brutes!D292)</f>
        <v>0.00024472600000000001</v>
      </c>
      <c r="E291" s="73" t="str">
        <f>IF(OR(F291&gt;Correlation_traitement!$B$10,I291&gt;Correlation_traitement!$B$9,E290="NON NULLE"),"NON NULLE","NULLE")</f>
        <v>NON NULLE</v>
      </c>
      <c r="F291" s="78">
        <f>(A291-A$2)/Correlation_traitement!$B$5</f>
        <v>1.1559999999999999</v>
      </c>
      <c r="G291" s="69">
        <f>F291-Correlation_traitement!$B$12</f>
        <v>0.89999999999999991</v>
      </c>
      <c r="H291" s="70">
        <f ca="1">AVERAGE(OFFSET(B291,0,0,Correlation_traitement!$B$6,1))</f>
        <v>-0.0077109600000000002</v>
      </c>
      <c r="I291" s="70">
        <f ca="1">AVERAGE(OFFSET(C291,0,0,Correlation_traitement!$B$6,1))</f>
        <v>0.026393400000000001</v>
      </c>
      <c r="J291" s="70">
        <f ca="1">AVERAGE(OFFSET(D291,0,0,Correlation_traitement!$B$6,1))</f>
        <v>0.00024472600000000001</v>
      </c>
      <c r="K291">
        <v>0.024481599999999999</v>
      </c>
      <c r="L291">
        <v>9.9767100000000006</v>
      </c>
      <c r="M291">
        <v>417.49599999999998</v>
      </c>
      <c r="N291">
        <v>407.51900000000001</v>
      </c>
      <c r="O291" s="70"/>
      <c r="P291" s="70"/>
    </row>
    <row r="292" spans="1:16" ht="12.75">
      <c r="A292" s="78">
        <f>IF(TRUE,Correlation_donnees_brutes!A293)</f>
        <v>290</v>
      </c>
      <c r="B292" s="78">
        <f>IF(TRUE,Correlation_donnees_brutes!B293)</f>
        <v>-0.0077669599999999998</v>
      </c>
      <c r="C292" s="78">
        <f>IF(TRUE,Correlation_donnees_brutes!C293)</f>
        <v>0.026641100000000001</v>
      </c>
      <c r="D292" s="78">
        <f>IF(TRUE,Correlation_donnees_brutes!D293)</f>
        <v>0.00026913099999999998</v>
      </c>
      <c r="E292" s="73" t="str">
        <f>IF(OR(F292&gt;Correlation_traitement!$B$10,I292&gt;Correlation_traitement!$B$9,E291="NON NULLE"),"NON NULLE","NULLE")</f>
        <v>NON NULLE</v>
      </c>
      <c r="F292" s="78">
        <f>(A292-A$2)/Correlation_traitement!$B$5</f>
        <v>1.1599999999999999</v>
      </c>
      <c r="G292" s="69">
        <f>F292-Correlation_traitement!$B$12</f>
        <v>0.90399999999999991</v>
      </c>
      <c r="H292" s="70">
        <f ca="1">AVERAGE(OFFSET(B292,0,0,Correlation_traitement!$B$6,1))</f>
        <v>-0.0077669599999999998</v>
      </c>
      <c r="I292" s="70">
        <f ca="1">AVERAGE(OFFSET(C292,0,0,Correlation_traitement!$B$6,1))</f>
        <v>0.026641100000000001</v>
      </c>
      <c r="J292" s="70">
        <f ca="1">AVERAGE(OFFSET(D292,0,0,Correlation_traitement!$B$6,1))</f>
        <v>0.00026913099999999998</v>
      </c>
      <c r="K292">
        <v>0.0248028</v>
      </c>
      <c r="L292">
        <v>10.1076</v>
      </c>
      <c r="M292">
        <v>417.62599999999998</v>
      </c>
      <c r="N292">
        <v>407.51900000000001</v>
      </c>
      <c r="O292" s="70"/>
      <c r="P292" s="70"/>
    </row>
    <row r="293" spans="1:16" ht="12.75">
      <c r="A293" s="78">
        <f>IF(TRUE,Correlation_donnees_brutes!A294)</f>
        <v>291</v>
      </c>
      <c r="B293" s="78">
        <f>IF(TRUE,Correlation_donnees_brutes!B294)</f>
        <v>-0.0078707499999999993</v>
      </c>
      <c r="C293" s="78">
        <f>IF(TRUE,Correlation_donnees_brutes!C294)</f>
        <v>0.026975699999999998</v>
      </c>
      <c r="D293" s="78">
        <f>IF(TRUE,Correlation_donnees_brutes!D294)</f>
        <v>0.00028177600000000002</v>
      </c>
      <c r="E293" s="73" t="str">
        <f>IF(OR(F293&gt;Correlation_traitement!$B$10,I293&gt;Correlation_traitement!$B$9,E292="NON NULLE"),"NON NULLE","NULLE")</f>
        <v>NON NULLE</v>
      </c>
      <c r="F293" s="78">
        <f>(A293-A$2)/Correlation_traitement!$B$5</f>
        <v>1.1639999999999999</v>
      </c>
      <c r="G293" s="69">
        <f>F293-Correlation_traitement!$B$12</f>
        <v>0.90799999999999992</v>
      </c>
      <c r="H293" s="70">
        <f ca="1">AVERAGE(OFFSET(B293,0,0,Correlation_traitement!$B$6,1))</f>
        <v>-0.0078707499999999993</v>
      </c>
      <c r="I293" s="70">
        <f ca="1">AVERAGE(OFFSET(C293,0,0,Correlation_traitement!$B$6,1))</f>
        <v>0.026975699999999998</v>
      </c>
      <c r="J293" s="70">
        <f ca="1">AVERAGE(OFFSET(D293,0,0,Correlation_traitement!$B$6,1))</f>
        <v>0.00028177600000000002</v>
      </c>
      <c r="K293">
        <v>0.025065299999999999</v>
      </c>
      <c r="L293">
        <v>10.214600000000001</v>
      </c>
      <c r="M293">
        <v>417.733</v>
      </c>
      <c r="N293">
        <v>407.51900000000001</v>
      </c>
      <c r="O293" s="70"/>
      <c r="P293" s="70"/>
    </row>
    <row r="294" spans="1:16" ht="12.75">
      <c r="A294" s="78">
        <f>IF(TRUE,Correlation_donnees_brutes!A295)</f>
        <v>292</v>
      </c>
      <c r="B294" s="78">
        <f>IF(TRUE,Correlation_donnees_brutes!B295)</f>
        <v>-0.0080058600000000001</v>
      </c>
      <c r="C294" s="78">
        <f>IF(TRUE,Correlation_donnees_brutes!C295)</f>
        <v>0.027344</v>
      </c>
      <c r="D294" s="78">
        <f>IF(TRUE,Correlation_donnees_brutes!D295)</f>
        <v>0.00026318499999999998</v>
      </c>
      <c r="E294" s="73" t="str">
        <f>IF(OR(F294&gt;Correlation_traitement!$B$10,I294&gt;Correlation_traitement!$B$9,E293="NON NULLE"),"NON NULLE","NULLE")</f>
        <v>NON NULLE</v>
      </c>
      <c r="F294" s="78">
        <f>(A294-A$2)/Correlation_traitement!$B$5</f>
        <v>1.1679999999999999</v>
      </c>
      <c r="G294" s="69">
        <f>F294-Correlation_traitement!$B$12</f>
        <v>0.91199999999999992</v>
      </c>
      <c r="H294" s="70">
        <f ca="1">AVERAGE(OFFSET(B294,0,0,Correlation_traitement!$B$6,1))</f>
        <v>-0.0080058600000000001</v>
      </c>
      <c r="I294" s="70">
        <f ca="1">AVERAGE(OFFSET(C294,0,0,Correlation_traitement!$B$6,1))</f>
        <v>0.027344</v>
      </c>
      <c r="J294" s="70">
        <f ca="1">AVERAGE(OFFSET(D294,0,0,Correlation_traitement!$B$6,1))</f>
        <v>0.00026318499999999998</v>
      </c>
      <c r="K294">
        <v>0.025326499999999998</v>
      </c>
      <c r="L294">
        <v>10.321</v>
      </c>
      <c r="M294">
        <v>417.84</v>
      </c>
      <c r="N294">
        <v>407.51900000000001</v>
      </c>
      <c r="O294" s="70"/>
      <c r="P294" s="70"/>
    </row>
    <row r="295" spans="1:16" ht="12.75">
      <c r="A295" s="78">
        <f>IF(TRUE,Correlation_donnees_brutes!A296)</f>
        <v>293</v>
      </c>
      <c r="B295" s="78">
        <f>IF(TRUE,Correlation_donnees_brutes!B296)</f>
        <v>-0.0080370400000000005</v>
      </c>
      <c r="C295" s="78">
        <f>IF(TRUE,Correlation_donnees_brutes!C296)</f>
        <v>0.027685299999999999</v>
      </c>
      <c r="D295" s="78">
        <f>IF(TRUE,Correlation_donnees_brutes!D296)</f>
        <v>0.00027679000000000001</v>
      </c>
      <c r="E295" s="73" t="str">
        <f>IF(OR(F295&gt;Correlation_traitement!$B$10,I295&gt;Correlation_traitement!$B$9,E294="NON NULLE"),"NON NULLE","NULLE")</f>
        <v>NON NULLE</v>
      </c>
      <c r="F295" s="78">
        <f>(A295-A$2)/Correlation_traitement!$B$5</f>
        <v>1.1719999999999999</v>
      </c>
      <c r="G295" s="69">
        <f>F295-Correlation_traitement!$B$12</f>
        <v>0.91599999999999993</v>
      </c>
      <c r="H295" s="70">
        <f ca="1">AVERAGE(OFFSET(B295,0,0,Correlation_traitement!$B$6,1))</f>
        <v>-0.0080370400000000005</v>
      </c>
      <c r="I295" s="70">
        <f ca="1">AVERAGE(OFFSET(C295,0,0,Correlation_traitement!$B$6,1))</f>
        <v>0.027685299999999999</v>
      </c>
      <c r="J295" s="70">
        <f ca="1">AVERAGE(OFFSET(D295,0,0,Correlation_traitement!$B$6,1))</f>
        <v>0.00027679000000000001</v>
      </c>
      <c r="K295">
        <v>0.025625599999999998</v>
      </c>
      <c r="L295">
        <v>10.4429</v>
      </c>
      <c r="M295">
        <v>417.96199999999999</v>
      </c>
      <c r="N295">
        <v>407.51900000000001</v>
      </c>
      <c r="O295" s="70"/>
      <c r="P295" s="70"/>
    </row>
    <row r="296" spans="1:16" ht="12.75">
      <c r="A296" s="78">
        <f>IF(TRUE,Correlation_donnees_brutes!A297)</f>
        <v>294</v>
      </c>
      <c r="B296" s="78">
        <f>IF(TRUE,Correlation_donnees_brutes!B297)</f>
        <v>-0.0080906799999999994</v>
      </c>
      <c r="C296" s="78">
        <f>IF(TRUE,Correlation_donnees_brutes!C297)</f>
        <v>0.0280171</v>
      </c>
      <c r="D296" s="78">
        <f>IF(TRUE,Correlation_donnees_brutes!D297)</f>
        <v>0.000258194</v>
      </c>
      <c r="E296" s="73" t="str">
        <f>IF(OR(F296&gt;Correlation_traitement!$B$10,I296&gt;Correlation_traitement!$B$9,E295="NON NULLE"),"NON NULLE","NULLE")</f>
        <v>NON NULLE</v>
      </c>
      <c r="F296" s="78">
        <f>(A296-A$2)/Correlation_traitement!$B$5</f>
        <v>1.1759999999999999</v>
      </c>
      <c r="G296" s="69">
        <f>F296-Correlation_traitement!$B$12</f>
        <v>0.91999999999999993</v>
      </c>
      <c r="H296" s="70">
        <f ca="1">AVERAGE(OFFSET(B296,0,0,Correlation_traitement!$B$6,1))</f>
        <v>-0.0080906799999999994</v>
      </c>
      <c r="I296" s="70">
        <f ca="1">AVERAGE(OFFSET(C296,0,0,Correlation_traitement!$B$6,1))</f>
        <v>0.0280171</v>
      </c>
      <c r="J296" s="70">
        <f ca="1">AVERAGE(OFFSET(D296,0,0,Correlation_traitement!$B$6,1))</f>
        <v>0.000258194</v>
      </c>
      <c r="K296">
        <v>0.025914199999999998</v>
      </c>
      <c r="L296">
        <v>10.560499999999999</v>
      </c>
      <c r="M296">
        <v>418.07900000000001</v>
      </c>
      <c r="N296">
        <v>407.51900000000001</v>
      </c>
      <c r="O296" s="70"/>
      <c r="P296" s="70"/>
    </row>
    <row r="297" spans="1:16" ht="12.75">
      <c r="A297" s="78">
        <f>IF(TRUE,Correlation_donnees_brutes!A298)</f>
        <v>295</v>
      </c>
      <c r="B297" s="78">
        <f>IF(TRUE,Correlation_donnees_brutes!B298)</f>
        <v>-0.0081264600000000003</v>
      </c>
      <c r="C297" s="78">
        <f>IF(TRUE,Correlation_donnees_brutes!C298)</f>
        <v>0.028314599999999999</v>
      </c>
      <c r="D297" s="78">
        <f>IF(TRUE,Correlation_donnees_brutes!D298)</f>
        <v>0.00024463499999999999</v>
      </c>
      <c r="E297" s="73" t="str">
        <f>IF(OR(F297&gt;Correlation_traitement!$B$10,I297&gt;Correlation_traitement!$B$9,E296="NON NULLE"),"NON NULLE","NULLE")</f>
        <v>NON NULLE</v>
      </c>
      <c r="F297" s="78">
        <f>(A297-A$2)/Correlation_traitement!$B$5</f>
        <v>1.1799999999999999</v>
      </c>
      <c r="G297" s="69">
        <f>F297-Correlation_traitement!$B$12</f>
        <v>0.92399999999999993</v>
      </c>
      <c r="H297" s="70">
        <f ca="1">AVERAGE(OFFSET(B297,0,0,Correlation_traitement!$B$6,1))</f>
        <v>-0.0081264600000000003</v>
      </c>
      <c r="I297" s="70">
        <f ca="1">AVERAGE(OFFSET(C297,0,0,Correlation_traitement!$B$6,1))</f>
        <v>0.028314599999999999</v>
      </c>
      <c r="J297" s="70">
        <f ca="1">AVERAGE(OFFSET(D297,0,0,Correlation_traitement!$B$6,1))</f>
        <v>0.00024463499999999999</v>
      </c>
      <c r="K297">
        <v>0.026240699999999999</v>
      </c>
      <c r="L297">
        <v>10.6936</v>
      </c>
      <c r="M297">
        <v>418.21199999999999</v>
      </c>
      <c r="N297">
        <v>407.51900000000001</v>
      </c>
      <c r="O297" s="70"/>
      <c r="P297" s="70"/>
    </row>
    <row r="298" spans="1:16" ht="12.75">
      <c r="A298" s="78">
        <f>IF(TRUE,Correlation_donnees_brutes!A299)</f>
        <v>296</v>
      </c>
      <c r="B298" s="78">
        <f>IF(TRUE,Correlation_donnees_brutes!B299)</f>
        <v>-0.0082122600000000007</v>
      </c>
      <c r="C298" s="78">
        <f>IF(TRUE,Correlation_donnees_brutes!C299)</f>
        <v>0.0285931</v>
      </c>
      <c r="D298" s="78">
        <f>IF(TRUE,Correlation_donnees_brutes!D299)</f>
        <v>0.000219934</v>
      </c>
      <c r="E298" s="73" t="str">
        <f>IF(OR(F298&gt;Correlation_traitement!$B$10,I298&gt;Correlation_traitement!$B$9,E297="NON NULLE"),"NON NULLE","NULLE")</f>
        <v>NON NULLE</v>
      </c>
      <c r="F298" s="78">
        <f>(A298-A$2)/Correlation_traitement!$B$5</f>
        <v>1.1839999999999999</v>
      </c>
      <c r="G298" s="69">
        <f>F298-Correlation_traitement!$B$12</f>
        <v>0.92799999999999994</v>
      </c>
      <c r="H298" s="70">
        <f ca="1">AVERAGE(OFFSET(B298,0,0,Correlation_traitement!$B$6,1))</f>
        <v>-0.0082122600000000007</v>
      </c>
      <c r="I298" s="70">
        <f ca="1">AVERAGE(OFFSET(C298,0,0,Correlation_traitement!$B$6,1))</f>
        <v>0.0285931</v>
      </c>
      <c r="J298" s="70">
        <f ca="1">AVERAGE(OFFSET(D298,0,0,Correlation_traitement!$B$6,1))</f>
        <v>0.000219934</v>
      </c>
      <c r="K298">
        <v>0.026551000000000002</v>
      </c>
      <c r="L298">
        <v>10.82</v>
      </c>
      <c r="M298">
        <v>418.339</v>
      </c>
      <c r="N298">
        <v>407.51900000000001</v>
      </c>
      <c r="O298" s="70"/>
      <c r="P298" s="70"/>
    </row>
    <row r="299" spans="1:16" ht="12.75">
      <c r="A299" s="78">
        <f>IF(TRUE,Correlation_donnees_brutes!A300)</f>
        <v>297</v>
      </c>
      <c r="B299" s="78">
        <f>IF(TRUE,Correlation_donnees_brutes!B300)</f>
        <v>-0.0082719500000000001</v>
      </c>
      <c r="C299" s="78">
        <f>IF(TRUE,Correlation_donnees_brutes!C300)</f>
        <v>0.028876200000000001</v>
      </c>
      <c r="D299" s="78">
        <f>IF(TRUE,Correlation_donnees_brutes!D300)</f>
        <v>0.00019015800000000001</v>
      </c>
      <c r="E299" s="73" t="str">
        <f>IF(OR(F299&gt;Correlation_traitement!$B$10,I299&gt;Correlation_traitement!$B$9,E298="NON NULLE"),"NON NULLE","NULLE")</f>
        <v>NON NULLE</v>
      </c>
      <c r="F299" s="78">
        <f>(A299-A$2)/Correlation_traitement!$B$5</f>
        <v>1.1879999999999999</v>
      </c>
      <c r="G299" s="69">
        <f>F299-Correlation_traitement!$B$12</f>
        <v>0.93199999999999994</v>
      </c>
      <c r="H299" s="70">
        <f ca="1">AVERAGE(OFFSET(B299,0,0,Correlation_traitement!$B$6,1))</f>
        <v>-0.0082719500000000001</v>
      </c>
      <c r="I299" s="70">
        <f ca="1">AVERAGE(OFFSET(C299,0,0,Correlation_traitement!$B$6,1))</f>
        <v>0.028876200000000001</v>
      </c>
      <c r="J299" s="70">
        <f ca="1">AVERAGE(OFFSET(D299,0,0,Correlation_traitement!$B$6,1))</f>
        <v>0.00019015800000000001</v>
      </c>
      <c r="K299">
        <v>0.026863100000000001</v>
      </c>
      <c r="L299">
        <v>10.947200000000001</v>
      </c>
      <c r="M299">
        <v>418.46600000000001</v>
      </c>
      <c r="N299">
        <v>407.51900000000001</v>
      </c>
      <c r="O299" s="70"/>
      <c r="P299" s="70"/>
    </row>
    <row r="300" spans="1:16" ht="12.75">
      <c r="A300" s="78">
        <f>IF(TRUE,Correlation_donnees_brutes!A301)</f>
        <v>298</v>
      </c>
      <c r="B300" s="78">
        <f>IF(TRUE,Correlation_donnees_brutes!B301)</f>
        <v>-0.0083788400000000002</v>
      </c>
      <c r="C300" s="78">
        <f>IF(TRUE,Correlation_donnees_brutes!C301)</f>
        <v>0.0291878</v>
      </c>
      <c r="D300" s="78">
        <f>IF(TRUE,Correlation_donnees_brutes!D301)</f>
        <v>0.000234892</v>
      </c>
      <c r="E300" s="73" t="str">
        <f>IF(OR(F300&gt;Correlation_traitement!$B$10,I300&gt;Correlation_traitement!$B$9,E299="NON NULLE"),"NON NULLE","NULLE")</f>
        <v>NON NULLE</v>
      </c>
      <c r="F300" s="78">
        <f>(A300-A$2)/Correlation_traitement!$B$5</f>
        <v>1.192</v>
      </c>
      <c r="G300" s="69">
        <f>F300-Correlation_traitement!$B$12</f>
        <v>0.93599999999999994</v>
      </c>
      <c r="H300" s="70">
        <f ca="1">AVERAGE(OFFSET(B300,0,0,Correlation_traitement!$B$6,1))</f>
        <v>-0.0083788400000000002</v>
      </c>
      <c r="I300" s="70">
        <f ca="1">AVERAGE(OFFSET(C300,0,0,Correlation_traitement!$B$6,1))</f>
        <v>0.0291878</v>
      </c>
      <c r="J300" s="70">
        <f ca="1">AVERAGE(OFFSET(D300,0,0,Correlation_traitement!$B$6,1))</f>
        <v>0.000234892</v>
      </c>
      <c r="K300">
        <v>0.027150899999999999</v>
      </c>
      <c r="L300">
        <v>11.064500000000001</v>
      </c>
      <c r="M300">
        <v>418.58300000000003</v>
      </c>
      <c r="N300">
        <v>407.51900000000001</v>
      </c>
      <c r="O300" s="70"/>
      <c r="P300" s="70"/>
    </row>
    <row r="301" spans="1:16" ht="12.75">
      <c r="A301" s="78">
        <f>IF(TRUE,Correlation_donnees_brutes!A302)</f>
        <v>299</v>
      </c>
      <c r="B301" s="78">
        <f>IF(TRUE,Correlation_donnees_brutes!B302)</f>
        <v>-0.0084645599999999994</v>
      </c>
      <c r="C301" s="78">
        <f>IF(TRUE,Correlation_donnees_brutes!C302)</f>
        <v>0.029494300000000001</v>
      </c>
      <c r="D301" s="78">
        <f>IF(TRUE,Correlation_donnees_brutes!D302)</f>
        <v>0.00022340000000000001</v>
      </c>
      <c r="E301" s="73" t="str">
        <f>IF(OR(F301&gt;Correlation_traitement!$B$10,I301&gt;Correlation_traitement!$B$9,E300="NON NULLE"),"NON NULLE","NULLE")</f>
        <v>NON NULLE</v>
      </c>
      <c r="F301" s="78">
        <f>(A301-A$2)/Correlation_traitement!$B$5</f>
        <v>1.196</v>
      </c>
      <c r="G301" s="69">
        <f>F301-Correlation_traitement!$B$12</f>
        <v>0.93999999999999995</v>
      </c>
      <c r="H301" s="70">
        <f ca="1">AVERAGE(OFFSET(B301,0,0,Correlation_traitement!$B$6,1))</f>
        <v>-0.0084645599999999994</v>
      </c>
      <c r="I301" s="70">
        <f ca="1">AVERAGE(OFFSET(C301,0,0,Correlation_traitement!$B$6,1))</f>
        <v>0.029494300000000001</v>
      </c>
      <c r="J301" s="70">
        <f ca="1">AVERAGE(OFFSET(D301,0,0,Correlation_traitement!$B$6,1))</f>
        <v>0.00022340000000000001</v>
      </c>
      <c r="K301">
        <v>0.027424500000000001</v>
      </c>
      <c r="L301">
        <v>11.176</v>
      </c>
      <c r="M301">
        <v>418.695</v>
      </c>
      <c r="N301">
        <v>407.51900000000001</v>
      </c>
      <c r="O301" s="70"/>
      <c r="P301" s="70"/>
    </row>
    <row r="302" spans="1:16" ht="12.75">
      <c r="A302" s="78">
        <f>IF(TRUE,Correlation_donnees_brutes!A303)</f>
        <v>300</v>
      </c>
      <c r="B302" s="78">
        <f>IF(TRUE,Correlation_donnees_brutes!B303)</f>
        <v>-0.0085984500000000005</v>
      </c>
      <c r="C302" s="78">
        <f>IF(TRUE,Correlation_donnees_brutes!C303)</f>
        <v>0.029879300000000001</v>
      </c>
      <c r="D302" s="78">
        <f>IF(TRUE,Correlation_donnees_brutes!D303)</f>
        <v>0.000233518</v>
      </c>
      <c r="E302" s="73" t="str">
        <f>IF(OR(F302&gt;Correlation_traitement!$B$10,I302&gt;Correlation_traitement!$B$9,E301="NON NULLE"),"NON NULLE","NULLE")</f>
        <v>NON NULLE</v>
      </c>
      <c r="F302" s="78">
        <f>(A302-A$2)/Correlation_traitement!$B$5</f>
        <v>1.2</v>
      </c>
      <c r="G302" s="69">
        <f>F302-Correlation_traitement!$B$12</f>
        <v>0.94399999999999995</v>
      </c>
      <c r="H302" s="70">
        <f ca="1">AVERAGE(OFFSET(B302,0,0,Correlation_traitement!$B$6,1))</f>
        <v>-0.0085984500000000005</v>
      </c>
      <c r="I302" s="70">
        <f ca="1">AVERAGE(OFFSET(C302,0,0,Correlation_traitement!$B$6,1))</f>
        <v>0.029879300000000001</v>
      </c>
      <c r="J302" s="70">
        <f ca="1">AVERAGE(OFFSET(D302,0,0,Correlation_traitement!$B$6,1))</f>
        <v>0.000233518</v>
      </c>
      <c r="K302">
        <v>0.027685000000000001</v>
      </c>
      <c r="L302">
        <v>11.2822</v>
      </c>
      <c r="M302">
        <v>418.80099999999999</v>
      </c>
      <c r="N302">
        <v>407.51900000000001</v>
      </c>
      <c r="O302" s="70"/>
      <c r="P302" s="70"/>
    </row>
    <row r="303" spans="1:16" ht="12.75">
      <c r="A303" s="78">
        <f>IF(TRUE,Correlation_donnees_brutes!A304)</f>
        <v>301</v>
      </c>
      <c r="B303" s="78">
        <f>IF(TRUE,Correlation_donnees_brutes!B304)</f>
        <v>-0.0086970299999999997</v>
      </c>
      <c r="C303" s="78">
        <f>IF(TRUE,Correlation_donnees_brutes!C304)</f>
        <v>0.030118900000000001</v>
      </c>
      <c r="D303" s="78">
        <f>IF(TRUE,Correlation_donnees_brutes!D304)</f>
        <v>0.00022477900000000001</v>
      </c>
      <c r="E303" s="73" t="str">
        <f>IF(OR(F303&gt;Correlation_traitement!$B$10,I303&gt;Correlation_traitement!$B$9,E302="NON NULLE"),"NON NULLE","NULLE")</f>
        <v>NON NULLE</v>
      </c>
      <c r="F303" s="78">
        <f>(A303-A$2)/Correlation_traitement!$B$5</f>
        <v>1.204</v>
      </c>
      <c r="G303" s="69">
        <f>F303-Correlation_traitement!$B$12</f>
        <v>0.94799999999999995</v>
      </c>
      <c r="H303" s="70">
        <f ca="1">AVERAGE(OFFSET(B303,0,0,Correlation_traitement!$B$6,1))</f>
        <v>-0.0086970299999999997</v>
      </c>
      <c r="I303" s="70">
        <f ca="1">AVERAGE(OFFSET(C303,0,0,Correlation_traitement!$B$6,1))</f>
        <v>0.030118900000000001</v>
      </c>
      <c r="J303" s="70">
        <f ca="1">AVERAGE(OFFSET(D303,0,0,Correlation_traitement!$B$6,1))</f>
        <v>0.00022477900000000001</v>
      </c>
      <c r="K303">
        <v>0.027960700000000002</v>
      </c>
      <c r="L303">
        <v>11.394500000000001</v>
      </c>
      <c r="M303">
        <v>418.91300000000001</v>
      </c>
      <c r="N303">
        <v>407.51900000000001</v>
      </c>
      <c r="O303" s="70"/>
      <c r="P303" s="70"/>
    </row>
    <row r="304" spans="1:16" ht="12.75">
      <c r="A304" s="78">
        <f>IF(TRUE,Correlation_donnees_brutes!A305)</f>
        <v>302</v>
      </c>
      <c r="B304" s="78">
        <f>IF(TRUE,Correlation_donnees_brutes!B305)</f>
        <v>-0.0087572499999999994</v>
      </c>
      <c r="C304" s="78">
        <f>IF(TRUE,Correlation_donnees_brutes!C305)</f>
        <v>0.030347599999999999</v>
      </c>
      <c r="D304" s="78">
        <f>IF(TRUE,Correlation_donnees_brutes!D305)</f>
        <v>0.00021963000000000001</v>
      </c>
      <c r="E304" s="73" t="str">
        <f>IF(OR(F304&gt;Correlation_traitement!$B$10,I304&gt;Correlation_traitement!$B$9,E303="NON NULLE"),"NON NULLE","NULLE")</f>
        <v>NON NULLE</v>
      </c>
      <c r="F304" s="78">
        <f>(A304-A$2)/Correlation_traitement!$B$5</f>
        <v>1.208</v>
      </c>
      <c r="G304" s="69">
        <f>F304-Correlation_traitement!$B$12</f>
        <v>0.95199999999999996</v>
      </c>
      <c r="H304" s="70">
        <f ca="1">AVERAGE(OFFSET(B304,0,0,Correlation_traitement!$B$6,1))</f>
        <v>-0.0087572499999999994</v>
      </c>
      <c r="I304" s="70">
        <f ca="1">AVERAGE(OFFSET(C304,0,0,Correlation_traitement!$B$6,1))</f>
        <v>0.030347599999999999</v>
      </c>
      <c r="J304" s="70">
        <f ca="1">AVERAGE(OFFSET(D304,0,0,Correlation_traitement!$B$6,1))</f>
        <v>0.00021963000000000001</v>
      </c>
      <c r="K304">
        <v>0.028273699999999999</v>
      </c>
      <c r="L304">
        <v>11.5221</v>
      </c>
      <c r="M304">
        <v>419.041</v>
      </c>
      <c r="N304">
        <v>407.51900000000001</v>
      </c>
      <c r="O304" s="70"/>
      <c r="P304" s="70"/>
    </row>
    <row r="305" spans="1:16" ht="12.75">
      <c r="A305" s="78">
        <f>IF(TRUE,Correlation_donnees_brutes!A306)</f>
        <v>303</v>
      </c>
      <c r="B305" s="78">
        <f>IF(TRUE,Correlation_donnees_brutes!B306)</f>
        <v>-0.00883368</v>
      </c>
      <c r="C305" s="78">
        <f>IF(TRUE,Correlation_donnees_brutes!C306)</f>
        <v>0.030561999999999999</v>
      </c>
      <c r="D305" s="78">
        <f>IF(TRUE,Correlation_donnees_brutes!D306)</f>
        <v>0.00024097100000000001</v>
      </c>
      <c r="E305" s="73" t="str">
        <f>IF(OR(F305&gt;Correlation_traitement!$B$10,I305&gt;Correlation_traitement!$B$9,E304="NON NULLE"),"NON NULLE","NULLE")</f>
        <v>NON NULLE</v>
      </c>
      <c r="F305" s="78">
        <f>(A305-A$2)/Correlation_traitement!$B$5</f>
        <v>1.212</v>
      </c>
      <c r="G305" s="69">
        <f>F305-Correlation_traitement!$B$12</f>
        <v>0.95599999999999996</v>
      </c>
      <c r="H305" s="70">
        <f ca="1">AVERAGE(OFFSET(B305,0,0,Correlation_traitement!$B$6,1))</f>
        <v>-0.00883368</v>
      </c>
      <c r="I305" s="70">
        <f ca="1">AVERAGE(OFFSET(C305,0,0,Correlation_traitement!$B$6,1))</f>
        <v>0.030561999999999999</v>
      </c>
      <c r="J305" s="70">
        <f ca="1">AVERAGE(OFFSET(D305,0,0,Correlation_traitement!$B$6,1))</f>
        <v>0.00024097100000000001</v>
      </c>
      <c r="K305">
        <v>0.0285667</v>
      </c>
      <c r="L305">
        <v>11.641500000000001</v>
      </c>
      <c r="M305">
        <v>419.16</v>
      </c>
      <c r="N305">
        <v>407.51900000000001</v>
      </c>
      <c r="O305" s="70"/>
      <c r="P305" s="70"/>
    </row>
    <row r="306" spans="1:16" ht="12.75">
      <c r="A306" s="78">
        <f>IF(TRUE,Correlation_donnees_brutes!A307)</f>
        <v>304</v>
      </c>
      <c r="B306" s="78">
        <f>IF(TRUE,Correlation_donnees_brutes!B307)</f>
        <v>-0.0089184899999999994</v>
      </c>
      <c r="C306" s="78">
        <f>IF(TRUE,Correlation_donnees_brutes!C307)</f>
        <v>0.0308305</v>
      </c>
      <c r="D306" s="78">
        <f>IF(TRUE,Correlation_donnees_brutes!D307)</f>
        <v>0.00027974400000000001</v>
      </c>
      <c r="E306" s="73" t="str">
        <f>IF(OR(F306&gt;Correlation_traitement!$B$10,I306&gt;Correlation_traitement!$B$9,E305="NON NULLE"),"NON NULLE","NULLE")</f>
        <v>NON NULLE</v>
      </c>
      <c r="F306" s="78">
        <f>(A306-A$2)/Correlation_traitement!$B$5</f>
        <v>1.216</v>
      </c>
      <c r="G306" s="69">
        <f>F306-Correlation_traitement!$B$12</f>
        <v>0.95999999999999996</v>
      </c>
      <c r="H306" s="70">
        <f ca="1">AVERAGE(OFFSET(B306,0,0,Correlation_traitement!$B$6,1))</f>
        <v>-0.0089184899999999994</v>
      </c>
      <c r="I306" s="70">
        <f ca="1">AVERAGE(OFFSET(C306,0,0,Correlation_traitement!$B$6,1))</f>
        <v>0.0308305</v>
      </c>
      <c r="J306" s="70">
        <f ca="1">AVERAGE(OFFSET(D306,0,0,Correlation_traitement!$B$6,1))</f>
        <v>0.00027974400000000001</v>
      </c>
      <c r="K306">
        <v>0.0288623</v>
      </c>
      <c r="L306">
        <v>11.761900000000001</v>
      </c>
      <c r="M306">
        <v>419.28100000000001</v>
      </c>
      <c r="N306">
        <v>407.51900000000001</v>
      </c>
      <c r="O306" s="70"/>
      <c r="P306" s="70"/>
    </row>
    <row r="307" spans="1:16" ht="12.75">
      <c r="A307" s="78">
        <f>IF(TRUE,Correlation_donnees_brutes!A308)</f>
        <v>305</v>
      </c>
      <c r="B307" s="78">
        <f>IF(TRUE,Correlation_donnees_brutes!B308)</f>
        <v>-0.0089386499999999994</v>
      </c>
      <c r="C307" s="78">
        <f>IF(TRUE,Correlation_donnees_brutes!C308)</f>
        <v>0.031154999999999999</v>
      </c>
      <c r="D307" s="78">
        <f>IF(TRUE,Correlation_donnees_brutes!D308)</f>
        <v>0.00022041399999999999</v>
      </c>
      <c r="E307" s="73" t="str">
        <f>IF(OR(F307&gt;Correlation_traitement!$B$10,I307&gt;Correlation_traitement!$B$9,E306="NON NULLE"),"NON NULLE","NULLE")</f>
        <v>NON NULLE</v>
      </c>
      <c r="F307" s="78">
        <f>(A307-A$2)/Correlation_traitement!$B$5</f>
        <v>1.22</v>
      </c>
      <c r="G307" s="69">
        <f>F307-Correlation_traitement!$B$12</f>
        <v>0.96399999999999997</v>
      </c>
      <c r="H307" s="70">
        <f ca="1">AVERAGE(OFFSET(B307,0,0,Correlation_traitement!$B$6,1))</f>
        <v>-0.0089386499999999994</v>
      </c>
      <c r="I307" s="70">
        <f ca="1">AVERAGE(OFFSET(C307,0,0,Correlation_traitement!$B$6,1))</f>
        <v>0.031154999999999999</v>
      </c>
      <c r="J307" s="70">
        <f ca="1">AVERAGE(OFFSET(D307,0,0,Correlation_traitement!$B$6,1))</f>
        <v>0.00022041399999999999</v>
      </c>
      <c r="K307">
        <v>0.029135100000000001</v>
      </c>
      <c r="L307">
        <v>11.873100000000001</v>
      </c>
      <c r="M307">
        <v>419.392</v>
      </c>
      <c r="N307">
        <v>407.51900000000001</v>
      </c>
      <c r="O307" s="70"/>
      <c r="P307" s="70"/>
    </row>
    <row r="308" spans="1:16" ht="12.75">
      <c r="A308" s="78">
        <f>IF(TRUE,Correlation_donnees_brutes!A309)</f>
        <v>306</v>
      </c>
      <c r="B308" s="78">
        <f>IF(TRUE,Correlation_donnees_brutes!B309)</f>
        <v>-0.0090356599999999992</v>
      </c>
      <c r="C308" s="78">
        <f>IF(TRUE,Correlation_donnees_brutes!C309)</f>
        <v>0.031507899999999998</v>
      </c>
      <c r="D308" s="78">
        <f>IF(TRUE,Correlation_donnees_brutes!D309)</f>
        <v>0.000243093</v>
      </c>
      <c r="E308" s="73" t="str">
        <f>IF(OR(F308&gt;Correlation_traitement!$B$10,I308&gt;Correlation_traitement!$B$9,E307="NON NULLE"),"NON NULLE","NULLE")</f>
        <v>NON NULLE</v>
      </c>
      <c r="F308" s="78">
        <f>(A308-A$2)/Correlation_traitement!$B$5</f>
        <v>1.224</v>
      </c>
      <c r="G308" s="69">
        <f>F308-Correlation_traitement!$B$12</f>
        <v>0.96799999999999997</v>
      </c>
      <c r="H308" s="70">
        <f ca="1">AVERAGE(OFFSET(B308,0,0,Correlation_traitement!$B$6,1))</f>
        <v>-0.0090356599999999992</v>
      </c>
      <c r="I308" s="70">
        <f ca="1">AVERAGE(OFFSET(C308,0,0,Correlation_traitement!$B$6,1))</f>
        <v>0.031507899999999998</v>
      </c>
      <c r="J308" s="70">
        <f ca="1">AVERAGE(OFFSET(D308,0,0,Correlation_traitement!$B$6,1))</f>
        <v>0.000243093</v>
      </c>
      <c r="K308">
        <v>0.029400099999999998</v>
      </c>
      <c r="L308">
        <v>11.9811</v>
      </c>
      <c r="M308">
        <v>419.5</v>
      </c>
      <c r="N308">
        <v>407.51900000000001</v>
      </c>
      <c r="O308" s="70"/>
      <c r="P308" s="70"/>
    </row>
    <row r="309" spans="1:16" ht="12.75">
      <c r="A309" s="78">
        <f>IF(TRUE,Correlation_donnees_brutes!A310)</f>
        <v>307</v>
      </c>
      <c r="B309" s="78">
        <f>IF(TRUE,Correlation_donnees_brutes!B310)</f>
        <v>-0.0090870299999999994</v>
      </c>
      <c r="C309" s="78">
        <f>IF(TRUE,Correlation_donnees_brutes!C310)</f>
        <v>0.031875399999999998</v>
      </c>
      <c r="D309" s="78">
        <f>IF(TRUE,Correlation_donnees_brutes!D310)</f>
        <v>0.000206827</v>
      </c>
      <c r="E309" s="73" t="str">
        <f>IF(OR(F309&gt;Correlation_traitement!$B$10,I309&gt;Correlation_traitement!$B$9,E308="NON NULLE"),"NON NULLE","NULLE")</f>
        <v>NON NULLE</v>
      </c>
      <c r="F309" s="78">
        <f>(A309-A$2)/Correlation_traitement!$B$5</f>
        <v>1.228</v>
      </c>
      <c r="G309" s="69">
        <f>F309-Correlation_traitement!$B$12</f>
        <v>0.97199999999999998</v>
      </c>
      <c r="H309" s="70">
        <f ca="1">AVERAGE(OFFSET(B309,0,0,Correlation_traitement!$B$6,1))</f>
        <v>-0.0090870299999999994</v>
      </c>
      <c r="I309" s="70">
        <f ca="1">AVERAGE(OFFSET(C309,0,0,Correlation_traitement!$B$6,1))</f>
        <v>0.031875399999999998</v>
      </c>
      <c r="J309" s="70">
        <f ca="1">AVERAGE(OFFSET(D309,0,0,Correlation_traitement!$B$6,1))</f>
        <v>0.000206827</v>
      </c>
      <c r="K309">
        <v>0.029651500000000001</v>
      </c>
      <c r="L309">
        <v>12.083500000000001</v>
      </c>
      <c r="M309">
        <v>419.60199999999998</v>
      </c>
      <c r="N309">
        <v>407.51900000000001</v>
      </c>
      <c r="O309" s="70"/>
      <c r="P309" s="70"/>
    </row>
    <row r="310" spans="1:16" ht="12.75">
      <c r="A310" s="78">
        <f>IF(TRUE,Correlation_donnees_brutes!A311)</f>
        <v>308</v>
      </c>
      <c r="B310" s="78">
        <f>IF(TRUE,Correlation_donnees_brutes!B311)</f>
        <v>-0.0092000899999999993</v>
      </c>
      <c r="C310" s="78">
        <f>IF(TRUE,Correlation_donnees_brutes!C311)</f>
        <v>0.032187</v>
      </c>
      <c r="D310" s="78">
        <f>IF(TRUE,Correlation_donnees_brutes!D311)</f>
        <v>0.00021098499999999999</v>
      </c>
      <c r="E310" s="73" t="str">
        <f>IF(OR(F310&gt;Correlation_traitement!$B$10,I310&gt;Correlation_traitement!$B$9,E309="NON NULLE"),"NON NULLE","NULLE")</f>
        <v>NON NULLE</v>
      </c>
      <c r="F310" s="78">
        <f>(A310-A$2)/Correlation_traitement!$B$5</f>
        <v>1.232</v>
      </c>
      <c r="G310" s="69">
        <f>F310-Correlation_traitement!$B$12</f>
        <v>0.97599999999999998</v>
      </c>
      <c r="H310" s="70">
        <f ca="1">AVERAGE(OFFSET(B310,0,0,Correlation_traitement!$B$6,1))</f>
        <v>-0.0092000899999999993</v>
      </c>
      <c r="I310" s="70">
        <f ca="1">AVERAGE(OFFSET(C310,0,0,Correlation_traitement!$B$6,1))</f>
        <v>0.032187</v>
      </c>
      <c r="J310" s="70">
        <f ca="1">AVERAGE(OFFSET(D310,0,0,Correlation_traitement!$B$6,1))</f>
        <v>0.00021098499999999999</v>
      </c>
      <c r="K310">
        <v>0.029939500000000001</v>
      </c>
      <c r="L310">
        <v>12.200900000000001</v>
      </c>
      <c r="M310">
        <v>419.72</v>
      </c>
      <c r="N310">
        <v>407.51900000000001</v>
      </c>
      <c r="O310" s="70"/>
      <c r="P310" s="70"/>
    </row>
    <row r="311" spans="1:16" ht="12.75">
      <c r="A311" s="78">
        <f>IF(TRUE,Correlation_donnees_brutes!A312)</f>
        <v>309</v>
      </c>
      <c r="B311" s="78">
        <f>IF(TRUE,Correlation_donnees_brutes!B312)</f>
        <v>-0.0092914599999999996</v>
      </c>
      <c r="C311" s="78">
        <f>IF(TRUE,Correlation_donnees_brutes!C312)</f>
        <v>0.032506100000000003</v>
      </c>
      <c r="D311" s="78">
        <f>IF(TRUE,Correlation_donnees_brutes!D312)</f>
        <v>0.00020700300000000001</v>
      </c>
      <c r="E311" s="73" t="str">
        <f>IF(OR(F311&gt;Correlation_traitement!$B$10,I311&gt;Correlation_traitement!$B$9,E310="NON NULLE"),"NON NULLE","NULLE")</f>
        <v>NON NULLE</v>
      </c>
      <c r="F311" s="78">
        <f>(A311-A$2)/Correlation_traitement!$B$5</f>
        <v>1.236</v>
      </c>
      <c r="G311" s="69">
        <f>F311-Correlation_traitement!$B$12</f>
        <v>0.97999999999999998</v>
      </c>
      <c r="H311" s="70">
        <f ca="1">AVERAGE(OFFSET(B311,0,0,Correlation_traitement!$B$6,1))</f>
        <v>-0.0092914599999999996</v>
      </c>
      <c r="I311" s="70">
        <f ca="1">AVERAGE(OFFSET(C311,0,0,Correlation_traitement!$B$6,1))</f>
        <v>0.032506100000000003</v>
      </c>
      <c r="J311" s="70">
        <f ca="1">AVERAGE(OFFSET(D311,0,0,Correlation_traitement!$B$6,1))</f>
        <v>0.00020700300000000001</v>
      </c>
      <c r="K311">
        <v>0.030245000000000001</v>
      </c>
      <c r="L311">
        <v>12.3254</v>
      </c>
      <c r="M311">
        <v>419.84399999999999</v>
      </c>
      <c r="N311">
        <v>407.51900000000001</v>
      </c>
      <c r="O311" s="70"/>
      <c r="P311" s="70"/>
    </row>
    <row r="312" spans="1:16" ht="12.75">
      <c r="A312" s="78">
        <f>IF(TRUE,Correlation_donnees_brutes!A313)</f>
        <v>310</v>
      </c>
      <c r="B312" s="78">
        <f>IF(TRUE,Correlation_donnees_brutes!B313)</f>
        <v>-0.0094622200000000004</v>
      </c>
      <c r="C312" s="78">
        <f>IF(TRUE,Correlation_donnees_brutes!C313)</f>
        <v>0.032702099999999998</v>
      </c>
      <c r="D312" s="78">
        <f>IF(TRUE,Correlation_donnees_brutes!D313)</f>
        <v>0.00026331199999999998</v>
      </c>
      <c r="E312" s="73" t="str">
        <f>IF(OR(F312&gt;Correlation_traitement!$B$10,I312&gt;Correlation_traitement!$B$9,E311="NON NULLE"),"NON NULLE","NULLE")</f>
        <v>NON NULLE</v>
      </c>
      <c r="F312" s="78">
        <f>(A312-A$2)/Correlation_traitement!$B$5</f>
        <v>1.24</v>
      </c>
      <c r="G312" s="69">
        <f>F312-Correlation_traitement!$B$12</f>
        <v>0.98399999999999999</v>
      </c>
      <c r="H312" s="70">
        <f ca="1">AVERAGE(OFFSET(B312,0,0,Correlation_traitement!$B$6,1))</f>
        <v>-0.0094622200000000004</v>
      </c>
      <c r="I312" s="70">
        <f ca="1">AVERAGE(OFFSET(C312,0,0,Correlation_traitement!$B$6,1))</f>
        <v>0.032702099999999998</v>
      </c>
      <c r="J312" s="70">
        <f ca="1">AVERAGE(OFFSET(D312,0,0,Correlation_traitement!$B$6,1))</f>
        <v>0.00026331199999999998</v>
      </c>
      <c r="K312">
        <v>0.030551600000000002</v>
      </c>
      <c r="L312">
        <v>12.4504</v>
      </c>
      <c r="M312">
        <v>419.96899999999999</v>
      </c>
      <c r="N312">
        <v>407.51900000000001</v>
      </c>
      <c r="O312" s="70"/>
      <c r="P312" s="70"/>
    </row>
    <row r="313" spans="1:16" ht="12.75">
      <c r="A313" s="78">
        <f>IF(TRUE,Correlation_donnees_brutes!A314)</f>
        <v>311</v>
      </c>
      <c r="B313" s="78">
        <f>IF(TRUE,Correlation_donnees_brutes!B314)</f>
        <v>-0.0094796399999999992</v>
      </c>
      <c r="C313" s="78">
        <f>IF(TRUE,Correlation_donnees_brutes!C314)</f>
        <v>0.033023900000000002</v>
      </c>
      <c r="D313" s="78">
        <f>IF(TRUE,Correlation_donnees_brutes!D314)</f>
        <v>0.00022274400000000001</v>
      </c>
      <c r="E313" s="73" t="str">
        <f>IF(OR(F313&gt;Correlation_traitement!$B$10,I313&gt;Correlation_traitement!$B$9,E312="NON NULLE"),"NON NULLE","NULLE")</f>
        <v>NON NULLE</v>
      </c>
      <c r="F313" s="78">
        <f>(A313-A$2)/Correlation_traitement!$B$5</f>
        <v>1.244</v>
      </c>
      <c r="G313" s="69">
        <f>F313-Correlation_traitement!$B$12</f>
        <v>0.98799999999999999</v>
      </c>
      <c r="H313" s="70">
        <f ca="1">AVERAGE(OFFSET(B313,0,0,Correlation_traitement!$B$6,1))</f>
        <v>-0.0094796399999999992</v>
      </c>
      <c r="I313" s="70">
        <f ca="1">AVERAGE(OFFSET(C313,0,0,Correlation_traitement!$B$6,1))</f>
        <v>0.033023900000000002</v>
      </c>
      <c r="J313" s="70">
        <f ca="1">AVERAGE(OFFSET(D313,0,0,Correlation_traitement!$B$6,1))</f>
        <v>0.00022274400000000001</v>
      </c>
      <c r="K313">
        <v>0.030825100000000001</v>
      </c>
      <c r="L313">
        <v>12.5618</v>
      </c>
      <c r="M313">
        <v>420.08100000000002</v>
      </c>
      <c r="N313">
        <v>407.51900000000001</v>
      </c>
      <c r="O313" s="70"/>
      <c r="P313" s="70"/>
    </row>
    <row r="314" spans="1:16" ht="12.75">
      <c r="A314" s="78">
        <f>IF(TRUE,Correlation_donnees_brutes!A315)</f>
        <v>312</v>
      </c>
      <c r="B314" s="78">
        <f>IF(TRUE,Correlation_donnees_brutes!B315)</f>
        <v>-0.0096870499999999991</v>
      </c>
      <c r="C314" s="78">
        <f>IF(TRUE,Correlation_donnees_brutes!C315)</f>
        <v>0.033262399999999998</v>
      </c>
      <c r="D314" s="78">
        <f>IF(TRUE,Correlation_donnees_brutes!D315)</f>
        <v>0.000282732</v>
      </c>
      <c r="E314" s="73" t="str">
        <f>IF(OR(F314&gt;Correlation_traitement!$B$10,I314&gt;Correlation_traitement!$B$9,E313="NON NULLE"),"NON NULLE","NULLE")</f>
        <v>NON NULLE</v>
      </c>
      <c r="F314" s="78">
        <f>(A314-A$2)/Correlation_traitement!$B$5</f>
        <v>1.248</v>
      </c>
      <c r="G314" s="69">
        <f>F314-Correlation_traitement!$B$12</f>
        <v>0.99199999999999999</v>
      </c>
      <c r="H314" s="70">
        <f ca="1">AVERAGE(OFFSET(B314,0,0,Correlation_traitement!$B$6,1))</f>
        <v>-0.0096870499999999991</v>
      </c>
      <c r="I314" s="70">
        <f ca="1">AVERAGE(OFFSET(C314,0,0,Correlation_traitement!$B$6,1))</f>
        <v>0.033262399999999998</v>
      </c>
      <c r="J314" s="70">
        <f ca="1">AVERAGE(OFFSET(D314,0,0,Correlation_traitement!$B$6,1))</f>
        <v>0.000282732</v>
      </c>
      <c r="K314">
        <v>0.031106399999999999</v>
      </c>
      <c r="L314">
        <v>12.676399999999999</v>
      </c>
      <c r="M314">
        <v>420.195</v>
      </c>
      <c r="N314">
        <v>407.51900000000001</v>
      </c>
      <c r="O314" s="70"/>
      <c r="P314" s="70"/>
    </row>
    <row r="315" spans="1:16" ht="12.75">
      <c r="A315" s="78">
        <f>IF(TRUE,Correlation_donnees_brutes!A316)</f>
        <v>313</v>
      </c>
      <c r="B315" s="78">
        <f>IF(TRUE,Correlation_donnees_brutes!B316)</f>
        <v>-0.0097721200000000005</v>
      </c>
      <c r="C315" s="78">
        <f>IF(TRUE,Correlation_donnees_brutes!C316)</f>
        <v>0.033580600000000002</v>
      </c>
      <c r="D315" s="78">
        <f>IF(TRUE,Correlation_donnees_brutes!D316)</f>
        <v>0.00032781500000000002</v>
      </c>
      <c r="E315" s="73" t="str">
        <f>IF(OR(F315&gt;Correlation_traitement!$B$10,I315&gt;Correlation_traitement!$B$9,E314="NON NULLE"),"NON NULLE","NULLE")</f>
        <v>NON NULLE</v>
      </c>
      <c r="F315" s="78">
        <f>(A315-A$2)/Correlation_traitement!$B$5</f>
        <v>1.252</v>
      </c>
      <c r="G315" s="69">
        <f>F315-Correlation_traitement!$B$12</f>
        <v>0.996</v>
      </c>
      <c r="H315" s="70">
        <f ca="1">AVERAGE(OFFSET(B315,0,0,Correlation_traitement!$B$6,1))</f>
        <v>-0.0097721200000000005</v>
      </c>
      <c r="I315" s="70">
        <f ca="1">AVERAGE(OFFSET(C315,0,0,Correlation_traitement!$B$6,1))</f>
        <v>0.033580600000000002</v>
      </c>
      <c r="J315" s="70">
        <f ca="1">AVERAGE(OFFSET(D315,0,0,Correlation_traitement!$B$6,1))</f>
        <v>0.00032781500000000002</v>
      </c>
      <c r="K315">
        <v>0.031396300000000002</v>
      </c>
      <c r="L315">
        <v>12.794600000000001</v>
      </c>
      <c r="M315">
        <v>420.31299999999999</v>
      </c>
      <c r="N315">
        <v>407.51900000000001</v>
      </c>
      <c r="O315" s="70"/>
      <c r="P315" s="70"/>
    </row>
    <row r="316" spans="1:16" ht="12.75">
      <c r="A316" s="78">
        <f>IF(TRUE,Correlation_donnees_brutes!A317)</f>
        <v>314</v>
      </c>
      <c r="B316" s="78">
        <f>IF(TRUE,Correlation_donnees_brutes!B317)</f>
        <v>-0.0098025000000000004</v>
      </c>
      <c r="C316" s="78">
        <f>IF(TRUE,Correlation_donnees_brutes!C317)</f>
        <v>0.0339285</v>
      </c>
      <c r="D316" s="78">
        <f>IF(TRUE,Correlation_donnees_brutes!D317)</f>
        <v>0.00034338800000000003</v>
      </c>
      <c r="E316" s="73" t="str">
        <f>IF(OR(F316&gt;Correlation_traitement!$B$10,I316&gt;Correlation_traitement!$B$9,E315="NON NULLE"),"NON NULLE","NULLE")</f>
        <v>NON NULLE</v>
      </c>
      <c r="F316" s="78">
        <f>(A316-A$2)/Correlation_traitement!$B$5</f>
        <v>1.256</v>
      </c>
      <c r="G316" s="69">
        <f>F316-Correlation_traitement!$B$12</f>
        <v>1</v>
      </c>
      <c r="H316" s="70">
        <f ca="1">AVERAGE(OFFSET(B316,0,0,Correlation_traitement!$B$6,1))</f>
        <v>-0.0098025000000000004</v>
      </c>
      <c r="I316" s="70">
        <f ca="1">AVERAGE(OFFSET(C316,0,0,Correlation_traitement!$B$6,1))</f>
        <v>0.0339285</v>
      </c>
      <c r="J316" s="70">
        <f ca="1">AVERAGE(OFFSET(D316,0,0,Correlation_traitement!$B$6,1))</f>
        <v>0.00034338800000000003</v>
      </c>
      <c r="K316">
        <v>0.031653100000000003</v>
      </c>
      <c r="L316">
        <v>12.8992</v>
      </c>
      <c r="M316">
        <v>420.41800000000001</v>
      </c>
      <c r="N316">
        <v>407.51900000000001</v>
      </c>
      <c r="O316" s="70"/>
      <c r="P316" s="70"/>
    </row>
    <row r="317" spans="1:16" ht="12.75">
      <c r="A317" s="78">
        <f>IF(TRUE,Correlation_donnees_brutes!A318)</f>
        <v>315</v>
      </c>
      <c r="B317" s="78">
        <f>IF(TRUE,Correlation_donnees_brutes!B318)</f>
        <v>-0.0098395300000000008</v>
      </c>
      <c r="C317" s="78">
        <f>IF(TRUE,Correlation_donnees_brutes!C318)</f>
        <v>0.034255399999999998</v>
      </c>
      <c r="D317" s="78">
        <f>IF(TRUE,Correlation_donnees_brutes!D318)</f>
        <v>0.00035807800000000001</v>
      </c>
      <c r="E317" s="73" t="str">
        <f>IF(OR(F317&gt;Correlation_traitement!$B$10,I317&gt;Correlation_traitement!$B$9,E316="NON NULLE"),"NON NULLE","NULLE")</f>
        <v>NON NULLE</v>
      </c>
      <c r="F317" s="78">
        <f>(A317-A$2)/Correlation_traitement!$B$5</f>
        <v>1.26</v>
      </c>
      <c r="G317" s="69">
        <f>F317-Correlation_traitement!$B$12</f>
        <v>1.004</v>
      </c>
      <c r="H317" s="70">
        <f ca="1">AVERAGE(OFFSET(B317,0,0,Correlation_traitement!$B$6,1))</f>
        <v>-0.0098395300000000008</v>
      </c>
      <c r="I317" s="70">
        <f ca="1">AVERAGE(OFFSET(C317,0,0,Correlation_traitement!$B$6,1))</f>
        <v>0.034255399999999998</v>
      </c>
      <c r="J317" s="70">
        <f ca="1">AVERAGE(OFFSET(D317,0,0,Correlation_traitement!$B$6,1))</f>
        <v>0.00035807800000000001</v>
      </c>
      <c r="K317">
        <v>0.031924500000000001</v>
      </c>
      <c r="L317">
        <v>13.0098</v>
      </c>
      <c r="M317">
        <v>420.529</v>
      </c>
      <c r="N317">
        <v>407.51900000000001</v>
      </c>
      <c r="O317" s="70"/>
      <c r="P317" s="70"/>
    </row>
    <row r="318" spans="1:16" ht="12.75">
      <c r="A318" s="78">
        <f>IF(TRUE,Correlation_donnees_brutes!A319)</f>
        <v>316</v>
      </c>
      <c r="B318" s="78">
        <f>IF(TRUE,Correlation_donnees_brutes!B319)</f>
        <v>-0.0099007699999999997</v>
      </c>
      <c r="C318" s="78">
        <f>IF(TRUE,Correlation_donnees_brutes!C319)</f>
        <v>0.034545899999999997</v>
      </c>
      <c r="D318" s="78">
        <f>IF(TRUE,Correlation_donnees_brutes!D319)</f>
        <v>0.00033626499999999998</v>
      </c>
      <c r="E318" s="73" t="str">
        <f>IF(OR(F318&gt;Correlation_traitement!$B$10,I318&gt;Correlation_traitement!$B$9,E317="NON NULLE"),"NON NULLE","NULLE")</f>
        <v>NON NULLE</v>
      </c>
      <c r="F318" s="78">
        <f>(A318-A$2)/Correlation_traitement!$B$5</f>
        <v>1.264</v>
      </c>
      <c r="G318" s="69">
        <f>F318-Correlation_traitement!$B$12</f>
        <v>1.008</v>
      </c>
      <c r="H318" s="70">
        <f ca="1">AVERAGE(OFFSET(B318,0,0,Correlation_traitement!$B$6,1))</f>
        <v>-0.0099007699999999997</v>
      </c>
      <c r="I318" s="70">
        <f ca="1">AVERAGE(OFFSET(C318,0,0,Correlation_traitement!$B$6,1))</f>
        <v>0.034545899999999997</v>
      </c>
      <c r="J318" s="70">
        <f ca="1">AVERAGE(OFFSET(D318,0,0,Correlation_traitement!$B$6,1))</f>
        <v>0.00033626499999999998</v>
      </c>
      <c r="K318">
        <v>0.032210299999999997</v>
      </c>
      <c r="L318">
        <v>13.126300000000001</v>
      </c>
      <c r="M318">
        <v>420.645</v>
      </c>
      <c r="N318">
        <v>407.51900000000001</v>
      </c>
      <c r="O318" s="70"/>
      <c r="P318" s="70"/>
    </row>
    <row r="319" spans="1:16" ht="12.75">
      <c r="A319" s="78">
        <f>IF(TRUE,Correlation_donnees_brutes!A320)</f>
        <v>317</v>
      </c>
      <c r="B319" s="78">
        <f>IF(TRUE,Correlation_donnees_brutes!B320)</f>
        <v>-0.0099813100000000002</v>
      </c>
      <c r="C319" s="78">
        <f>IF(TRUE,Correlation_donnees_brutes!C320)</f>
        <v>0.034783799999999997</v>
      </c>
      <c r="D319" s="78">
        <f>IF(TRUE,Correlation_donnees_brutes!D320)</f>
        <v>0.00035460999999999999</v>
      </c>
      <c r="E319" s="73" t="str">
        <f>IF(OR(F319&gt;Correlation_traitement!$B$10,I319&gt;Correlation_traitement!$B$9,E318="NON NULLE"),"NON NULLE","NULLE")</f>
        <v>NON NULLE</v>
      </c>
      <c r="F319" s="78">
        <f>(A319-A$2)/Correlation_traitement!$B$5</f>
        <v>1.268</v>
      </c>
      <c r="G319" s="69">
        <f>F319-Correlation_traitement!$B$12</f>
        <v>1.012</v>
      </c>
      <c r="H319" s="70">
        <f ca="1">AVERAGE(OFFSET(B319,0,0,Correlation_traitement!$B$6,1))</f>
        <v>-0.0099813100000000002</v>
      </c>
      <c r="I319" s="70">
        <f ca="1">AVERAGE(OFFSET(C319,0,0,Correlation_traitement!$B$6,1))</f>
        <v>0.034783799999999997</v>
      </c>
      <c r="J319" s="70">
        <f ca="1">AVERAGE(OFFSET(D319,0,0,Correlation_traitement!$B$6,1))</f>
        <v>0.00035460999999999999</v>
      </c>
      <c r="K319">
        <v>0.032491600000000002</v>
      </c>
      <c r="L319">
        <v>13.2409</v>
      </c>
      <c r="M319">
        <v>420.76</v>
      </c>
      <c r="N319">
        <v>407.51900000000001</v>
      </c>
      <c r="O319" s="70"/>
      <c r="P319" s="70"/>
    </row>
    <row r="320" spans="1:16" ht="12.75">
      <c r="A320" s="78">
        <f>IF(TRUE,Correlation_donnees_brutes!A321)</f>
        <v>318</v>
      </c>
      <c r="B320" s="78">
        <f>IF(TRUE,Correlation_donnees_brutes!B321)</f>
        <v>-0.0100015</v>
      </c>
      <c r="C320" s="78">
        <f>IF(TRUE,Correlation_donnees_brutes!C321)</f>
        <v>0.035034099999999999</v>
      </c>
      <c r="D320" s="78">
        <f>IF(TRUE,Correlation_donnees_brutes!D321)</f>
        <v>0.00044633599999999998</v>
      </c>
      <c r="E320" s="73" t="str">
        <f>IF(OR(F320&gt;Correlation_traitement!$B$10,I320&gt;Correlation_traitement!$B$9,E319="NON NULLE"),"NON NULLE","NULLE")</f>
        <v>NON NULLE</v>
      </c>
      <c r="F320" s="78">
        <f>(A320-A$2)/Correlation_traitement!$B$5</f>
        <v>1.272</v>
      </c>
      <c r="G320" s="69">
        <f>F320-Correlation_traitement!$B$12</f>
        <v>1.016</v>
      </c>
      <c r="H320" s="70">
        <f ca="1">AVERAGE(OFFSET(B320,0,0,Correlation_traitement!$B$6,1))</f>
        <v>-0.0100015</v>
      </c>
      <c r="I320" s="70">
        <f ca="1">AVERAGE(OFFSET(C320,0,0,Correlation_traitement!$B$6,1))</f>
        <v>0.035034099999999999</v>
      </c>
      <c r="J320" s="70">
        <f ca="1">AVERAGE(OFFSET(D320,0,0,Correlation_traitement!$B$6,1))</f>
        <v>0.00044633599999999998</v>
      </c>
      <c r="K320">
        <v>0.0327929</v>
      </c>
      <c r="L320">
        <v>13.3637</v>
      </c>
      <c r="M320">
        <v>420.88299999999998</v>
      </c>
      <c r="N320">
        <v>407.51900000000001</v>
      </c>
      <c r="O320" s="70"/>
      <c r="P320" s="70"/>
    </row>
    <row r="321" spans="1:16" ht="12.75">
      <c r="A321" s="78">
        <f>IF(TRUE,Correlation_donnees_brutes!A322)</f>
        <v>319</v>
      </c>
      <c r="B321" s="78">
        <f>IF(TRUE,Correlation_donnees_brutes!B322)</f>
        <v>-0.0100152</v>
      </c>
      <c r="C321" s="78">
        <f>IF(TRUE,Correlation_donnees_brutes!C322)</f>
        <v>0.035390900000000003</v>
      </c>
      <c r="D321" s="78">
        <f>IF(TRUE,Correlation_donnees_brutes!D322)</f>
        <v>0.000425556</v>
      </c>
      <c r="E321" s="73" t="str">
        <f>IF(OR(F321&gt;Correlation_traitement!$B$10,I321&gt;Correlation_traitement!$B$9,E320="NON NULLE"),"NON NULLE","NULLE")</f>
        <v>NON NULLE</v>
      </c>
      <c r="F321" s="78">
        <f>(A321-A$2)/Correlation_traitement!$B$5</f>
        <v>1.276</v>
      </c>
      <c r="G321" s="69">
        <f>F321-Correlation_traitement!$B$12</f>
        <v>1.02</v>
      </c>
      <c r="H321" s="70">
        <f ca="1">AVERAGE(OFFSET(B321,0,0,Correlation_traitement!$B$6,1))</f>
        <v>-0.0100152</v>
      </c>
      <c r="I321" s="70">
        <f ca="1">AVERAGE(OFFSET(C321,0,0,Correlation_traitement!$B$6,1))</f>
        <v>0.035390900000000003</v>
      </c>
      <c r="J321" s="70">
        <f ca="1">AVERAGE(OFFSET(D321,0,0,Correlation_traitement!$B$6,1))</f>
        <v>0.000425556</v>
      </c>
      <c r="K321">
        <v>0.033095100000000002</v>
      </c>
      <c r="L321">
        <v>13.4869</v>
      </c>
      <c r="M321">
        <v>421.00599999999997</v>
      </c>
      <c r="N321">
        <v>407.51900000000001</v>
      </c>
      <c r="O321" s="70"/>
      <c r="P321" s="70"/>
    </row>
    <row r="322" spans="1:16" ht="12.75">
      <c r="A322" s="78">
        <f>IF(TRUE,Correlation_donnees_brutes!A323)</f>
        <v>320</v>
      </c>
      <c r="B322" s="78">
        <f>IF(TRUE,Correlation_donnees_brutes!B323)</f>
        <v>-0.0100897</v>
      </c>
      <c r="C322" s="78">
        <f>IF(TRUE,Correlation_donnees_brutes!C323)</f>
        <v>0.0357559</v>
      </c>
      <c r="D322" s="78">
        <f>IF(TRUE,Correlation_donnees_brutes!D323)</f>
        <v>0.000439045</v>
      </c>
      <c r="E322" s="73" t="str">
        <f>IF(OR(F322&gt;Correlation_traitement!$B$10,I322&gt;Correlation_traitement!$B$9,E321="NON NULLE"),"NON NULLE","NULLE")</f>
        <v>NON NULLE</v>
      </c>
      <c r="F322" s="78">
        <f>(A322-A$2)/Correlation_traitement!$B$5</f>
        <v>1.28</v>
      </c>
      <c r="G322" s="69">
        <f>F322-Correlation_traitement!$B$12</f>
        <v>1.024</v>
      </c>
      <c r="H322" s="70">
        <f ca="1">AVERAGE(OFFSET(B322,0,0,Correlation_traitement!$B$6,1))</f>
        <v>-0.0100897</v>
      </c>
      <c r="I322" s="70">
        <f ca="1">AVERAGE(OFFSET(C322,0,0,Correlation_traitement!$B$6,1))</f>
        <v>0.0357559</v>
      </c>
      <c r="J322" s="70">
        <f ca="1">AVERAGE(OFFSET(D322,0,0,Correlation_traitement!$B$6,1))</f>
        <v>0.000439045</v>
      </c>
      <c r="K322">
        <v>0.0334063</v>
      </c>
      <c r="L322">
        <v>13.6137</v>
      </c>
      <c r="M322">
        <v>421.13299999999998</v>
      </c>
      <c r="N322">
        <v>407.51900000000001</v>
      </c>
      <c r="O322" s="70"/>
      <c r="P322" s="70"/>
    </row>
    <row r="323" spans="1:16" ht="12.75">
      <c r="A323" s="78">
        <f>IF(TRUE,Correlation_donnees_brutes!A324)</f>
        <v>321</v>
      </c>
      <c r="B323" s="78">
        <f>IF(TRUE,Correlation_donnees_brutes!B324)</f>
        <v>-0.0101981</v>
      </c>
      <c r="C323" s="78">
        <f>IF(TRUE,Correlation_donnees_brutes!C324)</f>
        <v>0.036150300000000003</v>
      </c>
      <c r="D323" s="78">
        <f>IF(TRUE,Correlation_donnees_brutes!D324)</f>
        <v>0.00047957300000000001</v>
      </c>
      <c r="E323" s="73" t="str">
        <f>IF(OR(F323&gt;Correlation_traitement!$B$10,I323&gt;Correlation_traitement!$B$9,E322="NON NULLE"),"NON NULLE","NULLE")</f>
        <v>NON NULLE</v>
      </c>
      <c r="F323" s="78">
        <f>(A323-A$2)/Correlation_traitement!$B$5</f>
        <v>1.284</v>
      </c>
      <c r="G323" s="69">
        <f>F323-Correlation_traitement!$B$12</f>
        <v>1.028</v>
      </c>
      <c r="H323" s="70">
        <f ca="1">AVERAGE(OFFSET(B323,0,0,Correlation_traitement!$B$6,1))</f>
        <v>-0.0101981</v>
      </c>
      <c r="I323" s="70">
        <f ca="1">AVERAGE(OFFSET(C323,0,0,Correlation_traitement!$B$6,1))</f>
        <v>0.036150300000000003</v>
      </c>
      <c r="J323" s="70">
        <f ca="1">AVERAGE(OFFSET(D323,0,0,Correlation_traitement!$B$6,1))</f>
        <v>0.00047957300000000001</v>
      </c>
      <c r="K323">
        <v>0.033719600000000002</v>
      </c>
      <c r="L323">
        <v>13.741400000000001</v>
      </c>
      <c r="M323">
        <v>421.26</v>
      </c>
      <c r="N323">
        <v>407.51900000000001</v>
      </c>
      <c r="O323" s="70"/>
      <c r="P323" s="70"/>
    </row>
    <row r="324" spans="1:16" ht="12.75">
      <c r="A324" s="78">
        <f>IF(TRUE,Correlation_donnees_brutes!A325)</f>
        <v>322</v>
      </c>
      <c r="B324" s="78">
        <f>IF(TRUE,Correlation_donnees_brutes!B325)</f>
        <v>-0.0103564</v>
      </c>
      <c r="C324" s="78">
        <f>IF(TRUE,Correlation_donnees_brutes!C325)</f>
        <v>0.036529100000000002</v>
      </c>
      <c r="D324" s="78">
        <f>IF(TRUE,Correlation_donnees_brutes!D325)</f>
        <v>0.00051218699999999999</v>
      </c>
      <c r="E324" s="73" t="str">
        <f>IF(OR(F324&gt;Correlation_traitement!$B$10,I324&gt;Correlation_traitement!$B$9,E323="NON NULLE"),"NON NULLE","NULLE")</f>
        <v>NON NULLE</v>
      </c>
      <c r="F324" s="78">
        <f>(A324-A$2)/Correlation_traitement!$B$5</f>
        <v>1.288</v>
      </c>
      <c r="G324" s="69">
        <f>F324-Correlation_traitement!$B$12</f>
        <v>1.032</v>
      </c>
      <c r="H324" s="70">
        <f ca="1">AVERAGE(OFFSET(B324,0,0,Correlation_traitement!$B$6,1))</f>
        <v>-0.0103564</v>
      </c>
      <c r="I324" s="70">
        <f ca="1">AVERAGE(OFFSET(C324,0,0,Correlation_traitement!$B$6,1))</f>
        <v>0.036529100000000002</v>
      </c>
      <c r="J324" s="70">
        <f ca="1">AVERAGE(OFFSET(D324,0,0,Correlation_traitement!$B$6,1))</f>
        <v>0.00051218699999999999</v>
      </c>
      <c r="K324">
        <v>0.034004699999999999</v>
      </c>
      <c r="L324">
        <v>13.8575</v>
      </c>
      <c r="M324">
        <v>421.37599999999998</v>
      </c>
      <c r="N324">
        <v>407.51900000000001</v>
      </c>
      <c r="O324" s="70"/>
      <c r="P324" s="70"/>
    </row>
    <row r="325" spans="1:16" ht="12.75">
      <c r="A325" s="78">
        <f>IF(TRUE,Correlation_donnees_brutes!A326)</f>
        <v>323</v>
      </c>
      <c r="B325" s="78">
        <f>IF(TRUE,Correlation_donnees_brutes!B326)</f>
        <v>-0.0105276</v>
      </c>
      <c r="C325" s="78">
        <f>IF(TRUE,Correlation_donnees_brutes!C326)</f>
        <v>0.036865700000000001</v>
      </c>
      <c r="D325" s="78">
        <f>IF(TRUE,Correlation_donnees_brutes!D326)</f>
        <v>0.00050053800000000002</v>
      </c>
      <c r="E325" s="73" t="str">
        <f>IF(OR(F325&gt;Correlation_traitement!$B$10,I325&gt;Correlation_traitement!$B$9,E324="NON NULLE"),"NON NULLE","NULLE")</f>
        <v>NON NULLE</v>
      </c>
      <c r="F325" s="78">
        <f>(A325-A$2)/Correlation_traitement!$B$5</f>
        <v>1.292</v>
      </c>
      <c r="G325" s="69">
        <f>F325-Correlation_traitement!$B$12</f>
        <v>1.036</v>
      </c>
      <c r="H325" s="70">
        <f ca="1">AVERAGE(OFFSET(B325,0,0,Correlation_traitement!$B$6,1))</f>
        <v>-0.0105276</v>
      </c>
      <c r="I325" s="70">
        <f ca="1">AVERAGE(OFFSET(C325,0,0,Correlation_traitement!$B$6,1))</f>
        <v>0.036865700000000001</v>
      </c>
      <c r="J325" s="70">
        <f ca="1">AVERAGE(OFFSET(D325,0,0,Correlation_traitement!$B$6,1))</f>
        <v>0.00050053800000000002</v>
      </c>
      <c r="K325">
        <v>0.034303599999999997</v>
      </c>
      <c r="L325">
        <v>13.9794</v>
      </c>
      <c r="M325">
        <v>421.49799999999999</v>
      </c>
      <c r="N325">
        <v>407.51900000000001</v>
      </c>
      <c r="O325" s="70"/>
      <c r="P325" s="70"/>
    </row>
    <row r="326" spans="1:16" ht="12.75">
      <c r="A326" s="78">
        <f>IF(TRUE,Correlation_donnees_brutes!A327)</f>
        <v>324</v>
      </c>
      <c r="B326" s="78">
        <f>IF(TRUE,Correlation_donnees_brutes!B327)</f>
        <v>-0.0105325</v>
      </c>
      <c r="C326" s="78">
        <f>IF(TRUE,Correlation_donnees_brutes!C327)</f>
        <v>0.037079500000000001</v>
      </c>
      <c r="D326" s="78">
        <f>IF(TRUE,Correlation_donnees_brutes!D327)</f>
        <v>0.00051606700000000004</v>
      </c>
      <c r="E326" s="73" t="str">
        <f>IF(OR(F326&gt;Correlation_traitement!$B$10,I326&gt;Correlation_traitement!$B$9,E325="NON NULLE"),"NON NULLE","NULLE")</f>
        <v>NON NULLE</v>
      </c>
      <c r="F326" s="78">
        <f>(A326-A$2)/Correlation_traitement!$B$5</f>
        <v>1.296</v>
      </c>
      <c r="G326" s="69">
        <f>F326-Correlation_traitement!$B$12</f>
        <v>1.04</v>
      </c>
      <c r="H326" s="70">
        <f ca="1">AVERAGE(OFFSET(B326,0,0,Correlation_traitement!$B$6,1))</f>
        <v>-0.0105325</v>
      </c>
      <c r="I326" s="70">
        <f ca="1">AVERAGE(OFFSET(C326,0,0,Correlation_traitement!$B$6,1))</f>
        <v>0.037079500000000001</v>
      </c>
      <c r="J326" s="70">
        <f ca="1">AVERAGE(OFFSET(D326,0,0,Correlation_traitement!$B$6,1))</f>
        <v>0.00051606700000000004</v>
      </c>
      <c r="K326">
        <v>0.034568599999999998</v>
      </c>
      <c r="L326">
        <v>14.087400000000001</v>
      </c>
      <c r="M326">
        <v>421.60599999999999</v>
      </c>
      <c r="N326">
        <v>407.51900000000001</v>
      </c>
      <c r="O326" s="70"/>
      <c r="P326" s="70"/>
    </row>
    <row r="327" spans="1:16" ht="12.75">
      <c r="A327" s="78">
        <f>IF(TRUE,Correlation_donnees_brutes!A328)</f>
        <v>325</v>
      </c>
      <c r="B327" s="78">
        <f>IF(TRUE,Correlation_donnees_brutes!B328)</f>
        <v>-0.010706500000000001</v>
      </c>
      <c r="C327" s="78">
        <f>IF(TRUE,Correlation_donnees_brutes!C328)</f>
        <v>0.037405000000000001</v>
      </c>
      <c r="D327" s="78">
        <f>IF(TRUE,Correlation_donnees_brutes!D328)</f>
        <v>0.00047553599999999998</v>
      </c>
      <c r="E327" s="73" t="str">
        <f>IF(OR(F327&gt;Correlation_traitement!$B$10,I327&gt;Correlation_traitement!$B$9,E326="NON NULLE"),"NON NULLE","NULLE")</f>
        <v>NON NULLE</v>
      </c>
      <c r="F327" s="78">
        <f>(A327-A$2)/Correlation_traitement!$B$5</f>
        <v>1.3</v>
      </c>
      <c r="G327" s="69">
        <f>F327-Correlation_traitement!$B$12</f>
        <v>1.044</v>
      </c>
      <c r="H327" s="70">
        <f ca="1">AVERAGE(OFFSET(B327,0,0,Correlation_traitement!$B$6,1))</f>
        <v>-0.010706500000000001</v>
      </c>
      <c r="I327" s="70">
        <f ca="1">AVERAGE(OFFSET(C327,0,0,Correlation_traitement!$B$6,1))</f>
        <v>0.037405000000000001</v>
      </c>
      <c r="J327" s="70">
        <f ca="1">AVERAGE(OFFSET(D327,0,0,Correlation_traitement!$B$6,1))</f>
        <v>0.00047553599999999998</v>
      </c>
      <c r="K327">
        <v>0.034866500000000002</v>
      </c>
      <c r="L327">
        <v>14.2088</v>
      </c>
      <c r="M327">
        <v>421.72800000000001</v>
      </c>
      <c r="N327">
        <v>407.51900000000001</v>
      </c>
      <c r="O327" s="70"/>
      <c r="P327" s="70"/>
    </row>
    <row r="328" spans="1:16" ht="12.75">
      <c r="A328" s="78">
        <f>IF(TRUE,Correlation_donnees_brutes!A329)</f>
        <v>326</v>
      </c>
      <c r="B328" s="78">
        <f>IF(TRUE,Correlation_donnees_brutes!B329)</f>
        <v>-0.0109055</v>
      </c>
      <c r="C328" s="78">
        <f>IF(TRUE,Correlation_donnees_brutes!C329)</f>
        <v>0.0376569</v>
      </c>
      <c r="D328" s="78">
        <f>IF(TRUE,Correlation_donnees_brutes!D329)</f>
        <v>0.00047218100000000001</v>
      </c>
      <c r="E328" s="73" t="str">
        <f>IF(OR(F328&gt;Correlation_traitement!$B$10,I328&gt;Correlation_traitement!$B$9,E327="NON NULLE"),"NON NULLE","NULLE")</f>
        <v>NON NULLE</v>
      </c>
      <c r="F328" s="78">
        <f>(A328-A$2)/Correlation_traitement!$B$5</f>
        <v>1.3040000000000001</v>
      </c>
      <c r="G328" s="69">
        <f>F328-Correlation_traitement!$B$12</f>
        <v>1.048</v>
      </c>
      <c r="H328" s="70">
        <f ca="1">AVERAGE(OFFSET(B328,0,0,Correlation_traitement!$B$6,1))</f>
        <v>-0.0109055</v>
      </c>
      <c r="I328" s="70">
        <f ca="1">AVERAGE(OFFSET(C328,0,0,Correlation_traitement!$B$6,1))</f>
        <v>0.0376569</v>
      </c>
      <c r="J328" s="70">
        <f ca="1">AVERAGE(OFFSET(D328,0,0,Correlation_traitement!$B$6,1))</f>
        <v>0.00047218100000000001</v>
      </c>
      <c r="K328">
        <v>0.0351449</v>
      </c>
      <c r="L328">
        <v>14.322200000000001</v>
      </c>
      <c r="M328">
        <v>421.84100000000001</v>
      </c>
      <c r="N328">
        <v>407.51900000000001</v>
      </c>
      <c r="O328" s="70"/>
      <c r="P328" s="70"/>
    </row>
    <row r="329" spans="1:16" ht="12.75">
      <c r="A329" s="78">
        <f>IF(TRUE,Correlation_donnees_brutes!A330)</f>
        <v>327</v>
      </c>
      <c r="B329" s="78">
        <f>IF(TRUE,Correlation_donnees_brutes!B330)</f>
        <v>-0.010929299999999999</v>
      </c>
      <c r="C329" s="78">
        <f>IF(TRUE,Correlation_donnees_brutes!C330)</f>
        <v>0.037986399999999997</v>
      </c>
      <c r="D329" s="78">
        <f>IF(TRUE,Correlation_donnees_brutes!D330)</f>
        <v>0.00051397499999999996</v>
      </c>
      <c r="E329" s="73" t="str">
        <f>IF(OR(F329&gt;Correlation_traitement!$B$10,I329&gt;Correlation_traitement!$B$9,E328="NON NULLE"),"NON NULLE","NULLE")</f>
        <v>NON NULLE</v>
      </c>
      <c r="F329" s="78">
        <f>(A329-A$2)/Correlation_traitement!$B$5</f>
        <v>1.3080000000000001</v>
      </c>
      <c r="G329" s="69">
        <f>F329-Correlation_traitement!$B$12</f>
        <v>1.0520000000000001</v>
      </c>
      <c r="H329" s="70">
        <f ca="1">AVERAGE(OFFSET(B329,0,0,Correlation_traitement!$B$6,1))</f>
        <v>-0.010929299999999999</v>
      </c>
      <c r="I329" s="70">
        <f ca="1">AVERAGE(OFFSET(C329,0,0,Correlation_traitement!$B$6,1))</f>
        <v>0.037986399999999997</v>
      </c>
      <c r="J329" s="70">
        <f ca="1">AVERAGE(OFFSET(D329,0,0,Correlation_traitement!$B$6,1))</f>
        <v>0.00051397499999999996</v>
      </c>
      <c r="K329">
        <v>0.035433199999999998</v>
      </c>
      <c r="L329">
        <v>14.4397</v>
      </c>
      <c r="M329">
        <v>421.959</v>
      </c>
      <c r="N329">
        <v>407.51900000000001</v>
      </c>
      <c r="O329" s="70"/>
      <c r="P329" s="70"/>
    </row>
    <row r="330" spans="1:16" ht="12.75">
      <c r="A330" s="78">
        <f>IF(TRUE,Correlation_donnees_brutes!A331)</f>
        <v>328</v>
      </c>
      <c r="B330" s="78">
        <f>IF(TRUE,Correlation_donnees_brutes!B331)</f>
        <v>-0.011035700000000001</v>
      </c>
      <c r="C330" s="78">
        <f>IF(TRUE,Correlation_donnees_brutes!C331)</f>
        <v>0.038371000000000002</v>
      </c>
      <c r="D330" s="78">
        <f>IF(TRUE,Correlation_donnees_brutes!D331)</f>
        <v>0.00051400399999999998</v>
      </c>
      <c r="E330" s="73" t="str">
        <f>IF(OR(F330&gt;Correlation_traitement!$B$10,I330&gt;Correlation_traitement!$B$9,E329="NON NULLE"),"NON NULLE","NULLE")</f>
        <v>NON NULLE</v>
      </c>
      <c r="F330" s="78">
        <f>(A330-A$2)/Correlation_traitement!$B$5</f>
        <v>1.3120000000000001</v>
      </c>
      <c r="G330" s="69">
        <f>F330-Correlation_traitement!$B$12</f>
        <v>1.0560000000000001</v>
      </c>
      <c r="H330" s="70">
        <f ca="1">AVERAGE(OFFSET(B330,0,0,Correlation_traitement!$B$6,1))</f>
        <v>-0.011035700000000001</v>
      </c>
      <c r="I330" s="70">
        <f ca="1">AVERAGE(OFFSET(C330,0,0,Correlation_traitement!$B$6,1))</f>
        <v>0.038371000000000002</v>
      </c>
      <c r="J330" s="70">
        <f ca="1">AVERAGE(OFFSET(D330,0,0,Correlation_traitement!$B$6,1))</f>
        <v>0.00051400399999999998</v>
      </c>
      <c r="K330">
        <v>0.035755000000000002</v>
      </c>
      <c r="L330">
        <v>14.5708</v>
      </c>
      <c r="M330">
        <v>422.09</v>
      </c>
      <c r="N330">
        <v>407.51900000000001</v>
      </c>
      <c r="O330" s="70"/>
      <c r="P330" s="70"/>
    </row>
    <row r="331" spans="1:16" ht="12.75">
      <c r="A331" s="78">
        <f>IF(TRUE,Correlation_donnees_brutes!A332)</f>
        <v>329</v>
      </c>
      <c r="B331" s="78">
        <f>IF(TRUE,Correlation_donnees_brutes!B332)</f>
        <v>-0.011142600000000001</v>
      </c>
      <c r="C331" s="78">
        <f>IF(TRUE,Correlation_donnees_brutes!C332)</f>
        <v>0.038745399999999999</v>
      </c>
      <c r="D331" s="78">
        <f>IF(TRUE,Correlation_donnees_brutes!D332)</f>
        <v>0.00056833600000000001</v>
      </c>
      <c r="E331" s="73" t="str">
        <f>IF(OR(F331&gt;Correlation_traitement!$B$10,I331&gt;Correlation_traitement!$B$9,E330="NON NULLE"),"NON NULLE","NULLE")</f>
        <v>NON NULLE</v>
      </c>
      <c r="F331" s="78">
        <f>(A331-A$2)/Correlation_traitement!$B$5</f>
        <v>1.3160000000000001</v>
      </c>
      <c r="G331" s="69">
        <f>F331-Correlation_traitement!$B$12</f>
        <v>1.0600000000000001</v>
      </c>
      <c r="H331" s="70">
        <f ca="1">AVERAGE(OFFSET(B331,0,0,Correlation_traitement!$B$6,1))</f>
        <v>-0.011142600000000001</v>
      </c>
      <c r="I331" s="70">
        <f ca="1">AVERAGE(OFFSET(C331,0,0,Correlation_traitement!$B$6,1))</f>
        <v>0.038745399999999999</v>
      </c>
      <c r="J331" s="70">
        <f ca="1">AVERAGE(OFFSET(D331,0,0,Correlation_traitement!$B$6,1))</f>
        <v>0.00056833600000000001</v>
      </c>
      <c r="K331">
        <v>0.036036400000000003</v>
      </c>
      <c r="L331">
        <v>14.685499999999999</v>
      </c>
      <c r="M331">
        <v>422.20400000000001</v>
      </c>
      <c r="N331">
        <v>407.51900000000001</v>
      </c>
      <c r="O331" s="70"/>
      <c r="P331" s="70"/>
    </row>
    <row r="332" spans="1:16" ht="12.75">
      <c r="A332" s="78">
        <f>IF(TRUE,Correlation_donnees_brutes!A333)</f>
        <v>330</v>
      </c>
      <c r="B332" s="78">
        <f>IF(TRUE,Correlation_donnees_brutes!B333)</f>
        <v>-0.0112263</v>
      </c>
      <c r="C332" s="78">
        <f>IF(TRUE,Correlation_donnees_brutes!C333)</f>
        <v>0.039079799999999998</v>
      </c>
      <c r="D332" s="78">
        <f>IF(TRUE,Correlation_donnees_brutes!D333)</f>
        <v>0.00056227399999999998</v>
      </c>
      <c r="E332" s="73" t="str">
        <f>IF(OR(F332&gt;Correlation_traitement!$B$10,I332&gt;Correlation_traitement!$B$9,E331="NON NULLE"),"NON NULLE","NULLE")</f>
        <v>NON NULLE</v>
      </c>
      <c r="F332" s="78">
        <f>(A332-A$2)/Correlation_traitement!$B$5</f>
        <v>1.3200000000000001</v>
      </c>
      <c r="G332" s="69">
        <f>F332-Correlation_traitement!$B$12</f>
        <v>1.0640000000000001</v>
      </c>
      <c r="H332" s="70">
        <f ca="1">AVERAGE(OFFSET(B332,0,0,Correlation_traitement!$B$6,1))</f>
        <v>-0.0112263</v>
      </c>
      <c r="I332" s="70">
        <f ca="1">AVERAGE(OFFSET(C332,0,0,Correlation_traitement!$B$6,1))</f>
        <v>0.039079799999999998</v>
      </c>
      <c r="J332" s="70">
        <f ca="1">AVERAGE(OFFSET(D332,0,0,Correlation_traitement!$B$6,1))</f>
        <v>0.00056227399999999998</v>
      </c>
      <c r="K332">
        <v>0.036340699999999997</v>
      </c>
      <c r="L332">
        <v>14.8095</v>
      </c>
      <c r="M332">
        <v>422.32799999999997</v>
      </c>
      <c r="N332">
        <v>407.51900000000001</v>
      </c>
      <c r="O332" s="70"/>
      <c r="P332" s="70"/>
    </row>
    <row r="333" spans="1:16" ht="12.75">
      <c r="A333" s="78">
        <f>IF(TRUE,Correlation_donnees_brutes!A334)</f>
        <v>331</v>
      </c>
      <c r="B333" s="78">
        <f>IF(TRUE,Correlation_donnees_brutes!B334)</f>
        <v>-0.011288299999999999</v>
      </c>
      <c r="C333" s="78">
        <f>IF(TRUE,Correlation_donnees_brutes!C334)</f>
        <v>0.039444</v>
      </c>
      <c r="D333" s="78">
        <f>IF(TRUE,Correlation_donnees_brutes!D334)</f>
        <v>0.00058159599999999998</v>
      </c>
      <c r="E333" s="73" t="str">
        <f>IF(OR(F333&gt;Correlation_traitement!$B$10,I333&gt;Correlation_traitement!$B$9,E332="NON NULLE"),"NON NULLE","NULLE")</f>
        <v>NON NULLE</v>
      </c>
      <c r="F333" s="78">
        <f>(A333-A$2)/Correlation_traitement!$B$5</f>
        <v>1.3240000000000001</v>
      </c>
      <c r="G333" s="69">
        <f>F333-Correlation_traitement!$B$12</f>
        <v>1.0680000000000001</v>
      </c>
      <c r="H333" s="70">
        <f ca="1">AVERAGE(OFFSET(B333,0,0,Correlation_traitement!$B$6,1))</f>
        <v>-0.011288299999999999</v>
      </c>
      <c r="I333" s="70">
        <f ca="1">AVERAGE(OFFSET(C333,0,0,Correlation_traitement!$B$6,1))</f>
        <v>0.039444</v>
      </c>
      <c r="J333" s="70">
        <f ca="1">AVERAGE(OFFSET(D333,0,0,Correlation_traitement!$B$6,1))</f>
        <v>0.00058159599999999998</v>
      </c>
      <c r="K333">
        <v>0.036649599999999997</v>
      </c>
      <c r="L333">
        <v>14.9354</v>
      </c>
      <c r="M333">
        <v>422.45400000000001</v>
      </c>
      <c r="N333">
        <v>407.51900000000001</v>
      </c>
      <c r="O333" s="70"/>
      <c r="P333" s="70"/>
    </row>
    <row r="334" spans="1:16" ht="12.75">
      <c r="A334" s="78">
        <f>IF(TRUE,Correlation_donnees_brutes!A335)</f>
        <v>332</v>
      </c>
      <c r="B334" s="78">
        <f>IF(TRUE,Correlation_donnees_brutes!B335)</f>
        <v>-0.0114378</v>
      </c>
      <c r="C334" s="78">
        <f>IF(TRUE,Correlation_donnees_brutes!C335)</f>
        <v>0.039676700000000002</v>
      </c>
      <c r="D334" s="78">
        <f>IF(TRUE,Correlation_donnees_brutes!D335)</f>
        <v>0.00060552900000000005</v>
      </c>
      <c r="E334" s="73" t="str">
        <f>IF(OR(F334&gt;Correlation_traitement!$B$10,I334&gt;Correlation_traitement!$B$9,E333="NON NULLE"),"NON NULLE","NULLE")</f>
        <v>NON NULLE</v>
      </c>
      <c r="F334" s="78">
        <f>(A334-A$2)/Correlation_traitement!$B$5</f>
        <v>1.3280000000000001</v>
      </c>
      <c r="G334" s="69">
        <f>F334-Correlation_traitement!$B$12</f>
        <v>1.0720000000000001</v>
      </c>
      <c r="H334" s="70">
        <f ca="1">AVERAGE(OFFSET(B334,0,0,Correlation_traitement!$B$6,1))</f>
        <v>-0.0114378</v>
      </c>
      <c r="I334" s="70">
        <f ca="1">AVERAGE(OFFSET(C334,0,0,Correlation_traitement!$B$6,1))</f>
        <v>0.039676700000000002</v>
      </c>
      <c r="J334" s="70">
        <f ca="1">AVERAGE(OFFSET(D334,0,0,Correlation_traitement!$B$6,1))</f>
        <v>0.00060552900000000005</v>
      </c>
      <c r="K334">
        <v>0.0369658</v>
      </c>
      <c r="L334">
        <v>15.064299999999999</v>
      </c>
      <c r="M334">
        <v>422.58300000000003</v>
      </c>
      <c r="N334">
        <v>407.51900000000001</v>
      </c>
      <c r="O334" s="70"/>
      <c r="P334" s="70"/>
    </row>
    <row r="335" spans="1:16" ht="12.75">
      <c r="A335" s="78">
        <f>IF(TRUE,Correlation_donnees_brutes!A336)</f>
        <v>333</v>
      </c>
      <c r="B335" s="78">
        <f>IF(TRUE,Correlation_donnees_brutes!B336)</f>
        <v>-0.011544199999999999</v>
      </c>
      <c r="C335" s="78">
        <f>IF(TRUE,Correlation_donnees_brutes!C336)</f>
        <v>0.039978</v>
      </c>
      <c r="D335" s="78">
        <f>IF(TRUE,Correlation_donnees_brutes!D336)</f>
        <v>0.00057464599999999995</v>
      </c>
      <c r="E335" s="73" t="str">
        <f>IF(OR(F335&gt;Correlation_traitement!$B$10,I335&gt;Correlation_traitement!$B$9,E334="NON NULLE"),"NON NULLE","NULLE")</f>
        <v>NON NULLE</v>
      </c>
      <c r="F335" s="78">
        <f>(A335-A$2)/Correlation_traitement!$B$5</f>
        <v>1.3320000000000001</v>
      </c>
      <c r="G335" s="69">
        <f>F335-Correlation_traitement!$B$12</f>
        <v>1.0760000000000001</v>
      </c>
      <c r="H335" s="70">
        <f ca="1">AVERAGE(OFFSET(B335,0,0,Correlation_traitement!$B$6,1))</f>
        <v>-0.011544199999999999</v>
      </c>
      <c r="I335" s="70">
        <f ca="1">AVERAGE(OFFSET(C335,0,0,Correlation_traitement!$B$6,1))</f>
        <v>0.039978</v>
      </c>
      <c r="J335" s="70">
        <f ca="1">AVERAGE(OFFSET(D335,0,0,Correlation_traitement!$B$6,1))</f>
        <v>0.00057464599999999995</v>
      </c>
      <c r="K335">
        <v>0.037267700000000001</v>
      </c>
      <c r="L335">
        <v>15.187300000000001</v>
      </c>
      <c r="M335">
        <v>422.70600000000002</v>
      </c>
      <c r="N335">
        <v>407.51900000000001</v>
      </c>
      <c r="O335" s="70"/>
      <c r="P335" s="70"/>
    </row>
    <row r="336" spans="1:16" ht="12.75">
      <c r="A336" s="78">
        <f>IF(TRUE,Correlation_donnees_brutes!A337)</f>
        <v>334</v>
      </c>
      <c r="B336" s="78">
        <f>IF(TRUE,Correlation_donnees_brutes!B337)</f>
        <v>-0.011623700000000001</v>
      </c>
      <c r="C336" s="78">
        <f>IF(TRUE,Correlation_donnees_brutes!C337)</f>
        <v>0.040307099999999998</v>
      </c>
      <c r="D336" s="78">
        <f>IF(TRUE,Correlation_donnees_brutes!D337)</f>
        <v>0.00058069100000000004</v>
      </c>
      <c r="E336" s="73" t="str">
        <f>IF(OR(F336&gt;Correlation_traitement!$B$10,I336&gt;Correlation_traitement!$B$9,E335="NON NULLE"),"NON NULLE","NULLE")</f>
        <v>NON NULLE</v>
      </c>
      <c r="F336" s="78">
        <f>(A336-A$2)/Correlation_traitement!$B$5</f>
        <v>1.3360000000000001</v>
      </c>
      <c r="G336" s="69">
        <f>F336-Correlation_traitement!$B$12</f>
        <v>1.0800000000000001</v>
      </c>
      <c r="H336" s="70">
        <f ca="1">AVERAGE(OFFSET(B336,0,0,Correlation_traitement!$B$6,1))</f>
        <v>-0.011623700000000001</v>
      </c>
      <c r="I336" s="70">
        <f ca="1">AVERAGE(OFFSET(C336,0,0,Correlation_traitement!$B$6,1))</f>
        <v>0.040307099999999998</v>
      </c>
      <c r="J336" s="70">
        <f ca="1">AVERAGE(OFFSET(D336,0,0,Correlation_traitement!$B$6,1))</f>
        <v>0.00058069100000000004</v>
      </c>
      <c r="K336">
        <v>0.037537500000000001</v>
      </c>
      <c r="L336">
        <v>15.2972</v>
      </c>
      <c r="M336">
        <v>422.81599999999997</v>
      </c>
      <c r="N336">
        <v>407.51900000000001</v>
      </c>
      <c r="O336" s="70"/>
      <c r="P336" s="70"/>
    </row>
    <row r="337" spans="1:16" ht="12.75">
      <c r="A337" s="78">
        <f>IF(TRUE,Correlation_donnees_brutes!A338)</f>
        <v>335</v>
      </c>
      <c r="B337" s="78">
        <f>IF(TRUE,Correlation_donnees_brutes!B338)</f>
        <v>-0.011754000000000001</v>
      </c>
      <c r="C337" s="78">
        <f>IF(TRUE,Correlation_donnees_brutes!C338)</f>
        <v>0.040559600000000001</v>
      </c>
      <c r="D337" s="78">
        <f>IF(TRUE,Correlation_donnees_brutes!D338)</f>
        <v>0.00055677500000000002</v>
      </c>
      <c r="E337" s="73" t="str">
        <f>IF(OR(F337&gt;Correlation_traitement!$B$10,I337&gt;Correlation_traitement!$B$9,E336="NON NULLE"),"NON NULLE","NULLE")</f>
        <v>NON NULLE</v>
      </c>
      <c r="F337" s="78">
        <f>(A337-A$2)/Correlation_traitement!$B$5</f>
        <v>1.3400000000000001</v>
      </c>
      <c r="G337" s="69">
        <f>F337-Correlation_traitement!$B$12</f>
        <v>1.0840000000000001</v>
      </c>
      <c r="H337" s="70">
        <f ca="1">AVERAGE(OFFSET(B337,0,0,Correlation_traitement!$B$6,1))</f>
        <v>-0.011754000000000001</v>
      </c>
      <c r="I337" s="70">
        <f ca="1">AVERAGE(OFFSET(C337,0,0,Correlation_traitement!$B$6,1))</f>
        <v>0.040559600000000001</v>
      </c>
      <c r="J337" s="70">
        <f ca="1">AVERAGE(OFFSET(D337,0,0,Correlation_traitement!$B$6,1))</f>
        <v>0.00055677500000000002</v>
      </c>
      <c r="K337">
        <v>0.037816000000000002</v>
      </c>
      <c r="L337">
        <v>15.4107</v>
      </c>
      <c r="M337">
        <v>422.93</v>
      </c>
      <c r="N337">
        <v>407.51900000000001</v>
      </c>
      <c r="O337" s="70"/>
      <c r="P337" s="70"/>
    </row>
    <row r="338" spans="1:16" ht="12.75">
      <c r="A338" s="78">
        <f>IF(TRUE,Correlation_donnees_brutes!A339)</f>
        <v>336</v>
      </c>
      <c r="B338" s="78">
        <f>IF(TRUE,Correlation_donnees_brutes!B339)</f>
        <v>-0.0118882</v>
      </c>
      <c r="C338" s="78">
        <f>IF(TRUE,Correlation_donnees_brutes!C339)</f>
        <v>0.040870999999999998</v>
      </c>
      <c r="D338" s="78">
        <f>IF(TRUE,Correlation_donnees_brutes!D339)</f>
        <v>0.00056752599999999995</v>
      </c>
      <c r="E338" s="73" t="str">
        <f>IF(OR(F338&gt;Correlation_traitement!$B$10,I338&gt;Correlation_traitement!$B$9,E337="NON NULLE"),"NON NULLE","NULLE")</f>
        <v>NON NULLE</v>
      </c>
      <c r="F338" s="78">
        <f>(A338-A$2)/Correlation_traitement!$B$5</f>
        <v>1.3440000000000001</v>
      </c>
      <c r="G338" s="69">
        <f>F338-Correlation_traitement!$B$12</f>
        <v>1.0880000000000001</v>
      </c>
      <c r="H338" s="70">
        <f ca="1">AVERAGE(OFFSET(B338,0,0,Correlation_traitement!$B$6,1))</f>
        <v>-0.0118882</v>
      </c>
      <c r="I338" s="70">
        <f ca="1">AVERAGE(OFFSET(C338,0,0,Correlation_traitement!$B$6,1))</f>
        <v>0.040870999999999998</v>
      </c>
      <c r="J338" s="70">
        <f ca="1">AVERAGE(OFFSET(D338,0,0,Correlation_traitement!$B$6,1))</f>
        <v>0.00056752599999999995</v>
      </c>
      <c r="K338">
        <v>0.0380618</v>
      </c>
      <c r="L338">
        <v>15.5109</v>
      </c>
      <c r="M338">
        <v>423.03</v>
      </c>
      <c r="N338">
        <v>407.51900000000001</v>
      </c>
      <c r="O338" s="70"/>
      <c r="P338" s="70"/>
    </row>
    <row r="339" spans="1:16" ht="12.75">
      <c r="A339" s="78">
        <f>IF(TRUE,Correlation_donnees_brutes!A340)</f>
        <v>337</v>
      </c>
      <c r="B339" s="78">
        <f>IF(TRUE,Correlation_donnees_brutes!B340)</f>
        <v>-0.011990900000000001</v>
      </c>
      <c r="C339" s="78">
        <f>IF(TRUE,Correlation_donnees_brutes!C340)</f>
        <v>0.041194799999999997</v>
      </c>
      <c r="D339" s="78">
        <f>IF(TRUE,Correlation_donnees_brutes!D340)</f>
        <v>0.00057003299999999995</v>
      </c>
      <c r="E339" s="73" t="str">
        <f>IF(OR(F339&gt;Correlation_traitement!$B$10,I339&gt;Correlation_traitement!$B$9,E338="NON NULLE"),"NON NULLE","NULLE")</f>
        <v>NON NULLE</v>
      </c>
      <c r="F339" s="78">
        <f>(A339-A$2)/Correlation_traitement!$B$5</f>
        <v>1.3480000000000001</v>
      </c>
      <c r="G339" s="69">
        <f>F339-Correlation_traitement!$B$12</f>
        <v>1.0920000000000001</v>
      </c>
      <c r="H339" s="70">
        <f ca="1">AVERAGE(OFFSET(B339,0,0,Correlation_traitement!$B$6,1))</f>
        <v>-0.011990900000000001</v>
      </c>
      <c r="I339" s="70">
        <f ca="1">AVERAGE(OFFSET(C339,0,0,Correlation_traitement!$B$6,1))</f>
        <v>0.041194799999999997</v>
      </c>
      <c r="J339" s="70">
        <f ca="1">AVERAGE(OFFSET(D339,0,0,Correlation_traitement!$B$6,1))</f>
        <v>0.00057003299999999995</v>
      </c>
      <c r="K339">
        <v>0.038316599999999999</v>
      </c>
      <c r="L339">
        <v>15.614800000000001</v>
      </c>
      <c r="M339">
        <v>423.13400000000001</v>
      </c>
      <c r="N339">
        <v>407.51900000000001</v>
      </c>
      <c r="O339" s="70"/>
      <c r="P339" s="70"/>
    </row>
    <row r="340" spans="1:16" ht="12.75">
      <c r="A340" s="78">
        <f>IF(TRUE,Correlation_donnees_brutes!A341)</f>
        <v>338</v>
      </c>
      <c r="B340" s="78">
        <f>IF(TRUE,Correlation_donnees_brutes!B341)</f>
        <v>-0.012045</v>
      </c>
      <c r="C340" s="78">
        <f>IF(TRUE,Correlation_donnees_brutes!C341)</f>
        <v>0.041457500000000001</v>
      </c>
      <c r="D340" s="78">
        <f>IF(TRUE,Correlation_donnees_brutes!D341)</f>
        <v>0.00059065300000000001</v>
      </c>
      <c r="E340" s="73" t="str">
        <f>IF(OR(F340&gt;Correlation_traitement!$B$10,I340&gt;Correlation_traitement!$B$9,E339="NON NULLE"),"NON NULLE","NULLE")</f>
        <v>NON NULLE</v>
      </c>
      <c r="F340" s="78">
        <f>(A340-A$2)/Correlation_traitement!$B$5</f>
        <v>1.3520000000000001</v>
      </c>
      <c r="G340" s="69">
        <f>F340-Correlation_traitement!$B$12</f>
        <v>1.0960000000000001</v>
      </c>
      <c r="H340" s="70">
        <f ca="1">AVERAGE(OFFSET(B340,0,0,Correlation_traitement!$B$6,1))</f>
        <v>-0.012045</v>
      </c>
      <c r="I340" s="70">
        <f ca="1">AVERAGE(OFFSET(C340,0,0,Correlation_traitement!$B$6,1))</f>
        <v>0.041457500000000001</v>
      </c>
      <c r="J340" s="70">
        <f ca="1">AVERAGE(OFFSET(D340,0,0,Correlation_traitement!$B$6,1))</f>
        <v>0.00059065300000000001</v>
      </c>
      <c r="K340">
        <v>0.038589900000000003</v>
      </c>
      <c r="L340">
        <v>15.726100000000001</v>
      </c>
      <c r="M340">
        <v>423.245</v>
      </c>
      <c r="N340">
        <v>407.51900000000001</v>
      </c>
      <c r="O340" s="70"/>
      <c r="P340" s="70"/>
    </row>
    <row r="341" spans="1:16" ht="12.75">
      <c r="A341" s="78">
        <f>IF(TRUE,Correlation_donnees_brutes!A342)</f>
        <v>339</v>
      </c>
      <c r="B341" s="78">
        <f>IF(TRUE,Correlation_donnees_brutes!B342)</f>
        <v>-0.0121464</v>
      </c>
      <c r="C341" s="78">
        <f>IF(TRUE,Correlation_donnees_brutes!C342)</f>
        <v>0.041759699999999997</v>
      </c>
      <c r="D341" s="78">
        <f>IF(TRUE,Correlation_donnees_brutes!D342)</f>
        <v>0.00063278900000000003</v>
      </c>
      <c r="E341" s="73" t="str">
        <f>IF(OR(F341&gt;Correlation_traitement!$B$10,I341&gt;Correlation_traitement!$B$9,E340="NON NULLE"),"NON NULLE","NULLE")</f>
        <v>NON NULLE</v>
      </c>
      <c r="F341" s="78">
        <f>(A341-A$2)/Correlation_traitement!$B$5</f>
        <v>1.3560000000000001</v>
      </c>
      <c r="G341" s="69">
        <f>F341-Correlation_traitement!$B$12</f>
        <v>1.1000000000000001</v>
      </c>
      <c r="H341" s="70">
        <f ca="1">AVERAGE(OFFSET(B341,0,0,Correlation_traitement!$B$6,1))</f>
        <v>-0.0121464</v>
      </c>
      <c r="I341" s="70">
        <f ca="1">AVERAGE(OFFSET(C341,0,0,Correlation_traitement!$B$6,1))</f>
        <v>0.041759699999999997</v>
      </c>
      <c r="J341" s="70">
        <f ca="1">AVERAGE(OFFSET(D341,0,0,Correlation_traitement!$B$6,1))</f>
        <v>0.00063278900000000003</v>
      </c>
      <c r="K341">
        <v>0.038853499999999999</v>
      </c>
      <c r="L341">
        <v>15.833500000000001</v>
      </c>
      <c r="M341">
        <v>423.35199999999998</v>
      </c>
      <c r="N341">
        <v>407.51900000000001</v>
      </c>
      <c r="O341" s="70"/>
      <c r="P341" s="70"/>
    </row>
    <row r="342" spans="1:16" ht="12.75">
      <c r="A342" s="78">
        <f>IF(TRUE,Correlation_donnees_brutes!A343)</f>
        <v>340</v>
      </c>
      <c r="B342" s="78">
        <f>IF(TRUE,Correlation_donnees_brutes!B343)</f>
        <v>-0.0122547</v>
      </c>
      <c r="C342" s="78">
        <f>IF(TRUE,Correlation_donnees_brutes!C343)</f>
        <v>0.0420226</v>
      </c>
      <c r="D342" s="78">
        <f>IF(TRUE,Correlation_donnees_brutes!D343)</f>
        <v>0.00063679000000000003</v>
      </c>
      <c r="E342" s="73" t="str">
        <f>IF(OR(F342&gt;Correlation_traitement!$B$10,I342&gt;Correlation_traitement!$B$9,E341="NON NULLE"),"NON NULLE","NULLE")</f>
        <v>NON NULLE</v>
      </c>
      <c r="F342" s="78">
        <f>(A342-A$2)/Correlation_traitement!$B$5</f>
        <v>1.3600000000000001</v>
      </c>
      <c r="G342" s="69">
        <f>F342-Correlation_traitement!$B$12</f>
        <v>1.1040000000000001</v>
      </c>
      <c r="H342" s="70">
        <f ca="1">AVERAGE(OFFSET(B342,0,0,Correlation_traitement!$B$6,1))</f>
        <v>-0.0122547</v>
      </c>
      <c r="I342" s="70">
        <f ca="1">AVERAGE(OFFSET(C342,0,0,Correlation_traitement!$B$6,1))</f>
        <v>0.0420226</v>
      </c>
      <c r="J342" s="70">
        <f ca="1">AVERAGE(OFFSET(D342,0,0,Correlation_traitement!$B$6,1))</f>
        <v>0.00063679000000000003</v>
      </c>
      <c r="K342">
        <v>0.0391817</v>
      </c>
      <c r="L342">
        <v>15.9673</v>
      </c>
      <c r="M342">
        <v>423.48599999999999</v>
      </c>
      <c r="N342">
        <v>407.51900000000001</v>
      </c>
      <c r="O342" s="70"/>
      <c r="P342" s="70"/>
    </row>
    <row r="343" spans="1:16" ht="12.75">
      <c r="A343" s="78">
        <f>IF(TRUE,Correlation_donnees_brutes!A344)</f>
        <v>341</v>
      </c>
      <c r="B343" s="78">
        <f>IF(TRUE,Correlation_donnees_brutes!B344)</f>
        <v>-0.012337600000000001</v>
      </c>
      <c r="C343" s="78">
        <f>IF(TRUE,Correlation_donnees_brutes!C344)</f>
        <v>0.0423223</v>
      </c>
      <c r="D343" s="78">
        <f>IF(TRUE,Correlation_donnees_brutes!D344)</f>
        <v>0.000629943</v>
      </c>
      <c r="E343" s="73" t="str">
        <f>IF(OR(F343&gt;Correlation_traitement!$B$10,I343&gt;Correlation_traitement!$B$9,E342="NON NULLE"),"NON NULLE","NULLE")</f>
        <v>NON NULLE</v>
      </c>
      <c r="F343" s="78">
        <f>(A343-A$2)/Correlation_traitement!$B$5</f>
        <v>1.3640000000000001</v>
      </c>
      <c r="G343" s="69">
        <f>F343-Correlation_traitement!$B$12</f>
        <v>1.1080000000000001</v>
      </c>
      <c r="H343" s="70">
        <f ca="1">AVERAGE(OFFSET(B343,0,0,Correlation_traitement!$B$6,1))</f>
        <v>-0.012337600000000001</v>
      </c>
      <c r="I343" s="70">
        <f ca="1">AVERAGE(OFFSET(C343,0,0,Correlation_traitement!$B$6,1))</f>
        <v>0.0423223</v>
      </c>
      <c r="J343" s="70">
        <f ca="1">AVERAGE(OFFSET(D343,0,0,Correlation_traitement!$B$6,1))</f>
        <v>0.000629943</v>
      </c>
      <c r="K343">
        <v>0.039495799999999998</v>
      </c>
      <c r="L343">
        <v>16.095300000000002</v>
      </c>
      <c r="M343">
        <v>423.61399999999998</v>
      </c>
      <c r="N343">
        <v>407.51900000000001</v>
      </c>
      <c r="O343" s="70"/>
      <c r="P343" s="70"/>
    </row>
    <row r="344" spans="1:16" ht="12.75">
      <c r="A344" s="78">
        <f>IF(TRUE,Correlation_donnees_brutes!A345)</f>
        <v>342</v>
      </c>
      <c r="B344" s="78">
        <f>IF(TRUE,Correlation_donnees_brutes!B345)</f>
        <v>-0.012408300000000001</v>
      </c>
      <c r="C344" s="78">
        <f>IF(TRUE,Correlation_donnees_brutes!C345)</f>
        <v>0.042638700000000002</v>
      </c>
      <c r="D344" s="78">
        <f>IF(TRUE,Correlation_donnees_brutes!D345)</f>
        <v>0.00068301500000000003</v>
      </c>
      <c r="E344" s="73" t="str">
        <f>IF(OR(F344&gt;Correlation_traitement!$B$10,I344&gt;Correlation_traitement!$B$9,E343="NON NULLE"),"NON NULLE","NULLE")</f>
        <v>NON NULLE</v>
      </c>
      <c r="F344" s="78">
        <f>(A344-A$2)/Correlation_traitement!$B$5</f>
        <v>1.3680000000000001</v>
      </c>
      <c r="G344" s="69">
        <f>F344-Correlation_traitement!$B$12</f>
        <v>1.1120000000000001</v>
      </c>
      <c r="H344" s="70">
        <f ca="1">AVERAGE(OFFSET(B344,0,0,Correlation_traitement!$B$6,1))</f>
        <v>-0.012408300000000001</v>
      </c>
      <c r="I344" s="70">
        <f ca="1">AVERAGE(OFFSET(C344,0,0,Correlation_traitement!$B$6,1))</f>
        <v>0.042638700000000002</v>
      </c>
      <c r="J344" s="70">
        <f ca="1">AVERAGE(OFFSET(D344,0,0,Correlation_traitement!$B$6,1))</f>
        <v>0.00068301500000000003</v>
      </c>
      <c r="K344">
        <v>0.039803900000000003</v>
      </c>
      <c r="L344">
        <v>16.2209</v>
      </c>
      <c r="M344">
        <v>423.74</v>
      </c>
      <c r="N344">
        <v>407.51900000000001</v>
      </c>
      <c r="O344" s="70"/>
      <c r="P344" s="70"/>
    </row>
    <row r="345" spans="1:16" ht="12.75">
      <c r="A345" s="78">
        <f>IF(TRUE,Correlation_donnees_brutes!A346)</f>
        <v>343</v>
      </c>
      <c r="B345" s="78">
        <f>IF(TRUE,Correlation_donnees_brutes!B346)</f>
        <v>-0.012489200000000001</v>
      </c>
      <c r="C345" s="78">
        <f>IF(TRUE,Correlation_donnees_brutes!C346)</f>
        <v>0.042923700000000002</v>
      </c>
      <c r="D345" s="78">
        <f>IF(TRUE,Correlation_donnees_brutes!D346)</f>
        <v>0.00073359599999999999</v>
      </c>
      <c r="E345" s="73" t="str">
        <f>IF(OR(F345&gt;Correlation_traitement!$B$10,I345&gt;Correlation_traitement!$B$9,E344="NON NULLE"),"NON NULLE","NULLE")</f>
        <v>NON NULLE</v>
      </c>
      <c r="F345" s="78">
        <f>(A345-A$2)/Correlation_traitement!$B$5</f>
        <v>1.3720000000000001</v>
      </c>
      <c r="G345" s="69">
        <f>F345-Correlation_traitement!$B$12</f>
        <v>1.1160000000000001</v>
      </c>
      <c r="H345" s="70">
        <f ca="1">AVERAGE(OFFSET(B345,0,0,Correlation_traitement!$B$6,1))</f>
        <v>-0.012489200000000001</v>
      </c>
      <c r="I345" s="70">
        <f ca="1">AVERAGE(OFFSET(C345,0,0,Correlation_traitement!$B$6,1))</f>
        <v>0.042923700000000002</v>
      </c>
      <c r="J345" s="70">
        <f ca="1">AVERAGE(OFFSET(D345,0,0,Correlation_traitement!$B$6,1))</f>
        <v>0.00073359599999999999</v>
      </c>
      <c r="K345">
        <v>0.040106700000000002</v>
      </c>
      <c r="L345">
        <v>16.344200000000001</v>
      </c>
      <c r="M345">
        <v>423.863</v>
      </c>
      <c r="N345">
        <v>407.51900000000001</v>
      </c>
      <c r="O345" s="70"/>
      <c r="P345" s="70"/>
    </row>
    <row r="346" spans="1:16" ht="12.75">
      <c r="A346" s="78">
        <f>IF(TRUE,Correlation_donnees_brutes!A347)</f>
        <v>344</v>
      </c>
      <c r="B346" s="78">
        <f>IF(TRUE,Correlation_donnees_brutes!B347)</f>
        <v>-0.012520699999999999</v>
      </c>
      <c r="C346" s="78">
        <f>IF(TRUE,Correlation_donnees_brutes!C347)</f>
        <v>0.043246300000000001</v>
      </c>
      <c r="D346" s="78">
        <f>IF(TRUE,Correlation_donnees_brutes!D347)</f>
        <v>0.00076667900000000004</v>
      </c>
      <c r="E346" s="73" t="str">
        <f>IF(OR(F346&gt;Correlation_traitement!$B$10,I346&gt;Correlation_traitement!$B$9,E345="NON NULLE"),"NON NULLE","NULLE")</f>
        <v>NON NULLE</v>
      </c>
      <c r="F346" s="78">
        <f>(A346-A$2)/Correlation_traitement!$B$5</f>
        <v>1.3759999999999999</v>
      </c>
      <c r="G346" s="69">
        <f>F346-Correlation_traitement!$B$12</f>
        <v>1.1199999999999999</v>
      </c>
      <c r="H346" s="70">
        <f ca="1">AVERAGE(OFFSET(B346,0,0,Correlation_traitement!$B$6,1))</f>
        <v>-0.012520699999999999</v>
      </c>
      <c r="I346" s="70">
        <f ca="1">AVERAGE(OFFSET(C346,0,0,Correlation_traitement!$B$6,1))</f>
        <v>0.043246300000000001</v>
      </c>
      <c r="J346" s="70">
        <f ca="1">AVERAGE(OFFSET(D346,0,0,Correlation_traitement!$B$6,1))</f>
        <v>0.00076667900000000004</v>
      </c>
      <c r="K346">
        <v>0.0403735</v>
      </c>
      <c r="L346">
        <v>16.452999999999999</v>
      </c>
      <c r="M346">
        <v>423.97199999999998</v>
      </c>
      <c r="N346">
        <v>407.51900000000001</v>
      </c>
      <c r="O346" s="70"/>
      <c r="P346" s="70"/>
    </row>
    <row r="347" spans="1:16" ht="12.75">
      <c r="A347" s="78">
        <f>IF(TRUE,Correlation_donnees_brutes!A348)</f>
        <v>345</v>
      </c>
      <c r="B347" s="78">
        <f>IF(TRUE,Correlation_donnees_brutes!B348)</f>
        <v>-0.012582100000000001</v>
      </c>
      <c r="C347" s="78">
        <f>IF(TRUE,Correlation_donnees_brutes!C348)</f>
        <v>0.043607600000000003</v>
      </c>
      <c r="D347" s="78">
        <f>IF(TRUE,Correlation_donnees_brutes!D348)</f>
        <v>0.00071323399999999998</v>
      </c>
      <c r="E347" s="73" t="str">
        <f>IF(OR(F347&gt;Correlation_traitement!$B$10,I347&gt;Correlation_traitement!$B$9,E346="NON NULLE"),"NON NULLE","NULLE")</f>
        <v>NON NULLE</v>
      </c>
      <c r="F347" s="78">
        <f>(A347-A$2)/Correlation_traitement!$B$5</f>
        <v>1.3799999999999999</v>
      </c>
      <c r="G347" s="69">
        <f>F347-Correlation_traitement!$B$12</f>
        <v>1.1239999999999999</v>
      </c>
      <c r="H347" s="70">
        <f ca="1">AVERAGE(OFFSET(B347,0,0,Correlation_traitement!$B$6,1))</f>
        <v>-0.012582100000000001</v>
      </c>
      <c r="I347" s="70">
        <f ca="1">AVERAGE(OFFSET(C347,0,0,Correlation_traitement!$B$6,1))</f>
        <v>0.043607600000000003</v>
      </c>
      <c r="J347" s="70">
        <f ca="1">AVERAGE(OFFSET(D347,0,0,Correlation_traitement!$B$6,1))</f>
        <v>0.00071323399999999998</v>
      </c>
      <c r="K347">
        <v>0.040660799999999997</v>
      </c>
      <c r="L347">
        <v>16.5701</v>
      </c>
      <c r="M347">
        <v>424.089</v>
      </c>
      <c r="N347">
        <v>407.51900000000001</v>
      </c>
      <c r="O347" s="70"/>
      <c r="P347" s="70"/>
    </row>
    <row r="348" spans="1:16" ht="12.75">
      <c r="A348" s="78">
        <f>IF(TRUE,Correlation_donnees_brutes!A349)</f>
        <v>346</v>
      </c>
      <c r="B348" s="78">
        <f>IF(TRUE,Correlation_donnees_brutes!B349)</f>
        <v>-0.0126255</v>
      </c>
      <c r="C348" s="78">
        <f>IF(TRUE,Correlation_donnees_brutes!C349)</f>
        <v>0.043907500000000002</v>
      </c>
      <c r="D348" s="78">
        <f>IF(TRUE,Correlation_donnees_brutes!D349)</f>
        <v>0.00069497299999999999</v>
      </c>
      <c r="E348" s="73" t="str">
        <f>IF(OR(F348&gt;Correlation_traitement!$B$10,I348&gt;Correlation_traitement!$B$9,E347="NON NULLE"),"NON NULLE","NULLE")</f>
        <v>NON NULLE</v>
      </c>
      <c r="F348" s="78">
        <f>(A348-A$2)/Correlation_traitement!$B$5</f>
        <v>1.3839999999999999</v>
      </c>
      <c r="G348" s="69">
        <f>F348-Correlation_traitement!$B$12</f>
        <v>1.1279999999999999</v>
      </c>
      <c r="H348" s="70">
        <f ca="1">AVERAGE(OFFSET(B348,0,0,Correlation_traitement!$B$6,1))</f>
        <v>-0.0126255</v>
      </c>
      <c r="I348" s="70">
        <f ca="1">AVERAGE(OFFSET(C348,0,0,Correlation_traitement!$B$6,1))</f>
        <v>0.043907500000000002</v>
      </c>
      <c r="J348" s="70">
        <f ca="1">AVERAGE(OFFSET(D348,0,0,Correlation_traitement!$B$6,1))</f>
        <v>0.00069497299999999999</v>
      </c>
      <c r="K348">
        <v>0.040963399999999997</v>
      </c>
      <c r="L348">
        <v>16.693300000000001</v>
      </c>
      <c r="M348">
        <v>424.21199999999999</v>
      </c>
      <c r="N348">
        <v>407.51900000000001</v>
      </c>
      <c r="O348" s="70"/>
      <c r="P348" s="70"/>
    </row>
    <row r="349" spans="1:16" ht="12.75">
      <c r="A349" s="78">
        <f>IF(TRUE,Correlation_donnees_brutes!A350)</f>
        <v>347</v>
      </c>
      <c r="B349" s="78">
        <f>IF(TRUE,Correlation_donnees_brutes!B350)</f>
        <v>-0.0127428</v>
      </c>
      <c r="C349" s="78">
        <f>IF(TRUE,Correlation_donnees_brutes!C350)</f>
        <v>0.044238</v>
      </c>
      <c r="D349" s="78">
        <f>IF(TRUE,Correlation_donnees_brutes!D350)</f>
        <v>0.00071031399999999998</v>
      </c>
      <c r="E349" s="73" t="str">
        <f>IF(OR(F349&gt;Correlation_traitement!$B$10,I349&gt;Correlation_traitement!$B$9,E348="NON NULLE"),"NON NULLE","NULLE")</f>
        <v>NON NULLE</v>
      </c>
      <c r="F349" s="78">
        <f>(A349-A$2)/Correlation_traitement!$B$5</f>
        <v>1.3879999999999999</v>
      </c>
      <c r="G349" s="69">
        <f>F349-Correlation_traitement!$B$12</f>
        <v>1.1319999999999999</v>
      </c>
      <c r="H349" s="70">
        <f ca="1">AVERAGE(OFFSET(B349,0,0,Correlation_traitement!$B$6,1))</f>
        <v>-0.0127428</v>
      </c>
      <c r="I349" s="70">
        <f ca="1">AVERAGE(OFFSET(C349,0,0,Correlation_traitement!$B$6,1))</f>
        <v>0.044238</v>
      </c>
      <c r="J349" s="70">
        <f ca="1">AVERAGE(OFFSET(D349,0,0,Correlation_traitement!$B$6,1))</f>
        <v>0.00071031399999999998</v>
      </c>
      <c r="K349">
        <v>0.041243799999999997</v>
      </c>
      <c r="L349">
        <v>16.807600000000001</v>
      </c>
      <c r="M349">
        <v>424.32600000000002</v>
      </c>
      <c r="N349">
        <v>407.51900000000001</v>
      </c>
      <c r="O349" s="70"/>
      <c r="P349" s="70"/>
    </row>
    <row r="350" spans="1:16" ht="12.75">
      <c r="A350" s="78">
        <f>IF(TRUE,Correlation_donnees_brutes!A351)</f>
        <v>348</v>
      </c>
      <c r="B350" s="78">
        <f>IF(TRUE,Correlation_donnees_brutes!B351)</f>
        <v>-0.012824800000000001</v>
      </c>
      <c r="C350" s="78">
        <f>IF(TRUE,Correlation_donnees_brutes!C351)</f>
        <v>0.044501100000000002</v>
      </c>
      <c r="D350" s="78">
        <f>IF(TRUE,Correlation_donnees_brutes!D351)</f>
        <v>0.00072910300000000004</v>
      </c>
      <c r="E350" s="73" t="str">
        <f>IF(OR(F350&gt;Correlation_traitement!$B$10,I350&gt;Correlation_traitement!$B$9,E349="NON NULLE"),"NON NULLE","NULLE")</f>
        <v>NON NULLE</v>
      </c>
      <c r="F350" s="78">
        <f>(A350-A$2)/Correlation_traitement!$B$5</f>
        <v>1.3919999999999999</v>
      </c>
      <c r="G350" s="69">
        <f>F350-Correlation_traitement!$B$12</f>
        <v>1.1359999999999999</v>
      </c>
      <c r="H350" s="70">
        <f ca="1">AVERAGE(OFFSET(B350,0,0,Correlation_traitement!$B$6,1))</f>
        <v>-0.012824800000000001</v>
      </c>
      <c r="I350" s="70">
        <f ca="1">AVERAGE(OFFSET(C350,0,0,Correlation_traitement!$B$6,1))</f>
        <v>0.044501100000000002</v>
      </c>
      <c r="J350" s="70">
        <f ca="1">AVERAGE(OFFSET(D350,0,0,Correlation_traitement!$B$6,1))</f>
        <v>0.00072910300000000004</v>
      </c>
      <c r="K350">
        <v>0.041546100000000002</v>
      </c>
      <c r="L350">
        <v>16.930800000000001</v>
      </c>
      <c r="M350">
        <v>424.45</v>
      </c>
      <c r="N350">
        <v>407.51900000000001</v>
      </c>
      <c r="O350" s="70"/>
      <c r="P350" s="70"/>
    </row>
    <row r="351" spans="1:16" ht="12.75">
      <c r="A351" s="78">
        <f>IF(TRUE,Correlation_donnees_brutes!A352)</f>
        <v>349</v>
      </c>
      <c r="B351" s="78">
        <f>IF(TRUE,Correlation_donnees_brutes!B352)</f>
        <v>-0.012886999999999999</v>
      </c>
      <c r="C351" s="78">
        <f>IF(TRUE,Correlation_donnees_brutes!C352)</f>
        <v>0.044789000000000002</v>
      </c>
      <c r="D351" s="78">
        <f>IF(TRUE,Correlation_donnees_brutes!D352)</f>
        <v>0.00069802799999999995</v>
      </c>
      <c r="E351" s="73" t="str">
        <f>IF(OR(F351&gt;Correlation_traitement!$B$10,I351&gt;Correlation_traitement!$B$9,E350="NON NULLE"),"NON NULLE","NULLE")</f>
        <v>NON NULLE</v>
      </c>
      <c r="F351" s="78">
        <f>(A351-A$2)/Correlation_traitement!$B$5</f>
        <v>1.3959999999999999</v>
      </c>
      <c r="G351" s="69">
        <f>F351-Correlation_traitement!$B$12</f>
        <v>1.1399999999999999</v>
      </c>
      <c r="H351" s="70">
        <f ca="1">AVERAGE(OFFSET(B351,0,0,Correlation_traitement!$B$6,1))</f>
        <v>-0.012886999999999999</v>
      </c>
      <c r="I351" s="70">
        <f ca="1">AVERAGE(OFFSET(C351,0,0,Correlation_traitement!$B$6,1))</f>
        <v>0.044789000000000002</v>
      </c>
      <c r="J351" s="70">
        <f ca="1">AVERAGE(OFFSET(D351,0,0,Correlation_traitement!$B$6,1))</f>
        <v>0.00069802799999999995</v>
      </c>
      <c r="K351">
        <v>0.041818500000000002</v>
      </c>
      <c r="L351">
        <v>17.041799999999999</v>
      </c>
      <c r="M351">
        <v>424.56099999999998</v>
      </c>
      <c r="N351">
        <v>407.51900000000001</v>
      </c>
      <c r="O351" s="70"/>
      <c r="P351" s="70"/>
    </row>
    <row r="352" spans="1:16" ht="12.75">
      <c r="A352" s="78">
        <f>IF(TRUE,Correlation_donnees_brutes!A353)</f>
        <v>350</v>
      </c>
      <c r="B352" s="78">
        <f>IF(TRUE,Correlation_donnees_brutes!B353)</f>
        <v>-0.0130638</v>
      </c>
      <c r="C352" s="78">
        <f>IF(TRUE,Correlation_donnees_brutes!C353)</f>
        <v>0.0450768</v>
      </c>
      <c r="D352" s="78">
        <f>IF(TRUE,Correlation_donnees_brutes!D353)</f>
        <v>0.00069368200000000004</v>
      </c>
      <c r="E352" s="73" t="str">
        <f>IF(OR(F352&gt;Correlation_traitement!$B$10,I352&gt;Correlation_traitement!$B$9,E351="NON NULLE"),"NON NULLE","NULLE")</f>
        <v>NON NULLE</v>
      </c>
      <c r="F352" s="78">
        <f>(A352-A$2)/Correlation_traitement!$B$5</f>
        <v>1.3999999999999999</v>
      </c>
      <c r="G352" s="69">
        <f>F352-Correlation_traitement!$B$12</f>
        <v>1.1439999999999999</v>
      </c>
      <c r="H352" s="70">
        <f ca="1">AVERAGE(OFFSET(B352,0,0,Correlation_traitement!$B$6,1))</f>
        <v>-0.0130638</v>
      </c>
      <c r="I352" s="70">
        <f ca="1">AVERAGE(OFFSET(C352,0,0,Correlation_traitement!$B$6,1))</f>
        <v>0.0450768</v>
      </c>
      <c r="J352" s="70">
        <f ca="1">AVERAGE(OFFSET(D352,0,0,Correlation_traitement!$B$6,1))</f>
        <v>0.00069368200000000004</v>
      </c>
      <c r="K352">
        <v>0.042108300000000001</v>
      </c>
      <c r="L352">
        <v>17.1599</v>
      </c>
      <c r="M352">
        <v>424.67899999999997</v>
      </c>
      <c r="N352">
        <v>407.51900000000001</v>
      </c>
      <c r="O352" s="70"/>
      <c r="P352" s="70"/>
    </row>
    <row r="353" spans="1:16" ht="12.75">
      <c r="A353" s="78">
        <f>IF(TRUE,Correlation_donnees_brutes!A354)</f>
        <v>351</v>
      </c>
      <c r="B353" s="78">
        <f>IF(TRUE,Correlation_donnees_brutes!B354)</f>
        <v>-0.0133188</v>
      </c>
      <c r="C353" s="78">
        <f>IF(TRUE,Correlation_donnees_brutes!C354)</f>
        <v>0.0453736</v>
      </c>
      <c r="D353" s="78">
        <f>IF(TRUE,Correlation_donnees_brutes!D354)</f>
        <v>0.00064252099999999996</v>
      </c>
      <c r="E353" s="73" t="str">
        <f>IF(OR(F353&gt;Correlation_traitement!$B$10,I353&gt;Correlation_traitement!$B$9,E352="NON NULLE"),"NON NULLE","NULLE")</f>
        <v>NON NULLE</v>
      </c>
      <c r="F353" s="78">
        <f>(A353-A$2)/Correlation_traitement!$B$5</f>
        <v>1.4039999999999999</v>
      </c>
      <c r="G353" s="69">
        <f>F353-Correlation_traitement!$B$12</f>
        <v>1.1479999999999999</v>
      </c>
      <c r="H353" s="70">
        <f ca="1">AVERAGE(OFFSET(B353,0,0,Correlation_traitement!$B$6,1))</f>
        <v>-0.0133188</v>
      </c>
      <c r="I353" s="70">
        <f ca="1">AVERAGE(OFFSET(C353,0,0,Correlation_traitement!$B$6,1))</f>
        <v>0.0453736</v>
      </c>
      <c r="J353" s="70">
        <f ca="1">AVERAGE(OFFSET(D353,0,0,Correlation_traitement!$B$6,1))</f>
        <v>0.00064252099999999996</v>
      </c>
      <c r="K353">
        <v>0.0423925</v>
      </c>
      <c r="L353">
        <v>17.2758</v>
      </c>
      <c r="M353">
        <v>424.795</v>
      </c>
      <c r="N353">
        <v>407.51900000000001</v>
      </c>
      <c r="O353" s="70"/>
      <c r="P353" s="70"/>
    </row>
    <row r="354" spans="1:16" ht="12.75">
      <c r="A354" s="78">
        <f>IF(TRUE,Correlation_donnees_brutes!A355)</f>
        <v>352</v>
      </c>
      <c r="B354" s="78">
        <f>IF(TRUE,Correlation_donnees_brutes!B355)</f>
        <v>-0.013435300000000001</v>
      </c>
      <c r="C354" s="78">
        <f>IF(TRUE,Correlation_donnees_brutes!C355)</f>
        <v>0.045739099999999998</v>
      </c>
      <c r="D354" s="78">
        <f>IF(TRUE,Correlation_donnees_brutes!D355)</f>
        <v>0.00065967700000000001</v>
      </c>
      <c r="E354" s="73" t="str">
        <f>IF(OR(F354&gt;Correlation_traitement!$B$10,I354&gt;Correlation_traitement!$B$9,E353="NON NULLE"),"NON NULLE","NULLE")</f>
        <v>NON NULLE</v>
      </c>
      <c r="F354" s="78">
        <f>(A354-A$2)/Correlation_traitement!$B$5</f>
        <v>1.4079999999999999</v>
      </c>
      <c r="G354" s="69">
        <f>F354-Correlation_traitement!$B$12</f>
        <v>1.1519999999999999</v>
      </c>
      <c r="H354" s="70">
        <f ca="1">AVERAGE(OFFSET(B354,0,0,Correlation_traitement!$B$6,1))</f>
        <v>-0.013435300000000001</v>
      </c>
      <c r="I354" s="70">
        <f ca="1">AVERAGE(OFFSET(C354,0,0,Correlation_traitement!$B$6,1))</f>
        <v>0.045739099999999998</v>
      </c>
      <c r="J354" s="70">
        <f ca="1">AVERAGE(OFFSET(D354,0,0,Correlation_traitement!$B$6,1))</f>
        <v>0.00065967700000000001</v>
      </c>
      <c r="K354">
        <v>0.042673200000000001</v>
      </c>
      <c r="L354">
        <v>17.3901</v>
      </c>
      <c r="M354">
        <v>424.90899999999999</v>
      </c>
      <c r="N354">
        <v>407.51900000000001</v>
      </c>
      <c r="O354" s="70"/>
      <c r="P354" s="70"/>
    </row>
    <row r="355" spans="1:16" ht="12.75">
      <c r="A355" s="78">
        <f>IF(TRUE,Correlation_donnees_brutes!A356)</f>
        <v>353</v>
      </c>
      <c r="B355" s="78">
        <f>IF(TRUE,Correlation_donnees_brutes!B356)</f>
        <v>-0.0135944</v>
      </c>
      <c r="C355" s="78">
        <f>IF(TRUE,Correlation_donnees_brutes!C356)</f>
        <v>0.046029300000000002</v>
      </c>
      <c r="D355" s="78">
        <f>IF(TRUE,Correlation_donnees_brutes!D356)</f>
        <v>0.00066009900000000004</v>
      </c>
      <c r="E355" s="73" t="str">
        <f>IF(OR(F355&gt;Correlation_traitement!$B$10,I355&gt;Correlation_traitement!$B$9,E354="NON NULLE"),"NON NULLE","NULLE")</f>
        <v>NON NULLE</v>
      </c>
      <c r="F355" s="78">
        <f>(A355-A$2)/Correlation_traitement!$B$5</f>
        <v>1.4119999999999999</v>
      </c>
      <c r="G355" s="69">
        <f>F355-Correlation_traitement!$B$12</f>
        <v>1.1559999999999999</v>
      </c>
      <c r="H355" s="70">
        <f ca="1">AVERAGE(OFFSET(B355,0,0,Correlation_traitement!$B$6,1))</f>
        <v>-0.0135944</v>
      </c>
      <c r="I355" s="70">
        <f ca="1">AVERAGE(OFFSET(C355,0,0,Correlation_traitement!$B$6,1))</f>
        <v>0.046029300000000002</v>
      </c>
      <c r="J355" s="70">
        <f ca="1">AVERAGE(OFFSET(D355,0,0,Correlation_traitement!$B$6,1))</f>
        <v>0.00066009900000000004</v>
      </c>
      <c r="K355">
        <v>0.042986499999999997</v>
      </c>
      <c r="L355">
        <v>17.517800000000001</v>
      </c>
      <c r="M355">
        <v>425.03699999999998</v>
      </c>
      <c r="N355">
        <v>407.51900000000001</v>
      </c>
      <c r="O355" s="70"/>
      <c r="P355" s="70"/>
    </row>
    <row r="356" spans="1:16" ht="12.75">
      <c r="A356" s="78">
        <f>IF(TRUE,Correlation_donnees_brutes!A357)</f>
        <v>354</v>
      </c>
      <c r="B356" s="78">
        <f>IF(TRUE,Correlation_donnees_brutes!B357)</f>
        <v>-0.013688499999999999</v>
      </c>
      <c r="C356" s="78">
        <f>IF(TRUE,Correlation_donnees_brutes!C357)</f>
        <v>0.046361699999999999</v>
      </c>
      <c r="D356" s="78">
        <f>IF(TRUE,Correlation_donnees_brutes!D357)</f>
        <v>0.00067337199999999999</v>
      </c>
      <c r="E356" s="73" t="str">
        <f>IF(OR(F356&gt;Correlation_traitement!$B$10,I356&gt;Correlation_traitement!$B$9,E355="NON NULLE"),"NON NULLE","NULLE")</f>
        <v>NON NULLE</v>
      </c>
      <c r="F356" s="78">
        <f>(A356-A$2)/Correlation_traitement!$B$5</f>
        <v>1.4159999999999999</v>
      </c>
      <c r="G356" s="69">
        <f>F356-Correlation_traitement!$B$12</f>
        <v>1.1599999999999999</v>
      </c>
      <c r="H356" s="70">
        <f ca="1">AVERAGE(OFFSET(B356,0,0,Correlation_traitement!$B$6,1))</f>
        <v>-0.013688499999999999</v>
      </c>
      <c r="I356" s="70">
        <f ca="1">AVERAGE(OFFSET(C356,0,0,Correlation_traitement!$B$6,1))</f>
        <v>0.046361699999999999</v>
      </c>
      <c r="J356" s="70">
        <f ca="1">AVERAGE(OFFSET(D356,0,0,Correlation_traitement!$B$6,1))</f>
        <v>0.00067337199999999999</v>
      </c>
      <c r="K356">
        <v>0.043299700000000003</v>
      </c>
      <c r="L356">
        <v>17.645399999999999</v>
      </c>
      <c r="M356">
        <v>425.16399999999999</v>
      </c>
      <c r="N356">
        <v>407.51900000000001</v>
      </c>
      <c r="O356" s="70"/>
      <c r="P356" s="70"/>
    </row>
    <row r="357" spans="1:16" ht="12.75">
      <c r="A357" s="78">
        <f>IF(TRUE,Correlation_donnees_brutes!A358)</f>
        <v>355</v>
      </c>
      <c r="B357" s="78">
        <f>IF(TRUE,Correlation_donnees_brutes!B358)</f>
        <v>-0.0137804</v>
      </c>
      <c r="C357" s="78">
        <f>IF(TRUE,Correlation_donnees_brutes!C358)</f>
        <v>0.046664799999999999</v>
      </c>
      <c r="D357" s="78">
        <f>IF(TRUE,Correlation_donnees_brutes!D358)</f>
        <v>0.00071692299999999995</v>
      </c>
      <c r="E357" s="73" t="str">
        <f>IF(OR(F357&gt;Correlation_traitement!$B$10,I357&gt;Correlation_traitement!$B$9,E356="NON NULLE"),"NON NULLE","NULLE")</f>
        <v>NON NULLE</v>
      </c>
      <c r="F357" s="78">
        <f>(A357-A$2)/Correlation_traitement!$B$5</f>
        <v>1.4199999999999999</v>
      </c>
      <c r="G357" s="69">
        <f>F357-Correlation_traitement!$B$12</f>
        <v>1.1639999999999999</v>
      </c>
      <c r="H357" s="70">
        <f ca="1">AVERAGE(OFFSET(B357,0,0,Correlation_traitement!$B$6,1))</f>
        <v>-0.0137804</v>
      </c>
      <c r="I357" s="70">
        <f ca="1">AVERAGE(OFFSET(C357,0,0,Correlation_traitement!$B$6,1))</f>
        <v>0.046664799999999999</v>
      </c>
      <c r="J357" s="70">
        <f ca="1">AVERAGE(OFFSET(D357,0,0,Correlation_traitement!$B$6,1))</f>
        <v>0.00071692299999999995</v>
      </c>
      <c r="K357">
        <v>0.0436152</v>
      </c>
      <c r="L357">
        <v>17.774000000000001</v>
      </c>
      <c r="M357">
        <v>425.29300000000001</v>
      </c>
      <c r="N357">
        <v>407.51900000000001</v>
      </c>
      <c r="O357" s="70"/>
      <c r="P357" s="70"/>
    </row>
    <row r="358" spans="1:16" ht="12.75">
      <c r="A358" s="78">
        <f>IF(TRUE,Correlation_donnees_brutes!A359)</f>
        <v>356</v>
      </c>
      <c r="B358" s="78">
        <f>IF(TRUE,Correlation_donnees_brutes!B359)</f>
        <v>-0.013864400000000001</v>
      </c>
      <c r="C358" s="78">
        <f>IF(TRUE,Correlation_donnees_brutes!C359)</f>
        <v>0.0470111</v>
      </c>
      <c r="D358" s="78">
        <f>IF(TRUE,Correlation_donnees_brutes!D359)</f>
        <v>0.00076241600000000003</v>
      </c>
      <c r="E358" s="73" t="str">
        <f>IF(OR(F358&gt;Correlation_traitement!$B$10,I358&gt;Correlation_traitement!$B$9,E357="NON NULLE"),"NON NULLE","NULLE")</f>
        <v>NON NULLE</v>
      </c>
      <c r="F358" s="78">
        <f>(A358-A$2)/Correlation_traitement!$B$5</f>
        <v>1.4239999999999999</v>
      </c>
      <c r="G358" s="69">
        <f>F358-Correlation_traitement!$B$12</f>
        <v>1.1679999999999999</v>
      </c>
      <c r="H358" s="70">
        <f ca="1">AVERAGE(OFFSET(B358,0,0,Correlation_traitement!$B$6,1))</f>
        <v>-0.013864400000000001</v>
      </c>
      <c r="I358" s="70">
        <f ca="1">AVERAGE(OFFSET(C358,0,0,Correlation_traitement!$B$6,1))</f>
        <v>0.0470111</v>
      </c>
      <c r="J358" s="70">
        <f ca="1">AVERAGE(OFFSET(D358,0,0,Correlation_traitement!$B$6,1))</f>
        <v>0.00076241600000000003</v>
      </c>
      <c r="K358">
        <v>0.043932300000000001</v>
      </c>
      <c r="L358">
        <v>17.903199999999998</v>
      </c>
      <c r="M358">
        <v>425.42200000000003</v>
      </c>
      <c r="N358">
        <v>407.51900000000001</v>
      </c>
      <c r="O358" s="70"/>
      <c r="P358" s="70"/>
    </row>
    <row r="359" spans="1:14" ht="12.75">
      <c r="A359" s="78">
        <f>IF(TRUE,Correlation_donnees_brutes!A360)</f>
        <v>357</v>
      </c>
      <c r="B359" s="78">
        <f>IF(TRUE,Correlation_donnees_brutes!B360)</f>
        <v>-0.0139542</v>
      </c>
      <c r="C359" s="78">
        <f>IF(TRUE,Correlation_donnees_brutes!C360)</f>
        <v>0.047380800000000001</v>
      </c>
      <c r="D359" s="78">
        <f>IF(TRUE,Correlation_donnees_brutes!D360)</f>
        <v>0.00081539999999999998</v>
      </c>
      <c r="E359" s="73" t="str">
        <f>IF(OR(F359&gt;Correlation_traitement!$B$10,I359&gt;Correlation_traitement!$B$9,E358="NON NULLE"),"NON NULLE","NULLE")</f>
        <v>NON NULLE</v>
      </c>
      <c r="F359" s="78">
        <f>(A359-A$2)/Correlation_traitement!$B$5</f>
        <v>1.4279999999999999</v>
      </c>
      <c r="G359" s="69">
        <f>F359-Correlation_traitement!$B$12</f>
        <v>1.1719999999999999</v>
      </c>
      <c r="H359" s="70">
        <f ca="1">AVERAGE(OFFSET(B359,0,0,Correlation_traitement!$B$6,1))</f>
        <v>-0.0139542</v>
      </c>
      <c r="I359" s="70">
        <f ca="1">AVERAGE(OFFSET(C359,0,0,Correlation_traitement!$B$6,1))</f>
        <v>0.047380800000000001</v>
      </c>
      <c r="J359" s="70">
        <f ca="1">AVERAGE(OFFSET(D359,0,0,Correlation_traitement!$B$6,1))</f>
        <v>0.00081539999999999998</v>
      </c>
      <c r="K359">
        <v>0.044230199999999997</v>
      </c>
      <c r="L359">
        <v>18.024699999999999</v>
      </c>
      <c r="M359">
        <v>425.54399999999998</v>
      </c>
      <c r="N359">
        <v>407.51900000000001</v>
      </c>
    </row>
    <row r="360" spans="1:14" ht="12.75">
      <c r="A360" s="78">
        <f>IF(TRUE,Correlation_donnees_brutes!A361)</f>
        <v>358</v>
      </c>
      <c r="B360" s="78">
        <f>IF(TRUE,Correlation_donnees_brutes!B361)</f>
        <v>-0.0139881</v>
      </c>
      <c r="C360" s="78">
        <f>IF(TRUE,Correlation_donnees_brutes!C361)</f>
        <v>0.047750099999999997</v>
      </c>
      <c r="D360" s="78">
        <f>IF(TRUE,Correlation_donnees_brutes!D361)</f>
        <v>0.00083211400000000001</v>
      </c>
      <c r="E360" s="73" t="str">
        <f>IF(OR(F360&gt;Correlation_traitement!$B$10,I360&gt;Correlation_traitement!$B$9,E359="NON NULLE"),"NON NULLE","NULLE")</f>
        <v>NON NULLE</v>
      </c>
      <c r="F360" s="78">
        <f>(A360-A$2)/Correlation_traitement!$B$5</f>
        <v>1.4319999999999999</v>
      </c>
      <c r="G360" s="69">
        <f>F360-Correlation_traitement!$B$12</f>
        <v>1.1759999999999999</v>
      </c>
      <c r="H360" s="70">
        <f ca="1">AVERAGE(OFFSET(B360,0,0,Correlation_traitement!$B$6,1))</f>
        <v>-0.0139881</v>
      </c>
      <c r="I360" s="70">
        <f ca="1">AVERAGE(OFFSET(C360,0,0,Correlation_traitement!$B$6,1))</f>
        <v>0.047750099999999997</v>
      </c>
      <c r="J360" s="70">
        <f ca="1">AVERAGE(OFFSET(D360,0,0,Correlation_traitement!$B$6,1))</f>
        <v>0.00083211400000000001</v>
      </c>
      <c r="K360">
        <v>0.044535999999999999</v>
      </c>
      <c r="L360">
        <v>18.1493</v>
      </c>
      <c r="M360">
        <v>425.66800000000001</v>
      </c>
      <c r="N360">
        <v>407.51900000000001</v>
      </c>
    </row>
    <row r="361" spans="1:14" ht="12.75">
      <c r="A361" s="78">
        <f>IF(TRUE,Correlation_donnees_brutes!A362)</f>
        <v>359</v>
      </c>
      <c r="B361" s="78">
        <f>IF(TRUE,Correlation_donnees_brutes!B362)</f>
        <v>-0.0140517</v>
      </c>
      <c r="C361" s="78">
        <f>IF(TRUE,Correlation_donnees_brutes!C362)</f>
        <v>0.048129600000000002</v>
      </c>
      <c r="D361" s="78">
        <f>IF(TRUE,Correlation_donnees_brutes!D362)</f>
        <v>0.00086619400000000004</v>
      </c>
      <c r="E361" s="73" t="str">
        <f>IF(OR(F361&gt;Correlation_traitement!$B$10,I361&gt;Correlation_traitement!$B$9,E360="NON NULLE"),"NON NULLE","NULLE")</f>
        <v>NON NULLE</v>
      </c>
      <c r="F361" s="78">
        <f>(A361-A$2)/Correlation_traitement!$B$5</f>
        <v>1.4359999999999999</v>
      </c>
      <c r="G361" s="69">
        <f>F361-Correlation_traitement!$B$12</f>
        <v>1.1799999999999999</v>
      </c>
      <c r="H361" s="70">
        <f ca="1">AVERAGE(OFFSET(B361,0,0,Correlation_traitement!$B$6,1))</f>
        <v>-0.0140517</v>
      </c>
      <c r="I361" s="70">
        <f ca="1">AVERAGE(OFFSET(C361,0,0,Correlation_traitement!$B$6,1))</f>
        <v>0.048129600000000002</v>
      </c>
      <c r="J361" s="70">
        <f ca="1">AVERAGE(OFFSET(D361,0,0,Correlation_traitement!$B$6,1))</f>
        <v>0.00086619400000000004</v>
      </c>
      <c r="K361">
        <v>0.0448432</v>
      </c>
      <c r="L361">
        <v>18.2745</v>
      </c>
      <c r="M361">
        <v>425.79300000000001</v>
      </c>
      <c r="N361">
        <v>407.51900000000001</v>
      </c>
    </row>
    <row r="362" spans="1:14" ht="12.75">
      <c r="A362" s="78">
        <f>IF(TRUE,Correlation_donnees_brutes!A363)</f>
        <v>360</v>
      </c>
      <c r="B362" s="78">
        <f>IF(TRUE,Correlation_donnees_brutes!B363)</f>
        <v>-0.0140628</v>
      </c>
      <c r="C362" s="78">
        <f>IF(TRUE,Correlation_donnees_brutes!C363)</f>
        <v>0.048439099999999999</v>
      </c>
      <c r="D362" s="78">
        <f>IF(TRUE,Correlation_donnees_brutes!D363)</f>
        <v>0.00088495999999999996</v>
      </c>
      <c r="E362" s="73" t="str">
        <f>IF(OR(F362&gt;Correlation_traitement!$B$10,I362&gt;Correlation_traitement!$B$9,E361="NON NULLE"),"NON NULLE","NULLE")</f>
        <v>NON NULLE</v>
      </c>
      <c r="F362" s="78">
        <f>(A362-A$2)/Correlation_traitement!$B$5</f>
        <v>1.44</v>
      </c>
      <c r="G362" s="69">
        <f>F362-Correlation_traitement!$B$12</f>
        <v>1.1839999999999999</v>
      </c>
      <c r="H362" s="70">
        <f ca="1">AVERAGE(OFFSET(B362,0,0,Correlation_traitement!$B$6,1))</f>
        <v>-0.0140628</v>
      </c>
      <c r="I362" s="70">
        <f ca="1">AVERAGE(OFFSET(C362,0,0,Correlation_traitement!$B$6,1))</f>
        <v>0.048439099999999999</v>
      </c>
      <c r="J362" s="70">
        <f ca="1">AVERAGE(OFFSET(D362,0,0,Correlation_traitement!$B$6,1))</f>
        <v>0.00088495999999999996</v>
      </c>
      <c r="K362">
        <v>0.045159999999999999</v>
      </c>
      <c r="L362">
        <v>18.403600000000001</v>
      </c>
      <c r="M362">
        <v>425.92200000000003</v>
      </c>
      <c r="N362">
        <v>407.51900000000001</v>
      </c>
    </row>
    <row r="363" spans="1:14" ht="12.75">
      <c r="A363" s="78">
        <f>IF(TRUE,Correlation_donnees_brutes!A364)</f>
        <v>361</v>
      </c>
      <c r="B363" s="78">
        <f>IF(TRUE,Correlation_donnees_brutes!B364)</f>
        <v>-0.014078</v>
      </c>
      <c r="C363" s="78">
        <f>IF(TRUE,Correlation_donnees_brutes!C364)</f>
        <v>0.048743399999999999</v>
      </c>
      <c r="D363" s="78">
        <f>IF(TRUE,Correlation_donnees_brutes!D364)</f>
        <v>0.00087609899999999998</v>
      </c>
      <c r="E363" s="73" t="str">
        <f>IF(OR(F363&gt;Correlation_traitement!$B$10,I363&gt;Correlation_traitement!$B$9,E362="NON NULLE"),"NON NULLE","NULLE")</f>
        <v>NON NULLE</v>
      </c>
      <c r="F363" s="78">
        <f>(A363-A$2)/Correlation_traitement!$B$5</f>
        <v>1.444</v>
      </c>
      <c r="G363" s="69">
        <f>F363-Correlation_traitement!$B$12</f>
        <v>1.1879999999999999</v>
      </c>
      <c r="H363" s="70">
        <f ca="1">AVERAGE(OFFSET(B363,0,0,Correlation_traitement!$B$6,1))</f>
        <v>-0.014078</v>
      </c>
      <c r="I363" s="70">
        <f ca="1">AVERAGE(OFFSET(C363,0,0,Correlation_traitement!$B$6,1))</f>
        <v>0.048743399999999999</v>
      </c>
      <c r="J363" s="70">
        <f ca="1">AVERAGE(OFFSET(D363,0,0,Correlation_traitement!$B$6,1))</f>
        <v>0.00087609899999999998</v>
      </c>
      <c r="K363">
        <v>0.045483900000000001</v>
      </c>
      <c r="L363">
        <v>18.535599999999999</v>
      </c>
      <c r="M363">
        <v>426.05399999999997</v>
      </c>
      <c r="N363">
        <v>407.51900000000001</v>
      </c>
    </row>
    <row r="364" spans="1:14" ht="12.75">
      <c r="A364" s="78">
        <f>IF(TRUE,Correlation_donnees_brutes!A365)</f>
        <v>362</v>
      </c>
      <c r="B364" s="78">
        <f>IF(TRUE,Correlation_donnees_brutes!B365)</f>
        <v>-0.0141101</v>
      </c>
      <c r="C364" s="78">
        <f>IF(TRUE,Correlation_donnees_brutes!C365)</f>
        <v>0.0490494</v>
      </c>
      <c r="D364" s="78">
        <f>IF(TRUE,Correlation_donnees_brutes!D365)</f>
        <v>0.00085634299999999997</v>
      </c>
      <c r="E364" s="73" t="str">
        <f>IF(OR(F364&gt;Correlation_traitement!$B$10,I364&gt;Correlation_traitement!$B$9,E363="NON NULLE"),"NON NULLE","NULLE")</f>
        <v>NON NULLE</v>
      </c>
      <c r="F364" s="78">
        <f>(A364-A$2)/Correlation_traitement!$B$5</f>
        <v>1.448</v>
      </c>
      <c r="G364" s="69">
        <f>F364-Correlation_traitement!$B$12</f>
        <v>1.192</v>
      </c>
      <c r="H364" s="70">
        <f ca="1">AVERAGE(OFFSET(B364,0,0,Correlation_traitement!$B$6,1))</f>
        <v>-0.0141101</v>
      </c>
      <c r="I364" s="70">
        <f ca="1">AVERAGE(OFFSET(C364,0,0,Correlation_traitement!$B$6,1))</f>
        <v>0.0490494</v>
      </c>
      <c r="J364" s="70">
        <f ca="1">AVERAGE(OFFSET(D364,0,0,Correlation_traitement!$B$6,1))</f>
        <v>0.00085634299999999997</v>
      </c>
      <c r="K364">
        <v>0.045777100000000001</v>
      </c>
      <c r="L364">
        <v>18.655</v>
      </c>
      <c r="M364">
        <v>426.17399999999998</v>
      </c>
      <c r="N364">
        <v>407.51900000000001</v>
      </c>
    </row>
    <row r="365" spans="1:14" ht="12.75">
      <c r="A365" s="78">
        <f>IF(TRUE,Correlation_donnees_brutes!A366)</f>
        <v>363</v>
      </c>
      <c r="B365" s="78">
        <f>IF(TRUE,Correlation_donnees_brutes!B366)</f>
        <v>-0.0141754</v>
      </c>
      <c r="C365" s="78">
        <f>IF(TRUE,Correlation_donnees_brutes!C366)</f>
        <v>0.049299999999999997</v>
      </c>
      <c r="D365" s="78">
        <f>IF(TRUE,Correlation_donnees_brutes!D366)</f>
        <v>0.00082635100000000002</v>
      </c>
      <c r="E365" s="73" t="str">
        <f>IF(OR(F365&gt;Correlation_traitement!$B$10,I365&gt;Correlation_traitement!$B$9,E364="NON NULLE"),"NON NULLE","NULLE")</f>
        <v>NON NULLE</v>
      </c>
      <c r="F365" s="78">
        <f>(A365-A$2)/Correlation_traitement!$B$5</f>
        <v>1.452</v>
      </c>
      <c r="G365" s="69">
        <f>F365-Correlation_traitement!$B$12</f>
        <v>1.196</v>
      </c>
      <c r="H365" s="70">
        <f ca="1">AVERAGE(OFFSET(B365,0,0,Correlation_traitement!$B$6,1))</f>
        <v>-0.0141754</v>
      </c>
      <c r="I365" s="70">
        <f ca="1">AVERAGE(OFFSET(C365,0,0,Correlation_traitement!$B$6,1))</f>
        <v>0.049299999999999997</v>
      </c>
      <c r="J365" s="70">
        <f ca="1">AVERAGE(OFFSET(D365,0,0,Correlation_traitement!$B$6,1))</f>
        <v>0.00082635100000000002</v>
      </c>
      <c r="K365">
        <v>0.046089900000000003</v>
      </c>
      <c r="L365">
        <v>18.7825</v>
      </c>
      <c r="M365">
        <v>426.30099999999999</v>
      </c>
      <c r="N365">
        <v>407.51900000000001</v>
      </c>
    </row>
    <row r="366" spans="1:14" ht="12.75">
      <c r="A366" s="78">
        <f>IF(TRUE,Correlation_donnees_brutes!A367)</f>
        <v>364</v>
      </c>
      <c r="B366" s="78">
        <f>IF(TRUE,Correlation_donnees_brutes!B367)</f>
        <v>-0.0141879</v>
      </c>
      <c r="C366" s="78">
        <f>IF(TRUE,Correlation_donnees_brutes!C367)</f>
        <v>0.049577000000000003</v>
      </c>
      <c r="D366" s="78">
        <f>IF(TRUE,Correlation_donnees_brutes!D367)</f>
        <v>0.00081952100000000003</v>
      </c>
      <c r="E366" s="73" t="str">
        <f>IF(OR(F366&gt;Correlation_traitement!$B$10,I366&gt;Correlation_traitement!$B$9,E365="NON NULLE"),"NON NULLE","NULLE")</f>
        <v>NON NULLE</v>
      </c>
      <c r="F366" s="78">
        <f>(A366-A$2)/Correlation_traitement!$B$5</f>
        <v>1.456</v>
      </c>
      <c r="G366" s="69">
        <f>F366-Correlation_traitement!$B$12</f>
        <v>1.2</v>
      </c>
      <c r="H366" s="70">
        <f ca="1">AVERAGE(OFFSET(B366,0,0,Correlation_traitement!$B$6,1))</f>
        <v>-0.0141879</v>
      </c>
      <c r="I366" s="70">
        <f ca="1">AVERAGE(OFFSET(C366,0,0,Correlation_traitement!$B$6,1))</f>
        <v>0.049577000000000003</v>
      </c>
      <c r="J366" s="70">
        <f ca="1">AVERAGE(OFFSET(D366,0,0,Correlation_traitement!$B$6,1))</f>
        <v>0.00081952100000000003</v>
      </c>
      <c r="K366">
        <v>0.046371599999999999</v>
      </c>
      <c r="L366">
        <v>18.897300000000001</v>
      </c>
      <c r="M366">
        <v>426.416</v>
      </c>
      <c r="N366">
        <v>407.51900000000001</v>
      </c>
    </row>
    <row r="367" spans="1:14" ht="12.75">
      <c r="A367" s="78">
        <f>IF(TRUE,Correlation_donnees_brutes!A368)</f>
        <v>365</v>
      </c>
      <c r="B367" s="78">
        <f>IF(TRUE,Correlation_donnees_brutes!B368)</f>
        <v>-0.014209400000000001</v>
      </c>
      <c r="C367" s="78">
        <f>IF(TRUE,Correlation_donnees_brutes!C368)</f>
        <v>0.0497574</v>
      </c>
      <c r="D367" s="78">
        <f>IF(TRUE,Correlation_donnees_brutes!D368)</f>
        <v>0.00085230199999999999</v>
      </c>
      <c r="E367" s="73" t="str">
        <f>IF(OR(F367&gt;Correlation_traitement!$B$10,I367&gt;Correlation_traitement!$B$9,E366="NON NULLE"),"NON NULLE","NULLE")</f>
        <v>NON NULLE</v>
      </c>
      <c r="F367" s="78">
        <f>(A367-A$2)/Correlation_traitement!$B$5</f>
        <v>1.46</v>
      </c>
      <c r="G367" s="69">
        <f>F367-Correlation_traitement!$B$12</f>
        <v>1.204</v>
      </c>
      <c r="H367" s="70">
        <f ca="1">AVERAGE(OFFSET(B367,0,0,Correlation_traitement!$B$6,1))</f>
        <v>-0.014209400000000001</v>
      </c>
      <c r="I367" s="70">
        <f ca="1">AVERAGE(OFFSET(C367,0,0,Correlation_traitement!$B$6,1))</f>
        <v>0.0497574</v>
      </c>
      <c r="J367" s="70">
        <f ca="1">AVERAGE(OFFSET(D367,0,0,Correlation_traitement!$B$6,1))</f>
        <v>0.00085230199999999999</v>
      </c>
      <c r="K367">
        <v>0.046650700000000003</v>
      </c>
      <c r="L367">
        <v>19.010999999999999</v>
      </c>
      <c r="M367">
        <v>426.53</v>
      </c>
      <c r="N367">
        <v>407.51900000000001</v>
      </c>
    </row>
    <row r="368" spans="1:14" ht="12.75">
      <c r="A368" s="78">
        <f>IF(TRUE,Correlation_donnees_brutes!A369)</f>
        <v>366</v>
      </c>
      <c r="B368" s="78">
        <f>IF(TRUE,Correlation_donnees_brutes!B369)</f>
        <v>-0.0142715</v>
      </c>
      <c r="C368" s="78">
        <f>IF(TRUE,Correlation_donnees_brutes!C369)</f>
        <v>0.050127900000000003</v>
      </c>
      <c r="D368" s="78">
        <f>IF(TRUE,Correlation_donnees_brutes!D369)</f>
        <v>0.00080508299999999995</v>
      </c>
      <c r="E368" s="73" t="str">
        <f>IF(OR(F368&gt;Correlation_traitement!$B$10,I368&gt;Correlation_traitement!$B$9,E367="NON NULLE"),"NON NULLE","NULLE")</f>
        <v>NON NULLE</v>
      </c>
      <c r="F368" s="78">
        <f>(A368-A$2)/Correlation_traitement!$B$5</f>
        <v>1.464</v>
      </c>
      <c r="G368" s="69">
        <f>F368-Correlation_traitement!$B$12</f>
        <v>1.208</v>
      </c>
      <c r="H368" s="70">
        <f ca="1">AVERAGE(OFFSET(B368,0,0,Correlation_traitement!$B$6,1))</f>
        <v>-0.0142715</v>
      </c>
      <c r="I368" s="70">
        <f ca="1">AVERAGE(OFFSET(C368,0,0,Correlation_traitement!$B$6,1))</f>
        <v>0.050127900000000003</v>
      </c>
      <c r="J368" s="70">
        <f ca="1">AVERAGE(OFFSET(D368,0,0,Correlation_traitement!$B$6,1))</f>
        <v>0.00080508299999999995</v>
      </c>
      <c r="K368">
        <v>0.0469421</v>
      </c>
      <c r="L368">
        <v>19.129799999999999</v>
      </c>
      <c r="M368">
        <v>426.649</v>
      </c>
      <c r="N368">
        <v>407.51900000000001</v>
      </c>
    </row>
    <row r="369" spans="1:14" ht="12.75">
      <c r="A369" s="78">
        <f>IF(TRUE,Correlation_donnees_brutes!A370)</f>
        <v>367</v>
      </c>
      <c r="B369" s="78">
        <f>IF(TRUE,Correlation_donnees_brutes!B370)</f>
        <v>-0.0143389</v>
      </c>
      <c r="C369" s="78">
        <f>IF(TRUE,Correlation_donnees_brutes!C370)</f>
        <v>0.050576500000000003</v>
      </c>
      <c r="D369" s="78">
        <f>IF(TRUE,Correlation_donnees_brutes!D370)</f>
        <v>0.00084866900000000003</v>
      </c>
      <c r="E369" s="73" t="str">
        <f>IF(OR(F369&gt;Correlation_traitement!$B$10,I369&gt;Correlation_traitement!$B$9,E368="NON NULLE"),"NON NULLE","NULLE")</f>
        <v>NON NULLE</v>
      </c>
      <c r="F369" s="78">
        <f>(A369-A$2)/Correlation_traitement!$B$5</f>
        <v>1.468</v>
      </c>
      <c r="G369" s="69">
        <f>F369-Correlation_traitement!$B$12</f>
        <v>1.212</v>
      </c>
      <c r="H369" s="70">
        <f ca="1">AVERAGE(OFFSET(B369,0,0,Correlation_traitement!$B$6,1))</f>
        <v>-0.0143389</v>
      </c>
      <c r="I369" s="70">
        <f ca="1">AVERAGE(OFFSET(C369,0,0,Correlation_traitement!$B$6,1))</f>
        <v>0.050576500000000003</v>
      </c>
      <c r="J369" s="70">
        <f ca="1">AVERAGE(OFFSET(D369,0,0,Correlation_traitement!$B$6,1))</f>
        <v>0.00084866900000000003</v>
      </c>
      <c r="K369">
        <v>0.0472577</v>
      </c>
      <c r="L369">
        <v>19.258400000000002</v>
      </c>
      <c r="M369">
        <v>426.77699999999999</v>
      </c>
      <c r="N369">
        <v>407.51900000000001</v>
      </c>
    </row>
    <row r="370" spans="1:14" ht="12.75">
      <c r="A370" s="78">
        <f>IF(TRUE,Correlation_donnees_brutes!A371)</f>
        <v>368</v>
      </c>
      <c r="B370" s="78">
        <f>IF(TRUE,Correlation_donnees_brutes!B371)</f>
        <v>-0.0143559</v>
      </c>
      <c r="C370" s="78">
        <f>IF(TRUE,Correlation_donnees_brutes!C371)</f>
        <v>0.0508756</v>
      </c>
      <c r="D370" s="78">
        <f>IF(TRUE,Correlation_donnees_brutes!D371)</f>
        <v>0.00082603400000000001</v>
      </c>
      <c r="E370" s="73" t="str">
        <f>IF(OR(F370&gt;Correlation_traitement!$B$10,I370&gt;Correlation_traitement!$B$9,E369="NON NULLE"),"NON NULLE","NULLE")</f>
        <v>NON NULLE</v>
      </c>
      <c r="F370" s="78">
        <f>(A370-A$2)/Correlation_traitement!$B$5</f>
        <v>1.472</v>
      </c>
      <c r="G370" s="69">
        <f>F370-Correlation_traitement!$B$12</f>
        <v>1.216</v>
      </c>
      <c r="H370" s="70">
        <f ca="1">AVERAGE(OFFSET(B370,0,0,Correlation_traitement!$B$6,1))</f>
        <v>-0.0143559</v>
      </c>
      <c r="I370" s="70">
        <f ca="1">AVERAGE(OFFSET(C370,0,0,Correlation_traitement!$B$6,1))</f>
        <v>0.0508756</v>
      </c>
      <c r="J370" s="70">
        <f ca="1">AVERAGE(OFFSET(D370,0,0,Correlation_traitement!$B$6,1))</f>
        <v>0.00082603400000000001</v>
      </c>
      <c r="K370">
        <v>0.047573600000000001</v>
      </c>
      <c r="L370">
        <v>19.3872</v>
      </c>
      <c r="M370">
        <v>426.90600000000001</v>
      </c>
      <c r="N370">
        <v>407.51900000000001</v>
      </c>
    </row>
    <row r="371" spans="1:14" ht="12.75">
      <c r="A371" s="78">
        <f>IF(TRUE,Correlation_donnees_brutes!A372)</f>
        <v>369</v>
      </c>
      <c r="B371" s="78">
        <f>IF(TRUE,Correlation_donnees_brutes!B372)</f>
        <v>-0.0144539</v>
      </c>
      <c r="C371" s="78">
        <f>IF(TRUE,Correlation_donnees_brutes!C372)</f>
        <v>0.051285600000000001</v>
      </c>
      <c r="D371" s="78">
        <f>IF(TRUE,Correlation_donnees_brutes!D372)</f>
        <v>0.00079438200000000005</v>
      </c>
      <c r="E371" s="73" t="str">
        <f>IF(OR(F371&gt;Correlation_traitement!$B$10,I371&gt;Correlation_traitement!$B$9,E370="NON NULLE"),"NON NULLE","NULLE")</f>
        <v>NON NULLE</v>
      </c>
      <c r="F371" s="78">
        <f>(A371-A$2)/Correlation_traitement!$B$5</f>
        <v>1.476</v>
      </c>
      <c r="G371" s="69">
        <f>F371-Correlation_traitement!$B$12</f>
        <v>1.22</v>
      </c>
      <c r="H371" s="70">
        <f ca="1">AVERAGE(OFFSET(B371,0,0,Correlation_traitement!$B$6,1))</f>
        <v>-0.0144539</v>
      </c>
      <c r="I371" s="70">
        <f ca="1">AVERAGE(OFFSET(C371,0,0,Correlation_traitement!$B$6,1))</f>
        <v>0.051285600000000001</v>
      </c>
      <c r="J371" s="70">
        <f ca="1">AVERAGE(OFFSET(D371,0,0,Correlation_traitement!$B$6,1))</f>
        <v>0.00079438200000000005</v>
      </c>
      <c r="K371">
        <v>0.047890099999999998</v>
      </c>
      <c r="L371">
        <v>19.516100000000002</v>
      </c>
      <c r="M371">
        <v>427.035</v>
      </c>
      <c r="N371">
        <v>407.51900000000001</v>
      </c>
    </row>
    <row r="372" spans="1:14" ht="12.75">
      <c r="A372" s="78">
        <f>IF(TRUE,Correlation_donnees_brutes!A373)</f>
        <v>370</v>
      </c>
      <c r="B372" s="78">
        <f>IF(TRUE,Correlation_donnees_brutes!B373)</f>
        <v>-0.0143217</v>
      </c>
      <c r="C372" s="78">
        <f>IF(TRUE,Correlation_donnees_brutes!C373)</f>
        <v>0.051597200000000003</v>
      </c>
      <c r="D372" s="78">
        <f>IF(TRUE,Correlation_donnees_brutes!D373)</f>
        <v>0.00083454299999999998</v>
      </c>
      <c r="E372" s="73" t="str">
        <f>IF(OR(F372&gt;Correlation_traitement!$B$10,I372&gt;Correlation_traitement!$B$9,E371="NON NULLE"),"NON NULLE","NULLE")</f>
        <v>NON NULLE</v>
      </c>
      <c r="F372" s="78">
        <f>(A372-A$2)/Correlation_traitement!$B$5</f>
        <v>1.48</v>
      </c>
      <c r="G372" s="69">
        <f>F372-Correlation_traitement!$B$12</f>
        <v>1.224</v>
      </c>
      <c r="H372" s="70">
        <f ca="1">AVERAGE(OFFSET(B372,0,0,Correlation_traitement!$B$6,1))</f>
        <v>-0.0143217</v>
      </c>
      <c r="I372" s="70">
        <f ca="1">AVERAGE(OFFSET(C372,0,0,Correlation_traitement!$B$6,1))</f>
        <v>0.051597200000000003</v>
      </c>
      <c r="J372" s="70">
        <f ca="1">AVERAGE(OFFSET(D372,0,0,Correlation_traitement!$B$6,1))</f>
        <v>0.00083454299999999998</v>
      </c>
      <c r="K372">
        <v>0.048231999999999997</v>
      </c>
      <c r="L372">
        <v>19.6555</v>
      </c>
      <c r="M372">
        <v>427.17399999999998</v>
      </c>
      <c r="N372">
        <v>407.51900000000001</v>
      </c>
    </row>
    <row r="373" spans="1:14" ht="12.75">
      <c r="A373" s="78">
        <f>IF(TRUE,Correlation_donnees_brutes!A374)</f>
        <v>371</v>
      </c>
      <c r="B373" s="78">
        <f>IF(TRUE,Correlation_donnees_brutes!B374)</f>
        <v>-0.0144317</v>
      </c>
      <c r="C373" s="78">
        <f>IF(TRUE,Correlation_donnees_brutes!C374)</f>
        <v>0.051897100000000002</v>
      </c>
      <c r="D373" s="78">
        <f>IF(TRUE,Correlation_donnees_brutes!D374)</f>
        <v>0.00081860500000000003</v>
      </c>
      <c r="E373" s="73" t="str">
        <f>IF(OR(F373&gt;Correlation_traitement!$B$10,I373&gt;Correlation_traitement!$B$9,E372="NON NULLE"),"NON NULLE","NULLE")</f>
        <v>NON NULLE</v>
      </c>
      <c r="F373" s="78">
        <f>(A373-A$2)/Correlation_traitement!$B$5</f>
        <v>1.484</v>
      </c>
      <c r="G373" s="69">
        <f>F373-Correlation_traitement!$B$12</f>
        <v>1.228</v>
      </c>
      <c r="H373" s="70">
        <f ca="1">AVERAGE(OFFSET(B373,0,0,Correlation_traitement!$B$6,1))</f>
        <v>-0.0144317</v>
      </c>
      <c r="I373" s="70">
        <f ca="1">AVERAGE(OFFSET(C373,0,0,Correlation_traitement!$B$6,1))</f>
        <v>0.051897100000000002</v>
      </c>
      <c r="J373" s="70">
        <f ca="1">AVERAGE(OFFSET(D373,0,0,Correlation_traitement!$B$6,1))</f>
        <v>0.00081860500000000003</v>
      </c>
      <c r="K373">
        <v>0.048528200000000001</v>
      </c>
      <c r="L373">
        <v>19.7761</v>
      </c>
      <c r="M373">
        <v>427.295</v>
      </c>
      <c r="N373">
        <v>407.51900000000001</v>
      </c>
    </row>
    <row r="374" spans="1:14" ht="12.75">
      <c r="A374" s="78">
        <f>IF(TRUE,Correlation_donnees_brutes!A375)</f>
        <v>372</v>
      </c>
      <c r="B374" s="78">
        <f>IF(TRUE,Correlation_donnees_brutes!B375)</f>
        <v>-0.0143836</v>
      </c>
      <c r="C374" s="78">
        <f>IF(TRUE,Correlation_donnees_brutes!C375)</f>
        <v>0.052284600000000001</v>
      </c>
      <c r="D374" s="78">
        <f>IF(TRUE,Correlation_donnees_brutes!D375)</f>
        <v>0.00089439399999999996</v>
      </c>
      <c r="E374" s="73" t="str">
        <f>IF(OR(F374&gt;Correlation_traitement!$B$10,I374&gt;Correlation_traitement!$B$9,E373="NON NULLE"),"NON NULLE","NULLE")</f>
        <v>NON NULLE</v>
      </c>
      <c r="F374" s="78">
        <f>(A374-A$2)/Correlation_traitement!$B$5</f>
        <v>1.488</v>
      </c>
      <c r="G374" s="69">
        <f>F374-Correlation_traitement!$B$12</f>
        <v>1.232</v>
      </c>
      <c r="H374" s="70">
        <f ca="1">AVERAGE(OFFSET(B374,0,0,Correlation_traitement!$B$6,1))</f>
        <v>-0.0143836</v>
      </c>
      <c r="I374" s="70">
        <f ca="1">AVERAGE(OFFSET(C374,0,0,Correlation_traitement!$B$6,1))</f>
        <v>0.052284600000000001</v>
      </c>
      <c r="J374" s="70">
        <f ca="1">AVERAGE(OFFSET(D374,0,0,Correlation_traitement!$B$6,1))</f>
        <v>0.00089439399999999996</v>
      </c>
      <c r="K374">
        <v>0.0488175</v>
      </c>
      <c r="L374">
        <v>19.894100000000002</v>
      </c>
      <c r="M374">
        <v>427.41300000000001</v>
      </c>
      <c r="N374">
        <v>407.51900000000001</v>
      </c>
    </row>
    <row r="375" spans="1:14" ht="12.75">
      <c r="A375" s="78">
        <f>IF(TRUE,Correlation_donnees_brutes!A376)</f>
        <v>373</v>
      </c>
      <c r="B375" s="78">
        <f>IF(TRUE,Correlation_donnees_brutes!B376)</f>
        <v>-0.0144765</v>
      </c>
      <c r="C375" s="78">
        <f>IF(TRUE,Correlation_donnees_brutes!C376)</f>
        <v>0.05262</v>
      </c>
      <c r="D375" s="78">
        <f>IF(TRUE,Correlation_donnees_brutes!D376)</f>
        <v>0.00086762099999999995</v>
      </c>
      <c r="E375" s="73" t="str">
        <f>IF(OR(F375&gt;Correlation_traitement!$B$10,I375&gt;Correlation_traitement!$B$9,E374="NON NULLE"),"NON NULLE","NULLE")</f>
        <v>NON NULLE</v>
      </c>
      <c r="F375" s="78">
        <f>(A375-A$2)/Correlation_traitement!$B$5</f>
        <v>1.492</v>
      </c>
      <c r="G375" s="69">
        <f>F375-Correlation_traitement!$B$12</f>
        <v>1.236</v>
      </c>
      <c r="H375" s="70">
        <f ca="1">AVERAGE(OFFSET(B375,0,0,Correlation_traitement!$B$6,1))</f>
        <v>-0.0144765</v>
      </c>
      <c r="I375" s="70">
        <f ca="1">AVERAGE(OFFSET(C375,0,0,Correlation_traitement!$B$6,1))</f>
        <v>0.05262</v>
      </c>
      <c r="J375" s="70">
        <f ca="1">AVERAGE(OFFSET(D375,0,0,Correlation_traitement!$B$6,1))</f>
        <v>0.00086762099999999995</v>
      </c>
      <c r="K375">
        <v>0.049157800000000001</v>
      </c>
      <c r="L375">
        <v>20.032699999999998</v>
      </c>
      <c r="M375">
        <v>427.55200000000002</v>
      </c>
      <c r="N375">
        <v>407.51900000000001</v>
      </c>
    </row>
    <row r="376" spans="1:14" ht="12.75">
      <c r="A376" s="78">
        <f>IF(TRUE,Correlation_donnees_brutes!A377)</f>
        <v>374</v>
      </c>
      <c r="B376" s="78">
        <f>IF(TRUE,Correlation_donnees_brutes!B377)</f>
        <v>-0.014494699999999999</v>
      </c>
      <c r="C376" s="78">
        <f>IF(TRUE,Correlation_donnees_brutes!C377)</f>
        <v>0.052989099999999997</v>
      </c>
      <c r="D376" s="78">
        <f>IF(TRUE,Correlation_donnees_brutes!D377)</f>
        <v>0.00089282000000000001</v>
      </c>
      <c r="E376" s="73" t="str">
        <f>IF(OR(F376&gt;Correlation_traitement!$B$10,I376&gt;Correlation_traitement!$B$9,E375="NON NULLE"),"NON NULLE","NULLE")</f>
        <v>NON NULLE</v>
      </c>
      <c r="F376" s="78">
        <f>(A376-A$2)/Correlation_traitement!$B$5</f>
        <v>1.496</v>
      </c>
      <c r="G376" s="69">
        <f>F376-Correlation_traitement!$B$12</f>
        <v>1.24</v>
      </c>
      <c r="H376" s="70">
        <f ca="1">AVERAGE(OFFSET(B376,0,0,Correlation_traitement!$B$6,1))</f>
        <v>-0.014494699999999999</v>
      </c>
      <c r="I376" s="70">
        <f ca="1">AVERAGE(OFFSET(C376,0,0,Correlation_traitement!$B$6,1))</f>
        <v>0.052989099999999997</v>
      </c>
      <c r="J376" s="70">
        <f ca="1">AVERAGE(OFFSET(D376,0,0,Correlation_traitement!$B$6,1))</f>
        <v>0.00089282000000000001</v>
      </c>
      <c r="K376">
        <v>0.049483399999999997</v>
      </c>
      <c r="L376">
        <v>20.165400000000002</v>
      </c>
      <c r="M376">
        <v>427.68400000000003</v>
      </c>
      <c r="N376">
        <v>407.51900000000001</v>
      </c>
    </row>
    <row r="377" spans="1:14" ht="12.75">
      <c r="A377" s="78">
        <f>IF(TRUE,Correlation_donnees_brutes!A378)</f>
        <v>375</v>
      </c>
      <c r="B377" s="78">
        <f>IF(TRUE,Correlation_donnees_brutes!B378)</f>
        <v>-0.0145182</v>
      </c>
      <c r="C377" s="78">
        <f>IF(TRUE,Correlation_donnees_brutes!C378)</f>
        <v>0.0532971</v>
      </c>
      <c r="D377" s="78">
        <f>IF(TRUE,Correlation_donnees_brutes!D378)</f>
        <v>0.00092704799999999998</v>
      </c>
      <c r="E377" s="73" t="str">
        <f>IF(OR(F377&gt;Correlation_traitement!$B$10,I377&gt;Correlation_traitement!$B$9,E376="NON NULLE"),"NON NULLE","NULLE")</f>
        <v>NON NULLE</v>
      </c>
      <c r="F377" s="78">
        <f>(A377-A$2)/Correlation_traitement!$B$5</f>
        <v>1.5</v>
      </c>
      <c r="G377" s="69">
        <f>F377-Correlation_traitement!$B$12</f>
        <v>1.244</v>
      </c>
      <c r="H377" s="70">
        <f ca="1">AVERAGE(OFFSET(B377,0,0,Correlation_traitement!$B$6,1))</f>
        <v>-0.0145182</v>
      </c>
      <c r="I377" s="70">
        <f ca="1">AVERAGE(OFFSET(C377,0,0,Correlation_traitement!$B$6,1))</f>
        <v>0.0532971</v>
      </c>
      <c r="J377" s="70">
        <f ca="1">AVERAGE(OFFSET(D377,0,0,Correlation_traitement!$B$6,1))</f>
        <v>0.00092704799999999998</v>
      </c>
      <c r="K377">
        <v>0.049833299999999997</v>
      </c>
      <c r="L377">
        <v>20.308</v>
      </c>
      <c r="M377">
        <v>427.827</v>
      </c>
      <c r="N377">
        <v>407.51900000000001</v>
      </c>
    </row>
    <row r="378" spans="1:14" ht="12.75">
      <c r="A378" s="78">
        <f>IF(TRUE,Correlation_donnees_brutes!A379)</f>
        <v>376</v>
      </c>
      <c r="B378" s="78">
        <f>IF(TRUE,Correlation_donnees_brutes!B379)</f>
        <v>-0.014506700000000001</v>
      </c>
      <c r="C378" s="78">
        <f>IF(TRUE,Correlation_donnees_brutes!C379)</f>
        <v>0.053552500000000003</v>
      </c>
      <c r="D378" s="78">
        <f>IF(TRUE,Correlation_donnees_brutes!D379)</f>
        <v>0.00098669199999999995</v>
      </c>
      <c r="E378" s="73" t="str">
        <f>IF(OR(F378&gt;Correlation_traitement!$B$10,I378&gt;Correlation_traitement!$B$9,E377="NON NULLE"),"NON NULLE","NULLE")</f>
        <v>NON NULLE</v>
      </c>
      <c r="F378" s="78">
        <f>(A378-A$2)/Correlation_traitement!$B$5</f>
        <v>1.504</v>
      </c>
      <c r="G378" s="69">
        <f>F378-Correlation_traitement!$B$12</f>
        <v>1.248</v>
      </c>
      <c r="H378" s="70">
        <f ca="1">AVERAGE(OFFSET(B378,0,0,Correlation_traitement!$B$6,1))</f>
        <v>-0.014506700000000001</v>
      </c>
      <c r="I378" s="70">
        <f ca="1">AVERAGE(OFFSET(C378,0,0,Correlation_traitement!$B$6,1))</f>
        <v>0.053552500000000003</v>
      </c>
      <c r="J378" s="70">
        <f ca="1">AVERAGE(OFFSET(D378,0,0,Correlation_traitement!$B$6,1))</f>
        <v>0.00098669199999999995</v>
      </c>
      <c r="K378">
        <v>0.050181299999999998</v>
      </c>
      <c r="L378">
        <v>20.4498</v>
      </c>
      <c r="M378">
        <v>427.96899999999999</v>
      </c>
      <c r="N378">
        <v>407.51900000000001</v>
      </c>
    </row>
    <row r="379" spans="1:14" ht="12.75">
      <c r="A379" s="78">
        <f>IF(TRUE,Correlation_donnees_brutes!A380)</f>
        <v>377</v>
      </c>
      <c r="B379" s="78">
        <f>IF(TRUE,Correlation_donnees_brutes!B380)</f>
        <v>-0.0146144</v>
      </c>
      <c r="C379" s="78">
        <f>IF(TRUE,Correlation_donnees_brutes!C380)</f>
        <v>0.053909800000000001</v>
      </c>
      <c r="D379" s="78">
        <f>IF(TRUE,Correlation_donnees_brutes!D380)</f>
        <v>0.00099003999999999997</v>
      </c>
      <c r="E379" s="73" t="str">
        <f>IF(OR(F379&gt;Correlation_traitement!$B$10,I379&gt;Correlation_traitement!$B$9,E378="NON NULLE"),"NON NULLE","NULLE")</f>
        <v>NON NULLE</v>
      </c>
      <c r="F379" s="78">
        <f>(A379-A$2)/Correlation_traitement!$B$5</f>
        <v>1.508</v>
      </c>
      <c r="G379" s="69">
        <f>F379-Correlation_traitement!$B$12</f>
        <v>1.252</v>
      </c>
      <c r="H379" s="70">
        <f ca="1">AVERAGE(OFFSET(B379,0,0,Correlation_traitement!$B$6,1))</f>
        <v>-0.0146144</v>
      </c>
      <c r="I379" s="70">
        <f ca="1">AVERAGE(OFFSET(C379,0,0,Correlation_traitement!$B$6,1))</f>
        <v>0.053909800000000001</v>
      </c>
      <c r="J379" s="70">
        <f ca="1">AVERAGE(OFFSET(D379,0,0,Correlation_traitement!$B$6,1))</f>
        <v>0.00099003999999999997</v>
      </c>
      <c r="K379">
        <v>0.050481400000000003</v>
      </c>
      <c r="L379">
        <v>20.572099999999999</v>
      </c>
      <c r="M379">
        <v>428.09100000000001</v>
      </c>
      <c r="N379">
        <v>407.51900000000001</v>
      </c>
    </row>
    <row r="380" spans="1:14" ht="12.75">
      <c r="A380" s="78">
        <f>IF(TRUE,Correlation_donnees_brutes!A381)</f>
        <v>378</v>
      </c>
      <c r="B380" s="78">
        <f>IF(TRUE,Correlation_donnees_brutes!B381)</f>
        <v>-0.0147239</v>
      </c>
      <c r="C380" s="78">
        <f>IF(TRUE,Correlation_donnees_brutes!C381)</f>
        <v>0.0542032</v>
      </c>
      <c r="D380" s="78">
        <f>IF(TRUE,Correlation_donnees_brutes!D381)</f>
        <v>0.00092512599999999996</v>
      </c>
      <c r="E380" s="73" t="str">
        <f>IF(OR(F380&gt;Correlation_traitement!$B$10,I380&gt;Correlation_traitement!$B$9,E379="NON NULLE"),"NON NULLE","NULLE")</f>
        <v>NON NULLE</v>
      </c>
      <c r="F380" s="78">
        <f>(A380-A$2)/Correlation_traitement!$B$5</f>
        <v>1.512</v>
      </c>
      <c r="G380" s="69">
        <f>F380-Correlation_traitement!$B$12</f>
        <v>1.256</v>
      </c>
      <c r="H380" s="70">
        <f ca="1">AVERAGE(OFFSET(B380,0,0,Correlation_traitement!$B$6,1))</f>
        <v>-0.0147239</v>
      </c>
      <c r="I380" s="70">
        <f ca="1">AVERAGE(OFFSET(C380,0,0,Correlation_traitement!$B$6,1))</f>
        <v>0.0542032</v>
      </c>
      <c r="J380" s="70">
        <f ca="1">AVERAGE(OFFSET(D380,0,0,Correlation_traitement!$B$6,1))</f>
        <v>0.00092512599999999996</v>
      </c>
      <c r="K380">
        <v>0.050818000000000002</v>
      </c>
      <c r="L380">
        <v>20.709299999999999</v>
      </c>
      <c r="M380">
        <v>428.22800000000001</v>
      </c>
      <c r="N380">
        <v>407.51900000000001</v>
      </c>
    </row>
    <row r="381" spans="1:14" ht="12.75">
      <c r="A381" s="78">
        <f>IF(TRUE,Correlation_donnees_brutes!A382)</f>
        <v>379</v>
      </c>
      <c r="B381" s="78">
        <f>IF(TRUE,Correlation_donnees_brutes!B382)</f>
        <v>-0.0148588</v>
      </c>
      <c r="C381" s="78">
        <f>IF(TRUE,Correlation_donnees_brutes!C382)</f>
        <v>0.054591199999999999</v>
      </c>
      <c r="D381" s="78">
        <f>IF(TRUE,Correlation_donnees_brutes!D382)</f>
        <v>0.00092506299999999995</v>
      </c>
      <c r="E381" s="73" t="str">
        <f>IF(OR(F381&gt;Correlation_traitement!$B$10,I381&gt;Correlation_traitement!$B$9,E380="NON NULLE"),"NON NULLE","NULLE")</f>
        <v>NON NULLE</v>
      </c>
      <c r="F381" s="78">
        <f>(A381-A$2)/Correlation_traitement!$B$5</f>
        <v>1.516</v>
      </c>
      <c r="G381" s="69">
        <f>F381-Correlation_traitement!$B$12</f>
        <v>1.26</v>
      </c>
      <c r="H381" s="70">
        <f ca="1">AVERAGE(OFFSET(B381,0,0,Correlation_traitement!$B$6,1))</f>
        <v>-0.0148588</v>
      </c>
      <c r="I381" s="70">
        <f ca="1">AVERAGE(OFFSET(C381,0,0,Correlation_traitement!$B$6,1))</f>
        <v>0.054591199999999999</v>
      </c>
      <c r="J381" s="70">
        <f ca="1">AVERAGE(OFFSET(D381,0,0,Correlation_traitement!$B$6,1))</f>
        <v>0.00092506299999999995</v>
      </c>
      <c r="K381">
        <v>0.051106800000000001</v>
      </c>
      <c r="L381">
        <v>20.827000000000002</v>
      </c>
      <c r="M381">
        <v>428.346</v>
      </c>
      <c r="N381">
        <v>407.51900000000001</v>
      </c>
    </row>
    <row r="382" spans="1:14" ht="12.75">
      <c r="A382" s="78">
        <f>IF(TRUE,Correlation_donnees_brutes!A383)</f>
        <v>380</v>
      </c>
      <c r="B382" s="78">
        <f>IF(TRUE,Correlation_donnees_brutes!B383)</f>
        <v>-0.014850800000000001</v>
      </c>
      <c r="C382" s="78">
        <f>IF(TRUE,Correlation_donnees_brutes!C383)</f>
        <v>0.054968799999999998</v>
      </c>
      <c r="D382" s="78">
        <f>IF(TRUE,Correlation_donnees_brutes!D383)</f>
        <v>0.00090140999999999995</v>
      </c>
      <c r="E382" s="73" t="str">
        <f>IF(OR(F382&gt;Correlation_traitement!$B$10,I382&gt;Correlation_traitement!$B$9,E381="NON NULLE"),"NON NULLE","NULLE")</f>
        <v>NON NULLE</v>
      </c>
      <c r="F382" s="78">
        <f>(A382-A$2)/Correlation_traitement!$B$5</f>
        <v>1.52</v>
      </c>
      <c r="G382" s="69">
        <f>F382-Correlation_traitement!$B$12</f>
        <v>1.264</v>
      </c>
      <c r="H382" s="70">
        <f ca="1">AVERAGE(OFFSET(B382,0,0,Correlation_traitement!$B$6,1))</f>
        <v>-0.014850800000000001</v>
      </c>
      <c r="I382" s="70">
        <f ca="1">AVERAGE(OFFSET(C382,0,0,Correlation_traitement!$B$6,1))</f>
        <v>0.054968799999999998</v>
      </c>
      <c r="J382" s="70">
        <f ca="1">AVERAGE(OFFSET(D382,0,0,Correlation_traitement!$B$6,1))</f>
        <v>0.00090140999999999995</v>
      </c>
      <c r="K382">
        <v>0.051394299999999997</v>
      </c>
      <c r="L382">
        <v>20.944099999999999</v>
      </c>
      <c r="M382">
        <v>428.46300000000002</v>
      </c>
      <c r="N382">
        <v>407.51900000000001</v>
      </c>
    </row>
    <row r="383" spans="1:14" ht="12.75">
      <c r="A383" s="78">
        <f>IF(TRUE,Correlation_donnees_brutes!A384)</f>
        <v>381</v>
      </c>
      <c r="B383" s="78">
        <f>IF(TRUE,Correlation_donnees_brutes!B384)</f>
        <v>-0.0150739</v>
      </c>
      <c r="C383" s="78">
        <f>IF(TRUE,Correlation_donnees_brutes!C384)</f>
        <v>0.0553074</v>
      </c>
      <c r="D383" s="78">
        <f>IF(TRUE,Correlation_donnees_brutes!D384)</f>
        <v>0.000924433</v>
      </c>
      <c r="E383" s="73" t="str">
        <f>IF(OR(F383&gt;Correlation_traitement!$B$10,I383&gt;Correlation_traitement!$B$9,E382="NON NULLE"),"NON NULLE","NULLE")</f>
        <v>NON NULLE</v>
      </c>
      <c r="F383" s="78">
        <f>(A383-A$2)/Correlation_traitement!$B$5</f>
        <v>1.524</v>
      </c>
      <c r="G383" s="69">
        <f>F383-Correlation_traitement!$B$12</f>
        <v>1.268</v>
      </c>
      <c r="H383" s="70">
        <f ca="1">AVERAGE(OFFSET(B383,0,0,Correlation_traitement!$B$6,1))</f>
        <v>-0.0150739</v>
      </c>
      <c r="I383" s="70">
        <f ca="1">AVERAGE(OFFSET(C383,0,0,Correlation_traitement!$B$6,1))</f>
        <v>0.0553074</v>
      </c>
      <c r="J383" s="70">
        <f ca="1">AVERAGE(OFFSET(D383,0,0,Correlation_traitement!$B$6,1))</f>
        <v>0.000924433</v>
      </c>
      <c r="K383">
        <v>0.051659299999999998</v>
      </c>
      <c r="L383">
        <v>21.052199999999999</v>
      </c>
      <c r="M383">
        <v>428.57100000000003</v>
      </c>
      <c r="N383">
        <v>407.51900000000001</v>
      </c>
    </row>
    <row r="384" spans="1:14" ht="12.75">
      <c r="A384" s="78">
        <f>IF(TRUE,Correlation_donnees_brutes!A385)</f>
        <v>382</v>
      </c>
      <c r="B384" s="78">
        <f>IF(TRUE,Correlation_donnees_brutes!B385)</f>
        <v>-0.015027199999999999</v>
      </c>
      <c r="C384" s="78">
        <f>IF(TRUE,Correlation_donnees_brutes!C385)</f>
        <v>0.0556602</v>
      </c>
      <c r="D384" s="78">
        <f>IF(TRUE,Correlation_donnees_brutes!D385)</f>
        <v>0.0010352499999999999</v>
      </c>
      <c r="E384" s="73" t="str">
        <f>IF(OR(F384&gt;Correlation_traitement!$B$10,I384&gt;Correlation_traitement!$B$9,E383="NON NULLE"),"NON NULLE","NULLE")</f>
        <v>NON NULLE</v>
      </c>
      <c r="F384" s="78">
        <f>(A384-A$2)/Correlation_traitement!$B$5</f>
        <v>1.528</v>
      </c>
      <c r="G384" s="69">
        <f>F384-Correlation_traitement!$B$12</f>
        <v>1.272</v>
      </c>
      <c r="H384" s="70">
        <f ca="1">AVERAGE(OFFSET(B384,0,0,Correlation_traitement!$B$6,1))</f>
        <v>-0.015027199999999999</v>
      </c>
      <c r="I384" s="70">
        <f ca="1">AVERAGE(OFFSET(C384,0,0,Correlation_traitement!$B$6,1))</f>
        <v>0.0556602</v>
      </c>
      <c r="J384" s="70">
        <f ca="1">AVERAGE(OFFSET(D384,0,0,Correlation_traitement!$B$6,1))</f>
        <v>0.0010352499999999999</v>
      </c>
      <c r="K384">
        <v>0.051923400000000001</v>
      </c>
      <c r="L384">
        <v>21.159800000000001</v>
      </c>
      <c r="M384">
        <v>428.67899999999997</v>
      </c>
      <c r="N384">
        <v>407.51900000000001</v>
      </c>
    </row>
    <row r="385" spans="1:14" ht="12.75">
      <c r="A385" s="78">
        <f>IF(TRUE,Correlation_donnees_brutes!A386)</f>
        <v>383</v>
      </c>
      <c r="B385" s="78">
        <f>IF(TRUE,Correlation_donnees_brutes!B386)</f>
        <v>-0.0150826</v>
      </c>
      <c r="C385" s="78">
        <f>IF(TRUE,Correlation_donnees_brutes!C386)</f>
        <v>0.055958599999999997</v>
      </c>
      <c r="D385" s="78">
        <f>IF(TRUE,Correlation_donnees_brutes!D386)</f>
        <v>0.00106441</v>
      </c>
      <c r="E385" s="73" t="str">
        <f>IF(OR(F385&gt;Correlation_traitement!$B$10,I385&gt;Correlation_traitement!$B$9,E384="NON NULLE"),"NON NULLE","NULLE")</f>
        <v>NON NULLE</v>
      </c>
      <c r="F385" s="78">
        <f>(A385-A$2)/Correlation_traitement!$B$5</f>
        <v>1.532</v>
      </c>
      <c r="G385" s="69">
        <f>F385-Correlation_traitement!$B$12</f>
        <v>1.276</v>
      </c>
      <c r="H385" s="70">
        <f ca="1">AVERAGE(OFFSET(B385,0,0,Correlation_traitement!$B$6,1))</f>
        <v>-0.0150826</v>
      </c>
      <c r="I385" s="70">
        <f ca="1">AVERAGE(OFFSET(C385,0,0,Correlation_traitement!$B$6,1))</f>
        <v>0.055958599999999997</v>
      </c>
      <c r="J385" s="70">
        <f ca="1">AVERAGE(OFFSET(D385,0,0,Correlation_traitement!$B$6,1))</f>
        <v>0.00106441</v>
      </c>
      <c r="K385">
        <v>0.052213099999999998</v>
      </c>
      <c r="L385">
        <v>21.277799999999999</v>
      </c>
      <c r="M385">
        <v>428.79700000000003</v>
      </c>
      <c r="N385">
        <v>407.51900000000001</v>
      </c>
    </row>
    <row r="386" spans="1:14" ht="12.75">
      <c r="A386" s="78">
        <f>IF(TRUE,Correlation_donnees_brutes!A387)</f>
        <v>384</v>
      </c>
      <c r="B386" s="78">
        <f>IF(TRUE,Correlation_donnees_brutes!B387)</f>
        <v>-0.0151662</v>
      </c>
      <c r="C386" s="78">
        <f>IF(TRUE,Correlation_donnees_brutes!C387)</f>
        <v>0.056273299999999998</v>
      </c>
      <c r="D386" s="78">
        <f>IF(TRUE,Correlation_donnees_brutes!D387)</f>
        <v>0.00110198</v>
      </c>
      <c r="E386" s="73" t="str">
        <f>IF(OR(F386&gt;Correlation_traitement!$B$10,I386&gt;Correlation_traitement!$B$9,E385="NON NULLE"),"NON NULLE","NULLE")</f>
        <v>NON NULLE</v>
      </c>
      <c r="F386" s="78">
        <f>(A386-A$2)/Correlation_traitement!$B$5</f>
        <v>1.536</v>
      </c>
      <c r="G386" s="69">
        <f>F386-Correlation_traitement!$B$12</f>
        <v>1.28</v>
      </c>
      <c r="H386" s="70">
        <f ca="1">AVERAGE(OFFSET(B386,0,0,Correlation_traitement!$B$6,1))</f>
        <v>-0.0151662</v>
      </c>
      <c r="I386" s="70">
        <f ca="1">AVERAGE(OFFSET(C386,0,0,Correlation_traitement!$B$6,1))</f>
        <v>0.056273299999999998</v>
      </c>
      <c r="J386" s="70">
        <f ca="1">AVERAGE(OFFSET(D386,0,0,Correlation_traitement!$B$6,1))</f>
        <v>0.00110198</v>
      </c>
      <c r="K386">
        <v>0.052474100000000003</v>
      </c>
      <c r="L386">
        <v>21.3842</v>
      </c>
      <c r="M386">
        <v>428.90300000000002</v>
      </c>
      <c r="N386">
        <v>407.51900000000001</v>
      </c>
    </row>
    <row r="387" spans="1:14" ht="12.75">
      <c r="A387" s="78">
        <f>IF(TRUE,Correlation_donnees_brutes!A388)</f>
        <v>385</v>
      </c>
      <c r="B387" s="78">
        <f>IF(TRUE,Correlation_donnees_brutes!B388)</f>
        <v>-0.0152844</v>
      </c>
      <c r="C387" s="78">
        <f>IF(TRUE,Correlation_donnees_brutes!C388)</f>
        <v>0.056541399999999999</v>
      </c>
      <c r="D387" s="78">
        <f>IF(TRUE,Correlation_donnees_brutes!D388)</f>
        <v>0.0011894500000000001</v>
      </c>
      <c r="E387" s="73" t="str">
        <f>IF(OR(F387&gt;Correlation_traitement!$B$10,I387&gt;Correlation_traitement!$B$9,E386="NON NULLE"),"NON NULLE","NULLE")</f>
        <v>NON NULLE</v>
      </c>
      <c r="F387" s="78">
        <f>(A387-A$2)/Correlation_traitement!$B$5</f>
        <v>1.54</v>
      </c>
      <c r="G387" s="69">
        <f>F387-Correlation_traitement!$B$12</f>
        <v>1.284</v>
      </c>
      <c r="H387" s="70">
        <f ca="1">AVERAGE(OFFSET(B387,0,0,Correlation_traitement!$B$6,1))</f>
        <v>-0.0152844</v>
      </c>
      <c r="I387" s="70">
        <f ca="1">AVERAGE(OFFSET(C387,0,0,Correlation_traitement!$B$6,1))</f>
        <v>0.056541399999999999</v>
      </c>
      <c r="J387" s="70">
        <f ca="1">AVERAGE(OFFSET(D387,0,0,Correlation_traitement!$B$6,1))</f>
        <v>0.0011894500000000001</v>
      </c>
      <c r="K387">
        <v>0.052751699999999999</v>
      </c>
      <c r="L387">
        <v>21.497299999999999</v>
      </c>
      <c r="M387">
        <v>429.01600000000002</v>
      </c>
      <c r="N387">
        <v>407.51900000000001</v>
      </c>
    </row>
    <row r="388" spans="1:14" ht="12.75">
      <c r="A388" s="78">
        <f>IF(TRUE,Correlation_donnees_brutes!A389)</f>
        <v>386</v>
      </c>
      <c r="B388" s="78">
        <f>IF(TRUE,Correlation_donnees_brutes!B389)</f>
        <v>-0.015347899999999999</v>
      </c>
      <c r="C388" s="78">
        <f>IF(TRUE,Correlation_donnees_brutes!C389)</f>
        <v>0.056854399999999999</v>
      </c>
      <c r="D388" s="78">
        <f>IF(TRUE,Correlation_donnees_brutes!D389)</f>
        <v>0.0011978200000000001</v>
      </c>
      <c r="E388" s="73" t="str">
        <f>IF(OR(F388&gt;Correlation_traitement!$B$10,I388&gt;Correlation_traitement!$B$9,E387="NON NULLE"),"NON NULLE","NULLE")</f>
        <v>NON NULLE</v>
      </c>
      <c r="F388" s="78">
        <f>(A388-A$2)/Correlation_traitement!$B$5</f>
        <v>1.544</v>
      </c>
      <c r="G388" s="69">
        <f>F388-Correlation_traitement!$B$12</f>
        <v>1.288</v>
      </c>
      <c r="H388" s="70">
        <f ca="1">AVERAGE(OFFSET(B388,0,0,Correlation_traitement!$B$6,1))</f>
        <v>-0.015347899999999999</v>
      </c>
      <c r="I388" s="70">
        <f ca="1">AVERAGE(OFFSET(C388,0,0,Correlation_traitement!$B$6,1))</f>
        <v>0.056854399999999999</v>
      </c>
      <c r="J388" s="70">
        <f ca="1">AVERAGE(OFFSET(D388,0,0,Correlation_traitement!$B$6,1))</f>
        <v>0.0011978200000000001</v>
      </c>
      <c r="K388">
        <v>0.053067999999999997</v>
      </c>
      <c r="L388">
        <v>21.626200000000001</v>
      </c>
      <c r="M388">
        <v>429.145</v>
      </c>
      <c r="N388">
        <v>407.51900000000001</v>
      </c>
    </row>
    <row r="389" spans="1:14" ht="12.75">
      <c r="A389" s="78">
        <f>IF(TRUE,Correlation_donnees_brutes!A390)</f>
        <v>387</v>
      </c>
      <c r="B389" s="78">
        <f>IF(TRUE,Correlation_donnees_brutes!B390)</f>
        <v>-0.015452499999999999</v>
      </c>
      <c r="C389" s="78">
        <f>IF(TRUE,Correlation_donnees_brutes!C390)</f>
        <v>0.057112099999999999</v>
      </c>
      <c r="D389" s="78">
        <f>IF(TRUE,Correlation_donnees_brutes!D390)</f>
        <v>0.0011793000000000001</v>
      </c>
      <c r="E389" s="73" t="str">
        <f>IF(OR(F389&gt;Correlation_traitement!$B$10,I389&gt;Correlation_traitement!$B$9,E388="NON NULLE"),"NON NULLE","NULLE")</f>
        <v>NON NULLE</v>
      </c>
      <c r="F389" s="78">
        <f>(A389-A$2)/Correlation_traitement!$B$5</f>
        <v>1.548</v>
      </c>
      <c r="G389" s="69">
        <f>F389-Correlation_traitement!$B$12</f>
        <v>1.292</v>
      </c>
      <c r="H389" s="70">
        <f ca="1">AVERAGE(OFFSET(B389,0,0,Correlation_traitement!$B$6,1))</f>
        <v>-0.015452499999999999</v>
      </c>
      <c r="I389" s="70">
        <f ca="1">AVERAGE(OFFSET(C389,0,0,Correlation_traitement!$B$6,1))</f>
        <v>0.057112099999999999</v>
      </c>
      <c r="J389" s="70">
        <f ca="1">AVERAGE(OFFSET(D389,0,0,Correlation_traitement!$B$6,1))</f>
        <v>0.0011793000000000001</v>
      </c>
      <c r="K389">
        <v>0.053353299999999999</v>
      </c>
      <c r="L389">
        <v>21.7425</v>
      </c>
      <c r="M389">
        <v>429.26100000000002</v>
      </c>
      <c r="N389">
        <v>407.51900000000001</v>
      </c>
    </row>
    <row r="390" spans="1:14" ht="12.75">
      <c r="A390" s="78">
        <f>IF(TRUE,Correlation_donnees_brutes!A391)</f>
        <v>388</v>
      </c>
      <c r="B390" s="78">
        <f>IF(TRUE,Correlation_donnees_brutes!B391)</f>
        <v>-0.0155575</v>
      </c>
      <c r="C390" s="78">
        <f>IF(TRUE,Correlation_donnees_brutes!C391)</f>
        <v>0.057416200000000001</v>
      </c>
      <c r="D390" s="78">
        <f>IF(TRUE,Correlation_donnees_brutes!D391)</f>
        <v>0.00119915</v>
      </c>
      <c r="E390" s="73" t="str">
        <f>IF(OR(F390&gt;Correlation_traitement!$B$10,I390&gt;Correlation_traitement!$B$9,E389="NON NULLE"),"NON NULLE","NULLE")</f>
        <v>NON NULLE</v>
      </c>
      <c r="F390" s="78">
        <f>(A390-A$2)/Correlation_traitement!$B$5</f>
        <v>1.5520000000000001</v>
      </c>
      <c r="G390" s="69">
        <f>F390-Correlation_traitement!$B$12</f>
        <v>1.296</v>
      </c>
      <c r="H390" s="70">
        <f ca="1">AVERAGE(OFFSET(B390,0,0,Correlation_traitement!$B$6,1))</f>
        <v>-0.0155575</v>
      </c>
      <c r="I390" s="70">
        <f ca="1">AVERAGE(OFFSET(C390,0,0,Correlation_traitement!$B$6,1))</f>
        <v>0.057416200000000001</v>
      </c>
      <c r="J390" s="70">
        <f ca="1">AVERAGE(OFFSET(D390,0,0,Correlation_traitement!$B$6,1))</f>
        <v>0.00119915</v>
      </c>
      <c r="K390">
        <v>0.053680600000000002</v>
      </c>
      <c r="L390">
        <v>21.875900000000001</v>
      </c>
      <c r="M390">
        <v>429.395</v>
      </c>
      <c r="N390">
        <v>407.51900000000001</v>
      </c>
    </row>
    <row r="391" spans="1:14" ht="12.75">
      <c r="A391" s="78">
        <f>IF(TRUE,Correlation_donnees_brutes!A392)</f>
        <v>389</v>
      </c>
      <c r="B391" s="78">
        <f>IF(TRUE,Correlation_donnees_brutes!B392)</f>
        <v>-0.015677799999999999</v>
      </c>
      <c r="C391" s="78">
        <f>IF(TRUE,Correlation_donnees_brutes!C392)</f>
        <v>0.057820999999999997</v>
      </c>
      <c r="D391" s="78">
        <f>IF(TRUE,Correlation_donnees_brutes!D392)</f>
        <v>0.0012117499999999999</v>
      </c>
      <c r="E391" s="73" t="str">
        <f>IF(OR(F391&gt;Correlation_traitement!$B$10,I391&gt;Correlation_traitement!$B$9,E390="NON NULLE"),"NON NULLE","NULLE")</f>
        <v>NON NULLE</v>
      </c>
      <c r="F391" s="78">
        <f>(A391-A$2)/Correlation_traitement!$B$5</f>
        <v>1.5560000000000001</v>
      </c>
      <c r="G391" s="69">
        <f>F391-Correlation_traitement!$B$12</f>
        <v>1.3</v>
      </c>
      <c r="H391" s="70">
        <f ca="1">AVERAGE(OFFSET(B391,0,0,Correlation_traitement!$B$6,1))</f>
        <v>-0.015677799999999999</v>
      </c>
      <c r="I391" s="70">
        <f ca="1">AVERAGE(OFFSET(C391,0,0,Correlation_traitement!$B$6,1))</f>
        <v>0.057820999999999997</v>
      </c>
      <c r="J391" s="70">
        <f ca="1">AVERAGE(OFFSET(D391,0,0,Correlation_traitement!$B$6,1))</f>
        <v>0.0012117499999999999</v>
      </c>
      <c r="K391">
        <v>0.054004400000000001</v>
      </c>
      <c r="L391">
        <v>22.0078</v>
      </c>
      <c r="M391">
        <v>429.52699999999999</v>
      </c>
      <c r="N391">
        <v>407.51900000000001</v>
      </c>
    </row>
    <row r="392" spans="1:14" ht="12.75">
      <c r="A392" s="78">
        <f>IF(TRUE,Correlation_donnees_brutes!A393)</f>
        <v>390</v>
      </c>
      <c r="B392" s="78">
        <f>IF(TRUE,Correlation_donnees_brutes!B393)</f>
        <v>-0.015734999999999999</v>
      </c>
      <c r="C392" s="78">
        <f>IF(TRUE,Correlation_donnees_brutes!C393)</f>
        <v>0.058234800000000003</v>
      </c>
      <c r="D392" s="78">
        <f>IF(TRUE,Correlation_donnees_brutes!D393)</f>
        <v>0.0012378599999999999</v>
      </c>
      <c r="E392" s="73" t="str">
        <f>IF(OR(F392&gt;Correlation_traitement!$B$10,I392&gt;Correlation_traitement!$B$9,E391="NON NULLE"),"NON NULLE","NULLE")</f>
        <v>NON NULLE</v>
      </c>
      <c r="F392" s="78">
        <f>(A392-A$2)/Correlation_traitement!$B$5</f>
        <v>1.5600000000000001</v>
      </c>
      <c r="G392" s="69">
        <f>F392-Correlation_traitement!$B$12</f>
        <v>1.3040000000000001</v>
      </c>
      <c r="H392" s="70">
        <f ca="1">AVERAGE(OFFSET(B392,0,0,Correlation_traitement!$B$6,1))</f>
        <v>-0.015734999999999999</v>
      </c>
      <c r="I392" s="70">
        <f ca="1">AVERAGE(OFFSET(C392,0,0,Correlation_traitement!$B$6,1))</f>
        <v>0.058234800000000003</v>
      </c>
      <c r="J392" s="70">
        <f ca="1">AVERAGE(OFFSET(D392,0,0,Correlation_traitement!$B$6,1))</f>
        <v>0.0012378599999999999</v>
      </c>
      <c r="K392">
        <v>0.054370399999999999</v>
      </c>
      <c r="L392">
        <v>22.157</v>
      </c>
      <c r="M392">
        <v>429.67599999999999</v>
      </c>
      <c r="N392">
        <v>407.51900000000001</v>
      </c>
    </row>
    <row r="393" spans="1:14" ht="12.75">
      <c r="A393" s="78">
        <f>IF(TRUE,Correlation_donnees_brutes!A394)</f>
        <v>391</v>
      </c>
      <c r="B393" s="78">
        <f>IF(TRUE,Correlation_donnees_brutes!B394)</f>
        <v>-0.015880999999999999</v>
      </c>
      <c r="C393" s="78">
        <f>IF(TRUE,Correlation_donnees_brutes!C394)</f>
        <v>0.058524600000000003</v>
      </c>
      <c r="D393" s="78">
        <f>IF(TRUE,Correlation_donnees_brutes!D394)</f>
        <v>0.00122321</v>
      </c>
      <c r="E393" s="73" t="str">
        <f>IF(OR(F393&gt;Correlation_traitement!$B$10,I393&gt;Correlation_traitement!$B$9,E392="NON NULLE"),"NON NULLE","NULLE")</f>
        <v>NON NULLE</v>
      </c>
      <c r="F393" s="78">
        <f>(A393-A$2)/Correlation_traitement!$B$5</f>
        <v>1.5640000000000001</v>
      </c>
      <c r="G393" s="69">
        <f>F393-Correlation_traitement!$B$12</f>
        <v>1.3080000000000001</v>
      </c>
      <c r="H393" s="70">
        <f ca="1">AVERAGE(OFFSET(B393,0,0,Correlation_traitement!$B$6,1))</f>
        <v>-0.015880999999999999</v>
      </c>
      <c r="I393" s="70">
        <f ca="1">AVERAGE(OFFSET(C393,0,0,Correlation_traitement!$B$6,1))</f>
        <v>0.058524600000000003</v>
      </c>
      <c r="J393" s="70">
        <f ca="1">AVERAGE(OFFSET(D393,0,0,Correlation_traitement!$B$6,1))</f>
        <v>0.00122321</v>
      </c>
      <c r="K393">
        <v>0.054730000000000001</v>
      </c>
      <c r="L393">
        <v>22.3035</v>
      </c>
      <c r="M393">
        <v>429.822</v>
      </c>
      <c r="N393">
        <v>407.51900000000001</v>
      </c>
    </row>
    <row r="394" spans="1:14" ht="12.75">
      <c r="A394" s="78">
        <f>IF(TRUE,Correlation_donnees_brutes!A395)</f>
        <v>392</v>
      </c>
      <c r="B394" s="78">
        <f>IF(TRUE,Correlation_donnees_brutes!B395)</f>
        <v>-0.0160048</v>
      </c>
      <c r="C394" s="78">
        <f>IF(TRUE,Correlation_donnees_brutes!C395)</f>
        <v>0.0590416</v>
      </c>
      <c r="D394" s="78">
        <f>IF(TRUE,Correlation_donnees_brutes!D395)</f>
        <v>0.0013280099999999999</v>
      </c>
      <c r="E394" s="73" t="str">
        <f>IF(OR(F394&gt;Correlation_traitement!$B$10,I394&gt;Correlation_traitement!$B$9,E393="NON NULLE"),"NON NULLE","NULLE")</f>
        <v>NON NULLE</v>
      </c>
      <c r="F394" s="78">
        <f>(A394-A$2)/Correlation_traitement!$B$5</f>
        <v>1.5680000000000001</v>
      </c>
      <c r="G394" s="69">
        <f>F394-Correlation_traitement!$B$12</f>
        <v>1.3120000000000001</v>
      </c>
      <c r="H394" s="70">
        <f ca="1">AVERAGE(OFFSET(B394,0,0,Correlation_traitement!$B$6,1))</f>
        <v>-0.0160048</v>
      </c>
      <c r="I394" s="70">
        <f ca="1">AVERAGE(OFFSET(C394,0,0,Correlation_traitement!$B$6,1))</f>
        <v>0.0590416</v>
      </c>
      <c r="J394" s="70">
        <f ca="1">AVERAGE(OFFSET(D394,0,0,Correlation_traitement!$B$6,1))</f>
        <v>0.0013280099999999999</v>
      </c>
      <c r="K394">
        <v>0.055049800000000003</v>
      </c>
      <c r="L394">
        <v>22.433800000000002</v>
      </c>
      <c r="M394">
        <v>429.95299999999997</v>
      </c>
      <c r="N394">
        <v>407.51900000000001</v>
      </c>
    </row>
    <row r="395" spans="1:14" ht="12.75">
      <c r="A395" s="78">
        <f>IF(TRUE,Correlation_donnees_brutes!A396)</f>
        <v>393</v>
      </c>
      <c r="B395" s="78">
        <f>IF(TRUE,Correlation_donnees_brutes!B396)</f>
        <v>-0.016051599999999999</v>
      </c>
      <c r="C395" s="78">
        <f>IF(TRUE,Correlation_donnees_brutes!C396)</f>
        <v>0.059415000000000003</v>
      </c>
      <c r="D395" s="78">
        <f>IF(TRUE,Correlation_donnees_brutes!D396)</f>
        <v>0.0013768299999999999</v>
      </c>
      <c r="E395" s="73" t="str">
        <f>IF(OR(F395&gt;Correlation_traitement!$B$10,I395&gt;Correlation_traitement!$B$9,E394="NON NULLE"),"NON NULLE","NULLE")</f>
        <v>NON NULLE</v>
      </c>
      <c r="F395" s="78">
        <f>(A395-A$2)/Correlation_traitement!$B$5</f>
        <v>1.5720000000000001</v>
      </c>
      <c r="G395" s="69">
        <f>F395-Correlation_traitement!$B$12</f>
        <v>1.3160000000000001</v>
      </c>
      <c r="H395" s="70">
        <f ca="1">AVERAGE(OFFSET(B395,0,0,Correlation_traitement!$B$6,1))</f>
        <v>-0.016051599999999999</v>
      </c>
      <c r="I395" s="70">
        <f ca="1">AVERAGE(OFFSET(C395,0,0,Correlation_traitement!$B$6,1))</f>
        <v>0.059415000000000003</v>
      </c>
      <c r="J395" s="70">
        <f ca="1">AVERAGE(OFFSET(D395,0,0,Correlation_traitement!$B$6,1))</f>
        <v>0.0013768299999999999</v>
      </c>
      <c r="K395">
        <v>0.055412099999999999</v>
      </c>
      <c r="L395">
        <v>22.581499999999998</v>
      </c>
      <c r="M395">
        <v>430.10</v>
      </c>
      <c r="N395">
        <v>407.51900000000001</v>
      </c>
    </row>
    <row r="396" spans="1:14" ht="12.75">
      <c r="A396" s="78">
        <f>IF(TRUE,Correlation_donnees_brutes!A397)</f>
        <v>394</v>
      </c>
      <c r="B396" s="78">
        <f>IF(TRUE,Correlation_donnees_brutes!B397)</f>
        <v>-0.016144800000000001</v>
      </c>
      <c r="C396" s="78">
        <f>IF(TRUE,Correlation_donnees_brutes!C397)</f>
        <v>0.0596637</v>
      </c>
      <c r="D396" s="78">
        <f>IF(TRUE,Correlation_donnees_brutes!D397)</f>
        <v>0.0013766799999999999</v>
      </c>
      <c r="E396" s="73" t="str">
        <f>IF(OR(F396&gt;Correlation_traitement!$B$10,I396&gt;Correlation_traitement!$B$9,E395="NON NULLE"),"NON NULLE","NULLE")</f>
        <v>NON NULLE</v>
      </c>
      <c r="F396" s="78">
        <f>(A396-A$2)/Correlation_traitement!$B$5</f>
        <v>1.5760000000000001</v>
      </c>
      <c r="G396" s="69">
        <f>F396-Correlation_traitement!$B$12</f>
        <v>1.3200000000000001</v>
      </c>
      <c r="H396" s="70">
        <f ca="1">AVERAGE(OFFSET(B396,0,0,Correlation_traitement!$B$6,1))</f>
        <v>-0.016144800000000001</v>
      </c>
      <c r="I396" s="70">
        <f ca="1">AVERAGE(OFFSET(C396,0,0,Correlation_traitement!$B$6,1))</f>
        <v>0.0596637</v>
      </c>
      <c r="J396" s="70">
        <f ca="1">AVERAGE(OFFSET(D396,0,0,Correlation_traitement!$B$6,1))</f>
        <v>0.0013766799999999999</v>
      </c>
      <c r="K396">
        <v>0.0557613</v>
      </c>
      <c r="L396">
        <v>22.723800000000001</v>
      </c>
      <c r="M396">
        <v>430.243</v>
      </c>
      <c r="N396">
        <v>407.51900000000001</v>
      </c>
    </row>
    <row r="397" spans="1:14" ht="12.75">
      <c r="A397" s="78">
        <f>IF(TRUE,Correlation_donnees_brutes!A398)</f>
        <v>395</v>
      </c>
      <c r="B397" s="78">
        <f>IF(TRUE,Correlation_donnees_brutes!B398)</f>
        <v>-0.0161023</v>
      </c>
      <c r="C397" s="78">
        <f>IF(TRUE,Correlation_donnees_brutes!C398)</f>
        <v>0.059923999999999998</v>
      </c>
      <c r="D397" s="78">
        <f>IF(TRUE,Correlation_donnees_brutes!D398)</f>
        <v>0.0014798400000000001</v>
      </c>
      <c r="E397" s="73" t="str">
        <f>IF(OR(F397&gt;Correlation_traitement!$B$10,I397&gt;Correlation_traitement!$B$9,E396="NON NULLE"),"NON NULLE","NULLE")</f>
        <v>NON NULLE</v>
      </c>
      <c r="F397" s="78">
        <f>(A397-A$2)/Correlation_traitement!$B$5</f>
        <v>1.5800000000000001</v>
      </c>
      <c r="G397" s="69">
        <f>F397-Correlation_traitement!$B$12</f>
        <v>1.3240000000000001</v>
      </c>
      <c r="H397" s="70">
        <f ca="1">AVERAGE(OFFSET(B397,0,0,Correlation_traitement!$B$6,1))</f>
        <v>-0.0161023</v>
      </c>
      <c r="I397" s="70">
        <f ca="1">AVERAGE(OFFSET(C397,0,0,Correlation_traitement!$B$6,1))</f>
        <v>0.059923999999999998</v>
      </c>
      <c r="J397" s="70">
        <f ca="1">AVERAGE(OFFSET(D397,0,0,Correlation_traitement!$B$6,1))</f>
        <v>0.0014798400000000001</v>
      </c>
      <c r="K397">
        <v>0.056079999999999998</v>
      </c>
      <c r="L397">
        <v>22.8537</v>
      </c>
      <c r="M397">
        <v>430.37299999999999</v>
      </c>
      <c r="N397">
        <v>407.51900000000001</v>
      </c>
    </row>
    <row r="398" spans="1:14" ht="12.75">
      <c r="A398" s="78">
        <f>IF(TRUE,Correlation_donnees_brutes!A399)</f>
        <v>396</v>
      </c>
      <c r="B398" s="78">
        <f>IF(TRUE,Correlation_donnees_brutes!B399)</f>
        <v>-0.016254399999999999</v>
      </c>
      <c r="C398" s="78">
        <f>IF(TRUE,Correlation_donnees_brutes!C399)</f>
        <v>0.060416900000000003</v>
      </c>
      <c r="D398" s="78">
        <f>IF(TRUE,Correlation_donnees_brutes!D399)</f>
        <v>0.00143406</v>
      </c>
      <c r="E398" s="73" t="str">
        <f>IF(OR(F398&gt;Correlation_traitement!$B$10,I398&gt;Correlation_traitement!$B$9,E397="NON NULLE"),"NON NULLE","NULLE")</f>
        <v>NON NULLE</v>
      </c>
      <c r="F398" s="78">
        <f>(A398-A$2)/Correlation_traitement!$B$5</f>
        <v>1.5840000000000001</v>
      </c>
      <c r="G398" s="69">
        <f>F398-Correlation_traitement!$B$12</f>
        <v>1.3280000000000001</v>
      </c>
      <c r="H398" s="70">
        <f ca="1">AVERAGE(OFFSET(B398,0,0,Correlation_traitement!$B$6,1))</f>
        <v>-0.016254399999999999</v>
      </c>
      <c r="I398" s="70">
        <f ca="1">AVERAGE(OFFSET(C398,0,0,Correlation_traitement!$B$6,1))</f>
        <v>0.060416900000000003</v>
      </c>
      <c r="J398" s="70">
        <f ca="1">AVERAGE(OFFSET(D398,0,0,Correlation_traitement!$B$6,1))</f>
        <v>0.00143406</v>
      </c>
      <c r="K398">
        <v>0.056395300000000002</v>
      </c>
      <c r="L398">
        <v>22.982199999999999</v>
      </c>
      <c r="M398">
        <v>430.50099999999998</v>
      </c>
      <c r="N398">
        <v>407.51900000000001</v>
      </c>
    </row>
    <row r="399" spans="1:14" ht="12.75">
      <c r="A399" s="78">
        <f>IF(TRUE,Correlation_donnees_brutes!A400)</f>
        <v>397</v>
      </c>
      <c r="B399" s="78">
        <f>IF(TRUE,Correlation_donnees_brutes!B400)</f>
        <v>-0.0163524</v>
      </c>
      <c r="C399" s="78">
        <f>IF(TRUE,Correlation_donnees_brutes!C400)</f>
        <v>0.060721799999999999</v>
      </c>
      <c r="D399" s="78">
        <f>IF(TRUE,Correlation_donnees_brutes!D400)</f>
        <v>0.0013879400000000001</v>
      </c>
      <c r="E399" s="73" t="str">
        <f>IF(OR(F399&gt;Correlation_traitement!$B$10,I399&gt;Correlation_traitement!$B$9,E398="NON NULLE"),"NON NULLE","NULLE")</f>
        <v>NON NULLE</v>
      </c>
      <c r="F399" s="78">
        <f>(A399-A$2)/Correlation_traitement!$B$5</f>
        <v>1.5880000000000001</v>
      </c>
      <c r="G399" s="69">
        <f>F399-Correlation_traitement!$B$12</f>
        <v>1.3320000000000001</v>
      </c>
      <c r="H399" s="70">
        <f ca="1">AVERAGE(OFFSET(B399,0,0,Correlation_traitement!$B$6,1))</f>
        <v>-0.0163524</v>
      </c>
      <c r="I399" s="70">
        <f ca="1">AVERAGE(OFFSET(C399,0,0,Correlation_traitement!$B$6,1))</f>
        <v>0.060721799999999999</v>
      </c>
      <c r="J399" s="70">
        <f ca="1">AVERAGE(OFFSET(D399,0,0,Correlation_traitement!$B$6,1))</f>
        <v>0.0013879400000000001</v>
      </c>
      <c r="K399">
        <v>0.056761199999999998</v>
      </c>
      <c r="L399">
        <v>23.1313</v>
      </c>
      <c r="M399">
        <v>430.65</v>
      </c>
      <c r="N399">
        <v>407.51900000000001</v>
      </c>
    </row>
    <row r="400" spans="1:14" ht="12.75">
      <c r="A400" s="78">
        <f>IF(TRUE,Correlation_donnees_brutes!A401)</f>
        <v>398</v>
      </c>
      <c r="B400" s="78">
        <f>IF(TRUE,Correlation_donnees_brutes!B401)</f>
        <v>-0.016251600000000001</v>
      </c>
      <c r="C400" s="78">
        <f>IF(TRUE,Correlation_donnees_brutes!C401)</f>
        <v>0.060738500000000001</v>
      </c>
      <c r="D400" s="78">
        <f>IF(TRUE,Correlation_donnees_brutes!D401)</f>
        <v>0.0013804900000000001</v>
      </c>
      <c r="E400" s="73" t="str">
        <f>IF(OR(F400&gt;Correlation_traitement!$B$10,I400&gt;Correlation_traitement!$B$9,E399="NON NULLE"),"NON NULLE","NULLE")</f>
        <v>NON NULLE</v>
      </c>
      <c r="F400" s="78">
        <f>(A400-A$2)/Correlation_traitement!$B$5</f>
        <v>1.5920000000000001</v>
      </c>
      <c r="G400" s="69">
        <f>F400-Correlation_traitement!$B$12</f>
        <v>1.3360000000000001</v>
      </c>
      <c r="H400" s="70">
        <f ca="1">AVERAGE(OFFSET(B400,0,0,Correlation_traitement!$B$6,1))</f>
        <v>-0.016251600000000001</v>
      </c>
      <c r="I400" s="70">
        <f ca="1">AVERAGE(OFFSET(C400,0,0,Correlation_traitement!$B$6,1))</f>
        <v>0.060738500000000001</v>
      </c>
      <c r="J400" s="70">
        <f ca="1">AVERAGE(OFFSET(D400,0,0,Correlation_traitement!$B$6,1))</f>
        <v>0.0013804900000000001</v>
      </c>
      <c r="K400">
        <v>0.057118700000000001</v>
      </c>
      <c r="L400">
        <v>23.277000000000001</v>
      </c>
      <c r="M400">
        <v>430.79599999999999</v>
      </c>
      <c r="N400">
        <v>407.51900000000001</v>
      </c>
    </row>
    <row r="401" spans="1:14" ht="12.75">
      <c r="A401" s="78">
        <f>IF(TRUE,Correlation_donnees_brutes!A402)</f>
        <v>399</v>
      </c>
      <c r="B401" s="78">
        <f>IF(TRUE,Correlation_donnees_brutes!B402)</f>
        <v>-0.0163424</v>
      </c>
      <c r="C401" s="78">
        <f>IF(TRUE,Correlation_donnees_brutes!C402)</f>
        <v>0.060928700000000002</v>
      </c>
      <c r="D401" s="78">
        <f>IF(TRUE,Correlation_donnees_brutes!D402)</f>
        <v>0.0014141</v>
      </c>
      <c r="E401" s="73" t="str">
        <f>IF(OR(F401&gt;Correlation_traitement!$B$10,I401&gt;Correlation_traitement!$B$9,E400="NON NULLE"),"NON NULLE","NULLE")</f>
        <v>NON NULLE</v>
      </c>
      <c r="F401" s="78">
        <f>(A401-A$2)/Correlation_traitement!$B$5</f>
        <v>1.5960000000000001</v>
      </c>
      <c r="G401" s="69">
        <f>F401-Correlation_traitement!$B$12</f>
        <v>1.3400000000000001</v>
      </c>
      <c r="H401" s="70">
        <f ca="1">AVERAGE(OFFSET(B401,0,0,Correlation_traitement!$B$6,1))</f>
        <v>-0.0163424</v>
      </c>
      <c r="I401" s="70">
        <f ca="1">AVERAGE(OFFSET(C401,0,0,Correlation_traitement!$B$6,1))</f>
        <v>0.060928700000000002</v>
      </c>
      <c r="J401" s="70">
        <f ca="1">AVERAGE(OFFSET(D401,0,0,Correlation_traitement!$B$6,1))</f>
        <v>0.0014141</v>
      </c>
      <c r="K401">
        <v>0.0574374</v>
      </c>
      <c r="L401">
        <v>23.4068</v>
      </c>
      <c r="M401">
        <v>430.92599999999999</v>
      </c>
      <c r="N401">
        <v>407.51900000000001</v>
      </c>
    </row>
    <row r="402" spans="1:14" ht="12.75">
      <c r="A402" s="78">
        <f>IF(TRUE,Correlation_donnees_brutes!A403)</f>
        <v>400</v>
      </c>
      <c r="B402" s="78">
        <f>IF(TRUE,Correlation_donnees_brutes!B403)</f>
        <v>-0.016419</v>
      </c>
      <c r="C402" s="78">
        <f>IF(TRUE,Correlation_donnees_brutes!C403)</f>
        <v>0.061169500000000002</v>
      </c>
      <c r="D402" s="78">
        <f>IF(TRUE,Correlation_donnees_brutes!D403)</f>
        <v>0.0014112700000000001</v>
      </c>
      <c r="E402" s="73" t="str">
        <f>IF(OR(F402&gt;Correlation_traitement!$B$10,I402&gt;Correlation_traitement!$B$9,E401="NON NULLE"),"NON NULLE","NULLE")</f>
        <v>NON NULLE</v>
      </c>
      <c r="F402" s="78">
        <f>(A402-A$2)/Correlation_traitement!$B$5</f>
        <v>1.6000000000000001</v>
      </c>
      <c r="G402" s="69">
        <f>F402-Correlation_traitement!$B$12</f>
        <v>1.3440000000000001</v>
      </c>
      <c r="H402" s="70">
        <f ca="1">AVERAGE(OFFSET(B402,0,0,Correlation_traitement!$B$6,1))</f>
        <v>-0.016419</v>
      </c>
      <c r="I402" s="70">
        <f ca="1">AVERAGE(OFFSET(C402,0,0,Correlation_traitement!$B$6,1))</f>
        <v>0.061169500000000002</v>
      </c>
      <c r="J402" s="70">
        <f ca="1">AVERAGE(OFFSET(D402,0,0,Correlation_traitement!$B$6,1))</f>
        <v>0.0014112700000000001</v>
      </c>
      <c r="K402">
        <v>0.057785799999999998</v>
      </c>
      <c r="L402">
        <v>23.5488</v>
      </c>
      <c r="M402">
        <v>431.06799999999998</v>
      </c>
      <c r="N402">
        <v>407.51900000000001</v>
      </c>
    </row>
    <row r="403" spans="1:14" ht="12.75">
      <c r="A403" s="78">
        <f>IF(TRUE,Correlation_donnees_brutes!A404)</f>
        <v>401</v>
      </c>
      <c r="B403" s="78">
        <f>IF(TRUE,Correlation_donnees_brutes!B404)</f>
        <v>-0.016564200000000001</v>
      </c>
      <c r="C403" s="78">
        <f>IF(TRUE,Correlation_donnees_brutes!C404)</f>
        <v>0.061513199999999997</v>
      </c>
      <c r="D403" s="78">
        <f>IF(TRUE,Correlation_donnees_brutes!D404)</f>
        <v>0.0013946900000000001</v>
      </c>
      <c r="E403" s="73" t="str">
        <f>IF(OR(F403&gt;Correlation_traitement!$B$10,I403&gt;Correlation_traitement!$B$9,E402="NON NULLE"),"NON NULLE","NULLE")</f>
        <v>NON NULLE</v>
      </c>
      <c r="F403" s="78">
        <f>(A403-A$2)/Correlation_traitement!$B$5</f>
        <v>1.6040000000000001</v>
      </c>
      <c r="G403" s="69">
        <f>F403-Correlation_traitement!$B$12</f>
        <v>1.3480000000000001</v>
      </c>
      <c r="H403" s="70">
        <f ca="1">AVERAGE(OFFSET(B403,0,0,Correlation_traitement!$B$6,1))</f>
        <v>-0.016564200000000001</v>
      </c>
      <c r="I403" s="70">
        <f ca="1">AVERAGE(OFFSET(C403,0,0,Correlation_traitement!$B$6,1))</f>
        <v>0.061513199999999997</v>
      </c>
      <c r="J403" s="70">
        <f ca="1">AVERAGE(OFFSET(D403,0,0,Correlation_traitement!$B$6,1))</f>
        <v>0.0013946900000000001</v>
      </c>
      <c r="K403">
        <v>0.058065600000000002</v>
      </c>
      <c r="L403">
        <v>23.662800000000001</v>
      </c>
      <c r="M403">
        <v>431.18200000000002</v>
      </c>
      <c r="N403">
        <v>407.51900000000001</v>
      </c>
    </row>
    <row r="404" spans="1:14" ht="12.75">
      <c r="A404" s="78">
        <f>IF(TRUE,Correlation_donnees_brutes!A405)</f>
        <v>402</v>
      </c>
      <c r="B404" s="78">
        <f>IF(TRUE,Correlation_donnees_brutes!B405)</f>
        <v>-0.0166252</v>
      </c>
      <c r="C404" s="78">
        <f>IF(TRUE,Correlation_donnees_brutes!C405)</f>
        <v>0.061898099999999998</v>
      </c>
      <c r="D404" s="78">
        <f>IF(TRUE,Correlation_donnees_brutes!D405)</f>
        <v>0.00143542</v>
      </c>
      <c r="E404" s="73" t="str">
        <f>IF(OR(F404&gt;Correlation_traitement!$B$10,I404&gt;Correlation_traitement!$B$9,E403="NON NULLE"),"NON NULLE","NULLE")</f>
        <v>NON NULLE</v>
      </c>
      <c r="F404" s="78">
        <f>(A404-A$2)/Correlation_traitement!$B$5</f>
        <v>1.6080000000000001</v>
      </c>
      <c r="G404" s="69">
        <f>F404-Correlation_traitement!$B$12</f>
        <v>1.3520000000000001</v>
      </c>
      <c r="H404" s="70">
        <f ca="1">AVERAGE(OFFSET(B404,0,0,Correlation_traitement!$B$6,1))</f>
        <v>-0.0166252</v>
      </c>
      <c r="I404" s="70">
        <f ca="1">AVERAGE(OFFSET(C404,0,0,Correlation_traitement!$B$6,1))</f>
        <v>0.061898099999999998</v>
      </c>
      <c r="J404" s="70">
        <f ca="1">AVERAGE(OFFSET(D404,0,0,Correlation_traitement!$B$6,1))</f>
        <v>0.00143542</v>
      </c>
      <c r="K404">
        <v>0.058432900000000003</v>
      </c>
      <c r="L404">
        <v>23.8125</v>
      </c>
      <c r="M404">
        <v>431.33100000000002</v>
      </c>
      <c r="N404">
        <v>407.51900000000001</v>
      </c>
    </row>
    <row r="405" spans="1:14" ht="12.75">
      <c r="A405" s="78">
        <f>IF(TRUE,Correlation_donnees_brutes!A406)</f>
        <v>403</v>
      </c>
      <c r="B405" s="78">
        <f>IF(TRUE,Correlation_donnees_brutes!B406)</f>
        <v>-0.016558099999999999</v>
      </c>
      <c r="C405" s="78">
        <f>IF(TRUE,Correlation_donnees_brutes!C406)</f>
        <v>0.062233900000000002</v>
      </c>
      <c r="D405" s="78">
        <f>IF(TRUE,Correlation_donnees_brutes!D406)</f>
        <v>0.0014216700000000001</v>
      </c>
      <c r="E405" s="73" t="str">
        <f>IF(OR(F405&gt;Correlation_traitement!$B$10,I405&gt;Correlation_traitement!$B$9,E404="NON NULLE"),"NON NULLE","NULLE")</f>
        <v>NON NULLE</v>
      </c>
      <c r="F405" s="78">
        <f>(A405-A$2)/Correlation_traitement!$B$5</f>
        <v>1.6120000000000001</v>
      </c>
      <c r="G405" s="69">
        <f>F405-Correlation_traitement!$B$12</f>
        <v>1.3560000000000001</v>
      </c>
      <c r="H405" s="70">
        <f ca="1">AVERAGE(OFFSET(B405,0,0,Correlation_traitement!$B$6,1))</f>
        <v>-0.016558099999999999</v>
      </c>
      <c r="I405" s="70">
        <f ca="1">AVERAGE(OFFSET(C405,0,0,Correlation_traitement!$B$6,1))</f>
        <v>0.062233900000000002</v>
      </c>
      <c r="J405" s="70">
        <f ca="1">AVERAGE(OFFSET(D405,0,0,Correlation_traitement!$B$6,1))</f>
        <v>0.0014216700000000001</v>
      </c>
      <c r="K405">
        <v>0.058785299999999999</v>
      </c>
      <c r="L405">
        <v>23.956099999999999</v>
      </c>
      <c r="M405">
        <v>431.475</v>
      </c>
      <c r="N405">
        <v>407.51900000000001</v>
      </c>
    </row>
    <row r="406" spans="1:14" ht="12.75">
      <c r="A406" s="78">
        <f>IF(TRUE,Correlation_donnees_brutes!A407)</f>
        <v>404</v>
      </c>
      <c r="B406" s="78">
        <f>IF(TRUE,Correlation_donnees_brutes!B407)</f>
        <v>-0.0166841</v>
      </c>
      <c r="C406" s="78">
        <f>IF(TRUE,Correlation_donnees_brutes!C407)</f>
        <v>0.062527299999999994</v>
      </c>
      <c r="D406" s="78">
        <f>IF(TRUE,Correlation_donnees_brutes!D407)</f>
        <v>0.00134734</v>
      </c>
      <c r="E406" s="73" t="str">
        <f>IF(OR(F406&gt;Correlation_traitement!$B$10,I406&gt;Correlation_traitement!$B$9,E405="NON NULLE"),"NON NULLE","NULLE")</f>
        <v>NON NULLE</v>
      </c>
      <c r="F406" s="78">
        <f>(A406-A$2)/Correlation_traitement!$B$5</f>
        <v>1.6160000000000001</v>
      </c>
      <c r="G406" s="69">
        <f>F406-Correlation_traitement!$B$12</f>
        <v>1.3600000000000001</v>
      </c>
      <c r="H406" s="70">
        <f ca="1">AVERAGE(OFFSET(B406,0,0,Correlation_traitement!$B$6,1))</f>
        <v>-0.0166841</v>
      </c>
      <c r="I406" s="70">
        <f ca="1">AVERAGE(OFFSET(C406,0,0,Correlation_traitement!$B$6,1))</f>
        <v>0.062527299999999994</v>
      </c>
      <c r="J406" s="70">
        <f ca="1">AVERAGE(OFFSET(D406,0,0,Correlation_traitement!$B$6,1))</f>
        <v>0.00134734</v>
      </c>
      <c r="K406">
        <v>0.059110500000000003</v>
      </c>
      <c r="L406">
        <v>24.0886</v>
      </c>
      <c r="M406">
        <v>431.608</v>
      </c>
      <c r="N406">
        <v>407.51900000000001</v>
      </c>
    </row>
    <row r="407" spans="1:14" ht="12.75">
      <c r="A407" s="78">
        <f>IF(TRUE,Correlation_donnees_brutes!A408)</f>
        <v>405</v>
      </c>
      <c r="B407" s="78">
        <f>IF(TRUE,Correlation_donnees_brutes!B408)</f>
        <v>-0.016610199999999999</v>
      </c>
      <c r="C407" s="78">
        <f>IF(TRUE,Correlation_donnees_brutes!C408)</f>
        <v>0.062800099999999998</v>
      </c>
      <c r="D407" s="78">
        <f>IF(TRUE,Correlation_donnees_brutes!D408)</f>
        <v>0.00142833</v>
      </c>
      <c r="E407" s="73" t="str">
        <f>IF(OR(F407&gt;Correlation_traitement!$B$10,I407&gt;Correlation_traitement!$B$9,E406="NON NULLE"),"NON NULLE","NULLE")</f>
        <v>NON NULLE</v>
      </c>
      <c r="F407" s="78">
        <f>(A407-A$2)/Correlation_traitement!$B$5</f>
        <v>1.6200000000000001</v>
      </c>
      <c r="G407" s="69">
        <f>F407-Correlation_traitement!$B$12</f>
        <v>1.3640000000000001</v>
      </c>
      <c r="H407" s="70">
        <f ca="1">AVERAGE(OFFSET(B407,0,0,Correlation_traitement!$B$6,1))</f>
        <v>-0.016610199999999999</v>
      </c>
      <c r="I407" s="70">
        <f ca="1">AVERAGE(OFFSET(C407,0,0,Correlation_traitement!$B$6,1))</f>
        <v>0.062800099999999998</v>
      </c>
      <c r="J407" s="70">
        <f ca="1">AVERAGE(OFFSET(D407,0,0,Correlation_traitement!$B$6,1))</f>
        <v>0.00142833</v>
      </c>
      <c r="K407">
        <v>0.059447699999999999</v>
      </c>
      <c r="L407">
        <v>24.226099999999999</v>
      </c>
      <c r="M407">
        <v>431.745</v>
      </c>
      <c r="N407">
        <v>407.51900000000001</v>
      </c>
    </row>
    <row r="408" spans="1:14" ht="12.75">
      <c r="A408" s="78">
        <f>IF(TRUE,Correlation_donnees_brutes!A409)</f>
        <v>406</v>
      </c>
      <c r="B408" s="78">
        <f>IF(TRUE,Correlation_donnees_brutes!B409)</f>
        <v>-0.016697400000000001</v>
      </c>
      <c r="C408" s="78">
        <f>IF(TRUE,Correlation_donnees_brutes!C409)</f>
        <v>0.063263100000000003</v>
      </c>
      <c r="D408" s="78">
        <f>IF(TRUE,Correlation_donnees_brutes!D409)</f>
        <v>0.00140354</v>
      </c>
      <c r="E408" s="73" t="str">
        <f>IF(OR(F408&gt;Correlation_traitement!$B$10,I408&gt;Correlation_traitement!$B$9,E407="NON NULLE"),"NON NULLE","NULLE")</f>
        <v>NON NULLE</v>
      </c>
      <c r="F408" s="78">
        <f>(A408-A$2)/Correlation_traitement!$B$5</f>
        <v>1.6240000000000001</v>
      </c>
      <c r="G408" s="69">
        <f>F408-Correlation_traitement!$B$12</f>
        <v>1.3680000000000001</v>
      </c>
      <c r="H408" s="70">
        <f ca="1">AVERAGE(OFFSET(B408,0,0,Correlation_traitement!$B$6,1))</f>
        <v>-0.016697400000000001</v>
      </c>
      <c r="I408" s="70">
        <f ca="1">AVERAGE(OFFSET(C408,0,0,Correlation_traitement!$B$6,1))</f>
        <v>0.063263100000000003</v>
      </c>
      <c r="J408" s="70">
        <f ca="1">AVERAGE(OFFSET(D408,0,0,Correlation_traitement!$B$6,1))</f>
        <v>0.00140354</v>
      </c>
      <c r="K408">
        <v>0.0597583</v>
      </c>
      <c r="L408">
        <v>24.352599999999999</v>
      </c>
      <c r="M408">
        <v>431.87200000000001</v>
      </c>
      <c r="N408">
        <v>407.51900000000001</v>
      </c>
    </row>
    <row r="409" spans="1:14" ht="12.75">
      <c r="A409" s="78">
        <f>IF(TRUE,Correlation_donnees_brutes!A410)</f>
        <v>407</v>
      </c>
      <c r="B409" s="78">
        <f>IF(TRUE,Correlation_donnees_brutes!B410)</f>
        <v>-0.016958000000000001</v>
      </c>
      <c r="C409" s="78">
        <f>IF(TRUE,Correlation_donnees_brutes!C410)</f>
        <v>0.063676800000000006</v>
      </c>
      <c r="D409" s="78">
        <f>IF(TRUE,Correlation_donnees_brutes!D410)</f>
        <v>0.0014453700000000001</v>
      </c>
      <c r="E409" s="73" t="str">
        <f>IF(OR(F409&gt;Correlation_traitement!$B$10,I409&gt;Correlation_traitement!$B$9,E408="NON NULLE"),"NON NULLE","NULLE")</f>
        <v>NON NULLE</v>
      </c>
      <c r="F409" s="78">
        <f>(A409-A$2)/Correlation_traitement!$B$5</f>
        <v>1.6279999999999999</v>
      </c>
      <c r="G409" s="69">
        <f>F409-Correlation_traitement!$B$12</f>
        <v>1.3719999999999999</v>
      </c>
      <c r="H409" s="70">
        <f ca="1">AVERAGE(OFFSET(B409,0,0,Correlation_traitement!$B$6,1))</f>
        <v>-0.016958000000000001</v>
      </c>
      <c r="I409" s="70">
        <f ca="1">AVERAGE(OFFSET(C409,0,0,Correlation_traitement!$B$6,1))</f>
        <v>0.063676800000000006</v>
      </c>
      <c r="J409" s="70">
        <f ca="1">AVERAGE(OFFSET(D409,0,0,Correlation_traitement!$B$6,1))</f>
        <v>0.0014453700000000001</v>
      </c>
      <c r="K409">
        <v>0.060118499999999998</v>
      </c>
      <c r="L409">
        <v>24.499400000000001</v>
      </c>
      <c r="M409">
        <v>432.01799999999997</v>
      </c>
      <c r="N409">
        <v>407.51900000000001</v>
      </c>
    </row>
    <row r="410" spans="1:14" ht="12.75">
      <c r="A410" s="78">
        <f>IF(TRUE,Correlation_donnees_brutes!A411)</f>
        <v>408</v>
      </c>
      <c r="B410" s="78">
        <f>IF(TRUE,Correlation_donnees_brutes!B411)</f>
        <v>-0.017062600000000001</v>
      </c>
      <c r="C410" s="78">
        <f>IF(TRUE,Correlation_donnees_brutes!C411)</f>
        <v>0.063826099999999997</v>
      </c>
      <c r="D410" s="78">
        <f>IF(TRUE,Correlation_donnees_brutes!D411)</f>
        <v>0.0014225900000000001</v>
      </c>
      <c r="E410" s="73" t="str">
        <f>IF(OR(F410&gt;Correlation_traitement!$B$10,I410&gt;Correlation_traitement!$B$9,E409="NON NULLE"),"NON NULLE","NULLE")</f>
        <v>NON NULLE</v>
      </c>
      <c r="F410" s="78">
        <f>(A410-A$2)/Correlation_traitement!$B$5</f>
        <v>1.6319999999999999</v>
      </c>
      <c r="G410" s="69">
        <f>F410-Correlation_traitement!$B$12</f>
        <v>1.3759999999999999</v>
      </c>
      <c r="H410" s="70">
        <f ca="1">AVERAGE(OFFSET(B410,0,0,Correlation_traitement!$B$6,1))</f>
        <v>-0.017062600000000001</v>
      </c>
      <c r="I410" s="70">
        <f ca="1">AVERAGE(OFFSET(C410,0,0,Correlation_traitement!$B$6,1))</f>
        <v>0.063826099999999997</v>
      </c>
      <c r="J410" s="70">
        <f ca="1">AVERAGE(OFFSET(D410,0,0,Correlation_traitement!$B$6,1))</f>
        <v>0.0014225900000000001</v>
      </c>
      <c r="K410">
        <v>0.060486900000000003</v>
      </c>
      <c r="L410">
        <v>24.6496</v>
      </c>
      <c r="M410">
        <v>432.16800000000001</v>
      </c>
      <c r="N410">
        <v>407.51900000000001</v>
      </c>
    </row>
    <row r="411" spans="1:14" ht="12.75">
      <c r="A411" s="78">
        <f>IF(TRUE,Correlation_donnees_brutes!A412)</f>
        <v>409</v>
      </c>
      <c r="B411" s="78">
        <f>IF(TRUE,Correlation_donnees_brutes!B412)</f>
        <v>-0.0168536</v>
      </c>
      <c r="C411" s="78">
        <f>IF(TRUE,Correlation_donnees_brutes!C412)</f>
        <v>0.064014199999999993</v>
      </c>
      <c r="D411" s="78">
        <f>IF(TRUE,Correlation_donnees_brutes!D412)</f>
        <v>0.00144984</v>
      </c>
      <c r="E411" s="73" t="str">
        <f>IF(OR(F411&gt;Correlation_traitement!$B$10,I411&gt;Correlation_traitement!$B$9,E410="NON NULLE"),"NON NULLE","NULLE")</f>
        <v>NON NULLE</v>
      </c>
      <c r="F411" s="78">
        <f>(A411-A$2)/Correlation_traitement!$B$5</f>
        <v>1.6359999999999999</v>
      </c>
      <c r="G411" s="69">
        <f>F411-Correlation_traitement!$B$12</f>
        <v>1.3799999999999999</v>
      </c>
      <c r="H411" s="70">
        <f ca="1">AVERAGE(OFFSET(B411,0,0,Correlation_traitement!$B$6,1))</f>
        <v>-0.0168536</v>
      </c>
      <c r="I411" s="70">
        <f ca="1">AVERAGE(OFFSET(C411,0,0,Correlation_traitement!$B$6,1))</f>
        <v>0.064014199999999993</v>
      </c>
      <c r="J411" s="70">
        <f ca="1">AVERAGE(OFFSET(D411,0,0,Correlation_traitement!$B$6,1))</f>
        <v>0.00144984</v>
      </c>
      <c r="K411">
        <v>0.060840600000000002</v>
      </c>
      <c r="L411">
        <v>24.793700000000001</v>
      </c>
      <c r="M411">
        <v>432.31299999999999</v>
      </c>
      <c r="N411">
        <v>407.51900000000001</v>
      </c>
    </row>
    <row r="412" spans="1:14" ht="12.75">
      <c r="A412" s="78">
        <f>IF(TRUE,Correlation_donnees_brutes!A413)</f>
        <v>410</v>
      </c>
      <c r="B412" s="78">
        <f>IF(TRUE,Correlation_donnees_brutes!B413)</f>
        <v>-0.016988900000000001</v>
      </c>
      <c r="C412" s="78">
        <f>IF(TRUE,Correlation_donnees_brutes!C413)</f>
        <v>0.064269699999999999</v>
      </c>
      <c r="D412" s="78">
        <f>IF(TRUE,Correlation_donnees_brutes!D413)</f>
        <v>0.00155628</v>
      </c>
      <c r="E412" s="73" t="str">
        <f>IF(OR(F412&gt;Correlation_traitement!$B$10,I412&gt;Correlation_traitement!$B$9,E411="NON NULLE"),"NON NULLE","NULLE")</f>
        <v>NON NULLE</v>
      </c>
      <c r="F412" s="78">
        <f>(A412-A$2)/Correlation_traitement!$B$5</f>
        <v>1.6399999999999999</v>
      </c>
      <c r="G412" s="69">
        <f>F412-Correlation_traitement!$B$12</f>
        <v>1.3839999999999999</v>
      </c>
      <c r="H412" s="70">
        <f ca="1">AVERAGE(OFFSET(B412,0,0,Correlation_traitement!$B$6,1))</f>
        <v>-0.016988900000000001</v>
      </c>
      <c r="I412" s="70">
        <f ca="1">AVERAGE(OFFSET(C412,0,0,Correlation_traitement!$B$6,1))</f>
        <v>0.064269699999999999</v>
      </c>
      <c r="J412" s="70">
        <f ca="1">AVERAGE(OFFSET(D412,0,0,Correlation_traitement!$B$6,1))</f>
        <v>0.00155628</v>
      </c>
      <c r="K412">
        <v>0.061153699999999998</v>
      </c>
      <c r="L412">
        <v>24.921299999999999</v>
      </c>
      <c r="M412">
        <v>432.44</v>
      </c>
      <c r="N412">
        <v>407.51900000000001</v>
      </c>
    </row>
    <row r="413" spans="1:14" ht="12.75">
      <c r="A413" s="78">
        <f>IF(TRUE,Correlation_donnees_brutes!A414)</f>
        <v>411</v>
      </c>
      <c r="B413" s="78">
        <f>IF(TRUE,Correlation_donnees_brutes!B414)</f>
        <v>-0.017017999999999998</v>
      </c>
      <c r="C413" s="78">
        <f>IF(TRUE,Correlation_donnees_brutes!C414)</f>
        <v>0.064544900000000002</v>
      </c>
      <c r="D413" s="78">
        <f>IF(TRUE,Correlation_donnees_brutes!D414)</f>
        <v>0.00153948</v>
      </c>
      <c r="E413" s="73" t="str">
        <f>IF(OR(F413&gt;Correlation_traitement!$B$10,I413&gt;Correlation_traitement!$B$9,E412="NON NULLE"),"NON NULLE","NULLE")</f>
        <v>NON NULLE</v>
      </c>
      <c r="F413" s="78">
        <f>(A413-A$2)/Correlation_traitement!$B$5</f>
        <v>1.6439999999999999</v>
      </c>
      <c r="G413" s="69">
        <f>F413-Correlation_traitement!$B$12</f>
        <v>1.3879999999999999</v>
      </c>
      <c r="H413" s="70">
        <f ca="1">AVERAGE(OFFSET(B413,0,0,Correlation_traitement!$B$6,1))</f>
        <v>-0.017017999999999998</v>
      </c>
      <c r="I413" s="70">
        <f ca="1">AVERAGE(OFFSET(C413,0,0,Correlation_traitement!$B$6,1))</f>
        <v>0.064544900000000002</v>
      </c>
      <c r="J413" s="70">
        <f ca="1">AVERAGE(OFFSET(D413,0,0,Correlation_traitement!$B$6,1))</f>
        <v>0.00153948</v>
      </c>
      <c r="K413">
        <v>0.061552500000000003</v>
      </c>
      <c r="L413">
        <v>25.0838</v>
      </c>
      <c r="M413">
        <v>432.60300000000001</v>
      </c>
      <c r="N413">
        <v>407.51900000000001</v>
      </c>
    </row>
    <row r="414" spans="1:14" ht="12.75">
      <c r="A414" s="78">
        <f>IF(TRUE,Correlation_donnees_brutes!A415)</f>
        <v>412</v>
      </c>
      <c r="B414" s="78">
        <f>IF(TRUE,Correlation_donnees_brutes!B415)</f>
        <v>-0.016918099999999998</v>
      </c>
      <c r="C414" s="78">
        <f>IF(TRUE,Correlation_donnees_brutes!C415)</f>
        <v>0.064672099999999996</v>
      </c>
      <c r="D414" s="78">
        <f>IF(TRUE,Correlation_donnees_brutes!D415)</f>
        <v>0.0014450699999999999</v>
      </c>
      <c r="E414" s="73" t="str">
        <f>IF(OR(F414&gt;Correlation_traitement!$B$10,I414&gt;Correlation_traitement!$B$9,E413="NON NULLE"),"NON NULLE","NULLE")</f>
        <v>NON NULLE</v>
      </c>
      <c r="F414" s="78">
        <f>(A414-A$2)/Correlation_traitement!$B$5</f>
        <v>1.6479999999999999</v>
      </c>
      <c r="G414" s="69">
        <f>F414-Correlation_traitement!$B$12</f>
        <v>1.3919999999999999</v>
      </c>
      <c r="H414" s="70">
        <f ca="1">AVERAGE(OFFSET(B414,0,0,Correlation_traitement!$B$6,1))</f>
        <v>-0.016918099999999998</v>
      </c>
      <c r="I414" s="70">
        <f ca="1">AVERAGE(OFFSET(C414,0,0,Correlation_traitement!$B$6,1))</f>
        <v>0.064672099999999996</v>
      </c>
      <c r="J414" s="70">
        <f ca="1">AVERAGE(OFFSET(D414,0,0,Correlation_traitement!$B$6,1))</f>
        <v>0.0014450699999999999</v>
      </c>
      <c r="K414">
        <v>0.061899200000000001</v>
      </c>
      <c r="L414">
        <v>25.225100000000001</v>
      </c>
      <c r="M414">
        <v>432.74400000000003</v>
      </c>
      <c r="N414">
        <v>407.51900000000001</v>
      </c>
    </row>
    <row r="415" spans="1:14" ht="12.75">
      <c r="A415" s="78">
        <f>IF(TRUE,Correlation_donnees_brutes!A416)</f>
        <v>413</v>
      </c>
      <c r="B415" s="78">
        <f>IF(TRUE,Correlation_donnees_brutes!B416)</f>
        <v>-0.017002099999999999</v>
      </c>
      <c r="C415" s="78">
        <f>IF(TRUE,Correlation_donnees_brutes!C416)</f>
        <v>0.064887899999999998</v>
      </c>
      <c r="D415" s="78">
        <f>IF(TRUE,Correlation_donnees_brutes!D416)</f>
        <v>0.0014206399999999999</v>
      </c>
      <c r="E415" s="73" t="str">
        <f>IF(OR(F415&gt;Correlation_traitement!$B$10,I415&gt;Correlation_traitement!$B$9,E414="NON NULLE"),"NON NULLE","NULLE")</f>
        <v>NON NULLE</v>
      </c>
      <c r="F415" s="78">
        <f>(A415-A$2)/Correlation_traitement!$B$5</f>
        <v>1.6519999999999999</v>
      </c>
      <c r="G415" s="69">
        <f>F415-Correlation_traitement!$B$12</f>
        <v>1.3959999999999999</v>
      </c>
      <c r="H415" s="70">
        <f ca="1">AVERAGE(OFFSET(B415,0,0,Correlation_traitement!$B$6,1))</f>
        <v>-0.017002099999999999</v>
      </c>
      <c r="I415" s="70">
        <f ca="1">AVERAGE(OFFSET(C415,0,0,Correlation_traitement!$B$6,1))</f>
        <v>0.064887899999999998</v>
      </c>
      <c r="J415" s="70">
        <f ca="1">AVERAGE(OFFSET(D415,0,0,Correlation_traitement!$B$6,1))</f>
        <v>0.0014206399999999999</v>
      </c>
      <c r="K415">
        <v>0.062312399999999997</v>
      </c>
      <c r="L415">
        <v>25.3935</v>
      </c>
      <c r="M415">
        <v>432.91199999999998</v>
      </c>
      <c r="N415">
        <v>407.51900000000001</v>
      </c>
    </row>
    <row r="416" spans="1:14" ht="12.75">
      <c r="A416" s="78">
        <f>IF(TRUE,Correlation_donnees_brutes!A417)</f>
        <v>414</v>
      </c>
      <c r="B416" s="78">
        <f>IF(TRUE,Correlation_donnees_brutes!B417)</f>
        <v>-0.016812199999999999</v>
      </c>
      <c r="C416" s="78">
        <f>IF(TRUE,Correlation_donnees_brutes!C417)</f>
        <v>0.064473799999999998</v>
      </c>
      <c r="D416" s="78">
        <f>IF(TRUE,Correlation_donnees_brutes!D417)</f>
        <v>0.00138419</v>
      </c>
      <c r="E416" s="73" t="str">
        <f>IF(OR(F416&gt;Correlation_traitement!$B$10,I416&gt;Correlation_traitement!$B$9,E415="NON NULLE"),"NON NULLE","NULLE")</f>
        <v>NON NULLE</v>
      </c>
      <c r="F416" s="78">
        <f>(A416-A$2)/Correlation_traitement!$B$5</f>
        <v>1.6559999999999999</v>
      </c>
      <c r="G416" s="69">
        <f>F416-Correlation_traitement!$B$12</f>
        <v>1.3999999999999999</v>
      </c>
      <c r="H416" s="70">
        <f ca="1">AVERAGE(OFFSET(B416,0,0,Correlation_traitement!$B$6,1))</f>
        <v>-0.016812199999999999</v>
      </c>
      <c r="I416" s="70">
        <f ca="1">AVERAGE(OFFSET(C416,0,0,Correlation_traitement!$B$6,1))</f>
        <v>0.064473799999999998</v>
      </c>
      <c r="J416" s="70">
        <f ca="1">AVERAGE(OFFSET(D416,0,0,Correlation_traitement!$B$6,1))</f>
        <v>0.00138419</v>
      </c>
      <c r="K416">
        <v>0.062638299999999994</v>
      </c>
      <c r="L416">
        <v>25.526299999999999</v>
      </c>
      <c r="M416">
        <v>433.045</v>
      </c>
      <c r="N416">
        <v>407.51900000000001</v>
      </c>
    </row>
    <row r="417" spans="1:14" ht="12.75">
      <c r="A417" s="78">
        <f>IF(TRUE,Correlation_donnees_brutes!A418)</f>
        <v>415</v>
      </c>
      <c r="B417" s="78">
        <f>IF(TRUE,Correlation_donnees_brutes!B418)</f>
        <v>-0.016762900000000001</v>
      </c>
      <c r="C417" s="78">
        <f>IF(TRUE,Correlation_donnees_brutes!C418)</f>
        <v>0.065131300000000003</v>
      </c>
      <c r="D417" s="78">
        <f>IF(TRUE,Correlation_donnees_brutes!D418)</f>
        <v>0.0013646999999999999</v>
      </c>
      <c r="E417" s="73" t="str">
        <f>IF(OR(F417&gt;Correlation_traitement!$B$10,I417&gt;Correlation_traitement!$B$9,E416="NON NULLE"),"NON NULLE","NULLE")</f>
        <v>NON NULLE</v>
      </c>
      <c r="F417" s="78">
        <f>(A417-A$2)/Correlation_traitement!$B$5</f>
        <v>1.6599999999999999</v>
      </c>
      <c r="G417" s="69">
        <f>F417-Correlation_traitement!$B$12</f>
        <v>1.4039999999999999</v>
      </c>
      <c r="H417" s="70">
        <f ca="1">AVERAGE(OFFSET(B417,0,0,Correlation_traitement!$B$6,1))</f>
        <v>-0.016762900000000001</v>
      </c>
      <c r="I417" s="70">
        <f ca="1">AVERAGE(OFFSET(C417,0,0,Correlation_traitement!$B$6,1))</f>
        <v>0.065131300000000003</v>
      </c>
      <c r="J417" s="70">
        <f ca="1">AVERAGE(OFFSET(D417,0,0,Correlation_traitement!$B$6,1))</f>
        <v>0.0013646999999999999</v>
      </c>
      <c r="K417">
        <v>0.062971100000000002</v>
      </c>
      <c r="L417">
        <v>25.661899999999999</v>
      </c>
      <c r="M417">
        <v>433.18099999999998</v>
      </c>
      <c r="N417">
        <v>407.51900000000001</v>
      </c>
    </row>
    <row r="418" spans="1:14" ht="12.75">
      <c r="A418" s="78">
        <f>IF(TRUE,Correlation_donnees_brutes!A419)</f>
        <v>416</v>
      </c>
      <c r="B418" s="78">
        <f>IF(TRUE,Correlation_donnees_brutes!B419)</f>
        <v>-0.016591600000000001</v>
      </c>
      <c r="C418" s="78">
        <f>IF(TRUE,Correlation_donnees_brutes!C419)</f>
        <v>0.065065300000000006</v>
      </c>
      <c r="D418" s="78">
        <f>IF(TRUE,Correlation_donnees_brutes!D419)</f>
        <v>0.00143081</v>
      </c>
      <c r="E418" s="73" t="str">
        <f>IF(OR(F418&gt;Correlation_traitement!$B$10,I418&gt;Correlation_traitement!$B$9,E417="NON NULLE"),"NON NULLE","NULLE")</f>
        <v>NON NULLE</v>
      </c>
      <c r="F418" s="78">
        <f>(A418-A$2)/Correlation_traitement!$B$5</f>
        <v>1.6639999999999999</v>
      </c>
      <c r="G418" s="69">
        <f>F418-Correlation_traitement!$B$12</f>
        <v>1.4079999999999999</v>
      </c>
      <c r="H418" s="70">
        <f ca="1">AVERAGE(OFFSET(B418,0,0,Correlation_traitement!$B$6,1))</f>
        <v>-0.016591600000000001</v>
      </c>
      <c r="I418" s="70">
        <f ca="1">AVERAGE(OFFSET(C418,0,0,Correlation_traitement!$B$6,1))</f>
        <v>0.065065300000000006</v>
      </c>
      <c r="J418" s="70">
        <f ca="1">AVERAGE(OFFSET(D418,0,0,Correlation_traitement!$B$6,1))</f>
        <v>0.00143081</v>
      </c>
      <c r="K418">
        <v>0.063337599999999994</v>
      </c>
      <c r="L418">
        <v>25.811299999999999</v>
      </c>
      <c r="M418">
        <v>433.33</v>
      </c>
      <c r="N418">
        <v>407.51900000000001</v>
      </c>
    </row>
    <row r="419" spans="1:14" ht="12.75">
      <c r="A419" s="78">
        <f>IF(TRUE,Correlation_donnees_brutes!A420)</f>
        <v>417</v>
      </c>
      <c r="B419" s="78">
        <f>IF(TRUE,Correlation_donnees_brutes!B420)</f>
        <v>-0.0164382</v>
      </c>
      <c r="C419" s="78">
        <f>IF(TRUE,Correlation_donnees_brutes!C420)</f>
        <v>0.064977099999999996</v>
      </c>
      <c r="D419" s="78">
        <f>IF(TRUE,Correlation_donnees_brutes!D420)</f>
        <v>0.0014401399999999999</v>
      </c>
      <c r="E419" s="73" t="str">
        <f>IF(OR(F419&gt;Correlation_traitement!$B$10,I419&gt;Correlation_traitement!$B$9,E418="NON NULLE"),"NON NULLE","NULLE")</f>
        <v>NON NULLE</v>
      </c>
      <c r="F419" s="78">
        <f>(A419-A$2)/Correlation_traitement!$B$5</f>
        <v>1.6679999999999999</v>
      </c>
      <c r="G419" s="69">
        <f>F419-Correlation_traitement!$B$12</f>
        <v>1.4119999999999999</v>
      </c>
      <c r="H419" s="70">
        <f ca="1">AVERAGE(OFFSET(B419,0,0,Correlation_traitement!$B$6,1))</f>
        <v>-0.0164382</v>
      </c>
      <c r="I419" s="70">
        <f ca="1">AVERAGE(OFFSET(C419,0,0,Correlation_traitement!$B$6,1))</f>
        <v>0.064977099999999996</v>
      </c>
      <c r="J419" s="70">
        <f ca="1">AVERAGE(OFFSET(D419,0,0,Correlation_traitement!$B$6,1))</f>
        <v>0.0014401399999999999</v>
      </c>
      <c r="K419">
        <v>0.063697900000000002</v>
      </c>
      <c r="L419">
        <v>25.958100000000002</v>
      </c>
      <c r="M419">
        <v>433.47699999999998</v>
      </c>
      <c r="N419">
        <v>407.51900000000001</v>
      </c>
    </row>
    <row r="420" spans="1:14" ht="12.75">
      <c r="A420" s="78">
        <f>IF(TRUE,Correlation_donnees_brutes!A421)</f>
        <v>418</v>
      </c>
      <c r="B420" s="78">
        <f>IF(TRUE,Correlation_donnees_brutes!B421)</f>
        <v>-0.016561300000000001</v>
      </c>
      <c r="C420" s="78">
        <f>IF(TRUE,Correlation_donnees_brutes!C421)</f>
        <v>0.0652417</v>
      </c>
      <c r="D420" s="78">
        <f>IF(TRUE,Correlation_donnees_brutes!D421)</f>
        <v>0.00141494</v>
      </c>
      <c r="E420" s="73" t="str">
        <f>IF(OR(F420&gt;Correlation_traitement!$B$10,I420&gt;Correlation_traitement!$B$9,E419="NON NULLE"),"NON NULLE","NULLE")</f>
        <v>NON NULLE</v>
      </c>
      <c r="F420" s="78">
        <f>(A420-A$2)/Correlation_traitement!$B$5</f>
        <v>1.6719999999999999</v>
      </c>
      <c r="G420" s="69">
        <f>F420-Correlation_traitement!$B$12</f>
        <v>1.4159999999999999</v>
      </c>
      <c r="H420" s="70">
        <f ca="1">AVERAGE(OFFSET(B420,0,0,Correlation_traitement!$B$6,1))</f>
        <v>-0.016561300000000001</v>
      </c>
      <c r="I420" s="70">
        <f ca="1">AVERAGE(OFFSET(C420,0,0,Correlation_traitement!$B$6,1))</f>
        <v>0.0652417</v>
      </c>
      <c r="J420" s="70">
        <f ca="1">AVERAGE(OFFSET(D420,0,0,Correlation_traitement!$B$6,1))</f>
        <v>0.00141494</v>
      </c>
      <c r="K420">
        <v>0.064085199999999995</v>
      </c>
      <c r="L420">
        <v>26.1159</v>
      </c>
      <c r="M420">
        <v>433.635</v>
      </c>
      <c r="N420">
        <v>407.51900000000001</v>
      </c>
    </row>
    <row r="421" spans="1:14" ht="12.75">
      <c r="A421" s="78">
        <f>IF(TRUE,Correlation_donnees_brutes!A422)</f>
        <v>419</v>
      </c>
      <c r="B421" s="78">
        <f>IF(TRUE,Correlation_donnees_brutes!B422)</f>
        <v>-0.016657700000000001</v>
      </c>
      <c r="C421" s="78">
        <f>IF(TRUE,Correlation_donnees_brutes!C422)</f>
        <v>0.0654391</v>
      </c>
      <c r="D421" s="78">
        <f>IF(TRUE,Correlation_donnees_brutes!D422)</f>
        <v>0.00140248</v>
      </c>
      <c r="E421" s="73" t="str">
        <f>IF(OR(F421&gt;Correlation_traitement!$B$10,I421&gt;Correlation_traitement!$B$9,E420="NON NULLE"),"NON NULLE","NULLE")</f>
        <v>NON NULLE</v>
      </c>
      <c r="F421" s="78">
        <f>(A421-A$2)/Correlation_traitement!$B$5</f>
        <v>1.6759999999999999</v>
      </c>
      <c r="G421" s="69">
        <f>F421-Correlation_traitement!$B$12</f>
        <v>1.4199999999999999</v>
      </c>
      <c r="H421" s="70">
        <f ca="1">AVERAGE(OFFSET(B421,0,0,Correlation_traitement!$B$6,1))</f>
        <v>-0.016657700000000001</v>
      </c>
      <c r="I421" s="70">
        <f ca="1">AVERAGE(OFFSET(C421,0,0,Correlation_traitement!$B$6,1))</f>
        <v>0.0654391</v>
      </c>
      <c r="J421" s="70">
        <f ca="1">AVERAGE(OFFSET(D421,0,0,Correlation_traitement!$B$6,1))</f>
        <v>0.00140248</v>
      </c>
      <c r="K421">
        <v>0.064444699999999994</v>
      </c>
      <c r="L421">
        <v>26.2624</v>
      </c>
      <c r="M421">
        <v>433.78100000000001</v>
      </c>
      <c r="N421">
        <v>407.51900000000001</v>
      </c>
    </row>
    <row r="422" spans="1:14" ht="12.75">
      <c r="A422" s="78">
        <f>IF(TRUE,Correlation_donnees_brutes!A423)</f>
        <v>420</v>
      </c>
      <c r="B422" s="78">
        <f>IF(TRUE,Correlation_donnees_brutes!B423)</f>
        <v>-0.016608700000000001</v>
      </c>
      <c r="C422" s="78">
        <f>IF(TRUE,Correlation_donnees_brutes!C423)</f>
        <v>0.065925700000000004</v>
      </c>
      <c r="D422" s="78">
        <f>IF(TRUE,Correlation_donnees_brutes!D423)</f>
        <v>0.0013603700000000001</v>
      </c>
      <c r="E422" s="73" t="str">
        <f>IF(OR(F422&gt;Correlation_traitement!$B$10,I422&gt;Correlation_traitement!$B$9,E421="NON NULLE"),"NON NULLE","NULLE")</f>
        <v>NON NULLE</v>
      </c>
      <c r="F422" s="78">
        <f>(A422-A$2)/Correlation_traitement!$B$5</f>
        <v>1.6799999999999999</v>
      </c>
      <c r="G422" s="69">
        <f>F422-Correlation_traitement!$B$12</f>
        <v>1.4239999999999999</v>
      </c>
      <c r="H422" s="70">
        <f ca="1">AVERAGE(OFFSET(B422,0,0,Correlation_traitement!$B$6,1))</f>
        <v>-0.016608700000000001</v>
      </c>
      <c r="I422" s="70">
        <f ca="1">AVERAGE(OFFSET(C422,0,0,Correlation_traitement!$B$6,1))</f>
        <v>0.065925700000000004</v>
      </c>
      <c r="J422" s="70">
        <f ca="1">AVERAGE(OFFSET(D422,0,0,Correlation_traitement!$B$6,1))</f>
        <v>0.0013603700000000001</v>
      </c>
      <c r="K422">
        <v>0.064800999999999997</v>
      </c>
      <c r="L422">
        <v>26.407599999999999</v>
      </c>
      <c r="M422">
        <v>433.92700000000002</v>
      </c>
      <c r="N422">
        <v>407.51900000000001</v>
      </c>
    </row>
    <row r="423" spans="1:14" ht="12.75">
      <c r="A423" s="78">
        <f>IF(TRUE,Correlation_donnees_brutes!A424)</f>
        <v>421</v>
      </c>
      <c r="B423" s="78">
        <f>IF(TRUE,Correlation_donnees_brutes!B424)</f>
        <v>-0.0164662</v>
      </c>
      <c r="C423" s="78">
        <f>IF(TRUE,Correlation_donnees_brutes!C424)</f>
        <v>0.066127400000000003</v>
      </c>
      <c r="D423" s="78">
        <f>IF(TRUE,Correlation_donnees_brutes!D424)</f>
        <v>0.00138339</v>
      </c>
      <c r="E423" s="73" t="str">
        <f>IF(OR(F423&gt;Correlation_traitement!$B$10,I423&gt;Correlation_traitement!$B$9,E422="NON NULLE"),"NON NULLE","NULLE")</f>
        <v>NON NULLE</v>
      </c>
      <c r="F423" s="78">
        <f>(A423-A$2)/Correlation_traitement!$B$5</f>
        <v>1.6839999999999999</v>
      </c>
      <c r="G423" s="69">
        <f>F423-Correlation_traitement!$B$12</f>
        <v>1.4279999999999999</v>
      </c>
      <c r="H423" s="70">
        <f ca="1">AVERAGE(OFFSET(B423,0,0,Correlation_traitement!$B$6,1))</f>
        <v>-0.0164662</v>
      </c>
      <c r="I423" s="70">
        <f ca="1">AVERAGE(OFFSET(C423,0,0,Correlation_traitement!$B$6,1))</f>
        <v>0.066127400000000003</v>
      </c>
      <c r="J423" s="70">
        <f ca="1">AVERAGE(OFFSET(D423,0,0,Correlation_traitement!$B$6,1))</f>
        <v>0.00138339</v>
      </c>
      <c r="K423">
        <v>0.065164399999999997</v>
      </c>
      <c r="L423">
        <v>26.555700000000002</v>
      </c>
      <c r="M423">
        <v>434.075</v>
      </c>
      <c r="N423">
        <v>407.51900000000001</v>
      </c>
    </row>
    <row r="424" spans="1:14" ht="12.75">
      <c r="A424" s="78">
        <f>IF(TRUE,Correlation_donnees_brutes!A425)</f>
        <v>422</v>
      </c>
      <c r="B424" s="78">
        <f>IF(TRUE,Correlation_donnees_brutes!B425)</f>
        <v>-0.0162332</v>
      </c>
      <c r="C424" s="78">
        <f>IF(TRUE,Correlation_donnees_brutes!C425)</f>
        <v>0.065845000000000001</v>
      </c>
      <c r="D424" s="78">
        <f>IF(TRUE,Correlation_donnees_brutes!D425)</f>
        <v>0.0013956000000000001</v>
      </c>
      <c r="E424" s="73" t="str">
        <f>IF(OR(F424&gt;Correlation_traitement!$B$10,I424&gt;Correlation_traitement!$B$9,E423="NON NULLE"),"NON NULLE","NULLE")</f>
        <v>NON NULLE</v>
      </c>
      <c r="F424" s="78">
        <f>(A424-A$2)/Correlation_traitement!$B$5</f>
        <v>1.6879999999999999</v>
      </c>
      <c r="G424" s="69">
        <f>F424-Correlation_traitement!$B$12</f>
        <v>1.4319999999999999</v>
      </c>
      <c r="H424" s="70">
        <f ca="1">AVERAGE(OFFSET(B424,0,0,Correlation_traitement!$B$6,1))</f>
        <v>-0.0162332</v>
      </c>
      <c r="I424" s="70">
        <f ca="1">AVERAGE(OFFSET(C424,0,0,Correlation_traitement!$B$6,1))</f>
        <v>0.065845000000000001</v>
      </c>
      <c r="J424" s="70">
        <f ca="1">AVERAGE(OFFSET(D424,0,0,Correlation_traitement!$B$6,1))</f>
        <v>0.0013956000000000001</v>
      </c>
      <c r="K424">
        <v>0.065553200000000006</v>
      </c>
      <c r="L424">
        <v>26.714200000000002</v>
      </c>
      <c r="M424">
        <v>434.233</v>
      </c>
      <c r="N424">
        <v>407.51900000000001</v>
      </c>
    </row>
    <row r="425" spans="1:14" ht="12.75">
      <c r="A425" s="78">
        <f>IF(TRUE,Correlation_donnees_brutes!A426)</f>
        <v>423</v>
      </c>
      <c r="B425" s="78">
        <f>IF(TRUE,Correlation_donnees_brutes!B426)</f>
        <v>-0.016290499999999999</v>
      </c>
      <c r="C425" s="78">
        <f>IF(TRUE,Correlation_donnees_brutes!C426)</f>
        <v>0.066168900000000003</v>
      </c>
      <c r="D425" s="78">
        <f>IF(TRUE,Correlation_donnees_brutes!D426)</f>
        <v>0.0012798099999999999</v>
      </c>
      <c r="E425" s="73" t="str">
        <f>IF(OR(F425&gt;Correlation_traitement!$B$10,I425&gt;Correlation_traitement!$B$9,E424="NON NULLE"),"NON NULLE","NULLE")</f>
        <v>NON NULLE</v>
      </c>
      <c r="F425" s="78">
        <f>(A425-A$2)/Correlation_traitement!$B$5</f>
        <v>1.692</v>
      </c>
      <c r="G425" s="69">
        <f>F425-Correlation_traitement!$B$12</f>
        <v>1.4359999999999999</v>
      </c>
      <c r="H425" s="70">
        <f ca="1">AVERAGE(OFFSET(B425,0,0,Correlation_traitement!$B$6,1))</f>
        <v>-0.016290499999999999</v>
      </c>
      <c r="I425" s="70">
        <f ca="1">AVERAGE(OFFSET(C425,0,0,Correlation_traitement!$B$6,1))</f>
        <v>0.066168900000000003</v>
      </c>
      <c r="J425" s="70">
        <f ca="1">AVERAGE(OFFSET(D425,0,0,Correlation_traitement!$B$6,1))</f>
        <v>0.0012798099999999999</v>
      </c>
      <c r="K425">
        <v>0.065923200000000001</v>
      </c>
      <c r="L425">
        <v>26.864899999999999</v>
      </c>
      <c r="M425">
        <v>434.38400000000001</v>
      </c>
      <c r="N425">
        <v>407.51900000000001</v>
      </c>
    </row>
    <row r="426" spans="1:14" ht="12.75">
      <c r="A426" s="78">
        <f>IF(TRUE,Correlation_donnees_brutes!A427)</f>
        <v>424</v>
      </c>
      <c r="B426" s="78">
        <f>IF(TRUE,Correlation_donnees_brutes!B427)</f>
        <v>-0.016407100000000001</v>
      </c>
      <c r="C426" s="78">
        <f>IF(TRUE,Correlation_donnees_brutes!C427)</f>
        <v>0.066703799999999994</v>
      </c>
      <c r="D426" s="78">
        <f>IF(TRUE,Correlation_donnees_brutes!D427)</f>
        <v>0.00121988</v>
      </c>
      <c r="E426" s="73" t="str">
        <f>IF(OR(F426&gt;Correlation_traitement!$B$10,I426&gt;Correlation_traitement!$B$9,E425="NON NULLE"),"NON NULLE","NULLE")</f>
        <v>NON NULLE</v>
      </c>
      <c r="F426" s="78">
        <f>(A426-A$2)/Correlation_traitement!$B$5</f>
        <v>1.696</v>
      </c>
      <c r="G426" s="69">
        <f>F426-Correlation_traitement!$B$12</f>
        <v>1.44</v>
      </c>
      <c r="H426" s="70">
        <f ca="1">AVERAGE(OFFSET(B426,0,0,Correlation_traitement!$B$6,1))</f>
        <v>-0.016407100000000001</v>
      </c>
      <c r="I426" s="70">
        <f ca="1">AVERAGE(OFFSET(C426,0,0,Correlation_traitement!$B$6,1))</f>
        <v>0.066703799999999994</v>
      </c>
      <c r="J426" s="70">
        <f ca="1">AVERAGE(OFFSET(D426,0,0,Correlation_traitement!$B$6,1))</f>
        <v>0.00121988</v>
      </c>
      <c r="K426">
        <v>0.066330700000000006</v>
      </c>
      <c r="L426">
        <v>27.030999999999999</v>
      </c>
      <c r="M426">
        <v>434.55</v>
      </c>
      <c r="N426">
        <v>407.51900000000001</v>
      </c>
    </row>
    <row r="427" spans="1:14" ht="12.75">
      <c r="A427" s="78">
        <f>IF(TRUE,Correlation_donnees_brutes!A428)</f>
        <v>425</v>
      </c>
      <c r="B427" s="78">
        <f>IF(TRUE,Correlation_donnees_brutes!B428)</f>
        <v>-0.016354799999999999</v>
      </c>
      <c r="C427" s="78">
        <f>IF(TRUE,Correlation_donnees_brutes!C428)</f>
        <v>0.066322599999999995</v>
      </c>
      <c r="D427" s="78">
        <f>IF(TRUE,Correlation_donnees_brutes!D428)</f>
        <v>0.00130412</v>
      </c>
      <c r="E427" s="73" t="str">
        <f>IF(OR(F427&gt;Correlation_traitement!$B$10,I427&gt;Correlation_traitement!$B$9,E426="NON NULLE"),"NON NULLE","NULLE")</f>
        <v>NON NULLE</v>
      </c>
      <c r="F427" s="78">
        <f>(A427-A$2)/Correlation_traitement!$B$5</f>
        <v>1.7</v>
      </c>
      <c r="G427" s="69">
        <f>F427-Correlation_traitement!$B$12</f>
        <v>1.444</v>
      </c>
      <c r="H427" s="70">
        <f ca="1">AVERAGE(OFFSET(B427,0,0,Correlation_traitement!$B$6,1))</f>
        <v>-0.016354799999999999</v>
      </c>
      <c r="I427" s="70">
        <f ca="1">AVERAGE(OFFSET(C427,0,0,Correlation_traitement!$B$6,1))</f>
        <v>0.066322599999999995</v>
      </c>
      <c r="J427" s="70">
        <f ca="1">AVERAGE(OFFSET(D427,0,0,Correlation_traitement!$B$6,1))</f>
        <v>0.00130412</v>
      </c>
      <c r="K427">
        <v>0.066687700000000003</v>
      </c>
      <c r="L427">
        <v>27.176500000000001</v>
      </c>
      <c r="M427">
        <v>434.695</v>
      </c>
      <c r="N427">
        <v>407.51900000000001</v>
      </c>
    </row>
    <row r="428" spans="1:14" ht="12.75">
      <c r="A428" s="78">
        <f>IF(TRUE,Correlation_donnees_brutes!A429)</f>
        <v>426</v>
      </c>
      <c r="B428" s="78">
        <f>IF(TRUE,Correlation_donnees_brutes!B429)</f>
        <v>-0.016406500000000001</v>
      </c>
      <c r="C428" s="78">
        <f>IF(TRUE,Correlation_donnees_brutes!C429)</f>
        <v>0.066445799999999999</v>
      </c>
      <c r="D428" s="78">
        <f>IF(TRUE,Correlation_donnees_brutes!D429)</f>
        <v>0.00143334</v>
      </c>
      <c r="E428" s="73" t="str">
        <f>IF(OR(F428&gt;Correlation_traitement!$B$10,I428&gt;Correlation_traitement!$B$9,E427="NON NULLE"),"NON NULLE","NULLE")</f>
        <v>NON NULLE</v>
      </c>
      <c r="F428" s="78">
        <f>(A428-A$2)/Correlation_traitement!$B$5</f>
        <v>1.704</v>
      </c>
      <c r="G428" s="69">
        <f>F428-Correlation_traitement!$B$12</f>
        <v>1.448</v>
      </c>
      <c r="H428" s="70">
        <f ca="1">AVERAGE(OFFSET(B428,0,0,Correlation_traitement!$B$6,1))</f>
        <v>-0.016406500000000001</v>
      </c>
      <c r="I428" s="70">
        <f ca="1">AVERAGE(OFFSET(C428,0,0,Correlation_traitement!$B$6,1))</f>
        <v>0.066445799999999999</v>
      </c>
      <c r="J428" s="70">
        <f ca="1">AVERAGE(OFFSET(D428,0,0,Correlation_traitement!$B$6,1))</f>
        <v>0.00143334</v>
      </c>
      <c r="K428">
        <v>0.067103399999999994</v>
      </c>
      <c r="L428">
        <v>27.3459</v>
      </c>
      <c r="M428">
        <v>434.865</v>
      </c>
      <c r="N428">
        <v>407.51900000000001</v>
      </c>
    </row>
    <row r="429" spans="1:14" ht="12.75">
      <c r="A429" s="78">
        <f>IF(TRUE,Correlation_donnees_brutes!A430)</f>
        <v>427</v>
      </c>
      <c r="B429" s="78">
        <f>IF(TRUE,Correlation_donnees_brutes!B430)</f>
        <v>-0.016591700000000001</v>
      </c>
      <c r="C429" s="78">
        <f>IF(TRUE,Correlation_donnees_brutes!C430)</f>
        <v>0.067045499999999994</v>
      </c>
      <c r="D429" s="78">
        <f>IF(TRUE,Correlation_donnees_brutes!D430)</f>
        <v>0.00139072</v>
      </c>
      <c r="E429" s="73" t="str">
        <f>IF(OR(F429&gt;Correlation_traitement!$B$10,I429&gt;Correlation_traitement!$B$9,E428="NON NULLE"),"NON NULLE","NULLE")</f>
        <v>NON NULLE</v>
      </c>
      <c r="F429" s="78">
        <f>(A429-A$2)/Correlation_traitement!$B$5</f>
        <v>1.708</v>
      </c>
      <c r="G429" s="69">
        <f>F429-Correlation_traitement!$B$12</f>
        <v>1.452</v>
      </c>
      <c r="H429" s="70">
        <f ca="1">AVERAGE(OFFSET(B429,0,0,Correlation_traitement!$B$6,1))</f>
        <v>-0.016591700000000001</v>
      </c>
      <c r="I429" s="70">
        <f ca="1">AVERAGE(OFFSET(C429,0,0,Correlation_traitement!$B$6,1))</f>
        <v>0.067045499999999994</v>
      </c>
      <c r="J429" s="70">
        <f ca="1">AVERAGE(OFFSET(D429,0,0,Correlation_traitement!$B$6,1))</f>
        <v>0.00139072</v>
      </c>
      <c r="K429">
        <v>0.067441200000000007</v>
      </c>
      <c r="L429">
        <v>27.483599999999999</v>
      </c>
      <c r="M429">
        <v>435.00200000000001</v>
      </c>
      <c r="N429">
        <v>407.51900000000001</v>
      </c>
    </row>
    <row r="430" spans="1:14" ht="12.75">
      <c r="A430" s="78">
        <f>IF(TRUE,Correlation_donnees_brutes!A431)</f>
        <v>428</v>
      </c>
      <c r="B430" s="78">
        <f>IF(TRUE,Correlation_donnees_brutes!B431)</f>
        <v>-0.016642899999999999</v>
      </c>
      <c r="C430" s="78">
        <f>IF(TRUE,Correlation_donnees_brutes!C431)</f>
        <v>0.067490400000000006</v>
      </c>
      <c r="D430" s="78">
        <f>IF(TRUE,Correlation_donnees_brutes!D431)</f>
        <v>0.0013555399999999999</v>
      </c>
      <c r="E430" s="73" t="str">
        <f>IF(OR(F430&gt;Correlation_traitement!$B$10,I430&gt;Correlation_traitement!$B$9,E429="NON NULLE"),"NON NULLE","NULLE")</f>
        <v>NON NULLE</v>
      </c>
      <c r="F430" s="78">
        <f>(A430-A$2)/Correlation_traitement!$B$5</f>
        <v>1.712</v>
      </c>
      <c r="G430" s="69">
        <f>F430-Correlation_traitement!$B$12</f>
        <v>1.456</v>
      </c>
      <c r="H430" s="70">
        <f ca="1">AVERAGE(OFFSET(B430,0,0,Correlation_traitement!$B$6,1))</f>
        <v>-0.016642899999999999</v>
      </c>
      <c r="I430" s="70">
        <f ca="1">AVERAGE(OFFSET(C430,0,0,Correlation_traitement!$B$6,1))</f>
        <v>0.067490400000000006</v>
      </c>
      <c r="J430" s="70">
        <f ca="1">AVERAGE(OFFSET(D430,0,0,Correlation_traitement!$B$6,1))</f>
        <v>0.0013555399999999999</v>
      </c>
      <c r="K430">
        <v>0.067796300000000004</v>
      </c>
      <c r="L430">
        <v>27.628299999999999</v>
      </c>
      <c r="M430">
        <v>435.14699999999999</v>
      </c>
      <c r="N430">
        <v>407.51900000000001</v>
      </c>
    </row>
    <row r="431" spans="1:14" ht="12.75">
      <c r="A431" s="78">
        <f>IF(TRUE,Correlation_donnees_brutes!A432)</f>
        <v>429</v>
      </c>
      <c r="B431" s="78">
        <f>IF(TRUE,Correlation_donnees_brutes!B432)</f>
        <v>-0.016292500000000001</v>
      </c>
      <c r="C431" s="78">
        <f>IF(TRUE,Correlation_donnees_brutes!C432)</f>
        <v>0.066834900000000003</v>
      </c>
      <c r="D431" s="78">
        <f>IF(TRUE,Correlation_donnees_brutes!D432)</f>
        <v>0.00137196</v>
      </c>
      <c r="E431" s="73" t="str">
        <f>IF(OR(F431&gt;Correlation_traitement!$B$10,I431&gt;Correlation_traitement!$B$9,E430="NON NULLE"),"NON NULLE","NULLE")</f>
        <v>NON NULLE</v>
      </c>
      <c r="F431" s="78">
        <f>(A431-A$2)/Correlation_traitement!$B$5</f>
        <v>1.716</v>
      </c>
      <c r="G431" s="69">
        <f>F431-Correlation_traitement!$B$12</f>
        <v>1.46</v>
      </c>
      <c r="H431" s="70">
        <f ca="1">AVERAGE(OFFSET(B431,0,0,Correlation_traitement!$B$6,1))</f>
        <v>-0.016292500000000001</v>
      </c>
      <c r="I431" s="70">
        <f ca="1">AVERAGE(OFFSET(C431,0,0,Correlation_traitement!$B$6,1))</f>
        <v>0.066834900000000003</v>
      </c>
      <c r="J431" s="70">
        <f ca="1">AVERAGE(OFFSET(D431,0,0,Correlation_traitement!$B$6,1))</f>
        <v>0.00137196</v>
      </c>
      <c r="K431">
        <v>0.068160200000000004</v>
      </c>
      <c r="L431">
        <v>27.776599999999998</v>
      </c>
      <c r="M431">
        <v>435.295</v>
      </c>
      <c r="N431">
        <v>407.51900000000001</v>
      </c>
    </row>
    <row r="432" spans="1:14" ht="12.75">
      <c r="A432" s="78">
        <f>IF(TRUE,Correlation_donnees_brutes!A433)</f>
        <v>430</v>
      </c>
      <c r="B432" s="78">
        <f>IF(TRUE,Correlation_donnees_brutes!B433)</f>
        <v>-0.015689600000000001</v>
      </c>
      <c r="C432" s="78">
        <f>IF(TRUE,Correlation_donnees_brutes!C433)</f>
        <v>0.0656828</v>
      </c>
      <c r="D432" s="78">
        <f>IF(TRUE,Correlation_donnees_brutes!D433)</f>
        <v>0.00134099</v>
      </c>
      <c r="E432" s="73" t="str">
        <f>IF(OR(F432&gt;Correlation_traitement!$B$10,I432&gt;Correlation_traitement!$B$9,E431="NON NULLE"),"NON NULLE","NULLE")</f>
        <v>NON NULLE</v>
      </c>
      <c r="F432" s="78">
        <f>(A432-A$2)/Correlation_traitement!$B$5</f>
        <v>1.72</v>
      </c>
      <c r="G432" s="69">
        <f>F432-Correlation_traitement!$B$12</f>
        <v>1.464</v>
      </c>
      <c r="H432" s="70">
        <f ca="1">AVERAGE(OFFSET(B432,0,0,Correlation_traitement!$B$6,1))</f>
        <v>-0.015689600000000001</v>
      </c>
      <c r="I432" s="70">
        <f ca="1">AVERAGE(OFFSET(C432,0,0,Correlation_traitement!$B$6,1))</f>
        <v>0.0656828</v>
      </c>
      <c r="J432" s="70">
        <f ca="1">AVERAGE(OFFSET(D432,0,0,Correlation_traitement!$B$6,1))</f>
        <v>0.00134099</v>
      </c>
      <c r="K432">
        <v>0.068542800000000001</v>
      </c>
      <c r="L432">
        <v>27.9325</v>
      </c>
      <c r="M432">
        <v>435.45100000000002</v>
      </c>
      <c r="N432">
        <v>407.51900000000001</v>
      </c>
    </row>
    <row r="433" spans="1:14" ht="12.75">
      <c r="A433" s="78">
        <f>IF(TRUE,Correlation_donnees_brutes!A434)</f>
        <v>431</v>
      </c>
      <c r="B433" s="78">
        <f>IF(TRUE,Correlation_donnees_brutes!B434)</f>
        <v>-0.015768500000000001</v>
      </c>
      <c r="C433" s="78">
        <f>IF(TRUE,Correlation_donnees_brutes!C434)</f>
        <v>0.065585400000000002</v>
      </c>
      <c r="D433" s="78">
        <f>IF(TRUE,Correlation_donnees_brutes!D434)</f>
        <v>0.0013907399999999999</v>
      </c>
      <c r="E433" s="73" t="str">
        <f>IF(OR(F433&gt;Correlation_traitement!$B$10,I433&gt;Correlation_traitement!$B$9,E432="NON NULLE"),"NON NULLE","NULLE")</f>
        <v>NON NULLE</v>
      </c>
      <c r="F433" s="78">
        <f>(A433-A$2)/Correlation_traitement!$B$5</f>
        <v>1.724</v>
      </c>
      <c r="G433" s="69">
        <f>F433-Correlation_traitement!$B$12</f>
        <v>1.468</v>
      </c>
      <c r="H433" s="70">
        <f ca="1">AVERAGE(OFFSET(B433,0,0,Correlation_traitement!$B$6,1))</f>
        <v>-0.015768500000000001</v>
      </c>
      <c r="I433" s="70">
        <f ca="1">AVERAGE(OFFSET(C433,0,0,Correlation_traitement!$B$6,1))</f>
        <v>0.065585400000000002</v>
      </c>
      <c r="J433" s="70">
        <f ca="1">AVERAGE(OFFSET(D433,0,0,Correlation_traitement!$B$6,1))</f>
        <v>0.0013907399999999999</v>
      </c>
      <c r="K433">
        <v>0.068974800000000003</v>
      </c>
      <c r="L433">
        <v>28.108499999999999</v>
      </c>
      <c r="M433">
        <v>435.62700000000001</v>
      </c>
      <c r="N433">
        <v>407.51900000000001</v>
      </c>
    </row>
    <row r="434" spans="1:14" ht="12.75">
      <c r="A434" s="78">
        <f>IF(TRUE,Correlation_donnees_brutes!A435)</f>
        <v>432</v>
      </c>
      <c r="B434" s="78">
        <f>IF(TRUE,Correlation_donnees_brutes!B435)</f>
        <v>-0.015702199999999999</v>
      </c>
      <c r="C434" s="78">
        <f>IF(TRUE,Correlation_donnees_brutes!C435)</f>
        <v>0.065392400000000003</v>
      </c>
      <c r="D434" s="78">
        <f>IF(TRUE,Correlation_donnees_brutes!D435)</f>
        <v>0.00144527</v>
      </c>
      <c r="E434" s="73" t="str">
        <f>IF(OR(F434&gt;Correlation_traitement!$B$10,I434&gt;Correlation_traitement!$B$9,E433="NON NULLE"),"NON NULLE","NULLE")</f>
        <v>NON NULLE</v>
      </c>
      <c r="F434" s="78">
        <f>(A434-A$2)/Correlation_traitement!$B$5</f>
        <v>1.728</v>
      </c>
      <c r="G434" s="69">
        <f>F434-Correlation_traitement!$B$12</f>
        <v>1.472</v>
      </c>
      <c r="H434" s="70">
        <f ca="1">AVERAGE(OFFSET(B434,0,0,Correlation_traitement!$B$6,1))</f>
        <v>-0.015702199999999999</v>
      </c>
      <c r="I434" s="70">
        <f ca="1">AVERAGE(OFFSET(C434,0,0,Correlation_traitement!$B$6,1))</f>
        <v>0.065392400000000003</v>
      </c>
      <c r="J434" s="70">
        <f ca="1">AVERAGE(OFFSET(D434,0,0,Correlation_traitement!$B$6,1))</f>
        <v>0.00144527</v>
      </c>
      <c r="K434">
        <v>0.069298399999999996</v>
      </c>
      <c r="L434">
        <v>28.240400000000001</v>
      </c>
      <c r="M434">
        <v>435.75900000000001</v>
      </c>
      <c r="N434">
        <v>407.51900000000001</v>
      </c>
    </row>
    <row r="435" spans="1:14" ht="12.75">
      <c r="A435" s="78">
        <f>IF(TRUE,Correlation_donnees_brutes!A436)</f>
        <v>433</v>
      </c>
      <c r="B435" s="78">
        <f>IF(TRUE,Correlation_donnees_brutes!B436)</f>
        <v>-0.0158341</v>
      </c>
      <c r="C435" s="78">
        <f>IF(TRUE,Correlation_donnees_brutes!C436)</f>
        <v>0.065511399999999997</v>
      </c>
      <c r="D435" s="78">
        <f>IF(TRUE,Correlation_donnees_brutes!D436)</f>
        <v>0.0013152800000000001</v>
      </c>
      <c r="E435" s="73" t="str">
        <f>IF(OR(F435&gt;Correlation_traitement!$B$10,I435&gt;Correlation_traitement!$B$9,E434="NON NULLE"),"NON NULLE","NULLE")</f>
        <v>NON NULLE</v>
      </c>
      <c r="F435" s="78">
        <f>(A435-A$2)/Correlation_traitement!$B$5</f>
        <v>1.732</v>
      </c>
      <c r="G435" s="69">
        <f>F435-Correlation_traitement!$B$12</f>
        <v>1.476</v>
      </c>
      <c r="H435" s="70">
        <f ca="1">AVERAGE(OFFSET(B435,0,0,Correlation_traitement!$B$6,1))</f>
        <v>-0.0158341</v>
      </c>
      <c r="I435" s="70">
        <f ca="1">AVERAGE(OFFSET(C435,0,0,Correlation_traitement!$B$6,1))</f>
        <v>0.065511399999999997</v>
      </c>
      <c r="J435" s="70">
        <f ca="1">AVERAGE(OFFSET(D435,0,0,Correlation_traitement!$B$6,1))</f>
        <v>0.0013152800000000001</v>
      </c>
      <c r="K435">
        <v>0.069620000000000001</v>
      </c>
      <c r="L435">
        <v>28.371500000000001</v>
      </c>
      <c r="M435">
        <v>435.89</v>
      </c>
      <c r="N435">
        <v>407.51900000000001</v>
      </c>
    </row>
    <row r="436" spans="1:14" ht="12.75">
      <c r="A436" s="78">
        <f>IF(TRUE,Correlation_donnees_brutes!A437)</f>
        <v>434</v>
      </c>
      <c r="B436" s="78">
        <f>IF(TRUE,Correlation_donnees_brutes!B437)</f>
        <v>-0.0159714</v>
      </c>
      <c r="C436" s="78">
        <f>IF(TRUE,Correlation_donnees_brutes!C437)</f>
        <v>0.065913899999999997</v>
      </c>
      <c r="D436" s="78">
        <f>IF(TRUE,Correlation_donnees_brutes!D437)</f>
        <v>0.0014015099999999999</v>
      </c>
      <c r="E436" s="73" t="str">
        <f>IF(OR(F436&gt;Correlation_traitement!$B$10,I436&gt;Correlation_traitement!$B$9,E435="NON NULLE"),"NON NULLE","NULLE")</f>
        <v>NON NULLE</v>
      </c>
      <c r="F436" s="78">
        <f>(A436-A$2)/Correlation_traitement!$B$5</f>
        <v>1.736</v>
      </c>
      <c r="G436" s="69">
        <f>F436-Correlation_traitement!$B$12</f>
        <v>1.48</v>
      </c>
      <c r="H436" s="70">
        <f ca="1">AVERAGE(OFFSET(B436,0,0,Correlation_traitement!$B$6,1))</f>
        <v>-0.0159714</v>
      </c>
      <c r="I436" s="70">
        <f ca="1">AVERAGE(OFFSET(C436,0,0,Correlation_traitement!$B$6,1))</f>
        <v>0.065913899999999997</v>
      </c>
      <c r="J436" s="70">
        <f ca="1">AVERAGE(OFFSET(D436,0,0,Correlation_traitement!$B$6,1))</f>
        <v>0.0014015099999999999</v>
      </c>
      <c r="K436">
        <v>0.069940699999999995</v>
      </c>
      <c r="L436">
        <v>28.502199999999998</v>
      </c>
      <c r="M436">
        <v>436.02100000000002</v>
      </c>
      <c r="N436">
        <v>407.51900000000001</v>
      </c>
    </row>
    <row r="437" spans="1:14" ht="12.75">
      <c r="A437" s="78">
        <f>IF(TRUE,Correlation_donnees_brutes!A438)</f>
        <v>435</v>
      </c>
      <c r="B437" s="78">
        <f>IF(TRUE,Correlation_donnees_brutes!B438)</f>
        <v>-0.015764299999999998</v>
      </c>
      <c r="C437" s="78">
        <f>IF(TRUE,Correlation_donnees_brutes!C438)</f>
        <v>0.065678100000000003</v>
      </c>
      <c r="D437" s="78">
        <f>IF(TRUE,Correlation_donnees_brutes!D438)</f>
        <v>0.00139766</v>
      </c>
      <c r="E437" s="73" t="str">
        <f>IF(OR(F437&gt;Correlation_traitement!$B$10,I437&gt;Correlation_traitement!$B$9,E436="NON NULLE"),"NON NULLE","NULLE")</f>
        <v>NON NULLE</v>
      </c>
      <c r="F437" s="78">
        <f>(A437-A$2)/Correlation_traitement!$B$5</f>
        <v>1.74</v>
      </c>
      <c r="G437" s="69">
        <f>F437-Correlation_traitement!$B$12</f>
        <v>1.484</v>
      </c>
      <c r="H437" s="70">
        <f ca="1">AVERAGE(OFFSET(B437,0,0,Correlation_traitement!$B$6,1))</f>
        <v>-0.015764299999999998</v>
      </c>
      <c r="I437" s="70">
        <f ca="1">AVERAGE(OFFSET(C437,0,0,Correlation_traitement!$B$6,1))</f>
        <v>0.065678100000000003</v>
      </c>
      <c r="J437" s="70">
        <f ca="1">AVERAGE(OFFSET(D437,0,0,Correlation_traitement!$B$6,1))</f>
        <v>0.00139766</v>
      </c>
      <c r="K437">
        <v>0.070269799999999993</v>
      </c>
      <c r="L437">
        <v>28.636299999999999</v>
      </c>
      <c r="M437">
        <v>436.155</v>
      </c>
      <c r="N437">
        <v>407.51900000000001</v>
      </c>
    </row>
    <row r="438" spans="1:14" ht="12.75">
      <c r="A438" s="78">
        <f>IF(TRUE,Correlation_donnees_brutes!A439)</f>
        <v>436</v>
      </c>
      <c r="B438" s="78">
        <f>IF(TRUE,Correlation_donnees_brutes!B439)</f>
        <v>-0.0156758</v>
      </c>
      <c r="C438" s="78">
        <f>IF(TRUE,Correlation_donnees_brutes!C439)</f>
        <v>0.065696599999999994</v>
      </c>
      <c r="D438" s="78">
        <f>IF(TRUE,Correlation_donnees_brutes!D439)</f>
        <v>0.00146094</v>
      </c>
      <c r="E438" s="73" t="str">
        <f>IF(OR(F438&gt;Correlation_traitement!$B$10,I438&gt;Correlation_traitement!$B$9,E437="NON NULLE"),"NON NULLE","NULLE")</f>
        <v>NON NULLE</v>
      </c>
      <c r="F438" s="78">
        <f>(A438-A$2)/Correlation_traitement!$B$5</f>
        <v>1.744</v>
      </c>
      <c r="G438" s="69">
        <f>F438-Correlation_traitement!$B$12</f>
        <v>1.488</v>
      </c>
      <c r="H438" s="70">
        <f ca="1">AVERAGE(OFFSET(B438,0,0,Correlation_traitement!$B$6,1))</f>
        <v>-0.0156758</v>
      </c>
      <c r="I438" s="70">
        <f ca="1">AVERAGE(OFFSET(C438,0,0,Correlation_traitement!$B$6,1))</f>
        <v>0.065696599999999994</v>
      </c>
      <c r="J438" s="70">
        <f ca="1">AVERAGE(OFFSET(D438,0,0,Correlation_traitement!$B$6,1))</f>
        <v>0.00146094</v>
      </c>
      <c r="K438">
        <v>0.070612999999999995</v>
      </c>
      <c r="L438">
        <v>28.7761</v>
      </c>
      <c r="M438">
        <v>436.295</v>
      </c>
      <c r="N438">
        <v>407.51900000000001</v>
      </c>
    </row>
    <row r="439" spans="1:14" ht="12.75">
      <c r="A439" s="78">
        <f>IF(TRUE,Correlation_donnees_brutes!A440)</f>
        <v>437</v>
      </c>
      <c r="B439" s="78">
        <f>IF(TRUE,Correlation_donnees_brutes!B440)</f>
        <v>-0.015729400000000001</v>
      </c>
      <c r="C439" s="78">
        <f>IF(TRUE,Correlation_donnees_brutes!C440)</f>
        <v>0.0651061</v>
      </c>
      <c r="D439" s="78">
        <f>IF(TRUE,Correlation_donnees_brutes!D440)</f>
        <v>0.00151042</v>
      </c>
      <c r="E439" s="73" t="str">
        <f>IF(OR(F439&gt;Correlation_traitement!$B$10,I439&gt;Correlation_traitement!$B$9,E438="NON NULLE"),"NON NULLE","NULLE")</f>
        <v>NON NULLE</v>
      </c>
      <c r="F439" s="78">
        <f>(A439-A$2)/Correlation_traitement!$B$5</f>
        <v>1.748</v>
      </c>
      <c r="G439" s="69">
        <f>F439-Correlation_traitement!$B$12</f>
        <v>1.492</v>
      </c>
      <c r="H439" s="70">
        <f ca="1">AVERAGE(OFFSET(B439,0,0,Correlation_traitement!$B$6,1))</f>
        <v>-0.015729400000000001</v>
      </c>
      <c r="I439" s="70">
        <f ca="1">AVERAGE(OFFSET(C439,0,0,Correlation_traitement!$B$6,1))</f>
        <v>0.0651061</v>
      </c>
      <c r="J439" s="70">
        <f ca="1">AVERAGE(OFFSET(D439,0,0,Correlation_traitement!$B$6,1))</f>
        <v>0.00151042</v>
      </c>
      <c r="K439">
        <v>0.071004499999999998</v>
      </c>
      <c r="L439">
        <v>28.935700000000001</v>
      </c>
      <c r="M439">
        <v>436.455</v>
      </c>
      <c r="N439">
        <v>407.51900000000001</v>
      </c>
    </row>
    <row r="440" spans="1:14" ht="12.75">
      <c r="A440" s="78">
        <f>IF(TRUE,Correlation_donnees_brutes!A441)</f>
        <v>438</v>
      </c>
      <c r="B440" s="78">
        <f>IF(TRUE,Correlation_donnees_brutes!B441)</f>
        <v>-0.015740000000000001</v>
      </c>
      <c r="C440" s="78">
        <f>IF(TRUE,Correlation_donnees_brutes!C441)</f>
        <v>0.0649425</v>
      </c>
      <c r="D440" s="78">
        <f>IF(TRUE,Correlation_donnees_brutes!D441)</f>
        <v>0.0014492699999999999</v>
      </c>
      <c r="E440" s="73" t="str">
        <f>IF(OR(F440&gt;Correlation_traitement!$B$10,I440&gt;Correlation_traitement!$B$9,E439="NON NULLE"),"NON NULLE","NULLE")</f>
        <v>NON NULLE</v>
      </c>
      <c r="F440" s="78">
        <f>(A440-A$2)/Correlation_traitement!$B$5</f>
        <v>1.752</v>
      </c>
      <c r="G440" s="69">
        <f>F440-Correlation_traitement!$B$12</f>
        <v>1.496</v>
      </c>
      <c r="H440" s="70">
        <f ca="1">AVERAGE(OFFSET(B440,0,0,Correlation_traitement!$B$6,1))</f>
        <v>-0.015740000000000001</v>
      </c>
      <c r="I440" s="70">
        <f ca="1">AVERAGE(OFFSET(C440,0,0,Correlation_traitement!$B$6,1))</f>
        <v>0.0649425</v>
      </c>
      <c r="J440" s="70">
        <f ca="1">AVERAGE(OFFSET(D440,0,0,Correlation_traitement!$B$6,1))</f>
        <v>0.0014492699999999999</v>
      </c>
      <c r="K440">
        <v>0.071411799999999998</v>
      </c>
      <c r="L440">
        <v>29.101700000000001</v>
      </c>
      <c r="M440">
        <v>436.62099999999998</v>
      </c>
      <c r="N440">
        <v>407.51900000000001</v>
      </c>
    </row>
    <row r="441" spans="1:14" ht="12.75">
      <c r="A441" s="78">
        <f>IF(TRUE,Correlation_donnees_brutes!A442)</f>
        <v>439</v>
      </c>
      <c r="B441" s="78">
        <f>IF(TRUE,Correlation_donnees_brutes!B442)</f>
        <v>-0.015896400000000002</v>
      </c>
      <c r="C441" s="78">
        <f>IF(TRUE,Correlation_donnees_brutes!C442)</f>
        <v>0.064822699999999997</v>
      </c>
      <c r="D441" s="78">
        <f>IF(TRUE,Correlation_donnees_brutes!D442)</f>
        <v>0.0013473599999999999</v>
      </c>
      <c r="E441" s="73" t="str">
        <f>IF(OR(F441&gt;Correlation_traitement!$B$10,I441&gt;Correlation_traitement!$B$9,E440="NON NULLE"),"NON NULLE","NULLE")</f>
        <v>NON NULLE</v>
      </c>
      <c r="F441" s="78">
        <f>(A441-A$2)/Correlation_traitement!$B$5</f>
        <v>1.756</v>
      </c>
      <c r="G441" s="69">
        <f>F441-Correlation_traitement!$B$12</f>
        <v>1.5</v>
      </c>
      <c r="H441" s="70">
        <f ca="1">AVERAGE(OFFSET(B441,0,0,Correlation_traitement!$B$6,1))</f>
        <v>-0.015896400000000002</v>
      </c>
      <c r="I441" s="70">
        <f ca="1">AVERAGE(OFFSET(C441,0,0,Correlation_traitement!$B$6,1))</f>
        <v>0.064822699999999997</v>
      </c>
      <c r="J441" s="70">
        <f ca="1">AVERAGE(OFFSET(D441,0,0,Correlation_traitement!$B$6,1))</f>
        <v>0.0013473599999999999</v>
      </c>
      <c r="K441">
        <v>0.071713600000000002</v>
      </c>
      <c r="L441">
        <v>29.224599999999999</v>
      </c>
      <c r="M441">
        <v>436.74400000000003</v>
      </c>
      <c r="N441">
        <v>407.51900000000001</v>
      </c>
    </row>
    <row r="442" spans="1:14" ht="12.75">
      <c r="A442" s="78">
        <f>IF(TRUE,Correlation_donnees_brutes!A443)</f>
        <v>440</v>
      </c>
      <c r="B442" s="78">
        <f>IF(TRUE,Correlation_donnees_brutes!B443)</f>
        <v>-0.015737000000000001</v>
      </c>
      <c r="C442" s="78">
        <f>IF(TRUE,Correlation_donnees_brutes!C443)</f>
        <v>0.064744999999999997</v>
      </c>
      <c r="D442" s="78">
        <f>IF(TRUE,Correlation_donnees_brutes!D443)</f>
        <v>0.00130382</v>
      </c>
      <c r="E442" s="73" t="str">
        <f>IF(OR(F442&gt;Correlation_traitement!$B$10,I442&gt;Correlation_traitement!$B$9,E441="NON NULLE"),"NON NULLE","NULLE")</f>
        <v>NON NULLE</v>
      </c>
      <c r="F442" s="78">
        <f>(A442-A$2)/Correlation_traitement!$B$5</f>
        <v>1.76</v>
      </c>
      <c r="G442" s="69">
        <f>F442-Correlation_traitement!$B$12</f>
        <v>1.504</v>
      </c>
      <c r="H442" s="70">
        <f ca="1">AVERAGE(OFFSET(B442,0,0,Correlation_traitement!$B$6,1))</f>
        <v>-0.015737000000000001</v>
      </c>
      <c r="I442" s="70">
        <f ca="1">AVERAGE(OFFSET(C442,0,0,Correlation_traitement!$B$6,1))</f>
        <v>0.064744999999999997</v>
      </c>
      <c r="J442" s="70">
        <f ca="1">AVERAGE(OFFSET(D442,0,0,Correlation_traitement!$B$6,1))</f>
        <v>0.00130382</v>
      </c>
      <c r="K442">
        <v>0.072037199999999996</v>
      </c>
      <c r="L442">
        <v>29.3565</v>
      </c>
      <c r="M442">
        <v>436.875</v>
      </c>
      <c r="N442">
        <v>407.51900000000001</v>
      </c>
    </row>
    <row r="443" spans="1:14" ht="12.75">
      <c r="A443" s="78">
        <f>IF(TRUE,Correlation_donnees_brutes!A444)</f>
        <v>441</v>
      </c>
      <c r="B443" s="78">
        <f>IF(TRUE,Correlation_donnees_brutes!B444)</f>
        <v>-0.0157056</v>
      </c>
      <c r="C443" s="78">
        <f>IF(TRUE,Correlation_donnees_brutes!C444)</f>
        <v>0.064605700000000002</v>
      </c>
      <c r="D443" s="78">
        <f>IF(TRUE,Correlation_donnees_brutes!D444)</f>
        <v>0.0012752499999999999</v>
      </c>
      <c r="E443" s="73" t="str">
        <f>IF(OR(F443&gt;Correlation_traitement!$B$10,I443&gt;Correlation_traitement!$B$9,E442="NON NULLE"),"NON NULLE","NULLE")</f>
        <v>NON NULLE</v>
      </c>
      <c r="F443" s="78">
        <f>(A443-A$2)/Correlation_traitement!$B$5</f>
        <v>1.764</v>
      </c>
      <c r="G443" s="69">
        <f>F443-Correlation_traitement!$B$12</f>
        <v>1.508</v>
      </c>
      <c r="H443" s="70">
        <f ca="1">AVERAGE(OFFSET(B443,0,0,Correlation_traitement!$B$6,1))</f>
        <v>-0.0157056</v>
      </c>
      <c r="I443" s="70">
        <f ca="1">AVERAGE(OFFSET(C443,0,0,Correlation_traitement!$B$6,1))</f>
        <v>0.064605700000000002</v>
      </c>
      <c r="J443" s="70">
        <f ca="1">AVERAGE(OFFSET(D443,0,0,Correlation_traitement!$B$6,1))</f>
        <v>0.0012752499999999999</v>
      </c>
      <c r="K443">
        <v>0.072386099999999995</v>
      </c>
      <c r="L443">
        <v>29.498699999999999</v>
      </c>
      <c r="M443">
        <v>437.01799999999997</v>
      </c>
      <c r="N443">
        <v>407.51900000000001</v>
      </c>
    </row>
    <row r="444" spans="1:14" ht="12.75">
      <c r="A444" s="78">
        <f>IF(TRUE,Correlation_donnees_brutes!A445)</f>
        <v>442</v>
      </c>
      <c r="B444" s="78">
        <f>IF(TRUE,Correlation_donnees_brutes!B445)</f>
        <v>-0.0157552</v>
      </c>
      <c r="C444" s="78">
        <f>IF(TRUE,Correlation_donnees_brutes!C445)</f>
        <v>0.064928399999999997</v>
      </c>
      <c r="D444" s="78">
        <f>IF(TRUE,Correlation_donnees_brutes!D445)</f>
        <v>0.0012349100000000001</v>
      </c>
      <c r="E444" s="73" t="str">
        <f>IF(OR(F444&gt;Correlation_traitement!$B$10,I444&gt;Correlation_traitement!$B$9,E443="NON NULLE"),"NON NULLE","NULLE")</f>
        <v>NON NULLE</v>
      </c>
      <c r="F444" s="78">
        <f>(A444-A$2)/Correlation_traitement!$B$5</f>
        <v>1.768</v>
      </c>
      <c r="G444" s="69">
        <f>F444-Correlation_traitement!$B$12</f>
        <v>1.512</v>
      </c>
      <c r="H444" s="70">
        <f ca="1">AVERAGE(OFFSET(B444,0,0,Correlation_traitement!$B$6,1))</f>
        <v>-0.0157552</v>
      </c>
      <c r="I444" s="70">
        <f ca="1">AVERAGE(OFFSET(C444,0,0,Correlation_traitement!$B$6,1))</f>
        <v>0.064928399999999997</v>
      </c>
      <c r="J444" s="70">
        <f ca="1">AVERAGE(OFFSET(D444,0,0,Correlation_traitement!$B$6,1))</f>
        <v>0.0012349100000000001</v>
      </c>
      <c r="K444">
        <v>0.072752499999999998</v>
      </c>
      <c r="L444">
        <v>29.648</v>
      </c>
      <c r="M444">
        <v>437.16699999999997</v>
      </c>
      <c r="N444">
        <v>407.51900000000001</v>
      </c>
    </row>
    <row r="445" spans="1:14" ht="12.75">
      <c r="A445" s="78">
        <f>IF(TRUE,Correlation_donnees_brutes!A446)</f>
        <v>443</v>
      </c>
      <c r="B445" s="78">
        <f>IF(TRUE,Correlation_donnees_brutes!B446)</f>
        <v>-0.015766499999999999</v>
      </c>
      <c r="C445" s="78">
        <f>IF(TRUE,Correlation_donnees_brutes!C446)</f>
        <v>0.065272800000000006</v>
      </c>
      <c r="D445" s="78">
        <f>IF(TRUE,Correlation_donnees_brutes!D446)</f>
        <v>0.00126264</v>
      </c>
      <c r="E445" s="73" t="str">
        <f>IF(OR(F445&gt;Correlation_traitement!$B$10,I445&gt;Correlation_traitement!$B$9,E444="NON NULLE"),"NON NULLE","NULLE")</f>
        <v>NON NULLE</v>
      </c>
      <c r="F445" s="78">
        <f>(A445-A$2)/Correlation_traitement!$B$5</f>
        <v>1.772</v>
      </c>
      <c r="G445" s="69">
        <f>F445-Correlation_traitement!$B$12</f>
        <v>1.516</v>
      </c>
      <c r="H445" s="70">
        <f ca="1">AVERAGE(OFFSET(B445,0,0,Correlation_traitement!$B$6,1))</f>
        <v>-0.015766499999999999</v>
      </c>
      <c r="I445" s="70">
        <f ca="1">AVERAGE(OFFSET(C445,0,0,Correlation_traitement!$B$6,1))</f>
        <v>0.065272800000000006</v>
      </c>
      <c r="J445" s="70">
        <f ca="1">AVERAGE(OFFSET(D445,0,0,Correlation_traitement!$B$6,1))</f>
        <v>0.00126264</v>
      </c>
      <c r="K445">
        <v>0.073093000000000005</v>
      </c>
      <c r="L445">
        <v>29.7868</v>
      </c>
      <c r="M445">
        <v>437.30599999999998</v>
      </c>
      <c r="N445">
        <v>407.51900000000001</v>
      </c>
    </row>
    <row r="446" spans="1:14" ht="12.75">
      <c r="A446" s="78">
        <f>IF(TRUE,Correlation_donnees_brutes!A447)</f>
        <v>444</v>
      </c>
      <c r="B446" s="78">
        <f>IF(TRUE,Correlation_donnees_brutes!B447)</f>
        <v>-0.015606699999999999</v>
      </c>
      <c r="C446" s="78">
        <f>IF(TRUE,Correlation_donnees_brutes!C447)</f>
        <v>0.065332899999999999</v>
      </c>
      <c r="D446" s="78">
        <f>IF(TRUE,Correlation_donnees_brutes!D447)</f>
        <v>0.00130489</v>
      </c>
      <c r="E446" s="73" t="str">
        <f>IF(OR(F446&gt;Correlation_traitement!$B$10,I446&gt;Correlation_traitement!$B$9,E445="NON NULLE"),"NON NULLE","NULLE")</f>
        <v>NON NULLE</v>
      </c>
      <c r="F446" s="78">
        <f>(A446-A$2)/Correlation_traitement!$B$5</f>
        <v>1.776</v>
      </c>
      <c r="G446" s="69">
        <f>F446-Correlation_traitement!$B$12</f>
        <v>1.52</v>
      </c>
      <c r="H446" s="70">
        <f ca="1">AVERAGE(OFFSET(B446,0,0,Correlation_traitement!$B$6,1))</f>
        <v>-0.015606699999999999</v>
      </c>
      <c r="I446" s="70">
        <f ca="1">AVERAGE(OFFSET(C446,0,0,Correlation_traitement!$B$6,1))</f>
        <v>0.065332899999999999</v>
      </c>
      <c r="J446" s="70">
        <f ca="1">AVERAGE(OFFSET(D446,0,0,Correlation_traitement!$B$6,1))</f>
        <v>0.00130489</v>
      </c>
      <c r="K446">
        <v>0.073426400000000003</v>
      </c>
      <c r="L446">
        <v>29.922599999999999</v>
      </c>
      <c r="M446">
        <v>437.44099999999997</v>
      </c>
      <c r="N446">
        <v>407.51900000000001</v>
      </c>
    </row>
    <row r="447" spans="1:14" ht="12.75">
      <c r="A447" s="78">
        <f>IF(TRUE,Correlation_donnees_brutes!A448)</f>
        <v>445</v>
      </c>
      <c r="B447" s="78">
        <f>IF(TRUE,Correlation_donnees_brutes!B448)</f>
        <v>-0.015869000000000001</v>
      </c>
      <c r="C447" s="78">
        <f>IF(TRUE,Correlation_donnees_brutes!C448)</f>
        <v>0.065072599999999994</v>
      </c>
      <c r="D447" s="78">
        <f>IF(TRUE,Correlation_donnees_brutes!D448)</f>
        <v>0.0012440699999999999</v>
      </c>
      <c r="E447" s="73" t="str">
        <f>IF(OR(F447&gt;Correlation_traitement!$B$10,I447&gt;Correlation_traitement!$B$9,E446="NON NULLE"),"NON NULLE","NULLE")</f>
        <v>NON NULLE</v>
      </c>
      <c r="F447" s="78">
        <f>(A447-A$2)/Correlation_traitement!$B$5</f>
        <v>1.78</v>
      </c>
      <c r="G447" s="69">
        <f>F447-Correlation_traitement!$B$12</f>
        <v>1.524</v>
      </c>
      <c r="H447" s="70">
        <f ca="1">AVERAGE(OFFSET(B447,0,0,Correlation_traitement!$B$6,1))</f>
        <v>-0.015869000000000001</v>
      </c>
      <c r="I447" s="70">
        <f ca="1">AVERAGE(OFFSET(C447,0,0,Correlation_traitement!$B$6,1))</f>
        <v>0.065072599999999994</v>
      </c>
      <c r="J447" s="70">
        <f ca="1">AVERAGE(OFFSET(D447,0,0,Correlation_traitement!$B$6,1))</f>
        <v>0.0012440699999999999</v>
      </c>
      <c r="K447">
        <v>0.073769299999999996</v>
      </c>
      <c r="L447">
        <v>30.0624</v>
      </c>
      <c r="M447">
        <v>437.58100000000002</v>
      </c>
      <c r="N447">
        <v>407.51900000000001</v>
      </c>
    </row>
    <row r="448" spans="1:14" ht="12.75">
      <c r="A448" s="78">
        <f>IF(TRUE,Correlation_donnees_brutes!A449)</f>
        <v>446</v>
      </c>
      <c r="B448" s="78">
        <f>IF(TRUE,Correlation_donnees_brutes!B449)</f>
        <v>-0.015770300000000001</v>
      </c>
      <c r="C448" s="78">
        <f>IF(TRUE,Correlation_donnees_brutes!C449)</f>
        <v>0.0652277</v>
      </c>
      <c r="D448" s="78">
        <f>IF(TRUE,Correlation_donnees_brutes!D449)</f>
        <v>0.0012025899999999999</v>
      </c>
      <c r="E448" s="73" t="str">
        <f>IF(OR(F448&gt;Correlation_traitement!$B$10,I448&gt;Correlation_traitement!$B$9,E447="NON NULLE"),"NON NULLE","NULLE")</f>
        <v>NON NULLE</v>
      </c>
      <c r="F448" s="78">
        <f>(A448-A$2)/Correlation_traitement!$B$5</f>
        <v>1.784</v>
      </c>
      <c r="G448" s="69">
        <f>F448-Correlation_traitement!$B$12</f>
        <v>1.528</v>
      </c>
      <c r="H448" s="70">
        <f ca="1">AVERAGE(OFFSET(B448,0,0,Correlation_traitement!$B$6,1))</f>
        <v>-0.015770300000000001</v>
      </c>
      <c r="I448" s="70">
        <f ca="1">AVERAGE(OFFSET(C448,0,0,Correlation_traitement!$B$6,1))</f>
        <v>0.0652277</v>
      </c>
      <c r="J448" s="70">
        <f ca="1">AVERAGE(OFFSET(D448,0,0,Correlation_traitement!$B$6,1))</f>
        <v>0.0012025899999999999</v>
      </c>
      <c r="K448">
        <v>0.074084999999999998</v>
      </c>
      <c r="L448">
        <v>30.191099999999999</v>
      </c>
      <c r="M448">
        <v>437.71</v>
      </c>
      <c r="N448">
        <v>407.51900000000001</v>
      </c>
    </row>
    <row r="449" spans="1:14" ht="12.75">
      <c r="A449" s="78">
        <f>IF(TRUE,Correlation_donnees_brutes!A450)</f>
        <v>447</v>
      </c>
      <c r="B449" s="78">
        <f>IF(TRUE,Correlation_donnees_brutes!B450)</f>
        <v>-0.015784699999999999</v>
      </c>
      <c r="C449" s="78">
        <f>IF(TRUE,Correlation_donnees_brutes!C450)</f>
        <v>0.065559099999999995</v>
      </c>
      <c r="D449" s="78">
        <f>IF(TRUE,Correlation_donnees_brutes!D450)</f>
        <v>0.00118889</v>
      </c>
      <c r="E449" s="73" t="str">
        <f>IF(OR(F449&gt;Correlation_traitement!$B$10,I449&gt;Correlation_traitement!$B$9,E448="NON NULLE"),"NON NULLE","NULLE")</f>
        <v>NON NULLE</v>
      </c>
      <c r="F449" s="78">
        <f>(A449-A$2)/Correlation_traitement!$B$5</f>
        <v>1.788</v>
      </c>
      <c r="G449" s="69">
        <f>F449-Correlation_traitement!$B$12</f>
        <v>1.532</v>
      </c>
      <c r="H449" s="70">
        <f ca="1">AVERAGE(OFFSET(B449,0,0,Correlation_traitement!$B$6,1))</f>
        <v>-0.015784699999999999</v>
      </c>
      <c r="I449" s="70">
        <f ca="1">AVERAGE(OFFSET(C449,0,0,Correlation_traitement!$B$6,1))</f>
        <v>0.065559099999999995</v>
      </c>
      <c r="J449" s="70">
        <f ca="1">AVERAGE(OFFSET(D449,0,0,Correlation_traitement!$B$6,1))</f>
        <v>0.00118889</v>
      </c>
      <c r="K449">
        <v>0.074456300000000003</v>
      </c>
      <c r="L449">
        <v>30.342300000000002</v>
      </c>
      <c r="M449">
        <v>437.86099999999999</v>
      </c>
      <c r="N449">
        <v>407.51900000000001</v>
      </c>
    </row>
    <row r="450" spans="1:14" ht="12.75">
      <c r="A450" s="78">
        <f>IF(TRUE,Correlation_donnees_brutes!A451)</f>
        <v>448</v>
      </c>
      <c r="B450" s="78">
        <f>IF(TRUE,Correlation_donnees_brutes!B451)</f>
        <v>-0.0157115</v>
      </c>
      <c r="C450" s="78">
        <f>IF(TRUE,Correlation_donnees_brutes!C451)</f>
        <v>0.065639199999999995</v>
      </c>
      <c r="D450" s="78">
        <f>IF(TRUE,Correlation_donnees_brutes!D451)</f>
        <v>0.0013713499999999999</v>
      </c>
      <c r="E450" s="73" t="str">
        <f>IF(OR(F450&gt;Correlation_traitement!$B$10,I450&gt;Correlation_traitement!$B$9,E449="NON NULLE"),"NON NULLE","NULLE")</f>
        <v>NON NULLE</v>
      </c>
      <c r="F450" s="78">
        <f>(A450-A$2)/Correlation_traitement!$B$5</f>
        <v>1.792</v>
      </c>
      <c r="G450" s="69">
        <f>F450-Correlation_traitement!$B$12</f>
        <v>1.536</v>
      </c>
      <c r="H450" s="70">
        <f ca="1">AVERAGE(OFFSET(B450,0,0,Correlation_traitement!$B$6,1))</f>
        <v>-0.0157115</v>
      </c>
      <c r="I450" s="70">
        <f ca="1">AVERAGE(OFFSET(C450,0,0,Correlation_traitement!$B$6,1))</f>
        <v>0.065639199999999995</v>
      </c>
      <c r="J450" s="70">
        <f ca="1">AVERAGE(OFFSET(D450,0,0,Correlation_traitement!$B$6,1))</f>
        <v>0.0013713499999999999</v>
      </c>
      <c r="K450">
        <v>0.074772099999999994</v>
      </c>
      <c r="L450">
        <v>30.4711</v>
      </c>
      <c r="M450">
        <v>437.99</v>
      </c>
      <c r="N450">
        <v>407.51900000000001</v>
      </c>
    </row>
    <row r="451" spans="1:14" ht="12.75">
      <c r="A451" s="78">
        <f>IF(TRUE,Correlation_donnees_brutes!A452)</f>
        <v>449</v>
      </c>
      <c r="B451" s="78">
        <f>IF(TRUE,Correlation_donnees_brutes!B452)</f>
        <v>-0.015757</v>
      </c>
      <c r="C451" s="78">
        <f>IF(TRUE,Correlation_donnees_brutes!C452)</f>
        <v>0.066209799999999999</v>
      </c>
      <c r="D451" s="78">
        <f>IF(TRUE,Correlation_donnees_brutes!D452)</f>
        <v>0.0013429</v>
      </c>
      <c r="E451" s="73" t="str">
        <f>IF(OR(F451&gt;Correlation_traitement!$B$10,I451&gt;Correlation_traitement!$B$9,E450="NON NULLE"),"NON NULLE","NULLE")</f>
        <v>NON NULLE</v>
      </c>
      <c r="F451" s="78">
        <f>(A451-A$2)/Correlation_traitement!$B$5</f>
        <v>1.796</v>
      </c>
      <c r="G451" s="69">
        <f>F451-Correlation_traitement!$B$12</f>
        <v>1.54</v>
      </c>
      <c r="H451" s="70">
        <f ca="1">AVERAGE(OFFSET(B451,0,0,Correlation_traitement!$B$6,1))</f>
        <v>-0.015757</v>
      </c>
      <c r="I451" s="70">
        <f ca="1">AVERAGE(OFFSET(C451,0,0,Correlation_traitement!$B$6,1))</f>
        <v>0.066209799999999999</v>
      </c>
      <c r="J451" s="70">
        <f ca="1">AVERAGE(OFFSET(D451,0,0,Correlation_traitement!$B$6,1))</f>
        <v>0.0013429</v>
      </c>
      <c r="K451">
        <v>0.075182700000000005</v>
      </c>
      <c r="L451">
        <v>30.638400000000001</v>
      </c>
      <c r="M451">
        <v>438.15699999999998</v>
      </c>
      <c r="N451">
        <v>407.51900000000001</v>
      </c>
    </row>
    <row r="452" spans="1:14" ht="12.75">
      <c r="A452" s="78">
        <f>IF(TRUE,Correlation_donnees_brutes!A453)</f>
        <v>450</v>
      </c>
      <c r="B452" s="78">
        <f>IF(TRUE,Correlation_donnees_brutes!B453)</f>
        <v>-0.0157238</v>
      </c>
      <c r="C452" s="78">
        <f>IF(TRUE,Correlation_donnees_brutes!C453)</f>
        <v>0.066279599999999994</v>
      </c>
      <c r="D452" s="78">
        <f>IF(TRUE,Correlation_donnees_brutes!D453)</f>
        <v>0.0014331299999999999</v>
      </c>
      <c r="E452" s="73" t="str">
        <f>IF(OR(F452&gt;Correlation_traitement!$B$10,I452&gt;Correlation_traitement!$B$9,E451="NON NULLE"),"NON NULLE","NULLE")</f>
        <v>NON NULLE</v>
      </c>
      <c r="F452" s="78">
        <f>(A452-A$2)/Correlation_traitement!$B$5</f>
        <v>1.8</v>
      </c>
      <c r="G452" s="69">
        <f>F452-Correlation_traitement!$B$12</f>
        <v>1.544</v>
      </c>
      <c r="H452" s="70">
        <f ca="1">AVERAGE(OFFSET(B452,0,0,Correlation_traitement!$B$6,1))</f>
        <v>-0.0157238</v>
      </c>
      <c r="I452" s="70">
        <f ca="1">AVERAGE(OFFSET(C452,0,0,Correlation_traitement!$B$6,1))</f>
        <v>0.066279599999999994</v>
      </c>
      <c r="J452" s="70">
        <f ca="1">AVERAGE(OFFSET(D452,0,0,Correlation_traitement!$B$6,1))</f>
        <v>0.0014331299999999999</v>
      </c>
      <c r="K452">
        <v>0.075553200000000001</v>
      </c>
      <c r="L452">
        <v>30.789300000000001</v>
      </c>
      <c r="M452">
        <v>438.30799999999999</v>
      </c>
      <c r="N452">
        <v>407.51900000000001</v>
      </c>
    </row>
    <row r="453" spans="1:14" ht="12.75">
      <c r="A453" s="78">
        <f>IF(TRUE,Correlation_donnees_brutes!A454)</f>
        <v>451</v>
      </c>
      <c r="B453" s="78">
        <f>IF(TRUE,Correlation_donnees_brutes!B454)</f>
        <v>-0.015861</v>
      </c>
      <c r="C453" s="78">
        <f>IF(TRUE,Correlation_donnees_brutes!C454)</f>
        <v>0.065153100000000005</v>
      </c>
      <c r="D453" s="78">
        <f>IF(TRUE,Correlation_donnees_brutes!D454)</f>
        <v>0.00157946</v>
      </c>
      <c r="E453" s="73" t="str">
        <f>IF(OR(F453&gt;Correlation_traitement!$B$10,I453&gt;Correlation_traitement!$B$9,E452="NON NULLE"),"NON NULLE","NULLE")</f>
        <v>NON NULLE</v>
      </c>
      <c r="F453" s="78">
        <f>(A453-A$2)/Correlation_traitement!$B$5</f>
        <v>1.8040000000000001</v>
      </c>
      <c r="G453" s="69">
        <f>F453-Correlation_traitement!$B$12</f>
        <v>1.548</v>
      </c>
      <c r="H453" s="70">
        <f ca="1">AVERAGE(OFFSET(B453,0,0,Correlation_traitement!$B$6,1))</f>
        <v>-0.015861</v>
      </c>
      <c r="I453" s="70">
        <f ca="1">AVERAGE(OFFSET(C453,0,0,Correlation_traitement!$B$6,1))</f>
        <v>0.065153100000000005</v>
      </c>
      <c r="J453" s="70">
        <f ca="1">AVERAGE(OFFSET(D453,0,0,Correlation_traitement!$B$6,1))</f>
        <v>0.00157946</v>
      </c>
      <c r="K453">
        <v>0.075887800000000005</v>
      </c>
      <c r="L453">
        <v>30.925699999999999</v>
      </c>
      <c r="M453">
        <v>438.445</v>
      </c>
      <c r="N453">
        <v>407.51900000000001</v>
      </c>
    </row>
    <row r="454" spans="1:14" ht="12.75">
      <c r="A454" s="78">
        <f>IF(TRUE,Correlation_donnees_brutes!A455)</f>
        <v>452</v>
      </c>
      <c r="B454" s="78">
        <f>IF(TRUE,Correlation_donnees_brutes!B455)</f>
        <v>-0.015917899999999999</v>
      </c>
      <c r="C454" s="78">
        <f>IF(TRUE,Correlation_donnees_brutes!C455)</f>
        <v>0.065858600000000003</v>
      </c>
      <c r="D454" s="78">
        <f>IF(TRUE,Correlation_donnees_brutes!D455)</f>
        <v>0.00147999</v>
      </c>
      <c r="E454" s="73" t="str">
        <f>IF(OR(F454&gt;Correlation_traitement!$B$10,I454&gt;Correlation_traitement!$B$9,E453="NON NULLE"),"NON NULLE","NULLE")</f>
        <v>NON NULLE</v>
      </c>
      <c r="F454" s="78">
        <f>(A454-A$2)/Correlation_traitement!$B$5</f>
        <v>1.8080000000000001</v>
      </c>
      <c r="G454" s="69">
        <f>F454-Correlation_traitement!$B$12</f>
        <v>1.5520000000000001</v>
      </c>
      <c r="H454" s="70">
        <f ca="1">AVERAGE(OFFSET(B454,0,0,Correlation_traitement!$B$6,1))</f>
        <v>-0.015917899999999999</v>
      </c>
      <c r="I454" s="70">
        <f ca="1">AVERAGE(OFFSET(C454,0,0,Correlation_traitement!$B$6,1))</f>
        <v>0.065858600000000003</v>
      </c>
      <c r="J454" s="70">
        <f ca="1">AVERAGE(OFFSET(D454,0,0,Correlation_traitement!$B$6,1))</f>
        <v>0.00147999</v>
      </c>
      <c r="K454">
        <v>0.076302499999999995</v>
      </c>
      <c r="L454">
        <v>31.0947</v>
      </c>
      <c r="M454">
        <v>438.61399999999998</v>
      </c>
      <c r="N454">
        <v>407.51900000000001</v>
      </c>
    </row>
    <row r="455" spans="1:14" ht="12.75">
      <c r="A455" s="78">
        <f>IF(TRUE,Correlation_donnees_brutes!A456)</f>
        <v>453</v>
      </c>
      <c r="B455" s="78">
        <f>IF(TRUE,Correlation_donnees_brutes!B456)</f>
        <v>-0.015774300000000002</v>
      </c>
      <c r="C455" s="78">
        <f>IF(TRUE,Correlation_donnees_brutes!C456)</f>
        <v>0.065478499999999995</v>
      </c>
      <c r="D455" s="78">
        <f>IF(TRUE,Correlation_donnees_brutes!D456)</f>
        <v>0.00139033</v>
      </c>
      <c r="E455" s="73" t="str">
        <f>IF(OR(F455&gt;Correlation_traitement!$B$10,I455&gt;Correlation_traitement!$B$9,E454="NON NULLE"),"NON NULLE","NULLE")</f>
        <v>NON NULLE</v>
      </c>
      <c r="F455" s="78">
        <f>(A455-A$2)/Correlation_traitement!$B$5</f>
        <v>1.8120000000000001</v>
      </c>
      <c r="G455" s="69">
        <f>F455-Correlation_traitement!$B$12</f>
        <v>1.5560000000000001</v>
      </c>
      <c r="H455" s="70">
        <f ca="1">AVERAGE(OFFSET(B455,0,0,Correlation_traitement!$B$6,1))</f>
        <v>-0.015774300000000002</v>
      </c>
      <c r="I455" s="70">
        <f ca="1">AVERAGE(OFFSET(C455,0,0,Correlation_traitement!$B$6,1))</f>
        <v>0.065478499999999995</v>
      </c>
      <c r="J455" s="70">
        <f ca="1">AVERAGE(OFFSET(D455,0,0,Correlation_traitement!$B$6,1))</f>
        <v>0.00139033</v>
      </c>
      <c r="K455">
        <v>0.076626399999999997</v>
      </c>
      <c r="L455">
        <v>31.226700000000001</v>
      </c>
      <c r="M455">
        <v>438.74599999999998</v>
      </c>
      <c r="N455">
        <v>407.51900000000001</v>
      </c>
    </row>
    <row r="456" spans="1:14" ht="12.75">
      <c r="A456" s="78">
        <f>IF(TRUE,Correlation_donnees_brutes!A457)</f>
        <v>454</v>
      </c>
      <c r="B456" s="78">
        <f>IF(TRUE,Correlation_donnees_brutes!B457)</f>
        <v>-0.015841899999999999</v>
      </c>
      <c r="C456" s="78">
        <f>IF(TRUE,Correlation_donnees_brutes!C457)</f>
        <v>0.065342300000000006</v>
      </c>
      <c r="D456" s="78">
        <f>IF(TRUE,Correlation_donnees_brutes!D457)</f>
        <v>0.00152604</v>
      </c>
      <c r="E456" s="73" t="str">
        <f>IF(OR(F456&gt;Correlation_traitement!$B$10,I456&gt;Correlation_traitement!$B$9,E455="NON NULLE"),"NON NULLE","NULLE")</f>
        <v>NON NULLE</v>
      </c>
      <c r="F456" s="78">
        <f>(A456-A$2)/Correlation_traitement!$B$5</f>
        <v>1.8160000000000001</v>
      </c>
      <c r="G456" s="69">
        <f>F456-Correlation_traitement!$B$12</f>
        <v>1.5600000000000001</v>
      </c>
      <c r="H456" s="70">
        <f ca="1">AVERAGE(OFFSET(B456,0,0,Correlation_traitement!$B$6,1))</f>
        <v>-0.015841899999999999</v>
      </c>
      <c r="I456" s="70">
        <f ca="1">AVERAGE(OFFSET(C456,0,0,Correlation_traitement!$B$6,1))</f>
        <v>0.065342300000000006</v>
      </c>
      <c r="J456" s="70">
        <f ca="1">AVERAGE(OFFSET(D456,0,0,Correlation_traitement!$B$6,1))</f>
        <v>0.00152604</v>
      </c>
      <c r="K456">
        <v>0.076976699999999995</v>
      </c>
      <c r="L456">
        <v>31.369499999999999</v>
      </c>
      <c r="M456">
        <v>438.88799999999998</v>
      </c>
      <c r="N456">
        <v>407.51900000000001</v>
      </c>
    </row>
    <row r="457" spans="1:14" ht="12.75">
      <c r="A457" s="78">
        <f>IF(TRUE,Correlation_donnees_brutes!A458)</f>
        <v>455</v>
      </c>
      <c r="B457" s="78">
        <f>IF(TRUE,Correlation_donnees_brutes!B458)</f>
        <v>-0.0156045</v>
      </c>
      <c r="C457" s="78">
        <f>IF(TRUE,Correlation_donnees_brutes!C458)</f>
        <v>0.065326899999999993</v>
      </c>
      <c r="D457" s="78">
        <f>IF(TRUE,Correlation_donnees_brutes!D458)</f>
        <v>0.00150749</v>
      </c>
      <c r="E457" s="73" t="str">
        <f>IF(OR(F457&gt;Correlation_traitement!$B$10,I457&gt;Correlation_traitement!$B$9,E456="NON NULLE"),"NON NULLE","NULLE")</f>
        <v>NON NULLE</v>
      </c>
      <c r="F457" s="78">
        <f>(A457-A$2)/Correlation_traitement!$B$5</f>
        <v>1.8200000000000001</v>
      </c>
      <c r="G457" s="69">
        <f>F457-Correlation_traitement!$B$12</f>
        <v>1.5640000000000001</v>
      </c>
      <c r="H457" s="70">
        <f ca="1">AVERAGE(OFFSET(B457,0,0,Correlation_traitement!$B$6,1))</f>
        <v>-0.0156045</v>
      </c>
      <c r="I457" s="70">
        <f ca="1">AVERAGE(OFFSET(C457,0,0,Correlation_traitement!$B$6,1))</f>
        <v>0.065326899999999993</v>
      </c>
      <c r="J457" s="70">
        <f ca="1">AVERAGE(OFFSET(D457,0,0,Correlation_traitement!$B$6,1))</f>
        <v>0.00150749</v>
      </c>
      <c r="K457">
        <v>0.077369999999999994</v>
      </c>
      <c r="L457">
        <v>31.529699999999998</v>
      </c>
      <c r="M457">
        <v>439.04899999999998</v>
      </c>
      <c r="N457">
        <v>407.51900000000001</v>
      </c>
    </row>
    <row r="458" spans="1:14" ht="12.75">
      <c r="A458" s="78">
        <f>IF(TRUE,Correlation_donnees_brutes!A459)</f>
        <v>456</v>
      </c>
      <c r="B458" s="78">
        <f>IF(TRUE,Correlation_donnees_brutes!B459)</f>
        <v>-0.015719500000000001</v>
      </c>
      <c r="C458" s="78">
        <f>IF(TRUE,Correlation_donnees_brutes!C459)</f>
        <v>0.065655000000000005</v>
      </c>
      <c r="D458" s="78">
        <f>IF(TRUE,Correlation_donnees_brutes!D459)</f>
        <v>0.00149453</v>
      </c>
      <c r="E458" s="73" t="str">
        <f>IF(OR(F458&gt;Correlation_traitement!$B$10,I458&gt;Correlation_traitement!$B$9,E457="NON NULLE"),"NON NULLE","NULLE")</f>
        <v>NON NULLE</v>
      </c>
      <c r="F458" s="78">
        <f>(A458-A$2)/Correlation_traitement!$B$5</f>
        <v>1.8240000000000001</v>
      </c>
      <c r="G458" s="69">
        <f>F458-Correlation_traitement!$B$12</f>
        <v>1.5680000000000001</v>
      </c>
      <c r="H458" s="70">
        <f ca="1">AVERAGE(OFFSET(B458,0,0,Correlation_traitement!$B$6,1))</f>
        <v>-0.015719500000000001</v>
      </c>
      <c r="I458" s="70">
        <f ca="1">AVERAGE(OFFSET(C458,0,0,Correlation_traitement!$B$6,1))</f>
        <v>0.065655000000000005</v>
      </c>
      <c r="J458" s="70">
        <f ca="1">AVERAGE(OFFSET(D458,0,0,Correlation_traitement!$B$6,1))</f>
        <v>0.00149453</v>
      </c>
      <c r="K458">
        <v>0.077712900000000001</v>
      </c>
      <c r="L458">
        <v>31.669499999999999</v>
      </c>
      <c r="M458">
        <v>439.18799999999999</v>
      </c>
      <c r="N458">
        <v>407.51900000000001</v>
      </c>
    </row>
    <row r="459" spans="1:14" ht="12.75">
      <c r="A459" s="78">
        <f>IF(TRUE,Correlation_donnees_brutes!A460)</f>
        <v>457</v>
      </c>
      <c r="B459" s="78">
        <f>IF(TRUE,Correlation_donnees_brutes!B460)</f>
        <v>-0.0158756</v>
      </c>
      <c r="C459" s="78">
        <f>IF(TRUE,Correlation_donnees_brutes!C460)</f>
        <v>0.066227099999999997</v>
      </c>
      <c r="D459" s="78">
        <f>IF(TRUE,Correlation_donnees_brutes!D460)</f>
        <v>0.0014260099999999999</v>
      </c>
      <c r="E459" s="73" t="str">
        <f>IF(OR(F459&gt;Correlation_traitement!$B$10,I459&gt;Correlation_traitement!$B$9,E458="NON NULLE"),"NON NULLE","NULLE")</f>
        <v>NON NULLE</v>
      </c>
      <c r="F459" s="78">
        <f>(A459-A$2)/Correlation_traitement!$B$5</f>
        <v>1.8280000000000001</v>
      </c>
      <c r="G459" s="69">
        <f>F459-Correlation_traitement!$B$12</f>
        <v>1.5720000000000001</v>
      </c>
      <c r="H459" s="70">
        <f ca="1">AVERAGE(OFFSET(B459,0,0,Correlation_traitement!$B$6,1))</f>
        <v>-0.0158756</v>
      </c>
      <c r="I459" s="70">
        <f ca="1">AVERAGE(OFFSET(C459,0,0,Correlation_traitement!$B$6,1))</f>
        <v>0.066227099999999997</v>
      </c>
      <c r="J459" s="70">
        <f ca="1">AVERAGE(OFFSET(D459,0,0,Correlation_traitement!$B$6,1))</f>
        <v>0.0014260099999999999</v>
      </c>
      <c r="K459">
        <v>0.078065399999999993</v>
      </c>
      <c r="L459">
        <v>31.813099999999999</v>
      </c>
      <c r="M459">
        <v>439.33199999999999</v>
      </c>
      <c r="N459">
        <v>407.51900000000001</v>
      </c>
    </row>
    <row r="460" spans="1:14" ht="12.75">
      <c r="A460" s="78">
        <f>IF(TRUE,Correlation_donnees_brutes!A461)</f>
        <v>458</v>
      </c>
      <c r="B460" s="78">
        <f>IF(TRUE,Correlation_donnees_brutes!B461)</f>
        <v>-0.015801900000000001</v>
      </c>
      <c r="C460" s="78">
        <f>IF(TRUE,Correlation_donnees_brutes!C461)</f>
        <v>0.066026699999999994</v>
      </c>
      <c r="D460" s="78">
        <f>IF(TRUE,Correlation_donnees_brutes!D461)</f>
        <v>0.0012552500000000001</v>
      </c>
      <c r="E460" s="73" t="str">
        <f>IF(OR(F460&gt;Correlation_traitement!$B$10,I460&gt;Correlation_traitement!$B$9,E459="NON NULLE"),"NON NULLE","NULLE")</f>
        <v>NON NULLE</v>
      </c>
      <c r="F460" s="78">
        <f>(A460-A$2)/Correlation_traitement!$B$5</f>
        <v>1.8320000000000001</v>
      </c>
      <c r="G460" s="69">
        <f>F460-Correlation_traitement!$B$12</f>
        <v>1.5760000000000001</v>
      </c>
      <c r="H460" s="70">
        <f ca="1">AVERAGE(OFFSET(B460,0,0,Correlation_traitement!$B$6,1))</f>
        <v>-0.015801900000000001</v>
      </c>
      <c r="I460" s="70">
        <f ca="1">AVERAGE(OFFSET(C460,0,0,Correlation_traitement!$B$6,1))</f>
        <v>0.066026699999999994</v>
      </c>
      <c r="J460" s="70">
        <f ca="1">AVERAGE(OFFSET(D460,0,0,Correlation_traitement!$B$6,1))</f>
        <v>0.0012552500000000001</v>
      </c>
      <c r="K460">
        <v>0.078442899999999996</v>
      </c>
      <c r="L460">
        <v>31.966999999999999</v>
      </c>
      <c r="M460">
        <v>439.48599999999999</v>
      </c>
      <c r="N460">
        <v>407.51900000000001</v>
      </c>
    </row>
    <row r="461" spans="1:14" ht="12.75">
      <c r="A461" s="78">
        <f>IF(TRUE,Correlation_donnees_brutes!A462)</f>
        <v>459</v>
      </c>
      <c r="B461" s="78">
        <f>IF(TRUE,Correlation_donnees_brutes!B462)</f>
        <v>-0.015533099999999999</v>
      </c>
      <c r="C461" s="78">
        <f>IF(TRUE,Correlation_donnees_brutes!C462)</f>
        <v>0.064909599999999998</v>
      </c>
      <c r="D461" s="78">
        <f>IF(TRUE,Correlation_donnees_brutes!D462)</f>
        <v>0.00119053</v>
      </c>
      <c r="E461" s="73" t="str">
        <f>IF(OR(F461&gt;Correlation_traitement!$B$10,I461&gt;Correlation_traitement!$B$9,E460="NON NULLE"),"NON NULLE","NULLE")</f>
        <v>NON NULLE</v>
      </c>
      <c r="F461" s="78">
        <f>(A461-A$2)/Correlation_traitement!$B$5</f>
        <v>1.8360000000000001</v>
      </c>
      <c r="G461" s="69">
        <f>F461-Correlation_traitement!$B$12</f>
        <v>1.5800000000000001</v>
      </c>
      <c r="H461" s="70">
        <f ca="1">AVERAGE(OFFSET(B461,0,0,Correlation_traitement!$B$6,1))</f>
        <v>-0.015533099999999999</v>
      </c>
      <c r="I461" s="70">
        <f ca="1">AVERAGE(OFFSET(C461,0,0,Correlation_traitement!$B$6,1))</f>
        <v>0.064909599999999998</v>
      </c>
      <c r="J461" s="70">
        <f ca="1">AVERAGE(OFFSET(D461,0,0,Correlation_traitement!$B$6,1))</f>
        <v>0.00119053</v>
      </c>
      <c r="K461">
        <v>0.078757099999999997</v>
      </c>
      <c r="L461">
        <v>32.095</v>
      </c>
      <c r="M461">
        <v>439.61399999999998</v>
      </c>
      <c r="N461">
        <v>407.51900000000001</v>
      </c>
    </row>
    <row r="462" spans="1:14" ht="12.75">
      <c r="A462" s="78">
        <f>IF(TRUE,Correlation_donnees_brutes!A463)</f>
        <v>460</v>
      </c>
      <c r="B462" s="78">
        <f>IF(TRUE,Correlation_donnees_brutes!B463)</f>
        <v>-0.014937199999999999</v>
      </c>
      <c r="C462" s="78">
        <f>IF(TRUE,Correlation_donnees_brutes!C463)</f>
        <v>0.0626221</v>
      </c>
      <c r="D462" s="78">
        <f>IF(TRUE,Correlation_donnees_brutes!D463)</f>
        <v>0.00139376</v>
      </c>
      <c r="E462" s="73" t="str">
        <f>IF(OR(F462&gt;Correlation_traitement!$B$10,I462&gt;Correlation_traitement!$B$9,E461="NON NULLE"),"NON NULLE","NULLE")</f>
        <v>NON NULLE</v>
      </c>
      <c r="F462" s="78">
        <f>(A462-A$2)/Correlation_traitement!$B$5</f>
        <v>1.8400000000000001</v>
      </c>
      <c r="G462" s="69">
        <f>F462-Correlation_traitement!$B$12</f>
        <v>1.5840000000000001</v>
      </c>
      <c r="H462" s="70">
        <f ca="1">AVERAGE(OFFSET(B462,0,0,Correlation_traitement!$B$6,1))</f>
        <v>-0.014937199999999999</v>
      </c>
      <c r="I462" s="70">
        <f ca="1">AVERAGE(OFFSET(C462,0,0,Correlation_traitement!$B$6,1))</f>
        <v>0.0626221</v>
      </c>
      <c r="J462" s="70">
        <f ca="1">AVERAGE(OFFSET(D462,0,0,Correlation_traitement!$B$6,1))</f>
        <v>0.00139376</v>
      </c>
      <c r="K462">
        <v>0.079094999999999999</v>
      </c>
      <c r="L462">
        <v>32.232700000000001</v>
      </c>
      <c r="M462">
        <v>439.75200000000001</v>
      </c>
      <c r="N462">
        <v>407.51900000000001</v>
      </c>
    </row>
    <row r="463" spans="1:14" ht="12.75">
      <c r="A463" s="78">
        <f>IF(TRUE,Correlation_donnees_brutes!A464)</f>
        <v>461</v>
      </c>
      <c r="B463" s="78">
        <f>IF(TRUE,Correlation_donnees_brutes!B464)</f>
        <v>-0.014855800000000001</v>
      </c>
      <c r="C463" s="78">
        <f>IF(TRUE,Correlation_donnees_brutes!C464)</f>
        <v>0.062673000000000006</v>
      </c>
      <c r="D463" s="78">
        <f>IF(TRUE,Correlation_donnees_brutes!D464)</f>
        <v>0.00139894</v>
      </c>
      <c r="E463" s="73" t="str">
        <f>IF(OR(F463&gt;Correlation_traitement!$B$10,I463&gt;Correlation_traitement!$B$9,E462="NON NULLE"),"NON NULLE","NULLE")</f>
        <v>NON NULLE</v>
      </c>
      <c r="F463" s="78">
        <f>(A463-A$2)/Correlation_traitement!$B$5</f>
        <v>1.8440000000000001</v>
      </c>
      <c r="G463" s="69">
        <f>F463-Correlation_traitement!$B$12</f>
        <v>1.5880000000000001</v>
      </c>
      <c r="H463" s="70">
        <f ca="1">AVERAGE(OFFSET(B463,0,0,Correlation_traitement!$B$6,1))</f>
        <v>-0.014855800000000001</v>
      </c>
      <c r="I463" s="70">
        <f ca="1">AVERAGE(OFFSET(C463,0,0,Correlation_traitement!$B$6,1))</f>
        <v>0.062673000000000006</v>
      </c>
      <c r="J463" s="70">
        <f ca="1">AVERAGE(OFFSET(D463,0,0,Correlation_traitement!$B$6,1))</f>
        <v>0.00139894</v>
      </c>
      <c r="K463">
        <v>0.079457299999999995</v>
      </c>
      <c r="L463">
        <v>32.380400000000002</v>
      </c>
      <c r="M463">
        <v>439.899</v>
      </c>
      <c r="N463">
        <v>407.51900000000001</v>
      </c>
    </row>
    <row r="464" spans="1:14" ht="12.75">
      <c r="A464" s="78">
        <f>IF(TRUE,Correlation_donnees_brutes!A465)</f>
        <v>462</v>
      </c>
      <c r="B464" s="78">
        <f>IF(TRUE,Correlation_donnees_brutes!B465)</f>
        <v>-0.0149388</v>
      </c>
      <c r="C464" s="78">
        <f>IF(TRUE,Correlation_donnees_brutes!C465)</f>
        <v>0.062822699999999995</v>
      </c>
      <c r="D464" s="78">
        <f>IF(TRUE,Correlation_donnees_brutes!D465)</f>
        <v>0.00129199</v>
      </c>
      <c r="E464" s="73" t="str">
        <f>IF(OR(F464&gt;Correlation_traitement!$B$10,I464&gt;Correlation_traitement!$B$9,E463="NON NULLE"),"NON NULLE","NULLE")</f>
        <v>NON NULLE</v>
      </c>
      <c r="F464" s="78">
        <f>(A464-A$2)/Correlation_traitement!$B$5</f>
        <v>1.8480000000000001</v>
      </c>
      <c r="G464" s="69">
        <f>F464-Correlation_traitement!$B$12</f>
        <v>1.5920000000000001</v>
      </c>
      <c r="H464" s="70">
        <f ca="1">AVERAGE(OFFSET(B464,0,0,Correlation_traitement!$B$6,1))</f>
        <v>-0.0149388</v>
      </c>
      <c r="I464" s="70">
        <f ca="1">AVERAGE(OFFSET(C464,0,0,Correlation_traitement!$B$6,1))</f>
        <v>0.062822699999999995</v>
      </c>
      <c r="J464" s="70">
        <f ca="1">AVERAGE(OFFSET(D464,0,0,Correlation_traitement!$B$6,1))</f>
        <v>0.00129199</v>
      </c>
      <c r="K464">
        <v>0.079851400000000003</v>
      </c>
      <c r="L464">
        <v>32.540999999999997</v>
      </c>
      <c r="M464">
        <v>440.06</v>
      </c>
      <c r="N464">
        <v>407.51900000000001</v>
      </c>
    </row>
    <row r="465" spans="1:14" ht="12.75">
      <c r="A465" s="78">
        <f>IF(TRUE,Correlation_donnees_brutes!A466)</f>
        <v>463</v>
      </c>
      <c r="B465" s="78">
        <f>IF(TRUE,Correlation_donnees_brutes!B466)</f>
        <v>-0.014967400000000001</v>
      </c>
      <c r="C465" s="78">
        <f>IF(TRUE,Correlation_donnees_brutes!C466)</f>
        <v>0.061049199999999998</v>
      </c>
      <c r="D465" s="78">
        <f>IF(TRUE,Correlation_donnees_brutes!D466)</f>
        <v>0.0010505200000000001</v>
      </c>
      <c r="E465" s="73" t="str">
        <f>IF(OR(F465&gt;Correlation_traitement!$B$10,I465&gt;Correlation_traitement!$B$9,E464="NON NULLE"),"NON NULLE","NULLE")</f>
        <v>NON NULLE</v>
      </c>
      <c r="F465" s="78">
        <f>(A465-A$2)/Correlation_traitement!$B$5</f>
        <v>1.8520000000000001</v>
      </c>
      <c r="G465" s="69">
        <f>F465-Correlation_traitement!$B$12</f>
        <v>1.5960000000000001</v>
      </c>
      <c r="H465" s="70">
        <f ca="1">AVERAGE(OFFSET(B465,0,0,Correlation_traitement!$B$6,1))</f>
        <v>-0.014967400000000001</v>
      </c>
      <c r="I465" s="70">
        <f ca="1">AVERAGE(OFFSET(C465,0,0,Correlation_traitement!$B$6,1))</f>
        <v>0.061049199999999998</v>
      </c>
      <c r="J465" s="70">
        <f ca="1">AVERAGE(OFFSET(D465,0,0,Correlation_traitement!$B$6,1))</f>
        <v>0.0010505200000000001</v>
      </c>
      <c r="K465">
        <v>0.080280900000000002</v>
      </c>
      <c r="L465">
        <v>32.716000000000001</v>
      </c>
      <c r="M465">
        <v>440.235</v>
      </c>
      <c r="N465">
        <v>407.51900000000001</v>
      </c>
    </row>
    <row r="466" spans="1:14" ht="12.75">
      <c r="A466" s="78">
        <f>IF(TRUE,Correlation_donnees_brutes!A467)</f>
        <v>464</v>
      </c>
      <c r="B466" s="78">
        <f>IF(TRUE,Correlation_donnees_brutes!B467)</f>
        <v>-0.0151562</v>
      </c>
      <c r="C466" s="78">
        <f>IF(TRUE,Correlation_donnees_brutes!C467)</f>
        <v>0.061185400000000001</v>
      </c>
      <c r="D466" s="78">
        <f>IF(TRUE,Correlation_donnees_brutes!D467)</f>
        <v>0.0011823300000000001</v>
      </c>
      <c r="E466" s="73" t="str">
        <f>IF(OR(F466&gt;Correlation_traitement!$B$10,I466&gt;Correlation_traitement!$B$9,E465="NON NULLE"),"NON NULLE","NULLE")</f>
        <v>NON NULLE</v>
      </c>
      <c r="F466" s="78">
        <f>(A466-A$2)/Correlation_traitement!$B$5</f>
        <v>1.8560000000000001</v>
      </c>
      <c r="G466" s="69">
        <f>F466-Correlation_traitement!$B$12</f>
        <v>1.6000000000000001</v>
      </c>
      <c r="H466" s="70">
        <f ca="1">AVERAGE(OFFSET(B466,0,0,Correlation_traitement!$B$6,1))</f>
        <v>-0.0151562</v>
      </c>
      <c r="I466" s="70">
        <f ca="1">AVERAGE(OFFSET(C466,0,0,Correlation_traitement!$B$6,1))</f>
        <v>0.061185400000000001</v>
      </c>
      <c r="J466" s="70">
        <f ca="1">AVERAGE(OFFSET(D466,0,0,Correlation_traitement!$B$6,1))</f>
        <v>0.0011823300000000001</v>
      </c>
      <c r="K466">
        <v>0.080636299999999994</v>
      </c>
      <c r="L466">
        <v>32.860799999999998</v>
      </c>
      <c r="M466">
        <v>440.38</v>
      </c>
      <c r="N466">
        <v>407.51900000000001</v>
      </c>
    </row>
    <row r="467" spans="1:14" ht="12.75">
      <c r="A467" s="78">
        <f>IF(TRUE,Correlation_donnees_brutes!A468)</f>
        <v>465</v>
      </c>
      <c r="B467" s="78">
        <f>IF(TRUE,Correlation_donnees_brutes!B468)</f>
        <v>-0.0150232</v>
      </c>
      <c r="C467" s="78">
        <f>IF(TRUE,Correlation_donnees_brutes!C468)</f>
        <v>0.061266099999999997</v>
      </c>
      <c r="D467" s="78">
        <f>IF(TRUE,Correlation_donnees_brutes!D468)</f>
        <v>0.0010476400000000001</v>
      </c>
      <c r="E467" s="73" t="str">
        <f>IF(OR(F467&gt;Correlation_traitement!$B$10,I467&gt;Correlation_traitement!$B$9,E466="NON NULLE"),"NON NULLE","NULLE")</f>
        <v>NON NULLE</v>
      </c>
      <c r="F467" s="78">
        <f>(A467-A$2)/Correlation_traitement!$B$5</f>
        <v>1.8600000000000001</v>
      </c>
      <c r="G467" s="69">
        <f>F467-Correlation_traitement!$B$12</f>
        <v>1.6040000000000001</v>
      </c>
      <c r="H467" s="70">
        <f ca="1">AVERAGE(OFFSET(B467,0,0,Correlation_traitement!$B$6,1))</f>
        <v>-0.0150232</v>
      </c>
      <c r="I467" s="70">
        <f ca="1">AVERAGE(OFFSET(C467,0,0,Correlation_traitement!$B$6,1))</f>
        <v>0.061266099999999997</v>
      </c>
      <c r="J467" s="70">
        <f ca="1">AVERAGE(OFFSET(D467,0,0,Correlation_traitement!$B$6,1))</f>
        <v>0.0010476400000000001</v>
      </c>
      <c r="K467">
        <v>0.080988699999999997</v>
      </c>
      <c r="L467">
        <v>33.004399999999997</v>
      </c>
      <c r="M467">
        <v>440.52300000000002</v>
      </c>
      <c r="N467">
        <v>407.51900000000001</v>
      </c>
    </row>
    <row r="468" spans="1:14" ht="12.75">
      <c r="A468" s="78">
        <f>IF(TRUE,Correlation_donnees_brutes!A469)</f>
        <v>466</v>
      </c>
      <c r="B468" s="78">
        <f>IF(TRUE,Correlation_donnees_brutes!B469)</f>
        <v>-0.015118899999999999</v>
      </c>
      <c r="C468" s="78">
        <f>IF(TRUE,Correlation_donnees_brutes!C469)</f>
        <v>0.0609385</v>
      </c>
      <c r="D468" s="78">
        <f>IF(TRUE,Correlation_donnees_brutes!D469)</f>
        <v>0.00101885</v>
      </c>
      <c r="E468" s="73" t="str">
        <f>IF(OR(F468&gt;Correlation_traitement!$B$10,I468&gt;Correlation_traitement!$B$9,E467="NON NULLE"),"NON NULLE","NULLE")</f>
        <v>NON NULLE</v>
      </c>
      <c r="F468" s="78">
        <f>(A468-A$2)/Correlation_traitement!$B$5</f>
        <v>1.8640000000000001</v>
      </c>
      <c r="G468" s="69">
        <f>F468-Correlation_traitement!$B$12</f>
        <v>1.6080000000000001</v>
      </c>
      <c r="H468" s="70">
        <f ca="1">AVERAGE(OFFSET(B468,0,0,Correlation_traitement!$B$6,1))</f>
        <v>-0.015118899999999999</v>
      </c>
      <c r="I468" s="70">
        <f ca="1">AVERAGE(OFFSET(C468,0,0,Correlation_traitement!$B$6,1))</f>
        <v>0.0609385</v>
      </c>
      <c r="J468" s="70">
        <f ca="1">AVERAGE(OFFSET(D468,0,0,Correlation_traitement!$B$6,1))</f>
        <v>0.00101885</v>
      </c>
      <c r="K468">
        <v>0.081322800000000001</v>
      </c>
      <c r="L468">
        <v>33.140599999999999</v>
      </c>
      <c r="M468">
        <v>440.65899999999999</v>
      </c>
      <c r="N468">
        <v>407.51900000000001</v>
      </c>
    </row>
    <row r="469" spans="1:14" ht="12.75">
      <c r="A469" s="78">
        <f>IF(TRUE,Correlation_donnees_brutes!A470)</f>
        <v>467</v>
      </c>
      <c r="B469" s="78">
        <f>IF(TRUE,Correlation_donnees_brutes!B470)</f>
        <v>-0.015054</v>
      </c>
      <c r="C469" s="78">
        <f>IF(TRUE,Correlation_donnees_brutes!C470)</f>
        <v>0.061150599999999999</v>
      </c>
      <c r="D469" s="78">
        <f>IF(TRUE,Correlation_donnees_brutes!D470)</f>
        <v>0.0011710100000000001</v>
      </c>
      <c r="E469" s="73" t="str">
        <f>IF(OR(F469&gt;Correlation_traitement!$B$10,I469&gt;Correlation_traitement!$B$9,E468="NON NULLE"),"NON NULLE","NULLE")</f>
        <v>NON NULLE</v>
      </c>
      <c r="F469" s="78">
        <f>(A469-A$2)/Correlation_traitement!$B$5</f>
        <v>1.8680000000000001</v>
      </c>
      <c r="G469" s="69">
        <f>F469-Correlation_traitement!$B$12</f>
        <v>1.6120000000000001</v>
      </c>
      <c r="H469" s="70">
        <f ca="1">AVERAGE(OFFSET(B469,0,0,Correlation_traitement!$B$6,1))</f>
        <v>-0.015054</v>
      </c>
      <c r="I469" s="70">
        <f ca="1">AVERAGE(OFFSET(C469,0,0,Correlation_traitement!$B$6,1))</f>
        <v>0.061150599999999999</v>
      </c>
      <c r="J469" s="70">
        <f ca="1">AVERAGE(OFFSET(D469,0,0,Correlation_traitement!$B$6,1))</f>
        <v>0.0011710100000000001</v>
      </c>
      <c r="K469">
        <v>0.081615699999999999</v>
      </c>
      <c r="L469">
        <v>33.259900000000002</v>
      </c>
      <c r="M469">
        <v>440.779</v>
      </c>
      <c r="N469">
        <v>407.51900000000001</v>
      </c>
    </row>
    <row r="470" spans="1:14" ht="12.75">
      <c r="A470" s="78">
        <f>IF(TRUE,Correlation_donnees_brutes!A471)</f>
        <v>468</v>
      </c>
      <c r="B470" s="78">
        <f>IF(TRUE,Correlation_donnees_brutes!B471)</f>
        <v>-0.015001499999999999</v>
      </c>
      <c r="C470" s="78">
        <f>IF(TRUE,Correlation_donnees_brutes!C471)</f>
        <v>0.0608256</v>
      </c>
      <c r="D470" s="78">
        <f>IF(TRUE,Correlation_donnees_brutes!D471)</f>
        <v>0.0011753499999999999</v>
      </c>
      <c r="E470" s="73" t="str">
        <f>IF(OR(F470&gt;Correlation_traitement!$B$10,I470&gt;Correlation_traitement!$B$9,E469="NON NULLE"),"NON NULLE","NULLE")</f>
        <v>NON NULLE</v>
      </c>
      <c r="F470" s="78">
        <f>(A470-A$2)/Correlation_traitement!$B$5</f>
        <v>1.8720000000000001</v>
      </c>
      <c r="G470" s="69">
        <f>F470-Correlation_traitement!$B$12</f>
        <v>1.6160000000000001</v>
      </c>
      <c r="H470" s="70">
        <f ca="1">AVERAGE(OFFSET(B470,0,0,Correlation_traitement!$B$6,1))</f>
        <v>-0.015001499999999999</v>
      </c>
      <c r="I470" s="70">
        <f ca="1">AVERAGE(OFFSET(C470,0,0,Correlation_traitement!$B$6,1))</f>
        <v>0.0608256</v>
      </c>
      <c r="J470" s="70">
        <f ca="1">AVERAGE(OFFSET(D470,0,0,Correlation_traitement!$B$6,1))</f>
        <v>0.0011753499999999999</v>
      </c>
      <c r="K470">
        <v>0.081928399999999998</v>
      </c>
      <c r="L470">
        <v>33.3874</v>
      </c>
      <c r="M470">
        <v>440.90600000000001</v>
      </c>
      <c r="N470">
        <v>407.51900000000001</v>
      </c>
    </row>
    <row r="471" spans="1:14" ht="12.75">
      <c r="A471" s="78">
        <f>IF(TRUE,Correlation_donnees_brutes!A472)</f>
        <v>469</v>
      </c>
      <c r="B471" s="78">
        <f>IF(TRUE,Correlation_donnees_brutes!B472)</f>
        <v>-0.014929899999999999</v>
      </c>
      <c r="C471" s="78">
        <f>IF(TRUE,Correlation_donnees_brutes!C472)</f>
        <v>0.060925399999999998</v>
      </c>
      <c r="D471" s="78">
        <f>IF(TRUE,Correlation_donnees_brutes!D472)</f>
        <v>0.00104116</v>
      </c>
      <c r="E471" s="73" t="str">
        <f>IF(OR(F471&gt;Correlation_traitement!$B$10,I471&gt;Correlation_traitement!$B$9,E470="NON NULLE"),"NON NULLE","NULLE")</f>
        <v>NON NULLE</v>
      </c>
      <c r="F471" s="78">
        <f>(A471-A$2)/Correlation_traitement!$B$5</f>
        <v>1.8759999999999999</v>
      </c>
      <c r="G471" s="69">
        <f>F471-Correlation_traitement!$B$12</f>
        <v>1.6199999999999999</v>
      </c>
      <c r="H471" s="70">
        <f ca="1">AVERAGE(OFFSET(B471,0,0,Correlation_traitement!$B$6,1))</f>
        <v>-0.014929899999999999</v>
      </c>
      <c r="I471" s="70">
        <f ca="1">AVERAGE(OFFSET(C471,0,0,Correlation_traitement!$B$6,1))</f>
        <v>0.060925399999999998</v>
      </c>
      <c r="J471" s="70">
        <f ca="1">AVERAGE(OFFSET(D471,0,0,Correlation_traitement!$B$6,1))</f>
        <v>0.00104116</v>
      </c>
      <c r="K471">
        <v>0.082292100000000007</v>
      </c>
      <c r="L471">
        <v>33.535600000000002</v>
      </c>
      <c r="M471">
        <v>441.05399999999997</v>
      </c>
      <c r="N471">
        <v>407.51900000000001</v>
      </c>
    </row>
    <row r="472" spans="1:14" ht="12.75">
      <c r="A472" s="78">
        <f>IF(TRUE,Correlation_donnees_brutes!A473)</f>
        <v>470</v>
      </c>
      <c r="B472" s="78">
        <f>IF(TRUE,Correlation_donnees_brutes!B473)</f>
        <v>-0.014974700000000001</v>
      </c>
      <c r="C472" s="78">
        <f>IF(TRUE,Correlation_donnees_brutes!C473)</f>
        <v>0.060713299999999998</v>
      </c>
      <c r="D472" s="78">
        <f>IF(TRUE,Correlation_donnees_brutes!D473)</f>
        <v>0.0011523799999999999</v>
      </c>
      <c r="E472" s="73" t="str">
        <f>IF(OR(F472&gt;Correlation_traitement!$B$10,I472&gt;Correlation_traitement!$B$9,E471="NON NULLE"),"NON NULLE","NULLE")</f>
        <v>NON NULLE</v>
      </c>
      <c r="F472" s="78">
        <f>(A472-A$2)/Correlation_traitement!$B$5</f>
        <v>1.8799999999999999</v>
      </c>
      <c r="G472" s="69">
        <f>F472-Correlation_traitement!$B$12</f>
        <v>1.6239999999999999</v>
      </c>
      <c r="H472" s="70">
        <f ca="1">AVERAGE(OFFSET(B472,0,0,Correlation_traitement!$B$6,1))</f>
        <v>-0.014974700000000001</v>
      </c>
      <c r="I472" s="70">
        <f ca="1">AVERAGE(OFFSET(C472,0,0,Correlation_traitement!$B$6,1))</f>
        <v>0.060713299999999998</v>
      </c>
      <c r="J472" s="70">
        <f ca="1">AVERAGE(OFFSET(D472,0,0,Correlation_traitement!$B$6,1))</f>
        <v>0.0011523799999999999</v>
      </c>
      <c r="K472">
        <v>0.082711400000000004</v>
      </c>
      <c r="L472">
        <v>33.706499999999998</v>
      </c>
      <c r="M472">
        <v>441.225</v>
      </c>
      <c r="N472">
        <v>407.51900000000001</v>
      </c>
    </row>
    <row r="473" spans="1:14" ht="12.75">
      <c r="A473" s="78">
        <f>IF(TRUE,Correlation_donnees_brutes!A474)</f>
        <v>471</v>
      </c>
      <c r="B473" s="78">
        <f>IF(TRUE,Correlation_donnees_brutes!B474)</f>
        <v>-0.015049099999999999</v>
      </c>
      <c r="C473" s="78">
        <f>IF(TRUE,Correlation_donnees_brutes!C474)</f>
        <v>0.061267500000000003</v>
      </c>
      <c r="D473" s="78">
        <f>IF(TRUE,Correlation_donnees_brutes!D474)</f>
        <v>0.0012453200000000001</v>
      </c>
      <c r="E473" s="73" t="str">
        <f>IF(OR(F473&gt;Correlation_traitement!$B$10,I473&gt;Correlation_traitement!$B$9,E472="NON NULLE"),"NON NULLE","NULLE")</f>
        <v>NON NULLE</v>
      </c>
      <c r="F473" s="78">
        <f>(A473-A$2)/Correlation_traitement!$B$5</f>
        <v>1.8839999999999999</v>
      </c>
      <c r="G473" s="69">
        <f>F473-Correlation_traitement!$B$12</f>
        <v>1.6279999999999999</v>
      </c>
      <c r="H473" s="70">
        <f ca="1">AVERAGE(OFFSET(B473,0,0,Correlation_traitement!$B$6,1))</f>
        <v>-0.015049099999999999</v>
      </c>
      <c r="I473" s="70">
        <f ca="1">AVERAGE(OFFSET(C473,0,0,Correlation_traitement!$B$6,1))</f>
        <v>0.061267500000000003</v>
      </c>
      <c r="J473" s="70">
        <f ca="1">AVERAGE(OFFSET(D473,0,0,Correlation_traitement!$B$6,1))</f>
        <v>0.0012453200000000001</v>
      </c>
      <c r="K473">
        <v>0.083207799999999998</v>
      </c>
      <c r="L473">
        <v>33.908700000000003</v>
      </c>
      <c r="M473">
        <v>441.428</v>
      </c>
      <c r="N473">
        <v>407.51900000000001</v>
      </c>
    </row>
    <row r="474" spans="1:14" ht="12.75">
      <c r="A474" s="78">
        <f>IF(TRUE,Correlation_donnees_brutes!A475)</f>
        <v>472</v>
      </c>
      <c r="B474" s="78">
        <f>IF(TRUE,Correlation_donnees_brutes!B475)</f>
        <v>-0.0150089</v>
      </c>
      <c r="C474" s="78">
        <f>IF(TRUE,Correlation_donnees_brutes!C475)</f>
        <v>0.061261299999999998</v>
      </c>
      <c r="D474" s="78">
        <f>IF(TRUE,Correlation_donnees_brutes!D475)</f>
        <v>0.0010743</v>
      </c>
      <c r="E474" s="73" t="str">
        <f>IF(OR(F474&gt;Correlation_traitement!$B$10,I474&gt;Correlation_traitement!$B$9,E473="NON NULLE"),"NON NULLE","NULLE")</f>
        <v>NON NULLE</v>
      </c>
      <c r="F474" s="78">
        <f>(A474-A$2)/Correlation_traitement!$B$5</f>
        <v>1.8879999999999999</v>
      </c>
      <c r="G474" s="69">
        <f>F474-Correlation_traitement!$B$12</f>
        <v>1.6319999999999999</v>
      </c>
      <c r="H474" s="70">
        <f ca="1">AVERAGE(OFFSET(B474,0,0,Correlation_traitement!$B$6,1))</f>
        <v>-0.0150089</v>
      </c>
      <c r="I474" s="70">
        <f ca="1">AVERAGE(OFFSET(C474,0,0,Correlation_traitement!$B$6,1))</f>
        <v>0.061261299999999998</v>
      </c>
      <c r="J474" s="70">
        <f ca="1">AVERAGE(OFFSET(D474,0,0,Correlation_traitement!$B$6,1))</f>
        <v>0.0010743</v>
      </c>
      <c r="K474">
        <v>0.083410300000000007</v>
      </c>
      <c r="L474">
        <v>33.991300000000003</v>
      </c>
      <c r="M474">
        <v>441.51</v>
      </c>
      <c r="N474">
        <v>407.51900000000001</v>
      </c>
    </row>
    <row r="475" spans="1:14" ht="12.75">
      <c r="A475" s="78">
        <f>IF(TRUE,Correlation_donnees_brutes!A476)</f>
        <v>473</v>
      </c>
      <c r="B475" s="78">
        <f>IF(TRUE,Correlation_donnees_brutes!B476)</f>
        <v>-0.0150773</v>
      </c>
      <c r="C475" s="78">
        <f>IF(TRUE,Correlation_donnees_brutes!C476)</f>
        <v>0.061689599999999997</v>
      </c>
      <c r="D475" s="78">
        <f>IF(TRUE,Correlation_donnees_brutes!D476)</f>
        <v>0.0011332600000000001</v>
      </c>
      <c r="E475" s="73" t="str">
        <f>IF(OR(F475&gt;Correlation_traitement!$B$10,I475&gt;Correlation_traitement!$B$9,E474="NON NULLE"),"NON NULLE","NULLE")</f>
        <v>NON NULLE</v>
      </c>
      <c r="F475" s="78">
        <f>(A475-A$2)/Correlation_traitement!$B$5</f>
        <v>1.8919999999999999</v>
      </c>
      <c r="G475" s="69">
        <f>F475-Correlation_traitement!$B$12</f>
        <v>1.6359999999999999</v>
      </c>
      <c r="H475" s="70">
        <f ca="1">AVERAGE(OFFSET(B475,0,0,Correlation_traitement!$B$6,1))</f>
        <v>-0.0150773</v>
      </c>
      <c r="I475" s="70">
        <f ca="1">AVERAGE(OFFSET(C475,0,0,Correlation_traitement!$B$6,1))</f>
        <v>0.061689599999999997</v>
      </c>
      <c r="J475" s="70">
        <f ca="1">AVERAGE(OFFSET(D475,0,0,Correlation_traitement!$B$6,1))</f>
        <v>0.0011332600000000001</v>
      </c>
      <c r="K475">
        <v>0.083755300000000005</v>
      </c>
      <c r="L475">
        <v>34.131900000000002</v>
      </c>
      <c r="M475">
        <v>441.65100000000001</v>
      </c>
      <c r="N475">
        <v>407.51900000000001</v>
      </c>
    </row>
    <row r="476" spans="1:14" ht="12.75">
      <c r="A476" s="78">
        <f>IF(TRUE,Correlation_donnees_brutes!A477)</f>
        <v>474</v>
      </c>
      <c r="B476" s="78">
        <f>IF(TRUE,Correlation_donnees_brutes!B477)</f>
        <v>-0.015017600000000001</v>
      </c>
      <c r="C476" s="78">
        <f>IF(TRUE,Correlation_donnees_brutes!C477)</f>
        <v>0.0615548</v>
      </c>
      <c r="D476" s="78">
        <f>IF(TRUE,Correlation_donnees_brutes!D477)</f>
        <v>0.00113262</v>
      </c>
      <c r="E476" s="73" t="str">
        <f>IF(OR(F476&gt;Correlation_traitement!$B$10,I476&gt;Correlation_traitement!$B$9,E475="NON NULLE"),"NON NULLE","NULLE")</f>
        <v>NON NULLE</v>
      </c>
      <c r="F476" s="78">
        <f>(A476-A$2)/Correlation_traitement!$B$5</f>
        <v>1.8959999999999999</v>
      </c>
      <c r="G476" s="69">
        <f>F476-Correlation_traitement!$B$12</f>
        <v>1.6399999999999999</v>
      </c>
      <c r="H476" s="70">
        <f ca="1">AVERAGE(OFFSET(B476,0,0,Correlation_traitement!$B$6,1))</f>
        <v>-0.015017600000000001</v>
      </c>
      <c r="I476" s="70">
        <f ca="1">AVERAGE(OFFSET(C476,0,0,Correlation_traitement!$B$6,1))</f>
        <v>0.0615548</v>
      </c>
      <c r="J476" s="70">
        <f ca="1">AVERAGE(OFFSET(D476,0,0,Correlation_traitement!$B$6,1))</f>
        <v>0.00113262</v>
      </c>
      <c r="K476">
        <v>0.084085400000000005</v>
      </c>
      <c r="L476">
        <v>34.266399999999997</v>
      </c>
      <c r="M476">
        <v>441.785</v>
      </c>
      <c r="N476">
        <v>407.51900000000001</v>
      </c>
    </row>
    <row r="477" spans="1:14" ht="12.75">
      <c r="A477" s="78">
        <f>IF(TRUE,Correlation_donnees_brutes!A478)</f>
        <v>475</v>
      </c>
      <c r="B477" s="78">
        <f>IF(TRUE,Correlation_donnees_brutes!B478)</f>
        <v>-0.0150367</v>
      </c>
      <c r="C477" s="78">
        <f>IF(TRUE,Correlation_donnees_brutes!C478)</f>
        <v>0.061559500000000003</v>
      </c>
      <c r="D477" s="78">
        <f>IF(TRUE,Correlation_donnees_brutes!D478)</f>
        <v>0.0010839199999999999</v>
      </c>
      <c r="E477" s="73" t="str">
        <f>IF(OR(F477&gt;Correlation_traitement!$B$10,I477&gt;Correlation_traitement!$B$9,E476="NON NULLE"),"NON NULLE","NULLE")</f>
        <v>NON NULLE</v>
      </c>
      <c r="F477" s="78">
        <f>(A477-A$2)/Correlation_traitement!$B$5</f>
        <v>1.8999999999999999</v>
      </c>
      <c r="G477" s="69">
        <f>F477-Correlation_traitement!$B$12</f>
        <v>1.6439999999999999</v>
      </c>
      <c r="H477" s="70">
        <f ca="1">AVERAGE(OFFSET(B477,0,0,Correlation_traitement!$B$6,1))</f>
        <v>-0.0150367</v>
      </c>
      <c r="I477" s="70">
        <f ca="1">AVERAGE(OFFSET(C477,0,0,Correlation_traitement!$B$6,1))</f>
        <v>0.061559500000000003</v>
      </c>
      <c r="J477" s="70">
        <f ca="1">AVERAGE(OFFSET(D477,0,0,Correlation_traitement!$B$6,1))</f>
        <v>0.0010839199999999999</v>
      </c>
      <c r="K477">
        <v>0.084469000000000002</v>
      </c>
      <c r="L477">
        <v>34.422699999999999</v>
      </c>
      <c r="M477">
        <v>441.94200000000001</v>
      </c>
      <c r="N477">
        <v>407.51900000000001</v>
      </c>
    </row>
    <row r="478" spans="1:14" ht="12.75">
      <c r="A478" s="78">
        <f>IF(TRUE,Correlation_donnees_brutes!A479)</f>
        <v>476</v>
      </c>
      <c r="B478" s="78">
        <f>IF(TRUE,Correlation_donnees_brutes!B479)</f>
        <v>-0.0148588</v>
      </c>
      <c r="C478" s="78">
        <f>IF(TRUE,Correlation_donnees_brutes!C479)</f>
        <v>0.060746399999999999</v>
      </c>
      <c r="D478" s="78">
        <f>IF(TRUE,Correlation_donnees_brutes!D479)</f>
        <v>0.00103897</v>
      </c>
      <c r="E478" s="73" t="str">
        <f>IF(OR(F478&gt;Correlation_traitement!$B$10,I478&gt;Correlation_traitement!$B$9,E477="NON NULLE"),"NON NULLE","NULLE")</f>
        <v>NON NULLE</v>
      </c>
      <c r="F478" s="78">
        <f>(A478-A$2)/Correlation_traitement!$B$5</f>
        <v>1.9039999999999999</v>
      </c>
      <c r="G478" s="69">
        <f>F478-Correlation_traitement!$B$12</f>
        <v>1.6479999999999999</v>
      </c>
      <c r="H478" s="70">
        <f ca="1">AVERAGE(OFFSET(B478,0,0,Correlation_traitement!$B$6,1))</f>
        <v>-0.0148588</v>
      </c>
      <c r="I478" s="70">
        <f ca="1">AVERAGE(OFFSET(C478,0,0,Correlation_traitement!$B$6,1))</f>
        <v>0.060746399999999999</v>
      </c>
      <c r="J478" s="70">
        <f ca="1">AVERAGE(OFFSET(D478,0,0,Correlation_traitement!$B$6,1))</f>
        <v>0.00103897</v>
      </c>
      <c r="K478">
        <v>0.084842399999999998</v>
      </c>
      <c r="L478">
        <v>34.5749</v>
      </c>
      <c r="M478">
        <v>442.09399999999999</v>
      </c>
      <c r="N478">
        <v>407.51900000000001</v>
      </c>
    </row>
    <row r="479" spans="1:14" ht="12.75">
      <c r="A479" s="78">
        <f>IF(TRUE,Correlation_donnees_brutes!A480)</f>
        <v>477</v>
      </c>
      <c r="B479" s="78">
        <f>IF(TRUE,Correlation_donnees_brutes!B480)</f>
        <v>-0.015082099999999999</v>
      </c>
      <c r="C479" s="78">
        <f>IF(TRUE,Correlation_donnees_brutes!C480)</f>
        <v>0.060640800000000002</v>
      </c>
      <c r="D479" s="78">
        <f>IF(TRUE,Correlation_donnees_brutes!D480)</f>
        <v>0.00113612</v>
      </c>
      <c r="E479" s="73" t="str">
        <f>IF(OR(F479&gt;Correlation_traitement!$B$10,I479&gt;Correlation_traitement!$B$9,E478="NON NULLE"),"NON NULLE","NULLE")</f>
        <v>NON NULLE</v>
      </c>
      <c r="F479" s="78">
        <f>(A479-A$2)/Correlation_traitement!$B$5</f>
        <v>1.9079999999999999</v>
      </c>
      <c r="G479" s="69">
        <f>F479-Correlation_traitement!$B$12</f>
        <v>1.6519999999999999</v>
      </c>
      <c r="H479" s="70">
        <f ca="1">AVERAGE(OFFSET(B479,0,0,Correlation_traitement!$B$6,1))</f>
        <v>-0.015082099999999999</v>
      </c>
      <c r="I479" s="70">
        <f ca="1">AVERAGE(OFFSET(C479,0,0,Correlation_traitement!$B$6,1))</f>
        <v>0.060640800000000002</v>
      </c>
      <c r="J479" s="70">
        <f ca="1">AVERAGE(OFFSET(D479,0,0,Correlation_traitement!$B$6,1))</f>
        <v>0.00113612</v>
      </c>
      <c r="K479">
        <v>0.0852329</v>
      </c>
      <c r="L479">
        <v>34.734000000000002</v>
      </c>
      <c r="M479">
        <v>442.25299999999999</v>
      </c>
      <c r="N479">
        <v>407.51900000000001</v>
      </c>
    </row>
    <row r="480" spans="1:14" ht="12.75">
      <c r="A480" s="78">
        <f>IF(TRUE,Correlation_donnees_brutes!A481)</f>
        <v>478</v>
      </c>
      <c r="B480" s="78">
        <f>IF(TRUE,Correlation_donnees_brutes!B481)</f>
        <v>-0.015011800000000001</v>
      </c>
      <c r="C480" s="78">
        <f>IF(TRUE,Correlation_donnees_brutes!C481)</f>
        <v>0.060847100000000001</v>
      </c>
      <c r="D480" s="78">
        <f>IF(TRUE,Correlation_donnees_brutes!D481)</f>
        <v>0.00112911</v>
      </c>
      <c r="E480" s="73" t="str">
        <f>IF(OR(F480&gt;Correlation_traitement!$B$10,I480&gt;Correlation_traitement!$B$9,E479="NON NULLE"),"NON NULLE","NULLE")</f>
        <v>NON NULLE</v>
      </c>
      <c r="F480" s="78">
        <f>(A480-A$2)/Correlation_traitement!$B$5</f>
        <v>1.9119999999999999</v>
      </c>
      <c r="G480" s="69">
        <f>F480-Correlation_traitement!$B$12</f>
        <v>1.6559999999999999</v>
      </c>
      <c r="H480" s="70">
        <f ca="1">AVERAGE(OFFSET(B480,0,0,Correlation_traitement!$B$6,1))</f>
        <v>-0.015011800000000001</v>
      </c>
      <c r="I480" s="70">
        <f ca="1">AVERAGE(OFFSET(C480,0,0,Correlation_traitement!$B$6,1))</f>
        <v>0.060847100000000001</v>
      </c>
      <c r="J480" s="70">
        <f ca="1">AVERAGE(OFFSET(D480,0,0,Correlation_traitement!$B$6,1))</f>
        <v>0.00112911</v>
      </c>
      <c r="K480">
        <v>0.085652800000000001</v>
      </c>
      <c r="L480">
        <v>34.905099999999997</v>
      </c>
      <c r="M480">
        <v>442.42399999999998</v>
      </c>
      <c r="N480">
        <v>407.51900000000001</v>
      </c>
    </row>
    <row r="481" spans="1:14" ht="12.75">
      <c r="A481" s="78">
        <f>IF(TRUE,Correlation_donnees_brutes!A482)</f>
        <v>479</v>
      </c>
      <c r="B481" s="78">
        <f>IF(TRUE,Correlation_donnees_brutes!B482)</f>
        <v>-0.0150168</v>
      </c>
      <c r="C481" s="78">
        <f>IF(TRUE,Correlation_donnees_brutes!C482)</f>
        <v>0.060983299999999997</v>
      </c>
      <c r="D481" s="78">
        <f>IF(TRUE,Correlation_donnees_brutes!D482)</f>
        <v>0.0010559899999999999</v>
      </c>
      <c r="E481" s="73" t="str">
        <f>IF(OR(F481&gt;Correlation_traitement!$B$10,I481&gt;Correlation_traitement!$B$9,E480="NON NULLE"),"NON NULLE","NULLE")</f>
        <v>NON NULLE</v>
      </c>
      <c r="F481" s="78">
        <f>(A481-A$2)/Correlation_traitement!$B$5</f>
        <v>1.9159999999999999</v>
      </c>
      <c r="G481" s="69">
        <f>F481-Correlation_traitement!$B$12</f>
        <v>1.6599999999999999</v>
      </c>
      <c r="H481" s="70">
        <f ca="1">AVERAGE(OFFSET(B481,0,0,Correlation_traitement!$B$6,1))</f>
        <v>-0.0150168</v>
      </c>
      <c r="I481" s="70">
        <f ca="1">AVERAGE(OFFSET(C481,0,0,Correlation_traitement!$B$6,1))</f>
        <v>0.060983299999999997</v>
      </c>
      <c r="J481" s="70">
        <f ca="1">AVERAGE(OFFSET(D481,0,0,Correlation_traitement!$B$6,1))</f>
        <v>0.0010559899999999999</v>
      </c>
      <c r="K481">
        <v>0.086012000000000005</v>
      </c>
      <c r="L481">
        <v>35.051499999999997</v>
      </c>
      <c r="M481">
        <v>442.57</v>
      </c>
      <c r="N481">
        <v>407.51900000000001</v>
      </c>
    </row>
    <row r="482" spans="1:14" ht="12.75">
      <c r="A482" s="78">
        <f>IF(TRUE,Correlation_donnees_brutes!A483)</f>
        <v>480</v>
      </c>
      <c r="B482" s="78">
        <f>IF(TRUE,Correlation_donnees_brutes!B483)</f>
        <v>-0.014940500000000001</v>
      </c>
      <c r="C482" s="78">
        <f>IF(TRUE,Correlation_donnees_brutes!C483)</f>
        <v>0.060914099999999999</v>
      </c>
      <c r="D482" s="78">
        <f>IF(TRUE,Correlation_donnees_brutes!D483)</f>
        <v>0.0010594000000000001</v>
      </c>
      <c r="E482" s="73" t="str">
        <f>IF(OR(F482&gt;Correlation_traitement!$B$10,I482&gt;Correlation_traitement!$B$9,E481="NON NULLE"),"NON NULLE","NULLE")</f>
        <v>NON NULLE</v>
      </c>
      <c r="F482" s="78">
        <f>(A482-A$2)/Correlation_traitement!$B$5</f>
        <v>1.9199999999999999</v>
      </c>
      <c r="G482" s="69">
        <f>F482-Correlation_traitement!$B$12</f>
        <v>1.6639999999999999</v>
      </c>
      <c r="H482" s="70">
        <f ca="1">AVERAGE(OFFSET(B482,0,0,Correlation_traitement!$B$6,1))</f>
        <v>-0.014940500000000001</v>
      </c>
      <c r="I482" s="70">
        <f ca="1">AVERAGE(OFFSET(C482,0,0,Correlation_traitement!$B$6,1))</f>
        <v>0.060914099999999999</v>
      </c>
      <c r="J482" s="70">
        <f ca="1">AVERAGE(OFFSET(D482,0,0,Correlation_traitement!$B$6,1))</f>
        <v>0.0010594000000000001</v>
      </c>
      <c r="K482">
        <v>0.086399699999999996</v>
      </c>
      <c r="L482">
        <v>35.209499999999998</v>
      </c>
      <c r="M482">
        <v>442.72800000000001</v>
      </c>
      <c r="N482">
        <v>407.51900000000001</v>
      </c>
    </row>
    <row r="483" spans="1:14" ht="12.75">
      <c r="A483" s="78">
        <f>IF(TRUE,Correlation_donnees_brutes!A484)</f>
        <v>481</v>
      </c>
      <c r="B483" s="78">
        <f>IF(TRUE,Correlation_donnees_brutes!B484)</f>
        <v>-0.0150279</v>
      </c>
      <c r="C483" s="78">
        <f>IF(TRUE,Correlation_donnees_brutes!C484)</f>
        <v>0.061361899999999997</v>
      </c>
      <c r="D483" s="78">
        <f>IF(TRUE,Correlation_donnees_brutes!D484)</f>
        <v>0.0011565200000000001</v>
      </c>
      <c r="E483" s="73" t="str">
        <f>IF(OR(F483&gt;Correlation_traitement!$B$10,I483&gt;Correlation_traitement!$B$9,E482="NON NULLE"),"NON NULLE","NULLE")</f>
        <v>NON NULLE</v>
      </c>
      <c r="F483" s="78">
        <f>(A483-A$2)/Correlation_traitement!$B$5</f>
        <v>1.9239999999999999</v>
      </c>
      <c r="G483" s="69">
        <f>F483-Correlation_traitement!$B$12</f>
        <v>1.6679999999999999</v>
      </c>
      <c r="H483" s="70">
        <f ca="1">AVERAGE(OFFSET(B483,0,0,Correlation_traitement!$B$6,1))</f>
        <v>-0.0150279</v>
      </c>
      <c r="I483" s="70">
        <f ca="1">AVERAGE(OFFSET(C483,0,0,Correlation_traitement!$B$6,1))</f>
        <v>0.061361899999999997</v>
      </c>
      <c r="J483" s="70">
        <f ca="1">AVERAGE(OFFSET(D483,0,0,Correlation_traitement!$B$6,1))</f>
        <v>0.0011565200000000001</v>
      </c>
      <c r="K483">
        <v>0.086784100000000003</v>
      </c>
      <c r="L483">
        <v>35.366199999999999</v>
      </c>
      <c r="M483">
        <v>442.885</v>
      </c>
      <c r="N483">
        <v>407.51900000000001</v>
      </c>
    </row>
    <row r="484" spans="1:14" ht="12.75">
      <c r="A484" s="78">
        <f>IF(TRUE,Correlation_donnees_brutes!A485)</f>
        <v>482</v>
      </c>
      <c r="B484" s="78">
        <f>IF(TRUE,Correlation_donnees_brutes!B485)</f>
        <v>-0.015098800000000001</v>
      </c>
      <c r="C484" s="78">
        <f>IF(TRUE,Correlation_donnees_brutes!C485)</f>
        <v>0.061467300000000002</v>
      </c>
      <c r="D484" s="78">
        <f>IF(TRUE,Correlation_donnees_brutes!D485)</f>
        <v>0.00121671</v>
      </c>
      <c r="E484" s="73" t="str">
        <f>IF(OR(F484&gt;Correlation_traitement!$B$10,I484&gt;Correlation_traitement!$B$9,E483="NON NULLE"),"NON NULLE","NULLE")</f>
        <v>NON NULLE</v>
      </c>
      <c r="F484" s="78">
        <f>(A484-A$2)/Correlation_traitement!$B$5</f>
        <v>1.9279999999999999</v>
      </c>
      <c r="G484" s="69">
        <f>F484-Correlation_traitement!$B$12</f>
        <v>1.6719999999999999</v>
      </c>
      <c r="H484" s="70">
        <f ca="1">AVERAGE(OFFSET(B484,0,0,Correlation_traitement!$B$6,1))</f>
        <v>-0.015098800000000001</v>
      </c>
      <c r="I484" s="70">
        <f ca="1">AVERAGE(OFFSET(C484,0,0,Correlation_traitement!$B$6,1))</f>
        <v>0.061467300000000002</v>
      </c>
      <c r="J484" s="70">
        <f ca="1">AVERAGE(OFFSET(D484,0,0,Correlation_traitement!$B$6,1))</f>
        <v>0.00121671</v>
      </c>
      <c r="K484">
        <v>0.087204900000000002</v>
      </c>
      <c r="L484">
        <v>35.537700000000001</v>
      </c>
      <c r="M484">
        <v>443.05700000000002</v>
      </c>
      <c r="N484">
        <v>407.51900000000001</v>
      </c>
    </row>
    <row r="485" spans="1:14" ht="12.75">
      <c r="A485" s="78">
        <f>IF(TRUE,Correlation_donnees_brutes!A486)</f>
        <v>483</v>
      </c>
      <c r="B485" s="78">
        <f>IF(TRUE,Correlation_donnees_brutes!B486)</f>
        <v>-0.015054400000000001</v>
      </c>
      <c r="C485" s="78">
        <f>IF(TRUE,Correlation_donnees_brutes!C486)</f>
        <v>0.061426700000000001</v>
      </c>
      <c r="D485" s="78">
        <f>IF(TRUE,Correlation_donnees_brutes!D486)</f>
        <v>0.00119052</v>
      </c>
      <c r="E485" s="73" t="str">
        <f>IF(OR(F485&gt;Correlation_traitement!$B$10,I485&gt;Correlation_traitement!$B$9,E484="NON NULLE"),"NON NULLE","NULLE")</f>
        <v>NON NULLE</v>
      </c>
      <c r="F485" s="78">
        <f>(A485-A$2)/Correlation_traitement!$B$5</f>
        <v>1.9319999999999999</v>
      </c>
      <c r="G485" s="69">
        <f>F485-Correlation_traitement!$B$12</f>
        <v>1.6759999999999999</v>
      </c>
      <c r="H485" s="70">
        <f ca="1">AVERAGE(OFFSET(B485,0,0,Correlation_traitement!$B$6,1))</f>
        <v>-0.015054400000000001</v>
      </c>
      <c r="I485" s="70">
        <f ca="1">AVERAGE(OFFSET(C485,0,0,Correlation_traitement!$B$6,1))</f>
        <v>0.061426700000000001</v>
      </c>
      <c r="J485" s="70">
        <f ca="1">AVERAGE(OFFSET(D485,0,0,Correlation_traitement!$B$6,1))</f>
        <v>0.00119052</v>
      </c>
      <c r="K485">
        <v>0.0875948</v>
      </c>
      <c r="L485">
        <v>35.6965</v>
      </c>
      <c r="M485">
        <v>443.215</v>
      </c>
      <c r="N485">
        <v>407.51900000000001</v>
      </c>
    </row>
    <row r="486" spans="1:14" ht="12.75">
      <c r="A486" s="78">
        <f>IF(TRUE,Correlation_donnees_brutes!A487)</f>
        <v>484</v>
      </c>
      <c r="B486" s="78">
        <f>IF(TRUE,Correlation_donnees_brutes!B487)</f>
        <v>-0.0151066</v>
      </c>
      <c r="C486" s="78">
        <f>IF(TRUE,Correlation_donnees_brutes!C487)</f>
        <v>0.061445399999999997</v>
      </c>
      <c r="D486" s="78">
        <f>IF(TRUE,Correlation_donnees_brutes!D487)</f>
        <v>0.0011683500000000001</v>
      </c>
      <c r="E486" s="73" t="str">
        <f>IF(OR(F486&gt;Correlation_traitement!$B$10,I486&gt;Correlation_traitement!$B$9,E485="NON NULLE"),"NON NULLE","NULLE")</f>
        <v>NON NULLE</v>
      </c>
      <c r="F486" s="78">
        <f>(A486-A$2)/Correlation_traitement!$B$5</f>
        <v>1.9359999999999999</v>
      </c>
      <c r="G486" s="69">
        <f>F486-Correlation_traitement!$B$12</f>
        <v>1.6799999999999999</v>
      </c>
      <c r="H486" s="70">
        <f ca="1">AVERAGE(OFFSET(B486,0,0,Correlation_traitement!$B$6,1))</f>
        <v>-0.0151066</v>
      </c>
      <c r="I486" s="70">
        <f ca="1">AVERAGE(OFFSET(C486,0,0,Correlation_traitement!$B$6,1))</f>
        <v>0.061445399999999997</v>
      </c>
      <c r="J486" s="70">
        <f ca="1">AVERAGE(OFFSET(D486,0,0,Correlation_traitement!$B$6,1))</f>
        <v>0.0011683500000000001</v>
      </c>
      <c r="K486">
        <v>0.087970199999999998</v>
      </c>
      <c r="L486">
        <v>35.849499999999999</v>
      </c>
      <c r="M486">
        <v>443.368</v>
      </c>
      <c r="N486">
        <v>407.51900000000001</v>
      </c>
    </row>
    <row r="487" spans="1:14" ht="12.75">
      <c r="A487" s="78">
        <f>IF(TRUE,Correlation_donnees_brutes!A488)</f>
        <v>485</v>
      </c>
      <c r="B487" s="78">
        <f>IF(TRUE,Correlation_donnees_brutes!B488)</f>
        <v>-0.014988400000000001</v>
      </c>
      <c r="C487" s="78">
        <f>IF(TRUE,Correlation_donnees_brutes!C488)</f>
        <v>0.061506499999999999</v>
      </c>
      <c r="D487" s="78">
        <f>IF(TRUE,Correlation_donnees_brutes!D488)</f>
        <v>0.0011126599999999999</v>
      </c>
      <c r="E487" s="73" t="str">
        <f>IF(OR(F487&gt;Correlation_traitement!$B$10,I487&gt;Correlation_traitement!$B$9,E486="NON NULLE"),"NON NULLE","NULLE")</f>
        <v>NON NULLE</v>
      </c>
      <c r="F487" s="78">
        <f>(A487-A$2)/Correlation_traitement!$B$5</f>
        <v>1.94</v>
      </c>
      <c r="G487" s="69">
        <f>F487-Correlation_traitement!$B$12</f>
        <v>1.6839999999999999</v>
      </c>
      <c r="H487" s="70">
        <f ca="1">AVERAGE(OFFSET(B487,0,0,Correlation_traitement!$B$6,1))</f>
        <v>-0.014988400000000001</v>
      </c>
      <c r="I487" s="70">
        <f ca="1">AVERAGE(OFFSET(C487,0,0,Correlation_traitement!$B$6,1))</f>
        <v>0.061506499999999999</v>
      </c>
      <c r="J487" s="70">
        <f ca="1">AVERAGE(OFFSET(D487,0,0,Correlation_traitement!$B$6,1))</f>
        <v>0.0011126599999999999</v>
      </c>
      <c r="K487">
        <v>0.088372699999999998</v>
      </c>
      <c r="L487">
        <v>36.013599999999997</v>
      </c>
      <c r="M487">
        <v>443.53199999999998</v>
      </c>
      <c r="N487">
        <v>407.51900000000001</v>
      </c>
    </row>
    <row r="488" spans="1:14" ht="12.75">
      <c r="A488" s="78">
        <f>IF(TRUE,Correlation_donnees_brutes!A489)</f>
        <v>486</v>
      </c>
      <c r="B488" s="78">
        <f>IF(TRUE,Correlation_donnees_brutes!B489)</f>
        <v>-0.0151118</v>
      </c>
      <c r="C488" s="78">
        <f>IF(TRUE,Correlation_donnees_brutes!C489)</f>
        <v>0.061271199999999998</v>
      </c>
      <c r="D488" s="78">
        <f>IF(TRUE,Correlation_donnees_brutes!D489)</f>
        <v>0.0010635499999999999</v>
      </c>
      <c r="E488" s="73" t="str">
        <f>IF(OR(F488&gt;Correlation_traitement!$B$10,I488&gt;Correlation_traitement!$B$9,E487="NON NULLE"),"NON NULLE","NULLE")</f>
        <v>NON NULLE</v>
      </c>
      <c r="F488" s="78">
        <f>(A488-A$2)/Correlation_traitement!$B$5</f>
        <v>1.944</v>
      </c>
      <c r="G488" s="69">
        <f>F488-Correlation_traitement!$B$12</f>
        <v>1.6879999999999999</v>
      </c>
      <c r="H488" s="70">
        <f ca="1">AVERAGE(OFFSET(B488,0,0,Correlation_traitement!$B$6,1))</f>
        <v>-0.0151118</v>
      </c>
      <c r="I488" s="70">
        <f ca="1">AVERAGE(OFFSET(C488,0,0,Correlation_traitement!$B$6,1))</f>
        <v>0.061271199999999998</v>
      </c>
      <c r="J488" s="70">
        <f ca="1">AVERAGE(OFFSET(D488,0,0,Correlation_traitement!$B$6,1))</f>
        <v>0.0010635499999999999</v>
      </c>
      <c r="K488">
        <v>0.088782299999999995</v>
      </c>
      <c r="L488">
        <v>36.180500000000002</v>
      </c>
      <c r="M488">
        <v>443.69900000000001</v>
      </c>
      <c r="N488">
        <v>407.51900000000001</v>
      </c>
    </row>
    <row r="489" spans="1:14" ht="12.75">
      <c r="A489" s="78">
        <f>IF(TRUE,Correlation_donnees_brutes!A490)</f>
        <v>487</v>
      </c>
      <c r="B489" s="78">
        <f>IF(TRUE,Correlation_donnees_brutes!B490)</f>
        <v>-0.015165100000000001</v>
      </c>
      <c r="C489" s="78">
        <f>IF(TRUE,Correlation_donnees_brutes!C490)</f>
        <v>0.059694900000000002</v>
      </c>
      <c r="D489" s="78">
        <f>IF(TRUE,Correlation_donnees_brutes!D490)</f>
        <v>0.00086478100000000001</v>
      </c>
      <c r="E489" s="73" t="str">
        <f>IF(OR(F489&gt;Correlation_traitement!$B$10,I489&gt;Correlation_traitement!$B$9,E488="NON NULLE"),"NON NULLE","NULLE")</f>
        <v>NON NULLE</v>
      </c>
      <c r="F489" s="78">
        <f>(A489-A$2)/Correlation_traitement!$B$5</f>
        <v>1.948</v>
      </c>
      <c r="G489" s="69">
        <f>F489-Correlation_traitement!$B$12</f>
        <v>1.692</v>
      </c>
      <c r="H489" s="70">
        <f ca="1">AVERAGE(OFFSET(B489,0,0,Correlation_traitement!$B$6,1))</f>
        <v>-0.015165100000000001</v>
      </c>
      <c r="I489" s="70">
        <f ca="1">AVERAGE(OFFSET(C489,0,0,Correlation_traitement!$B$6,1))</f>
        <v>0.059694900000000002</v>
      </c>
      <c r="J489" s="70">
        <f ca="1">AVERAGE(OFFSET(D489,0,0,Correlation_traitement!$B$6,1))</f>
        <v>0.00086478100000000001</v>
      </c>
      <c r="K489">
        <v>0.089145799999999997</v>
      </c>
      <c r="L489">
        <v>36.328600000000002</v>
      </c>
      <c r="M489">
        <v>443.84699999999998</v>
      </c>
      <c r="N489">
        <v>407.51900000000001</v>
      </c>
    </row>
    <row r="490" spans="1:14" ht="12.75">
      <c r="A490" s="78">
        <f>IF(TRUE,Correlation_donnees_brutes!A491)</f>
        <v>488</v>
      </c>
      <c r="B490" s="78">
        <f>IF(TRUE,Correlation_donnees_brutes!B491)</f>
        <v>-0.014679899999999999</v>
      </c>
      <c r="C490" s="78">
        <f>IF(TRUE,Correlation_donnees_brutes!C491)</f>
        <v>0.059996500000000001</v>
      </c>
      <c r="D490" s="78">
        <f>IF(TRUE,Correlation_donnees_brutes!D491)</f>
        <v>0.00087040999999999996</v>
      </c>
      <c r="E490" s="73" t="str">
        <f>IF(OR(F490&gt;Correlation_traitement!$B$10,I490&gt;Correlation_traitement!$B$9,E489="NON NULLE"),"NON NULLE","NULLE")</f>
        <v>NON NULLE</v>
      </c>
      <c r="F490" s="78">
        <f>(A490-A$2)/Correlation_traitement!$B$5</f>
        <v>1.952</v>
      </c>
      <c r="G490" s="69">
        <f>F490-Correlation_traitement!$B$12</f>
        <v>1.696</v>
      </c>
      <c r="H490" s="70">
        <f ca="1">AVERAGE(OFFSET(B490,0,0,Correlation_traitement!$B$6,1))</f>
        <v>-0.014679899999999999</v>
      </c>
      <c r="I490" s="70">
        <f ca="1">AVERAGE(OFFSET(C490,0,0,Correlation_traitement!$B$6,1))</f>
        <v>0.059996500000000001</v>
      </c>
      <c r="J490" s="70">
        <f ca="1">AVERAGE(OFFSET(D490,0,0,Correlation_traitement!$B$6,1))</f>
        <v>0.00087040999999999996</v>
      </c>
      <c r="K490">
        <v>0.089603199999999994</v>
      </c>
      <c r="L490">
        <v>36.515</v>
      </c>
      <c r="M490">
        <v>444.03399999999999</v>
      </c>
      <c r="N490">
        <v>407.51900000000001</v>
      </c>
    </row>
    <row r="491" spans="1:14" ht="12.75">
      <c r="A491" s="78">
        <f>IF(TRUE,Correlation_donnees_brutes!A492)</f>
        <v>489</v>
      </c>
      <c r="B491" s="78">
        <f>IF(TRUE,Correlation_donnees_brutes!B492)</f>
        <v>-0.014719899999999999</v>
      </c>
      <c r="C491" s="78">
        <f>IF(TRUE,Correlation_donnees_brutes!C492)</f>
        <v>0.060426300000000002</v>
      </c>
      <c r="D491" s="78">
        <f>IF(TRUE,Correlation_donnees_brutes!D492)</f>
        <v>0.00088957999999999995</v>
      </c>
      <c r="E491" s="73" t="str">
        <f>IF(OR(F491&gt;Correlation_traitement!$B$10,I491&gt;Correlation_traitement!$B$9,E490="NON NULLE"),"NON NULLE","NULLE")</f>
        <v>NON NULLE</v>
      </c>
      <c r="F491" s="78">
        <f>(A491-A$2)/Correlation_traitement!$B$5</f>
        <v>1.956</v>
      </c>
      <c r="G491" s="69">
        <f>F491-Correlation_traitement!$B$12</f>
        <v>1.7</v>
      </c>
      <c r="H491" s="70">
        <f ca="1">AVERAGE(OFFSET(B491,0,0,Correlation_traitement!$B$6,1))</f>
        <v>-0.014719899999999999</v>
      </c>
      <c r="I491" s="70">
        <f ca="1">AVERAGE(OFFSET(C491,0,0,Correlation_traitement!$B$6,1))</f>
        <v>0.060426300000000002</v>
      </c>
      <c r="J491" s="70">
        <f ca="1">AVERAGE(OFFSET(D491,0,0,Correlation_traitement!$B$6,1))</f>
        <v>0.00088957999999999995</v>
      </c>
      <c r="K491">
        <v>0.089994299999999999</v>
      </c>
      <c r="L491">
        <v>36.674399999999999</v>
      </c>
      <c r="M491">
        <v>444.19299999999998</v>
      </c>
      <c r="N491">
        <v>407.51900000000001</v>
      </c>
    </row>
    <row r="492" spans="1:14" ht="12.75">
      <c r="A492" s="78">
        <f>IF(TRUE,Correlation_donnees_brutes!A493)</f>
        <v>490</v>
      </c>
      <c r="B492" s="78">
        <f>IF(TRUE,Correlation_donnees_brutes!B493)</f>
        <v>-0.014638999999999999</v>
      </c>
      <c r="C492" s="78">
        <f>IF(TRUE,Correlation_donnees_brutes!C493)</f>
        <v>0.0607363</v>
      </c>
      <c r="D492" s="78">
        <f>IF(TRUE,Correlation_donnees_brutes!D493)</f>
        <v>0.00101531</v>
      </c>
      <c r="E492" s="73" t="str">
        <f>IF(OR(F492&gt;Correlation_traitement!$B$10,I492&gt;Correlation_traitement!$B$9,E491="NON NULLE"),"NON NULLE","NULLE")</f>
        <v>NON NULLE</v>
      </c>
      <c r="F492" s="78">
        <f>(A492-A$2)/Correlation_traitement!$B$5</f>
        <v>1.96</v>
      </c>
      <c r="G492" s="69">
        <f>F492-Correlation_traitement!$B$12</f>
        <v>1.704</v>
      </c>
      <c r="H492" s="70">
        <f ca="1">AVERAGE(OFFSET(B492,0,0,Correlation_traitement!$B$6,1))</f>
        <v>-0.014638999999999999</v>
      </c>
      <c r="I492" s="70">
        <f ca="1">AVERAGE(OFFSET(C492,0,0,Correlation_traitement!$B$6,1))</f>
        <v>0.0607363</v>
      </c>
      <c r="J492" s="70">
        <f ca="1">AVERAGE(OFFSET(D492,0,0,Correlation_traitement!$B$6,1))</f>
        <v>0.00101531</v>
      </c>
      <c r="K492">
        <v>0.0904219</v>
      </c>
      <c r="L492">
        <v>36.848599999999998</v>
      </c>
      <c r="M492">
        <v>444.36700000000002</v>
      </c>
      <c r="N492">
        <v>407.51900000000001</v>
      </c>
    </row>
    <row r="493" spans="1:14" ht="12.75">
      <c r="A493" s="78">
        <f>IF(TRUE,Correlation_donnees_brutes!A494)</f>
        <v>491</v>
      </c>
      <c r="B493" s="78">
        <f>IF(TRUE,Correlation_donnees_brutes!B494)</f>
        <v>-0.014725500000000001</v>
      </c>
      <c r="C493" s="78">
        <f>IF(TRUE,Correlation_donnees_brutes!C494)</f>
        <v>0.060609799999999998</v>
      </c>
      <c r="D493" s="78">
        <f>IF(TRUE,Correlation_donnees_brutes!D494)</f>
        <v>0.00089130500000000001</v>
      </c>
      <c r="E493" s="73" t="str">
        <f>IF(OR(F493&gt;Correlation_traitement!$B$10,I493&gt;Correlation_traitement!$B$9,E492="NON NULLE"),"NON NULLE","NULLE")</f>
        <v>NON NULLE</v>
      </c>
      <c r="F493" s="78">
        <f>(A493-A$2)/Correlation_traitement!$B$5</f>
        <v>1.964</v>
      </c>
      <c r="G493" s="69">
        <f>F493-Correlation_traitement!$B$12</f>
        <v>1.708</v>
      </c>
      <c r="H493" s="70">
        <f ca="1">AVERAGE(OFFSET(B493,0,0,Correlation_traitement!$B$6,1))</f>
        <v>-0.014725500000000001</v>
      </c>
      <c r="I493" s="70">
        <f ca="1">AVERAGE(OFFSET(C493,0,0,Correlation_traitement!$B$6,1))</f>
        <v>0.060609799999999998</v>
      </c>
      <c r="J493" s="70">
        <f ca="1">AVERAGE(OFFSET(D493,0,0,Correlation_traitement!$B$6,1))</f>
        <v>0.00089130500000000001</v>
      </c>
      <c r="K493">
        <v>0.090800000000000006</v>
      </c>
      <c r="L493">
        <v>37.002699999999997</v>
      </c>
      <c r="M493">
        <v>444.52199999999999</v>
      </c>
      <c r="N493">
        <v>407.51900000000001</v>
      </c>
    </row>
    <row r="494" spans="1:14" ht="12.75">
      <c r="A494" s="78">
        <f>IF(TRUE,Correlation_donnees_brutes!A495)</f>
        <v>492</v>
      </c>
      <c r="B494" s="78">
        <f>IF(TRUE,Correlation_donnees_brutes!B495)</f>
        <v>-0.0146391</v>
      </c>
      <c r="C494" s="78">
        <f>IF(TRUE,Correlation_donnees_brutes!C495)</f>
        <v>0.060672299999999998</v>
      </c>
      <c r="D494" s="78">
        <f>IF(TRUE,Correlation_donnees_brutes!D495)</f>
        <v>0.00087230599999999999</v>
      </c>
      <c r="E494" s="73" t="str">
        <f>IF(OR(F494&gt;Correlation_traitement!$B$10,I494&gt;Correlation_traitement!$B$9,E493="NON NULLE"),"NON NULLE","NULLE")</f>
        <v>NON NULLE</v>
      </c>
      <c r="F494" s="78">
        <f>(A494-A$2)/Correlation_traitement!$B$5</f>
        <v>1.968</v>
      </c>
      <c r="G494" s="69">
        <f>F494-Correlation_traitement!$B$12</f>
        <v>1.712</v>
      </c>
      <c r="H494" s="70">
        <f ca="1">AVERAGE(OFFSET(B494,0,0,Correlation_traitement!$B$6,1))</f>
        <v>-0.0146391</v>
      </c>
      <c r="I494" s="70">
        <f ca="1">AVERAGE(OFFSET(C494,0,0,Correlation_traitement!$B$6,1))</f>
        <v>0.060672299999999998</v>
      </c>
      <c r="J494" s="70">
        <f ca="1">AVERAGE(OFFSET(D494,0,0,Correlation_traitement!$B$6,1))</f>
        <v>0.00087230599999999999</v>
      </c>
      <c r="K494">
        <v>0.0910797</v>
      </c>
      <c r="L494">
        <v>37.116700000000002</v>
      </c>
      <c r="M494">
        <v>444.63600000000002</v>
      </c>
      <c r="N494">
        <v>407.51900000000001</v>
      </c>
    </row>
    <row r="495" spans="1:14" ht="12.75">
      <c r="A495" s="78">
        <f>IF(TRUE,Correlation_donnees_brutes!A496)</f>
        <v>493</v>
      </c>
      <c r="B495" s="78">
        <f>IF(TRUE,Correlation_donnees_brutes!B496)</f>
        <v>-0.015044699999999999</v>
      </c>
      <c r="C495" s="78">
        <f>IF(TRUE,Correlation_donnees_brutes!C496)</f>
        <v>0.060122000000000002</v>
      </c>
      <c r="D495" s="78">
        <f>IF(TRUE,Correlation_donnees_brutes!D496)</f>
        <v>0.00086909200000000002</v>
      </c>
      <c r="E495" s="73" t="str">
        <f>IF(OR(F495&gt;Correlation_traitement!$B$10,I495&gt;Correlation_traitement!$B$9,E494="NON NULLE"),"NON NULLE","NULLE")</f>
        <v>NON NULLE</v>
      </c>
      <c r="F495" s="78">
        <f>(A495-A$2)/Correlation_traitement!$B$5</f>
        <v>1.972</v>
      </c>
      <c r="G495" s="69">
        <f>F495-Correlation_traitement!$B$12</f>
        <v>1.716</v>
      </c>
      <c r="H495" s="70">
        <f ca="1">AVERAGE(OFFSET(B495,0,0,Correlation_traitement!$B$6,1))</f>
        <v>-0.015044699999999999</v>
      </c>
      <c r="I495" s="70">
        <f ca="1">AVERAGE(OFFSET(C495,0,0,Correlation_traitement!$B$6,1))</f>
        <v>0.060122000000000002</v>
      </c>
      <c r="J495" s="70">
        <f ca="1">AVERAGE(OFFSET(D495,0,0,Correlation_traitement!$B$6,1))</f>
        <v>0.00086909200000000002</v>
      </c>
      <c r="K495">
        <v>0.091469099999999998</v>
      </c>
      <c r="L495">
        <v>37.275399999999998</v>
      </c>
      <c r="M495">
        <v>444.79399999999998</v>
      </c>
      <c r="N495">
        <v>407.51900000000001</v>
      </c>
    </row>
    <row r="496" spans="1:14" ht="12.75">
      <c r="A496" s="78">
        <f>IF(TRUE,Correlation_donnees_brutes!A497)</f>
        <v>494</v>
      </c>
      <c r="B496" s="78">
        <f>IF(TRUE,Correlation_donnees_brutes!B497)</f>
        <v>-0.014882400000000001</v>
      </c>
      <c r="C496" s="78">
        <f>IF(TRUE,Correlation_donnees_brutes!C497)</f>
        <v>0.059424299999999999</v>
      </c>
      <c r="D496" s="78">
        <f>IF(TRUE,Correlation_donnees_brutes!D497)</f>
        <v>0.0010329</v>
      </c>
      <c r="E496" s="73" t="str">
        <f>IF(OR(F496&gt;Correlation_traitement!$B$10,I496&gt;Correlation_traitement!$B$9,E495="NON NULLE"),"NON NULLE","NULLE")</f>
        <v>NON NULLE</v>
      </c>
      <c r="F496" s="78">
        <f>(A496-A$2)/Correlation_traitement!$B$5</f>
        <v>1.976</v>
      </c>
      <c r="G496" s="69">
        <f>F496-Correlation_traitement!$B$12</f>
        <v>1.72</v>
      </c>
      <c r="H496" s="70">
        <f ca="1">AVERAGE(OFFSET(B496,0,0,Correlation_traitement!$B$6,1))</f>
        <v>-0.014882400000000001</v>
      </c>
      <c r="I496" s="70">
        <f ca="1">AVERAGE(OFFSET(C496,0,0,Correlation_traitement!$B$6,1))</f>
        <v>0.059424299999999999</v>
      </c>
      <c r="J496" s="70">
        <f ca="1">AVERAGE(OFFSET(D496,0,0,Correlation_traitement!$B$6,1))</f>
        <v>0.0010329</v>
      </c>
      <c r="K496">
        <v>0.091794500000000001</v>
      </c>
      <c r="L496">
        <v>37.408000000000001</v>
      </c>
      <c r="M496">
        <v>444.92700000000002</v>
      </c>
      <c r="N496">
        <v>407.51900000000001</v>
      </c>
    </row>
    <row r="497" spans="1:14" ht="12.75">
      <c r="A497" s="78">
        <f>IF(TRUE,Correlation_donnees_brutes!A498)</f>
        <v>495</v>
      </c>
      <c r="B497" s="78">
        <f>IF(TRUE,Correlation_donnees_brutes!B498)</f>
        <v>-0.0148612</v>
      </c>
      <c r="C497" s="78">
        <f>IF(TRUE,Correlation_donnees_brutes!C498)</f>
        <v>0.059211600000000003</v>
      </c>
      <c r="D497" s="78">
        <f>IF(TRUE,Correlation_donnees_brutes!D498)</f>
        <v>0.00114814</v>
      </c>
      <c r="E497" s="73" t="str">
        <f>IF(OR(F497&gt;Correlation_traitement!$B$10,I497&gt;Correlation_traitement!$B$9,E496="NON NULLE"),"NON NULLE","NULLE")</f>
        <v>NON NULLE</v>
      </c>
      <c r="F497" s="78">
        <f>(A497-A$2)/Correlation_traitement!$B$5</f>
        <v>1.98</v>
      </c>
      <c r="G497" s="69">
        <f>F497-Correlation_traitement!$B$12</f>
        <v>1.724</v>
      </c>
      <c r="H497" s="70">
        <f ca="1">AVERAGE(OFFSET(B497,0,0,Correlation_traitement!$B$6,1))</f>
        <v>-0.0148612</v>
      </c>
      <c r="I497" s="70">
        <f ca="1">AVERAGE(OFFSET(C497,0,0,Correlation_traitement!$B$6,1))</f>
        <v>0.059211600000000003</v>
      </c>
      <c r="J497" s="70">
        <f ca="1">AVERAGE(OFFSET(D497,0,0,Correlation_traitement!$B$6,1))</f>
        <v>0.00114814</v>
      </c>
      <c r="K497">
        <v>0.092182299999999995</v>
      </c>
      <c r="L497">
        <v>37.566000000000002</v>
      </c>
      <c r="M497">
        <v>445.085</v>
      </c>
      <c r="N497">
        <v>407.51900000000001</v>
      </c>
    </row>
    <row r="498" spans="1:14" ht="12.75">
      <c r="A498" s="78">
        <f>IF(TRUE,Correlation_donnees_brutes!A499)</f>
        <v>496</v>
      </c>
      <c r="B498" s="78">
        <f>IF(TRUE,Correlation_donnees_brutes!B499)</f>
        <v>-0.014863700000000001</v>
      </c>
      <c r="C498" s="78">
        <f>IF(TRUE,Correlation_donnees_brutes!C499)</f>
        <v>0.060023600000000003</v>
      </c>
      <c r="D498" s="78">
        <f>IF(TRUE,Correlation_donnees_brutes!D499)</f>
        <v>0.00096586899999999995</v>
      </c>
      <c r="E498" s="73" t="str">
        <f>IF(OR(F498&gt;Correlation_traitement!$B$10,I498&gt;Correlation_traitement!$B$9,E497="NON NULLE"),"NON NULLE","NULLE")</f>
        <v>NON NULLE</v>
      </c>
      <c r="F498" s="78">
        <f>(A498-A$2)/Correlation_traitement!$B$5</f>
        <v>1.984</v>
      </c>
      <c r="G498" s="69">
        <f>F498-Correlation_traitement!$B$12</f>
        <v>1.728</v>
      </c>
      <c r="H498" s="70">
        <f ca="1">AVERAGE(OFFSET(B498,0,0,Correlation_traitement!$B$6,1))</f>
        <v>-0.014863700000000001</v>
      </c>
      <c r="I498" s="70">
        <f ca="1">AVERAGE(OFFSET(C498,0,0,Correlation_traitement!$B$6,1))</f>
        <v>0.060023600000000003</v>
      </c>
      <c r="J498" s="70">
        <f ca="1">AVERAGE(OFFSET(D498,0,0,Correlation_traitement!$B$6,1))</f>
        <v>0.00096586899999999995</v>
      </c>
      <c r="K498">
        <v>0.092533900000000002</v>
      </c>
      <c r="L498">
        <v>37.709299999999999</v>
      </c>
      <c r="M498">
        <v>445.22800000000001</v>
      </c>
      <c r="N498">
        <v>407.51900000000001</v>
      </c>
    </row>
    <row r="499" spans="1:14" ht="12.75">
      <c r="A499" s="78">
        <f>IF(TRUE,Correlation_donnees_brutes!A500)</f>
        <v>497</v>
      </c>
      <c r="B499" s="78">
        <f>IF(TRUE,Correlation_donnees_brutes!B500)</f>
        <v>-0.0146923</v>
      </c>
      <c r="C499" s="78">
        <f>IF(TRUE,Correlation_donnees_brutes!C500)</f>
        <v>0.059922599999999999</v>
      </c>
      <c r="D499" s="78">
        <f>IF(TRUE,Correlation_donnees_brutes!D500)</f>
        <v>0.00107726</v>
      </c>
      <c r="E499" s="73" t="str">
        <f>IF(OR(F499&gt;Correlation_traitement!$B$10,I499&gt;Correlation_traitement!$B$9,E498="NON NULLE"),"NON NULLE","NULLE")</f>
        <v>NON NULLE</v>
      </c>
      <c r="F499" s="78">
        <f>(A499-A$2)/Correlation_traitement!$B$5</f>
        <v>1.988</v>
      </c>
      <c r="G499" s="69">
        <f>F499-Correlation_traitement!$B$12</f>
        <v>1.732</v>
      </c>
      <c r="H499" s="70">
        <f ca="1">AVERAGE(OFFSET(B499,0,0,Correlation_traitement!$B$6,1))</f>
        <v>-0.0146923</v>
      </c>
      <c r="I499" s="70">
        <f ca="1">AVERAGE(OFFSET(C499,0,0,Correlation_traitement!$B$6,1))</f>
        <v>0.059922599999999999</v>
      </c>
      <c r="J499" s="70">
        <f ca="1">AVERAGE(OFFSET(D499,0,0,Correlation_traitement!$B$6,1))</f>
        <v>0.00107726</v>
      </c>
      <c r="K499">
        <v>0.092908900000000003</v>
      </c>
      <c r="L499">
        <v>37.862099999999998</v>
      </c>
      <c r="M499">
        <v>445.38099999999997</v>
      </c>
      <c r="N499">
        <v>407.51900000000001</v>
      </c>
    </row>
    <row r="500" spans="1:14" ht="12.75">
      <c r="A500" s="78">
        <f>IF(TRUE,Correlation_donnees_brutes!A501)</f>
        <v>498</v>
      </c>
      <c r="B500" s="78">
        <f>IF(TRUE,Correlation_donnees_brutes!B501)</f>
        <v>-0.0144882</v>
      </c>
      <c r="C500" s="78">
        <f>IF(TRUE,Correlation_donnees_brutes!C501)</f>
        <v>0.059688600000000001</v>
      </c>
      <c r="D500" s="78">
        <f>IF(TRUE,Correlation_donnees_brutes!D501)</f>
        <v>0.0010276700000000001</v>
      </c>
      <c r="E500" s="73" t="str">
        <f>IF(OR(F500&gt;Correlation_traitement!$B$10,I500&gt;Correlation_traitement!$B$9,E499="NON NULLE"),"NON NULLE","NULLE")</f>
        <v>NON NULLE</v>
      </c>
      <c r="F500" s="78">
        <f>(A500-A$2)/Correlation_traitement!$B$5</f>
        <v>1.992</v>
      </c>
      <c r="G500" s="69">
        <f>F500-Correlation_traitement!$B$12</f>
        <v>1.736</v>
      </c>
      <c r="H500" s="70">
        <f ca="1">AVERAGE(OFFSET(B500,0,0,Correlation_traitement!$B$6,1))</f>
        <v>-0.0144882</v>
      </c>
      <c r="I500" s="70">
        <f ca="1">AVERAGE(OFFSET(C500,0,0,Correlation_traitement!$B$6,1))</f>
        <v>0.059688600000000001</v>
      </c>
      <c r="J500" s="70">
        <f ca="1">AVERAGE(OFFSET(D500,0,0,Correlation_traitement!$B$6,1))</f>
        <v>0.0010276700000000001</v>
      </c>
      <c r="K500">
        <v>0.093323400000000001</v>
      </c>
      <c r="L500">
        <v>38.030999999999999</v>
      </c>
      <c r="M500">
        <v>445.55</v>
      </c>
      <c r="N500">
        <v>407.51900000000001</v>
      </c>
    </row>
    <row r="501" spans="1:14" ht="12.75">
      <c r="A501" s="78">
        <f>IF(TRUE,Correlation_donnees_brutes!A502)</f>
        <v>499</v>
      </c>
      <c r="B501" s="78">
        <f>IF(TRUE,Correlation_donnees_brutes!B502)</f>
        <v>-0.014770200000000001</v>
      </c>
      <c r="C501" s="78">
        <f>IF(TRUE,Correlation_donnees_brutes!C502)</f>
        <v>0.060003300000000002</v>
      </c>
      <c r="D501" s="78">
        <f>IF(TRUE,Correlation_donnees_brutes!D502)</f>
        <v>0.00094194899999999998</v>
      </c>
      <c r="E501" s="73" t="str">
        <f>IF(OR(F501&gt;Correlation_traitement!$B$10,I501&gt;Correlation_traitement!$B$9,E500="NON NULLE"),"NON NULLE","NULLE")</f>
        <v>NON NULLE</v>
      </c>
      <c r="F501" s="78">
        <f>(A501-A$2)/Correlation_traitement!$B$5</f>
        <v>1.996</v>
      </c>
      <c r="G501" s="69">
        <f>F501-Correlation_traitement!$B$12</f>
        <v>1.74</v>
      </c>
      <c r="H501" s="70">
        <f ca="1">AVERAGE(OFFSET(B501,0,0,Correlation_traitement!$B$6,1))</f>
        <v>-0.014770200000000001</v>
      </c>
      <c r="I501" s="70">
        <f ca="1">AVERAGE(OFFSET(C501,0,0,Correlation_traitement!$B$6,1))</f>
        <v>0.060003300000000002</v>
      </c>
      <c r="J501" s="70">
        <f ca="1">AVERAGE(OFFSET(D501,0,0,Correlation_traitement!$B$6,1))</f>
        <v>0.00094194899999999998</v>
      </c>
      <c r="K501">
        <v>0.093707600000000002</v>
      </c>
      <c r="L501">
        <v>38.187600000000003</v>
      </c>
      <c r="M501">
        <v>445.70600000000002</v>
      </c>
      <c r="N501">
        <v>407.51900000000001</v>
      </c>
    </row>
    <row r="502" spans="1:14" ht="12.75">
      <c r="A502" s="78">
        <f>IF(TRUE,Correlation_donnees_brutes!A503)</f>
        <v>500</v>
      </c>
      <c r="B502" s="78">
        <f>IF(TRUE,Correlation_donnees_brutes!B503)</f>
        <v>-0.014588</v>
      </c>
      <c r="C502" s="78">
        <f>IF(TRUE,Correlation_donnees_brutes!C503)</f>
        <v>0.059948700000000001</v>
      </c>
      <c r="D502" s="78">
        <f>IF(TRUE,Correlation_donnees_brutes!D503)</f>
        <v>0.00081897000000000003</v>
      </c>
      <c r="E502" s="73" t="str">
        <f>IF(OR(F502&gt;Correlation_traitement!$B$10,I502&gt;Correlation_traitement!$B$9,E501="NON NULLE"),"NON NULLE","NULLE")</f>
        <v>NON NULLE</v>
      </c>
      <c r="F502" s="78">
        <f>(A502-A$2)/Correlation_traitement!$B$5</f>
        <v>2</v>
      </c>
      <c r="G502" s="69">
        <f>F502-Correlation_traitement!$B$12</f>
        <v>1.744</v>
      </c>
      <c r="H502" s="70">
        <f ca="1">AVERAGE(OFFSET(B502,0,0,Correlation_traitement!$B$6,1))</f>
        <v>-0.014588</v>
      </c>
      <c r="I502" s="70">
        <f ca="1">AVERAGE(OFFSET(C502,0,0,Correlation_traitement!$B$6,1))</f>
        <v>0.059948700000000001</v>
      </c>
      <c r="J502" s="70">
        <f ca="1">AVERAGE(OFFSET(D502,0,0,Correlation_traitement!$B$6,1))</f>
        <v>0.00081897000000000003</v>
      </c>
      <c r="K502">
        <v>0.094156100000000006</v>
      </c>
      <c r="L502">
        <v>38.370399999999997</v>
      </c>
      <c r="M502">
        <v>445.88900000000001</v>
      </c>
      <c r="N502">
        <v>407.51900000000001</v>
      </c>
    </row>
    <row r="503" spans="1:14" ht="12.75">
      <c r="A503" s="78">
        <f>IF(TRUE,Correlation_donnees_brutes!A504)</f>
        <v>501</v>
      </c>
      <c r="B503" s="78">
        <f>IF(TRUE,Correlation_donnees_brutes!B504)</f>
        <v>-0.0146243</v>
      </c>
      <c r="C503" s="78">
        <f>IF(TRUE,Correlation_donnees_brutes!C504)</f>
        <v>0.059974199999999998</v>
      </c>
      <c r="D503" s="78">
        <f>IF(TRUE,Correlation_donnees_brutes!D504)</f>
        <v>0.00084862900000000005</v>
      </c>
      <c r="E503" s="73" t="str">
        <f>IF(OR(F503&gt;Correlation_traitement!$B$10,I503&gt;Correlation_traitement!$B$9,E502="NON NULLE"),"NON NULLE","NULLE")</f>
        <v>NON NULLE</v>
      </c>
      <c r="F503" s="78">
        <f>(A503-A$2)/Correlation_traitement!$B$5</f>
        <v>2.004</v>
      </c>
      <c r="G503" s="69">
        <f>F503-Correlation_traitement!$B$12</f>
        <v>1.748</v>
      </c>
      <c r="H503" s="70">
        <f ca="1">AVERAGE(OFFSET(B503,0,0,Correlation_traitement!$B$6,1))</f>
        <v>-0.0146243</v>
      </c>
      <c r="I503" s="70">
        <f ca="1">AVERAGE(OFFSET(C503,0,0,Correlation_traitement!$B$6,1))</f>
        <v>0.059974199999999998</v>
      </c>
      <c r="J503" s="70">
        <f ca="1">AVERAGE(OFFSET(D503,0,0,Correlation_traitement!$B$6,1))</f>
        <v>0.00084862900000000005</v>
      </c>
      <c r="K503">
        <v>0.094573199999999996</v>
      </c>
      <c r="L503">
        <v>38.540399999999998</v>
      </c>
      <c r="M503">
        <v>446.05900000000003</v>
      </c>
      <c r="N503">
        <v>407.51900000000001</v>
      </c>
    </row>
    <row r="504" spans="1:14" ht="12.75">
      <c r="A504" s="78">
        <f>IF(TRUE,Correlation_donnees_brutes!A505)</f>
        <v>502</v>
      </c>
      <c r="B504" s="78">
        <f>IF(TRUE,Correlation_donnees_brutes!B505)</f>
        <v>-0.0144774</v>
      </c>
      <c r="C504" s="78">
        <f>IF(TRUE,Correlation_donnees_brutes!C505)</f>
        <v>0.060286899999999997</v>
      </c>
      <c r="D504" s="78">
        <f>IF(TRUE,Correlation_donnees_brutes!D505)</f>
        <v>0.00098185599999999992</v>
      </c>
      <c r="E504" s="73" t="str">
        <f>IF(OR(F504&gt;Correlation_traitement!$B$10,I504&gt;Correlation_traitement!$B$9,E503="NON NULLE"),"NON NULLE","NULLE")</f>
        <v>NON NULLE</v>
      </c>
      <c r="F504" s="78">
        <f>(A504-A$2)/Correlation_traitement!$B$5</f>
        <v>2.008</v>
      </c>
      <c r="G504" s="69">
        <f>F504-Correlation_traitement!$B$12</f>
        <v>1.752</v>
      </c>
      <c r="H504" s="70">
        <f ca="1">AVERAGE(OFFSET(B504,0,0,Correlation_traitement!$B$6,1))</f>
        <v>-0.0144774</v>
      </c>
      <c r="I504" s="70">
        <f ca="1">AVERAGE(OFFSET(C504,0,0,Correlation_traitement!$B$6,1))</f>
        <v>0.060286899999999997</v>
      </c>
      <c r="J504" s="70">
        <f ca="1">AVERAGE(OFFSET(D504,0,0,Correlation_traitement!$B$6,1))</f>
        <v>0.00098185599999999992</v>
      </c>
      <c r="K504">
        <v>0.0949932</v>
      </c>
      <c r="L504">
        <v>38.711500000000001</v>
      </c>
      <c r="M504">
        <v>446.23</v>
      </c>
      <c r="N504">
        <v>407.51900000000001</v>
      </c>
    </row>
    <row r="505" spans="1:14" ht="12.75">
      <c r="A505" s="78">
        <f>IF(TRUE,Correlation_donnees_brutes!A506)</f>
        <v>503</v>
      </c>
      <c r="B505" s="78">
        <f>IF(TRUE,Correlation_donnees_brutes!B506)</f>
        <v>-0.014578000000000001</v>
      </c>
      <c r="C505" s="78">
        <f>IF(TRUE,Correlation_donnees_brutes!C506)</f>
        <v>0.060173600000000001</v>
      </c>
      <c r="D505" s="78">
        <f>IF(TRUE,Correlation_donnees_brutes!D506)</f>
        <v>0.000960625</v>
      </c>
      <c r="E505" s="73" t="str">
        <f>IF(OR(F505&gt;Correlation_traitement!$B$10,I505&gt;Correlation_traitement!$B$9,E504="NON NULLE"),"NON NULLE","NULLE")</f>
        <v>NON NULLE</v>
      </c>
      <c r="F505" s="78">
        <f>(A505-A$2)/Correlation_traitement!$B$5</f>
        <v>2.012</v>
      </c>
      <c r="G505" s="69">
        <f>F505-Correlation_traitement!$B$12</f>
        <v>1.756</v>
      </c>
      <c r="H505" s="70">
        <f ca="1">AVERAGE(OFFSET(B505,0,0,Correlation_traitement!$B$6,1))</f>
        <v>-0.014578000000000001</v>
      </c>
      <c r="I505" s="70">
        <f ca="1">AVERAGE(OFFSET(C505,0,0,Correlation_traitement!$B$6,1))</f>
        <v>0.060173600000000001</v>
      </c>
      <c r="J505" s="70">
        <f ca="1">AVERAGE(OFFSET(D505,0,0,Correlation_traitement!$B$6,1))</f>
        <v>0.000960625</v>
      </c>
      <c r="K505">
        <v>0.095402100000000004</v>
      </c>
      <c r="L505">
        <v>38.8782</v>
      </c>
      <c r="M505">
        <v>446.39699999999999</v>
      </c>
      <c r="N505">
        <v>407.51900000000001</v>
      </c>
    </row>
    <row r="506" spans="1:14" ht="12.75">
      <c r="A506" s="78">
        <f>IF(TRUE,Correlation_donnees_brutes!A507)</f>
        <v>504</v>
      </c>
      <c r="B506" s="78">
        <f>IF(TRUE,Correlation_donnees_brutes!B507)</f>
        <v>-0.014707899999999999</v>
      </c>
      <c r="C506" s="78">
        <f>IF(TRUE,Correlation_donnees_brutes!C507)</f>
        <v>0.059864599999999997</v>
      </c>
      <c r="D506" s="78">
        <f>IF(TRUE,Correlation_donnees_brutes!D507)</f>
        <v>0.0010839999999999999</v>
      </c>
      <c r="E506" s="73" t="str">
        <f>IF(OR(F506&gt;Correlation_traitement!$B$10,I506&gt;Correlation_traitement!$B$9,E505="NON NULLE"),"NON NULLE","NULLE")</f>
        <v>NON NULLE</v>
      </c>
      <c r="F506" s="78">
        <f>(A506-A$2)/Correlation_traitement!$B$5</f>
        <v>2.016</v>
      </c>
      <c r="G506" s="69">
        <f>F506-Correlation_traitement!$B$12</f>
        <v>1.76</v>
      </c>
      <c r="H506" s="70">
        <f ca="1">AVERAGE(OFFSET(B506,0,0,Correlation_traitement!$B$6,1))</f>
        <v>-0.014707899999999999</v>
      </c>
      <c r="I506" s="70">
        <f ca="1">AVERAGE(OFFSET(C506,0,0,Correlation_traitement!$B$6,1))</f>
        <v>0.059864599999999997</v>
      </c>
      <c r="J506" s="70">
        <f ca="1">AVERAGE(OFFSET(D506,0,0,Correlation_traitement!$B$6,1))</f>
        <v>0.0010839999999999999</v>
      </c>
      <c r="K506">
        <v>0.095750399999999999</v>
      </c>
      <c r="L506">
        <v>39.020099999999999</v>
      </c>
      <c r="M506">
        <v>446.53899999999999</v>
      </c>
      <c r="N506">
        <v>407.51900000000001</v>
      </c>
    </row>
    <row r="507" spans="1:14" ht="12.75">
      <c r="A507" s="78">
        <f>IF(TRUE,Correlation_donnees_brutes!A508)</f>
        <v>505</v>
      </c>
      <c r="B507" s="78">
        <f>IF(TRUE,Correlation_donnees_brutes!B508)</f>
        <v>-0.014431899999999999</v>
      </c>
      <c r="C507" s="78">
        <f>IF(TRUE,Correlation_donnees_brutes!C508)</f>
        <v>0.059843899999999998</v>
      </c>
      <c r="D507" s="78">
        <f>IF(TRUE,Correlation_donnees_brutes!D508)</f>
        <v>0.0010153499999999999</v>
      </c>
      <c r="E507" s="73" t="str">
        <f>IF(OR(F507&gt;Correlation_traitement!$B$10,I507&gt;Correlation_traitement!$B$9,E506="NON NULLE"),"NON NULLE","NULLE")</f>
        <v>NON NULLE</v>
      </c>
      <c r="F507" s="78">
        <f>(A507-A$2)/Correlation_traitement!$B$5</f>
        <v>2.02</v>
      </c>
      <c r="G507" s="69">
        <f>F507-Correlation_traitement!$B$12</f>
        <v>1.764</v>
      </c>
      <c r="H507" s="70">
        <f ca="1">AVERAGE(OFFSET(B507,0,0,Correlation_traitement!$B$6,1))</f>
        <v>-0.014431899999999999</v>
      </c>
      <c r="I507" s="70">
        <f ca="1">AVERAGE(OFFSET(C507,0,0,Correlation_traitement!$B$6,1))</f>
        <v>0.059843899999999998</v>
      </c>
      <c r="J507" s="70">
        <f ca="1">AVERAGE(OFFSET(D507,0,0,Correlation_traitement!$B$6,1))</f>
        <v>0.0010153499999999999</v>
      </c>
      <c r="K507">
        <v>0.096083299999999996</v>
      </c>
      <c r="L507">
        <v>39.155799999999999</v>
      </c>
      <c r="M507">
        <v>446.675</v>
      </c>
      <c r="N507">
        <v>407.51900000000001</v>
      </c>
    </row>
    <row r="508" spans="1:14" ht="12.75">
      <c r="A508" s="78">
        <f>IF(TRUE,Correlation_donnees_brutes!A509)</f>
        <v>506</v>
      </c>
      <c r="B508" s="78">
        <f>IF(TRUE,Correlation_donnees_brutes!B509)</f>
        <v>-0.0143813</v>
      </c>
      <c r="C508" s="78">
        <f>IF(TRUE,Correlation_donnees_brutes!C509)</f>
        <v>0.0598174</v>
      </c>
      <c r="D508" s="78">
        <f>IF(TRUE,Correlation_donnees_brutes!D509)</f>
        <v>0.00097046000000000003</v>
      </c>
      <c r="E508" s="73" t="str">
        <f>IF(OR(F508&gt;Correlation_traitement!$B$10,I508&gt;Correlation_traitement!$B$9,E507="NON NULLE"),"NON NULLE","NULLE")</f>
        <v>NON NULLE</v>
      </c>
      <c r="F508" s="78">
        <f>(A508-A$2)/Correlation_traitement!$B$5</f>
        <v>2.024</v>
      </c>
      <c r="G508" s="69">
        <f>F508-Correlation_traitement!$B$12</f>
        <v>1.768</v>
      </c>
      <c r="H508" s="70">
        <f ca="1">AVERAGE(OFFSET(B508,0,0,Correlation_traitement!$B$6,1))</f>
        <v>-0.0143813</v>
      </c>
      <c r="I508" s="70">
        <f ca="1">AVERAGE(OFFSET(C508,0,0,Correlation_traitement!$B$6,1))</f>
        <v>0.0598174</v>
      </c>
      <c r="J508" s="70">
        <f ca="1">AVERAGE(OFFSET(D508,0,0,Correlation_traitement!$B$6,1))</f>
        <v>0.00097046000000000003</v>
      </c>
      <c r="K508">
        <v>0.096407699999999999</v>
      </c>
      <c r="L508">
        <v>39.287999999999997</v>
      </c>
      <c r="M508">
        <v>446.80700000000002</v>
      </c>
      <c r="N508">
        <v>407.51900000000001</v>
      </c>
    </row>
    <row r="509" spans="1:14" ht="12.75">
      <c r="A509" s="78">
        <f>IF(TRUE,Correlation_donnees_brutes!A510)</f>
        <v>507</v>
      </c>
      <c r="B509" s="78">
        <f>IF(TRUE,Correlation_donnees_brutes!B510)</f>
        <v>-0.0143614</v>
      </c>
      <c r="C509" s="78">
        <f>IF(TRUE,Correlation_donnees_brutes!C510)</f>
        <v>0.059898399999999997</v>
      </c>
      <c r="D509" s="78">
        <f>IF(TRUE,Correlation_donnees_brutes!D510)</f>
        <v>0.00088922600000000001</v>
      </c>
      <c r="E509" s="73" t="str">
        <f>IF(OR(F509&gt;Correlation_traitement!$B$10,I509&gt;Correlation_traitement!$B$9,E508="NON NULLE"),"NON NULLE","NULLE")</f>
        <v>NON NULLE</v>
      </c>
      <c r="F509" s="78">
        <f>(A509-A$2)/Correlation_traitement!$B$5</f>
        <v>2.028</v>
      </c>
      <c r="G509" s="69">
        <f>F509-Correlation_traitement!$B$12</f>
        <v>1.772</v>
      </c>
      <c r="H509" s="70">
        <f ca="1">AVERAGE(OFFSET(B509,0,0,Correlation_traitement!$B$6,1))</f>
        <v>-0.0143614</v>
      </c>
      <c r="I509" s="70">
        <f ca="1">AVERAGE(OFFSET(C509,0,0,Correlation_traitement!$B$6,1))</f>
        <v>0.059898399999999997</v>
      </c>
      <c r="J509" s="70">
        <f ca="1">AVERAGE(OFFSET(D509,0,0,Correlation_traitement!$B$6,1))</f>
        <v>0.00088922600000000001</v>
      </c>
      <c r="K509">
        <v>0.096693600000000005</v>
      </c>
      <c r="L509">
        <v>39.404499999999999</v>
      </c>
      <c r="M509">
        <v>446.923</v>
      </c>
      <c r="N509">
        <v>407.51900000000001</v>
      </c>
    </row>
    <row r="510" spans="1:14" ht="12.75">
      <c r="A510" s="78">
        <f>IF(TRUE,Correlation_donnees_brutes!A511)</f>
        <v>508</v>
      </c>
      <c r="B510" s="78">
        <f>IF(TRUE,Correlation_donnees_brutes!B511)</f>
        <v>-0.0143854</v>
      </c>
      <c r="C510" s="78">
        <f>IF(TRUE,Correlation_donnees_brutes!C511)</f>
        <v>0.059782700000000001</v>
      </c>
      <c r="D510" s="78">
        <f>IF(TRUE,Correlation_donnees_brutes!D511)</f>
        <v>0.00096438600000000002</v>
      </c>
      <c r="E510" s="73" t="str">
        <f>IF(OR(F510&gt;Correlation_traitement!$B$10,I510&gt;Correlation_traitement!$B$9,E509="NON NULLE"),"NON NULLE","NULLE")</f>
        <v>NON NULLE</v>
      </c>
      <c r="F510" s="78">
        <f>(A510-A$2)/Correlation_traitement!$B$5</f>
        <v>2.032</v>
      </c>
      <c r="G510" s="69">
        <f>F510-Correlation_traitement!$B$12</f>
        <v>1.776</v>
      </c>
      <c r="H510" s="70">
        <f ca="1">AVERAGE(OFFSET(B510,0,0,Correlation_traitement!$B$6,1))</f>
        <v>-0.0143854</v>
      </c>
      <c r="I510" s="70">
        <f ca="1">AVERAGE(OFFSET(C510,0,0,Correlation_traitement!$B$6,1))</f>
        <v>0.059782700000000001</v>
      </c>
      <c r="J510" s="70">
        <f ca="1">AVERAGE(OFFSET(D510,0,0,Correlation_traitement!$B$6,1))</f>
        <v>0.00096438600000000002</v>
      </c>
      <c r="K510">
        <v>0.097062599999999999</v>
      </c>
      <c r="L510">
        <v>39.5548</v>
      </c>
      <c r="M510">
        <v>447.07400000000001</v>
      </c>
      <c r="N510">
        <v>407.51900000000001</v>
      </c>
    </row>
    <row r="511" spans="1:14" ht="12.75">
      <c r="A511" s="78">
        <f>IF(TRUE,Correlation_donnees_brutes!A512)</f>
        <v>509</v>
      </c>
      <c r="B511" s="78">
        <f>IF(TRUE,Correlation_donnees_brutes!B512)</f>
        <v>-0.0145042</v>
      </c>
      <c r="C511" s="78">
        <f>IF(TRUE,Correlation_donnees_brutes!C512)</f>
        <v>0.059974399999999997</v>
      </c>
      <c r="D511" s="78">
        <f>IF(TRUE,Correlation_donnees_brutes!D512)</f>
        <v>0.00099814099999999992</v>
      </c>
      <c r="E511" s="73" t="str">
        <f>IF(OR(F511&gt;Correlation_traitement!$B$10,I511&gt;Correlation_traitement!$B$9,E510="NON NULLE"),"NON NULLE","NULLE")</f>
        <v>NON NULLE</v>
      </c>
      <c r="F511" s="78">
        <f>(A511-A$2)/Correlation_traitement!$B$5</f>
        <v>2.036</v>
      </c>
      <c r="G511" s="69">
        <f>F511-Correlation_traitement!$B$12</f>
        <v>1.78</v>
      </c>
      <c r="H511" s="70">
        <f ca="1">AVERAGE(OFFSET(B511,0,0,Correlation_traitement!$B$6,1))</f>
        <v>-0.0145042</v>
      </c>
      <c r="I511" s="70">
        <f ca="1">AVERAGE(OFFSET(C511,0,0,Correlation_traitement!$B$6,1))</f>
        <v>0.059974399999999997</v>
      </c>
      <c r="J511" s="70">
        <f ca="1">AVERAGE(OFFSET(D511,0,0,Correlation_traitement!$B$6,1))</f>
        <v>0.00099814099999999992</v>
      </c>
      <c r="K511">
        <v>0.097419500000000006</v>
      </c>
      <c r="L511">
        <v>39.700299999999999</v>
      </c>
      <c r="M511">
        <v>447.21899999999999</v>
      </c>
      <c r="N511">
        <v>407.51900000000001</v>
      </c>
    </row>
    <row r="512" spans="1:14" ht="12.75">
      <c r="A512" s="78">
        <f>IF(TRUE,Correlation_donnees_brutes!A513)</f>
        <v>510</v>
      </c>
      <c r="B512" s="78">
        <f>IF(TRUE,Correlation_donnees_brutes!B513)</f>
        <v>-0.0145579</v>
      </c>
      <c r="C512" s="78">
        <f>IF(TRUE,Correlation_donnees_brutes!C513)</f>
        <v>0.059957200000000002</v>
      </c>
      <c r="D512" s="78">
        <f>IF(TRUE,Correlation_donnees_brutes!D513)</f>
        <v>0.0010461299999999999</v>
      </c>
      <c r="E512" s="73" t="str">
        <f>IF(OR(F512&gt;Correlation_traitement!$B$10,I512&gt;Correlation_traitement!$B$9,E511="NON NULLE"),"NON NULLE","NULLE")</f>
        <v>NON NULLE</v>
      </c>
      <c r="F512" s="78">
        <f>(A512-A$2)/Correlation_traitement!$B$5</f>
        <v>2.04</v>
      </c>
      <c r="G512" s="69">
        <f>F512-Correlation_traitement!$B$12</f>
        <v>1.784</v>
      </c>
      <c r="H512" s="70">
        <f ca="1">AVERAGE(OFFSET(B512,0,0,Correlation_traitement!$B$6,1))</f>
        <v>-0.0145579</v>
      </c>
      <c r="I512" s="70">
        <f ca="1">AVERAGE(OFFSET(C512,0,0,Correlation_traitement!$B$6,1))</f>
        <v>0.059957200000000002</v>
      </c>
      <c r="J512" s="70">
        <f ca="1">AVERAGE(OFFSET(D512,0,0,Correlation_traitement!$B$6,1))</f>
        <v>0.0010461299999999999</v>
      </c>
      <c r="K512">
        <v>0.0978073</v>
      </c>
      <c r="L512">
        <v>39.8583</v>
      </c>
      <c r="M512">
        <v>447.37700000000001</v>
      </c>
      <c r="N512">
        <v>407.51900000000001</v>
      </c>
    </row>
    <row r="513" spans="1:14" ht="12.75">
      <c r="A513" s="78">
        <f>IF(TRUE,Correlation_donnees_brutes!A514)</f>
        <v>511</v>
      </c>
      <c r="B513" s="78">
        <f>IF(TRUE,Correlation_donnees_brutes!B514)</f>
        <v>-0.014423800000000001</v>
      </c>
      <c r="C513" s="78">
        <f>IF(TRUE,Correlation_donnees_brutes!C514)</f>
        <v>0.059881799999999999</v>
      </c>
      <c r="D513" s="78">
        <f>IF(TRUE,Correlation_donnees_brutes!D514)</f>
        <v>0.00104166</v>
      </c>
      <c r="E513" s="73" t="str">
        <f>IF(OR(F513&gt;Correlation_traitement!$B$10,I513&gt;Correlation_traitement!$B$9,E512="NON NULLE"),"NON NULLE","NULLE")</f>
        <v>NON NULLE</v>
      </c>
      <c r="F513" s="78">
        <f>(A513-A$2)/Correlation_traitement!$B$5</f>
        <v>2.044</v>
      </c>
      <c r="G513" s="69">
        <f>F513-Correlation_traitement!$B$12</f>
        <v>1.788</v>
      </c>
      <c r="H513" s="70">
        <f ca="1">AVERAGE(OFFSET(B513,0,0,Correlation_traitement!$B$6,1))</f>
        <v>-0.014423800000000001</v>
      </c>
      <c r="I513" s="70">
        <f ca="1">AVERAGE(OFFSET(C513,0,0,Correlation_traitement!$B$6,1))</f>
        <v>0.059881799999999999</v>
      </c>
      <c r="J513" s="70">
        <f ca="1">AVERAGE(OFFSET(D513,0,0,Correlation_traitement!$B$6,1))</f>
        <v>0.00104166</v>
      </c>
      <c r="K513">
        <v>0.098163100000000003</v>
      </c>
      <c r="L513">
        <v>40.003300000000003</v>
      </c>
      <c r="M513">
        <v>447.52199999999999</v>
      </c>
      <c r="N513">
        <v>407.51900000000001</v>
      </c>
    </row>
    <row r="514" spans="1:14" ht="12.75">
      <c r="A514" s="78">
        <f>IF(TRUE,Correlation_donnees_brutes!A515)</f>
        <v>512</v>
      </c>
      <c r="B514" s="78">
        <f>IF(TRUE,Correlation_donnees_brutes!B515)</f>
        <v>-0.0145413</v>
      </c>
      <c r="C514" s="78">
        <f>IF(TRUE,Correlation_donnees_brutes!C515)</f>
        <v>0.059932300000000001</v>
      </c>
      <c r="D514" s="78">
        <f>IF(TRUE,Correlation_donnees_brutes!D515)</f>
        <v>0.0010060200000000001</v>
      </c>
      <c r="E514" s="73" t="str">
        <f>IF(OR(F514&gt;Correlation_traitement!$B$10,I514&gt;Correlation_traitement!$B$9,E513="NON NULLE"),"NON NULLE","NULLE")</f>
        <v>NON NULLE</v>
      </c>
      <c r="F514" s="78">
        <f>(A514-A$2)/Correlation_traitement!$B$5</f>
        <v>2.048</v>
      </c>
      <c r="G514" s="69">
        <f>F514-Correlation_traitement!$B$12</f>
        <v>1.792</v>
      </c>
      <c r="H514" s="70">
        <f ca="1">AVERAGE(OFFSET(B514,0,0,Correlation_traitement!$B$6,1))</f>
        <v>-0.0145413</v>
      </c>
      <c r="I514" s="70">
        <f ca="1">AVERAGE(OFFSET(C514,0,0,Correlation_traitement!$B$6,1))</f>
        <v>0.059932300000000001</v>
      </c>
      <c r="J514" s="70">
        <f ca="1">AVERAGE(OFFSET(D514,0,0,Correlation_traitement!$B$6,1))</f>
        <v>0.0010060200000000001</v>
      </c>
      <c r="K514">
        <v>0.0984574</v>
      </c>
      <c r="L514">
        <v>40.1233</v>
      </c>
      <c r="M514">
        <v>447.642</v>
      </c>
      <c r="N514">
        <v>407.51900000000001</v>
      </c>
    </row>
    <row r="515" spans="1:14" ht="12.75">
      <c r="A515" s="78">
        <f>IF(TRUE,Correlation_donnees_brutes!A516)</f>
        <v>513</v>
      </c>
      <c r="B515" s="78">
        <f>IF(TRUE,Correlation_donnees_brutes!B516)</f>
        <v>-0.014454699999999999</v>
      </c>
      <c r="C515" s="78">
        <f>IF(TRUE,Correlation_donnees_brutes!C516)</f>
        <v>0.059843199999999999</v>
      </c>
      <c r="D515" s="78">
        <f>IF(TRUE,Correlation_donnees_brutes!D516)</f>
        <v>0.00094147299999999996</v>
      </c>
      <c r="E515" s="73" t="str">
        <f>IF(OR(F515&gt;Correlation_traitement!$B$10,I515&gt;Correlation_traitement!$B$9,E514="NON NULLE"),"NON NULLE","NULLE")</f>
        <v>NON NULLE</v>
      </c>
      <c r="F515" s="78">
        <f>(A515-A$2)/Correlation_traitement!$B$5</f>
        <v>2.052</v>
      </c>
      <c r="G515" s="69">
        <f>F515-Correlation_traitement!$B$12</f>
        <v>1.796</v>
      </c>
      <c r="H515" s="70">
        <f ca="1">AVERAGE(OFFSET(B515,0,0,Correlation_traitement!$B$6,1))</f>
        <v>-0.014454699999999999</v>
      </c>
      <c r="I515" s="70">
        <f ca="1">AVERAGE(OFFSET(C515,0,0,Correlation_traitement!$B$6,1))</f>
        <v>0.059843199999999999</v>
      </c>
      <c r="J515" s="70">
        <f ca="1">AVERAGE(OFFSET(D515,0,0,Correlation_traitement!$B$6,1))</f>
        <v>0.00094147299999999996</v>
      </c>
      <c r="K515">
        <v>0.098904800000000001</v>
      </c>
      <c r="L515">
        <v>40.305599999999998</v>
      </c>
      <c r="M515">
        <v>447.82400000000001</v>
      </c>
      <c r="N515">
        <v>407.51900000000001</v>
      </c>
    </row>
    <row r="516" spans="1:14" ht="12.75">
      <c r="A516" s="78">
        <f>IF(TRUE,Correlation_donnees_brutes!A517)</f>
        <v>514</v>
      </c>
      <c r="B516" s="78">
        <f>IF(TRUE,Correlation_donnees_brutes!B517)</f>
        <v>-0.0145045</v>
      </c>
      <c r="C516" s="78">
        <f>IF(TRUE,Correlation_donnees_brutes!C517)</f>
        <v>0.060149800000000003</v>
      </c>
      <c r="D516" s="78">
        <f>IF(TRUE,Correlation_donnees_brutes!D517)</f>
        <v>0.00106587</v>
      </c>
      <c r="E516" s="73" t="str">
        <f>IF(OR(F516&gt;Correlation_traitement!$B$10,I516&gt;Correlation_traitement!$B$9,E515="NON NULLE"),"NON NULLE","NULLE")</f>
        <v>NON NULLE</v>
      </c>
      <c r="F516" s="78">
        <f>(A516-A$2)/Correlation_traitement!$B$5</f>
        <v>2.056</v>
      </c>
      <c r="G516" s="69">
        <f>F516-Correlation_traitement!$B$12</f>
        <v>1.8</v>
      </c>
      <c r="H516" s="70">
        <f ca="1">AVERAGE(OFFSET(B516,0,0,Correlation_traitement!$B$6,1))</f>
        <v>-0.0145045</v>
      </c>
      <c r="I516" s="70">
        <f ca="1">AVERAGE(OFFSET(C516,0,0,Correlation_traitement!$B$6,1))</f>
        <v>0.060149800000000003</v>
      </c>
      <c r="J516" s="70">
        <f ca="1">AVERAGE(OFFSET(D516,0,0,Correlation_traitement!$B$6,1))</f>
        <v>0.00106587</v>
      </c>
      <c r="K516">
        <v>0.0993362</v>
      </c>
      <c r="L516">
        <v>40.481400000000001</v>
      </c>
      <c r="M516">
        <v>448</v>
      </c>
      <c r="N516">
        <v>407.51900000000001</v>
      </c>
    </row>
    <row r="517" spans="1:14" ht="12.75">
      <c r="A517" s="78">
        <f>IF(TRUE,Correlation_donnees_brutes!A518)</f>
        <v>515</v>
      </c>
      <c r="B517" s="78">
        <f>IF(TRUE,Correlation_donnees_brutes!B518)</f>
        <v>-0.0145294</v>
      </c>
      <c r="C517" s="78">
        <f>IF(TRUE,Correlation_donnees_brutes!C518)</f>
        <v>0.060120800000000002</v>
      </c>
      <c r="D517" s="78">
        <f>IF(TRUE,Correlation_donnees_brutes!D518)</f>
        <v>0.00104963</v>
      </c>
      <c r="E517" s="73" t="str">
        <f>IF(OR(F517&gt;Correlation_traitement!$B$10,I517&gt;Correlation_traitement!$B$9,E516="NON NULLE"),"NON NULLE","NULLE")</f>
        <v>NON NULLE</v>
      </c>
      <c r="F517" s="78">
        <f>(A517-A$2)/Correlation_traitement!$B$5</f>
        <v>2.0600000000000001</v>
      </c>
      <c r="G517" s="69">
        <f>F517-Correlation_traitement!$B$12</f>
        <v>1.8040000000000001</v>
      </c>
      <c r="H517" s="70">
        <f ca="1">AVERAGE(OFFSET(B517,0,0,Correlation_traitement!$B$6,1))</f>
        <v>-0.0145294</v>
      </c>
      <c r="I517" s="70">
        <f ca="1">AVERAGE(OFFSET(C517,0,0,Correlation_traitement!$B$6,1))</f>
        <v>0.060120800000000002</v>
      </c>
      <c r="J517" s="70">
        <f ca="1">AVERAGE(OFFSET(D517,0,0,Correlation_traitement!$B$6,1))</f>
        <v>0.00104963</v>
      </c>
      <c r="K517">
        <v>0.099739599999999998</v>
      </c>
      <c r="L517">
        <v>40.645800000000001</v>
      </c>
      <c r="M517">
        <v>448.165</v>
      </c>
      <c r="N517">
        <v>407.51900000000001</v>
      </c>
    </row>
    <row r="518" spans="1:14" ht="12.75">
      <c r="A518" s="78">
        <f>IF(TRUE,Correlation_donnees_brutes!A519)</f>
        <v>516</v>
      </c>
      <c r="B518" s="78">
        <f>IF(TRUE,Correlation_donnees_brutes!B519)</f>
        <v>-0.014578799999999999</v>
      </c>
      <c r="C518" s="78">
        <f>IF(TRUE,Correlation_donnees_brutes!C519)</f>
        <v>0.0601176</v>
      </c>
      <c r="D518" s="78">
        <f>IF(TRUE,Correlation_donnees_brutes!D519)</f>
        <v>0.00106317</v>
      </c>
      <c r="E518" s="73" t="str">
        <f>IF(OR(F518&gt;Correlation_traitement!$B$10,I518&gt;Correlation_traitement!$B$9,E517="NON NULLE"),"NON NULLE","NULLE")</f>
        <v>NON NULLE</v>
      </c>
      <c r="F518" s="78">
        <f>(A518-A$2)/Correlation_traitement!$B$5</f>
        <v>2.0640000000000001</v>
      </c>
      <c r="G518" s="69">
        <f>F518-Correlation_traitement!$B$12</f>
        <v>1.8080000000000001</v>
      </c>
      <c r="H518" s="70">
        <f ca="1">AVERAGE(OFFSET(B518,0,0,Correlation_traitement!$B$6,1))</f>
        <v>-0.014578799999999999</v>
      </c>
      <c r="I518" s="70">
        <f ca="1">AVERAGE(OFFSET(C518,0,0,Correlation_traitement!$B$6,1))</f>
        <v>0.0601176</v>
      </c>
      <c r="J518" s="70">
        <f ca="1">AVERAGE(OFFSET(D518,0,0,Correlation_traitement!$B$6,1))</f>
        <v>0.00106317</v>
      </c>
      <c r="K518">
        <v>0.10008499999999999</v>
      </c>
      <c r="L518">
        <v>40.7866</v>
      </c>
      <c r="M518">
        <v>448.30599999999998</v>
      </c>
      <c r="N518">
        <v>407.51900000000001</v>
      </c>
    </row>
    <row r="519" spans="1:14" ht="12.75">
      <c r="A519" s="78">
        <f>IF(TRUE,Correlation_donnees_brutes!A520)</f>
        <v>517</v>
      </c>
      <c r="B519" s="78">
        <f>IF(TRUE,Correlation_donnees_brutes!B520)</f>
        <v>-0.0146345</v>
      </c>
      <c r="C519" s="78">
        <f>IF(TRUE,Correlation_donnees_brutes!C520)</f>
        <v>0.060064399999999997</v>
      </c>
      <c r="D519" s="78">
        <f>IF(TRUE,Correlation_donnees_brutes!D520)</f>
        <v>0.00109355</v>
      </c>
      <c r="E519" s="73" t="str">
        <f>IF(OR(F519&gt;Correlation_traitement!$B$10,I519&gt;Correlation_traitement!$B$9,E518="NON NULLE"),"NON NULLE","NULLE")</f>
        <v>NON NULLE</v>
      </c>
      <c r="F519" s="78">
        <f>(A519-A$2)/Correlation_traitement!$B$5</f>
        <v>2.0680000000000001</v>
      </c>
      <c r="G519" s="69">
        <f>F519-Correlation_traitement!$B$12</f>
        <v>1.8120000000000001</v>
      </c>
      <c r="H519" s="70">
        <f ca="1">AVERAGE(OFFSET(B519,0,0,Correlation_traitement!$B$6,1))</f>
        <v>-0.0146345</v>
      </c>
      <c r="I519" s="70">
        <f ca="1">AVERAGE(OFFSET(C519,0,0,Correlation_traitement!$B$6,1))</f>
        <v>0.060064399999999997</v>
      </c>
      <c r="J519" s="70">
        <f ca="1">AVERAGE(OFFSET(D519,0,0,Correlation_traitement!$B$6,1))</f>
        <v>0.00109355</v>
      </c>
      <c r="K519">
        <v>0.10045700000000001</v>
      </c>
      <c r="L519">
        <v>40.938099999999999</v>
      </c>
      <c r="M519">
        <v>448.45699999999999</v>
      </c>
      <c r="N519">
        <v>407.51900000000001</v>
      </c>
    </row>
    <row r="520" spans="1:14" ht="12.75">
      <c r="A520" s="78">
        <f>IF(TRUE,Correlation_donnees_brutes!A521)</f>
        <v>518</v>
      </c>
      <c r="B520" s="78">
        <f>IF(TRUE,Correlation_donnees_brutes!B521)</f>
        <v>-0.014631699999999999</v>
      </c>
      <c r="C520" s="78">
        <f>IF(TRUE,Correlation_donnees_brutes!C521)</f>
        <v>0.0599214</v>
      </c>
      <c r="D520" s="78">
        <f>IF(TRUE,Correlation_donnees_brutes!D521)</f>
        <v>0.00112262</v>
      </c>
      <c r="E520" s="73" t="str">
        <f>IF(OR(F520&gt;Correlation_traitement!$B$10,I520&gt;Correlation_traitement!$B$9,E519="NON NULLE"),"NON NULLE","NULLE")</f>
        <v>NON NULLE</v>
      </c>
      <c r="F520" s="78">
        <f>(A520-A$2)/Correlation_traitement!$B$5</f>
        <v>2.0720000000000001</v>
      </c>
      <c r="G520" s="69">
        <f>F520-Correlation_traitement!$B$12</f>
        <v>1.8160000000000001</v>
      </c>
      <c r="H520" s="70">
        <f ca="1">AVERAGE(OFFSET(B520,0,0,Correlation_traitement!$B$6,1))</f>
        <v>-0.014631699999999999</v>
      </c>
      <c r="I520" s="70">
        <f ca="1">AVERAGE(OFFSET(C520,0,0,Correlation_traitement!$B$6,1))</f>
        <v>0.0599214</v>
      </c>
      <c r="J520" s="70">
        <f ca="1">AVERAGE(OFFSET(D520,0,0,Correlation_traitement!$B$6,1))</f>
        <v>0.00112262</v>
      </c>
      <c r="K520">
        <v>0.10086000000000001</v>
      </c>
      <c r="L520">
        <v>41.1025</v>
      </c>
      <c r="M520">
        <v>448.62099999999998</v>
      </c>
      <c r="N520">
        <v>407.51900000000001</v>
      </c>
    </row>
    <row r="521" spans="1:14" ht="12.75">
      <c r="A521" s="78">
        <f>IF(TRUE,Correlation_donnees_brutes!A522)</f>
        <v>519</v>
      </c>
      <c r="B521" s="78">
        <f>IF(TRUE,Correlation_donnees_brutes!B522)</f>
        <v>-0.0146327</v>
      </c>
      <c r="C521" s="78">
        <f>IF(TRUE,Correlation_donnees_brutes!C522)</f>
        <v>0.0597057</v>
      </c>
      <c r="D521" s="78">
        <f>IF(TRUE,Correlation_donnees_brutes!D522)</f>
        <v>0.00108187</v>
      </c>
      <c r="E521" s="73" t="str">
        <f>IF(OR(F521&gt;Correlation_traitement!$B$10,I521&gt;Correlation_traitement!$B$9,E520="NON NULLE"),"NON NULLE","NULLE")</f>
        <v>NON NULLE</v>
      </c>
      <c r="F521" s="78">
        <f>(A521-A$2)/Correlation_traitement!$B$5</f>
        <v>2.0760000000000001</v>
      </c>
      <c r="G521" s="69">
        <f>F521-Correlation_traitement!$B$12</f>
        <v>1.8200000000000001</v>
      </c>
      <c r="H521" s="70">
        <f ca="1">AVERAGE(OFFSET(B521,0,0,Correlation_traitement!$B$6,1))</f>
        <v>-0.0146327</v>
      </c>
      <c r="I521" s="70">
        <f ca="1">AVERAGE(OFFSET(C521,0,0,Correlation_traitement!$B$6,1))</f>
        <v>0.0597057</v>
      </c>
      <c r="J521" s="70">
        <f ca="1">AVERAGE(OFFSET(D521,0,0,Correlation_traitement!$B$6,1))</f>
        <v>0.00108187</v>
      </c>
      <c r="K521">
        <v>0.101226</v>
      </c>
      <c r="L521">
        <v>41.2517</v>
      </c>
      <c r="M521">
        <v>448.77100000000002</v>
      </c>
      <c r="N521">
        <v>407.51900000000001</v>
      </c>
    </row>
    <row r="522" spans="1:14" ht="12.75">
      <c r="A522" s="78">
        <f>IF(TRUE,Correlation_donnees_brutes!A523)</f>
        <v>520</v>
      </c>
      <c r="B522" s="78">
        <f>IF(TRUE,Correlation_donnees_brutes!B523)</f>
        <v>-0.014573300000000001</v>
      </c>
      <c r="C522" s="78">
        <f>IF(TRUE,Correlation_donnees_brutes!C523)</f>
        <v>0.059775099999999998</v>
      </c>
      <c r="D522" s="78">
        <f>IF(TRUE,Correlation_donnees_brutes!D523)</f>
        <v>0.00107763</v>
      </c>
      <c r="E522" s="73" t="str">
        <f>IF(OR(F522&gt;Correlation_traitement!$B$10,I522&gt;Correlation_traitement!$B$9,E521="NON NULLE"),"NON NULLE","NULLE")</f>
        <v>NON NULLE</v>
      </c>
      <c r="F522" s="78">
        <f>(A522-A$2)/Correlation_traitement!$B$5</f>
        <v>2.0800000000000001</v>
      </c>
      <c r="G522" s="69">
        <f>F522-Correlation_traitement!$B$12</f>
        <v>1.8240000000000001</v>
      </c>
      <c r="H522" s="70">
        <f ca="1">AVERAGE(OFFSET(B522,0,0,Correlation_traitement!$B$6,1))</f>
        <v>-0.014573300000000001</v>
      </c>
      <c r="I522" s="70">
        <f ca="1">AVERAGE(OFFSET(C522,0,0,Correlation_traitement!$B$6,1))</f>
        <v>0.059775099999999998</v>
      </c>
      <c r="J522" s="70">
        <f ca="1">AVERAGE(OFFSET(D522,0,0,Correlation_traitement!$B$6,1))</f>
        <v>0.00107763</v>
      </c>
      <c r="K522">
        <v>0.101622</v>
      </c>
      <c r="L522">
        <v>41.4131</v>
      </c>
      <c r="M522">
        <v>448.93200000000002</v>
      </c>
      <c r="N522">
        <v>407.51900000000001</v>
      </c>
    </row>
    <row r="523" spans="1:14" ht="12.75">
      <c r="A523" s="78">
        <f>IF(TRUE,Correlation_donnees_brutes!A524)</f>
        <v>521</v>
      </c>
      <c r="B523" s="78">
        <f>IF(TRUE,Correlation_donnees_brutes!B524)</f>
        <v>-0.014660599999999999</v>
      </c>
      <c r="C523" s="78">
        <f>IF(TRUE,Correlation_donnees_brutes!C524)</f>
        <v>0.059933100000000003</v>
      </c>
      <c r="D523" s="78">
        <f>IF(TRUE,Correlation_donnees_brutes!D524)</f>
        <v>0.00108982</v>
      </c>
      <c r="E523" s="73" t="str">
        <f>IF(OR(F523&gt;Correlation_traitement!$B$10,I523&gt;Correlation_traitement!$B$9,E522="NON NULLE"),"NON NULLE","NULLE")</f>
        <v>NON NULLE</v>
      </c>
      <c r="F523" s="78">
        <f>(A523-A$2)/Correlation_traitement!$B$5</f>
        <v>2.0840000000000001</v>
      </c>
      <c r="G523" s="69">
        <f>F523-Correlation_traitement!$B$12</f>
        <v>1.8280000000000001</v>
      </c>
      <c r="H523" s="70">
        <f ca="1">AVERAGE(OFFSET(B523,0,0,Correlation_traitement!$B$6,1))</f>
        <v>-0.014660599999999999</v>
      </c>
      <c r="I523" s="70">
        <f ca="1">AVERAGE(OFFSET(C523,0,0,Correlation_traitement!$B$6,1))</f>
        <v>0.059933100000000003</v>
      </c>
      <c r="J523" s="70">
        <f ca="1">AVERAGE(OFFSET(D523,0,0,Correlation_traitement!$B$6,1))</f>
        <v>0.00108982</v>
      </c>
      <c r="K523">
        <v>0.102016</v>
      </c>
      <c r="L523">
        <v>41.573599999999999</v>
      </c>
      <c r="M523">
        <v>449.09199999999998</v>
      </c>
      <c r="N523">
        <v>407.51900000000001</v>
      </c>
    </row>
    <row r="524" spans="1:14" ht="12.75">
      <c r="A524" s="78">
        <f>IF(TRUE,Correlation_donnees_brutes!A525)</f>
        <v>522</v>
      </c>
      <c r="B524" s="78">
        <f>IF(TRUE,Correlation_donnees_brutes!B525)</f>
        <v>-0.014648400000000001</v>
      </c>
      <c r="C524" s="78">
        <f>IF(TRUE,Correlation_donnees_brutes!C525)</f>
        <v>0.060158700000000002</v>
      </c>
      <c r="D524" s="78">
        <f>IF(TRUE,Correlation_donnees_brutes!D525)</f>
        <v>0.00109391</v>
      </c>
      <c r="E524" s="73" t="str">
        <f>IF(OR(F524&gt;Correlation_traitement!$B$10,I524&gt;Correlation_traitement!$B$9,E523="NON NULLE"),"NON NULLE","NULLE")</f>
        <v>NON NULLE</v>
      </c>
      <c r="F524" s="78">
        <f>(A524-A$2)/Correlation_traitement!$B$5</f>
        <v>2.0880000000000001</v>
      </c>
      <c r="G524" s="69">
        <f>F524-Correlation_traitement!$B$12</f>
        <v>1.8320000000000001</v>
      </c>
      <c r="H524" s="70">
        <f ca="1">AVERAGE(OFFSET(B524,0,0,Correlation_traitement!$B$6,1))</f>
        <v>-0.014648400000000001</v>
      </c>
      <c r="I524" s="70">
        <f ca="1">AVERAGE(OFFSET(C524,0,0,Correlation_traitement!$B$6,1))</f>
        <v>0.060158700000000002</v>
      </c>
      <c r="J524" s="70">
        <f ca="1">AVERAGE(OFFSET(D524,0,0,Correlation_traitement!$B$6,1))</f>
        <v>0.00109391</v>
      </c>
      <c r="K524">
        <v>0.102411</v>
      </c>
      <c r="L524">
        <v>41.734400000000001</v>
      </c>
      <c r="M524">
        <v>449.25299999999999</v>
      </c>
      <c r="N524">
        <v>407.51900000000001</v>
      </c>
    </row>
    <row r="525" spans="1:14" ht="12.75">
      <c r="A525" s="78">
        <f>IF(TRUE,Correlation_donnees_brutes!A526)</f>
        <v>523</v>
      </c>
      <c r="B525" s="78">
        <f>IF(TRUE,Correlation_donnees_brutes!B526)</f>
        <v>-0.0146456</v>
      </c>
      <c r="C525" s="78">
        <f>IF(TRUE,Correlation_donnees_brutes!C526)</f>
        <v>0.060247000000000002</v>
      </c>
      <c r="D525" s="78">
        <f>IF(TRUE,Correlation_donnees_brutes!D526)</f>
        <v>0.00107726</v>
      </c>
      <c r="E525" s="73" t="str">
        <f>IF(OR(F525&gt;Correlation_traitement!$B$10,I525&gt;Correlation_traitement!$B$9,E524="NON NULLE"),"NON NULLE","NULLE")</f>
        <v>NON NULLE</v>
      </c>
      <c r="F525" s="78">
        <f>(A525-A$2)/Correlation_traitement!$B$5</f>
        <v>2.0920000000000001</v>
      </c>
      <c r="G525" s="69">
        <f>F525-Correlation_traitement!$B$12</f>
        <v>1.8360000000000001</v>
      </c>
      <c r="H525" s="70">
        <f ca="1">AVERAGE(OFFSET(B525,0,0,Correlation_traitement!$B$6,1))</f>
        <v>-0.0146456</v>
      </c>
      <c r="I525" s="70">
        <f ca="1">AVERAGE(OFFSET(C525,0,0,Correlation_traitement!$B$6,1))</f>
        <v>0.060247000000000002</v>
      </c>
      <c r="J525" s="70">
        <f ca="1">AVERAGE(OFFSET(D525,0,0,Correlation_traitement!$B$6,1))</f>
        <v>0.00107726</v>
      </c>
      <c r="K525">
        <v>0.102867</v>
      </c>
      <c r="L525">
        <v>41.920099999999998</v>
      </c>
      <c r="M525">
        <v>449.43900000000002</v>
      </c>
      <c r="N525">
        <v>407.51900000000001</v>
      </c>
    </row>
    <row r="526" spans="1:14" ht="12.75">
      <c r="A526" s="78">
        <f>IF(TRUE,Correlation_donnees_brutes!A527)</f>
        <v>524</v>
      </c>
      <c r="B526" s="78">
        <f>IF(TRUE,Correlation_donnees_brutes!B527)</f>
        <v>-0.0145881</v>
      </c>
      <c r="C526" s="78">
        <f>IF(TRUE,Correlation_donnees_brutes!C527)</f>
        <v>0.0601789</v>
      </c>
      <c r="D526" s="78">
        <f>IF(TRUE,Correlation_donnees_brutes!D527)</f>
        <v>0.0010914099999999999</v>
      </c>
      <c r="E526" s="73" t="str">
        <f>IF(OR(F526&gt;Correlation_traitement!$B$10,I526&gt;Correlation_traitement!$B$9,E525="NON NULLE"),"NON NULLE","NULLE")</f>
        <v>NON NULLE</v>
      </c>
      <c r="F526" s="78">
        <f>(A526-A$2)/Correlation_traitement!$B$5</f>
        <v>2.0960000000000001</v>
      </c>
      <c r="G526" s="69">
        <f>F526-Correlation_traitement!$B$12</f>
        <v>1.8400000000000001</v>
      </c>
      <c r="H526" s="70">
        <f ca="1">AVERAGE(OFFSET(B526,0,0,Correlation_traitement!$B$6,1))</f>
        <v>-0.0145881</v>
      </c>
      <c r="I526" s="70">
        <f ca="1">AVERAGE(OFFSET(C526,0,0,Correlation_traitement!$B$6,1))</f>
        <v>0.0601789</v>
      </c>
      <c r="J526" s="70">
        <f ca="1">AVERAGE(OFFSET(D526,0,0,Correlation_traitement!$B$6,1))</f>
        <v>0.0010914099999999999</v>
      </c>
      <c r="K526">
        <v>0.10332</v>
      </c>
      <c r="L526">
        <v>42.104900000000001</v>
      </c>
      <c r="M526">
        <v>449.62400000000002</v>
      </c>
      <c r="N526">
        <v>407.51900000000001</v>
      </c>
    </row>
    <row r="527" spans="1:14" ht="12.75">
      <c r="A527" s="78">
        <f>IF(TRUE,Correlation_donnees_brutes!A528)</f>
        <v>525</v>
      </c>
      <c r="B527" s="78">
        <f>IF(TRUE,Correlation_donnees_brutes!B528)</f>
        <v>-0.014634299999999999</v>
      </c>
      <c r="C527" s="78">
        <f>IF(TRUE,Correlation_donnees_brutes!C528)</f>
        <v>0.060315100000000003</v>
      </c>
      <c r="D527" s="78">
        <f>IF(TRUE,Correlation_donnees_brutes!D528)</f>
        <v>0.00107682</v>
      </c>
      <c r="E527" s="73" t="str">
        <f>IF(OR(F527&gt;Correlation_traitement!$B$10,I527&gt;Correlation_traitement!$B$9,E526="NON NULLE"),"NON NULLE","NULLE")</f>
        <v>NON NULLE</v>
      </c>
      <c r="F527" s="78">
        <f>(A527-A$2)/Correlation_traitement!$B$5</f>
        <v>2.1000000000000001</v>
      </c>
      <c r="G527" s="69">
        <f>F527-Correlation_traitement!$B$12</f>
        <v>1.8440000000000001</v>
      </c>
      <c r="H527" s="70">
        <f ca="1">AVERAGE(OFFSET(B527,0,0,Correlation_traitement!$B$6,1))</f>
        <v>-0.014634299999999999</v>
      </c>
      <c r="I527" s="70">
        <f ca="1">AVERAGE(OFFSET(C527,0,0,Correlation_traitement!$B$6,1))</f>
        <v>0.060315100000000003</v>
      </c>
      <c r="J527" s="70">
        <f ca="1">AVERAGE(OFFSET(D527,0,0,Correlation_traitement!$B$6,1))</f>
        <v>0.00107682</v>
      </c>
      <c r="K527">
        <v>0.103686</v>
      </c>
      <c r="L527">
        <v>42.253900000000002</v>
      </c>
      <c r="M527">
        <v>449.77300000000002</v>
      </c>
      <c r="N527">
        <v>407.51900000000001</v>
      </c>
    </row>
    <row r="528" spans="1:14" ht="12.75">
      <c r="A528" s="78">
        <f>IF(TRUE,Correlation_donnees_brutes!A529)</f>
        <v>526</v>
      </c>
      <c r="B528" s="78">
        <f>IF(TRUE,Correlation_donnees_brutes!B529)</f>
        <v>-0.0145969</v>
      </c>
      <c r="C528" s="78">
        <f>IF(TRUE,Correlation_donnees_brutes!C529)</f>
        <v>0.059907500000000002</v>
      </c>
      <c r="D528" s="78">
        <f>IF(TRUE,Correlation_donnees_brutes!D529)</f>
        <v>0.0010045200000000001</v>
      </c>
      <c r="E528" s="73" t="str">
        <f>IF(OR(F528&gt;Correlation_traitement!$B$10,I528&gt;Correlation_traitement!$B$9,E527="NON NULLE"),"NON NULLE","NULLE")</f>
        <v>NON NULLE</v>
      </c>
      <c r="F528" s="78">
        <f>(A528-A$2)/Correlation_traitement!$B$5</f>
        <v>2.1040000000000001</v>
      </c>
      <c r="G528" s="69">
        <f>F528-Correlation_traitement!$B$12</f>
        <v>1.8480000000000001</v>
      </c>
      <c r="H528" s="70">
        <f ca="1">AVERAGE(OFFSET(B528,0,0,Correlation_traitement!$B$6,1))</f>
        <v>-0.0145969</v>
      </c>
      <c r="I528" s="70">
        <f ca="1">AVERAGE(OFFSET(C528,0,0,Correlation_traitement!$B$6,1))</f>
        <v>0.059907500000000002</v>
      </c>
      <c r="J528" s="70">
        <f ca="1">AVERAGE(OFFSET(D528,0,0,Correlation_traitement!$B$6,1))</f>
        <v>0.0010045200000000001</v>
      </c>
      <c r="K528">
        <v>0.10403</v>
      </c>
      <c r="L528">
        <v>42.394300000000001</v>
      </c>
      <c r="M528">
        <v>449.91300000000001</v>
      </c>
      <c r="N528">
        <v>407.51900000000001</v>
      </c>
    </row>
    <row r="529" spans="1:14" ht="12.75">
      <c r="A529" s="78">
        <f>IF(TRUE,Correlation_donnees_brutes!A530)</f>
        <v>527</v>
      </c>
      <c r="B529" s="78">
        <f>IF(TRUE,Correlation_donnees_brutes!B530)</f>
        <v>-0.014581200000000001</v>
      </c>
      <c r="C529" s="78">
        <f>IF(TRUE,Correlation_donnees_brutes!C530)</f>
        <v>0.0600411</v>
      </c>
      <c r="D529" s="78">
        <f>IF(TRUE,Correlation_donnees_brutes!D530)</f>
        <v>0.00104564</v>
      </c>
      <c r="E529" s="73" t="str">
        <f>IF(OR(F529&gt;Correlation_traitement!$B$10,I529&gt;Correlation_traitement!$B$9,E528="NON NULLE"),"NON NULLE","NULLE")</f>
        <v>NON NULLE</v>
      </c>
      <c r="F529" s="78">
        <f>(A529-A$2)/Correlation_traitement!$B$5</f>
        <v>2.1080000000000001</v>
      </c>
      <c r="G529" s="69">
        <f>F529-Correlation_traitement!$B$12</f>
        <v>1.8520000000000001</v>
      </c>
      <c r="H529" s="70">
        <f ca="1">AVERAGE(OFFSET(B529,0,0,Correlation_traitement!$B$6,1))</f>
        <v>-0.014581200000000001</v>
      </c>
      <c r="I529" s="70">
        <f ca="1">AVERAGE(OFFSET(C529,0,0,Correlation_traitement!$B$6,1))</f>
        <v>0.0600411</v>
      </c>
      <c r="J529" s="70">
        <f ca="1">AVERAGE(OFFSET(D529,0,0,Correlation_traitement!$B$6,1))</f>
        <v>0.00104564</v>
      </c>
      <c r="K529">
        <v>0.104417</v>
      </c>
      <c r="L529">
        <v>42.5518</v>
      </c>
      <c r="M529">
        <v>450.07100000000003</v>
      </c>
      <c r="N529">
        <v>407.51900000000001</v>
      </c>
    </row>
    <row r="530" spans="1:14" ht="12.75">
      <c r="A530" s="78">
        <f>IF(TRUE,Correlation_donnees_brutes!A531)</f>
        <v>528</v>
      </c>
      <c r="B530" s="78">
        <f>IF(TRUE,Correlation_donnees_brutes!B531)</f>
        <v>-0.0146108</v>
      </c>
      <c r="C530" s="78">
        <f>IF(TRUE,Correlation_donnees_brutes!C531)</f>
        <v>0.060000900000000003</v>
      </c>
      <c r="D530" s="78">
        <f>IF(TRUE,Correlation_donnees_brutes!D531)</f>
        <v>0.00103487</v>
      </c>
      <c r="E530" s="73" t="str">
        <f>IF(OR(F530&gt;Correlation_traitement!$B$10,I530&gt;Correlation_traitement!$B$9,E529="NON NULLE"),"NON NULLE","NULLE")</f>
        <v>NON NULLE</v>
      </c>
      <c r="F530" s="78">
        <f>(A530-A$2)/Correlation_traitement!$B$5</f>
        <v>2.1120000000000001</v>
      </c>
      <c r="G530" s="69">
        <f>F530-Correlation_traitement!$B$12</f>
        <v>1.8560000000000001</v>
      </c>
      <c r="H530" s="70">
        <f ca="1">AVERAGE(OFFSET(B530,0,0,Correlation_traitement!$B$6,1))</f>
        <v>-0.0146108</v>
      </c>
      <c r="I530" s="70">
        <f ca="1">AVERAGE(OFFSET(C530,0,0,Correlation_traitement!$B$6,1))</f>
        <v>0.060000900000000003</v>
      </c>
      <c r="J530" s="70">
        <f ca="1">AVERAGE(OFFSET(D530,0,0,Correlation_traitement!$B$6,1))</f>
        <v>0.00103487</v>
      </c>
      <c r="K530">
        <v>0.10475900000000001</v>
      </c>
      <c r="L530">
        <v>42.691400000000002</v>
      </c>
      <c r="M530">
        <v>450.21</v>
      </c>
      <c r="N530">
        <v>407.51900000000001</v>
      </c>
    </row>
    <row r="531" spans="1:14" ht="12.75">
      <c r="A531" s="78">
        <f>IF(TRUE,Correlation_donnees_brutes!A532)</f>
        <v>529</v>
      </c>
      <c r="B531" s="78">
        <f>IF(TRUE,Correlation_donnees_brutes!B532)</f>
        <v>-0.0145389</v>
      </c>
      <c r="C531" s="78">
        <f>IF(TRUE,Correlation_donnees_brutes!C532)</f>
        <v>0.059965900000000003</v>
      </c>
      <c r="D531" s="78">
        <f>IF(TRUE,Correlation_donnees_brutes!D532)</f>
        <v>0.0009904689999999999</v>
      </c>
      <c r="E531" s="73" t="str">
        <f>IF(OR(F531&gt;Correlation_traitement!$B$10,I531&gt;Correlation_traitement!$B$9,E530="NON NULLE"),"NON NULLE","NULLE")</f>
        <v>NON NULLE</v>
      </c>
      <c r="F531" s="78">
        <f>(A531-A$2)/Correlation_traitement!$B$5</f>
        <v>2.1160000000000001</v>
      </c>
      <c r="G531" s="69">
        <f>F531-Correlation_traitement!$B$12</f>
        <v>1.8600000000000001</v>
      </c>
      <c r="H531" s="70">
        <f ca="1">AVERAGE(OFFSET(B531,0,0,Correlation_traitement!$B$6,1))</f>
        <v>-0.0145389</v>
      </c>
      <c r="I531" s="70">
        <f ca="1">AVERAGE(OFFSET(C531,0,0,Correlation_traitement!$B$6,1))</f>
        <v>0.059965900000000003</v>
      </c>
      <c r="J531" s="70">
        <f ca="1">AVERAGE(OFFSET(D531,0,0,Correlation_traitement!$B$6,1))</f>
        <v>0.0009904689999999999</v>
      </c>
      <c r="K531">
        <v>0.105207</v>
      </c>
      <c r="L531">
        <v>42.874000000000002</v>
      </c>
      <c r="M531">
        <v>450.39299999999997</v>
      </c>
      <c r="N531">
        <v>407.51900000000001</v>
      </c>
    </row>
    <row r="532" spans="1:14" ht="12.75">
      <c r="A532" s="78">
        <f>IF(TRUE,Correlation_donnees_brutes!A533)</f>
        <v>530</v>
      </c>
      <c r="B532" s="78">
        <f>IF(TRUE,Correlation_donnees_brutes!B533)</f>
        <v>-0.014569199999999999</v>
      </c>
      <c r="C532" s="78">
        <f>IF(TRUE,Correlation_donnees_brutes!C533)</f>
        <v>0.060389900000000003</v>
      </c>
      <c r="D532" s="78">
        <f>IF(TRUE,Correlation_donnees_brutes!D533)</f>
        <v>0.00099694299999999992</v>
      </c>
      <c r="E532" s="73" t="str">
        <f>IF(OR(F532&gt;Correlation_traitement!$B$10,I532&gt;Correlation_traitement!$B$9,E531="NON NULLE"),"NON NULLE","NULLE")</f>
        <v>NON NULLE</v>
      </c>
      <c r="F532" s="78">
        <f>(A532-A$2)/Correlation_traitement!$B$5</f>
        <v>2.1200000000000001</v>
      </c>
      <c r="G532" s="69">
        <f>F532-Correlation_traitement!$B$12</f>
        <v>1.8640000000000001</v>
      </c>
      <c r="H532" s="70">
        <f ca="1">AVERAGE(OFFSET(B532,0,0,Correlation_traitement!$B$6,1))</f>
        <v>-0.014569199999999999</v>
      </c>
      <c r="I532" s="70">
        <f ca="1">AVERAGE(OFFSET(C532,0,0,Correlation_traitement!$B$6,1))</f>
        <v>0.060389900000000003</v>
      </c>
      <c r="J532" s="70">
        <f ca="1">AVERAGE(OFFSET(D532,0,0,Correlation_traitement!$B$6,1))</f>
        <v>0.00099694299999999992</v>
      </c>
      <c r="K532">
        <v>0.105596</v>
      </c>
      <c r="L532">
        <v>43.032299999999999</v>
      </c>
      <c r="M532">
        <v>450.55099999999999</v>
      </c>
      <c r="N532">
        <v>407.51900000000001</v>
      </c>
    </row>
    <row r="533" spans="1:14" ht="12.75">
      <c r="A533" s="78">
        <f>IF(TRUE,Correlation_donnees_brutes!A534)</f>
        <v>531</v>
      </c>
      <c r="B533" s="78">
        <f>IF(TRUE,Correlation_donnees_brutes!B534)</f>
        <v>-0.014491</v>
      </c>
      <c r="C533" s="78">
        <f>IF(TRUE,Correlation_donnees_brutes!C534)</f>
        <v>0.059849199999999998</v>
      </c>
      <c r="D533" s="78">
        <f>IF(TRUE,Correlation_donnees_brutes!D534)</f>
        <v>0.0010128400000000001</v>
      </c>
      <c r="E533" s="73" t="str">
        <f>IF(OR(F533&gt;Correlation_traitement!$B$10,I533&gt;Correlation_traitement!$B$9,E532="NON NULLE"),"NON NULLE","NULLE")</f>
        <v>NON NULLE</v>
      </c>
      <c r="F533" s="78">
        <f>(A533-A$2)/Correlation_traitement!$B$5</f>
        <v>2.1240000000000001</v>
      </c>
      <c r="G533" s="69">
        <f>F533-Correlation_traitement!$B$12</f>
        <v>1.8680000000000001</v>
      </c>
      <c r="H533" s="70">
        <f ca="1">AVERAGE(OFFSET(B533,0,0,Correlation_traitement!$B$6,1))</f>
        <v>-0.014491</v>
      </c>
      <c r="I533" s="70">
        <f ca="1">AVERAGE(OFFSET(C533,0,0,Correlation_traitement!$B$6,1))</f>
        <v>0.059849199999999998</v>
      </c>
      <c r="J533" s="70">
        <f ca="1">AVERAGE(OFFSET(D533,0,0,Correlation_traitement!$B$6,1))</f>
        <v>0.0010128400000000001</v>
      </c>
      <c r="K533">
        <v>0.105916</v>
      </c>
      <c r="L533">
        <v>43.162599999999998</v>
      </c>
      <c r="M533">
        <v>450.68099999999998</v>
      </c>
      <c r="N533">
        <v>407.51900000000001</v>
      </c>
    </row>
    <row r="534" spans="1:14" ht="12.75">
      <c r="A534" s="78">
        <f>IF(TRUE,Correlation_donnees_brutes!A535)</f>
        <v>532</v>
      </c>
      <c r="B534" s="78">
        <f>IF(TRUE,Correlation_donnees_brutes!B535)</f>
        <v>-0.014576499999999999</v>
      </c>
      <c r="C534" s="78">
        <f>IF(TRUE,Correlation_donnees_brutes!C535)</f>
        <v>0.060083600000000001</v>
      </c>
      <c r="D534" s="78">
        <f>IF(TRUE,Correlation_donnees_brutes!D535)</f>
        <v>0.00111118</v>
      </c>
      <c r="E534" s="73" t="str">
        <f>IF(OR(F534&gt;Correlation_traitement!$B$10,I534&gt;Correlation_traitement!$B$9,E533="NON NULLE"),"NON NULLE","NULLE")</f>
        <v>NON NULLE</v>
      </c>
      <c r="F534" s="78">
        <f>(A534-A$2)/Correlation_traitement!$B$5</f>
        <v>2.1280000000000001</v>
      </c>
      <c r="G534" s="69">
        <f>F534-Correlation_traitement!$B$12</f>
        <v>1.8720000000000001</v>
      </c>
      <c r="H534" s="70">
        <f ca="1">AVERAGE(OFFSET(B534,0,0,Correlation_traitement!$B$6,1))</f>
        <v>-0.014576499999999999</v>
      </c>
      <c r="I534" s="70">
        <f ca="1">AVERAGE(OFFSET(C534,0,0,Correlation_traitement!$B$6,1))</f>
        <v>0.060083600000000001</v>
      </c>
      <c r="J534" s="70">
        <f ca="1">AVERAGE(OFFSET(D534,0,0,Correlation_traitement!$B$6,1))</f>
        <v>0.00111118</v>
      </c>
      <c r="K534">
        <v>0.106248</v>
      </c>
      <c r="L534">
        <v>43.298299999999998</v>
      </c>
      <c r="M534">
        <v>450.81700000000001</v>
      </c>
      <c r="N534">
        <v>407.51900000000001</v>
      </c>
    </row>
    <row r="535" spans="1:14" ht="12.75">
      <c r="A535" s="78">
        <f>IF(TRUE,Correlation_donnees_brutes!A536)</f>
        <v>533</v>
      </c>
      <c r="B535" s="78">
        <f>IF(TRUE,Correlation_donnees_brutes!B536)</f>
        <v>-0.014550799999999999</v>
      </c>
      <c r="C535" s="78">
        <f>IF(TRUE,Correlation_donnees_brutes!C536)</f>
        <v>0.0599009</v>
      </c>
      <c r="D535" s="78">
        <f>IF(TRUE,Correlation_donnees_brutes!D536)</f>
        <v>0.0010171900000000001</v>
      </c>
      <c r="E535" s="73" t="str">
        <f>IF(OR(F535&gt;Correlation_traitement!$B$10,I535&gt;Correlation_traitement!$B$9,E534="NON NULLE"),"NON NULLE","NULLE")</f>
        <v>NON NULLE</v>
      </c>
      <c r="F535" s="78">
        <f>(A535-A$2)/Correlation_traitement!$B$5</f>
        <v>2.1320000000000001</v>
      </c>
      <c r="G535" s="69">
        <f>F535-Correlation_traitement!$B$12</f>
        <v>1.8760000000000001</v>
      </c>
      <c r="H535" s="70">
        <f ca="1">AVERAGE(OFFSET(B535,0,0,Correlation_traitement!$B$6,1))</f>
        <v>-0.014550799999999999</v>
      </c>
      <c r="I535" s="70">
        <f ca="1">AVERAGE(OFFSET(C535,0,0,Correlation_traitement!$B$6,1))</f>
        <v>0.0599009</v>
      </c>
      <c r="J535" s="70">
        <f ca="1">AVERAGE(OFFSET(D535,0,0,Correlation_traitement!$B$6,1))</f>
        <v>0.0010171900000000001</v>
      </c>
      <c r="K535">
        <v>0.106669</v>
      </c>
      <c r="L535">
        <v>43.469700000000003</v>
      </c>
      <c r="M535">
        <v>450.98899999999998</v>
      </c>
      <c r="N535">
        <v>407.51900000000001</v>
      </c>
    </row>
    <row r="536" spans="1:14" ht="12.75">
      <c r="A536" s="78">
        <f>IF(TRUE,Correlation_donnees_brutes!A537)</f>
        <v>534</v>
      </c>
      <c r="B536" s="78">
        <f>IF(TRUE,Correlation_donnees_brutes!B537)</f>
        <v>-0.01453</v>
      </c>
      <c r="C536" s="78">
        <f>IF(TRUE,Correlation_donnees_brutes!C537)</f>
        <v>0.059997099999999998</v>
      </c>
      <c r="D536" s="78">
        <f>IF(TRUE,Correlation_donnees_brutes!D537)</f>
        <v>0.0010185800000000001</v>
      </c>
      <c r="E536" s="73" t="str">
        <f>IF(OR(F536&gt;Correlation_traitement!$B$10,I536&gt;Correlation_traitement!$B$9,E535="NON NULLE"),"NON NULLE","NULLE")</f>
        <v>NON NULLE</v>
      </c>
      <c r="F536" s="78">
        <f>(A536-A$2)/Correlation_traitement!$B$5</f>
        <v>2.1360000000000001</v>
      </c>
      <c r="G536" s="69">
        <f>F536-Correlation_traitement!$B$12</f>
        <v>1.8800000000000001</v>
      </c>
      <c r="H536" s="70">
        <f ca="1">AVERAGE(OFFSET(B536,0,0,Correlation_traitement!$B$6,1))</f>
        <v>-0.01453</v>
      </c>
      <c r="I536" s="70">
        <f ca="1">AVERAGE(OFFSET(C536,0,0,Correlation_traitement!$B$6,1))</f>
        <v>0.059997099999999998</v>
      </c>
      <c r="J536" s="70">
        <f ca="1">AVERAGE(OFFSET(D536,0,0,Correlation_traitement!$B$6,1))</f>
        <v>0.0010185800000000001</v>
      </c>
      <c r="K536">
        <v>0.10706400000000001</v>
      </c>
      <c r="L536">
        <v>43.630600000000001</v>
      </c>
      <c r="M536">
        <v>451.15</v>
      </c>
      <c r="N536">
        <v>407.51900000000001</v>
      </c>
    </row>
    <row r="537" spans="1:14" ht="12.75">
      <c r="A537" s="78">
        <f>IF(TRUE,Correlation_donnees_brutes!A538)</f>
        <v>535</v>
      </c>
      <c r="B537" s="78">
        <f>IF(TRUE,Correlation_donnees_brutes!B538)</f>
        <v>-0.014499</v>
      </c>
      <c r="C537" s="78">
        <f>IF(TRUE,Correlation_donnees_brutes!C538)</f>
        <v>0.060068700000000003</v>
      </c>
      <c r="D537" s="78">
        <f>IF(TRUE,Correlation_donnees_brutes!D538)</f>
        <v>0.00102337</v>
      </c>
      <c r="E537" s="73" t="str">
        <f>IF(OR(F537&gt;Correlation_traitement!$B$10,I537&gt;Correlation_traitement!$B$9,E536="NON NULLE"),"NON NULLE","NULLE")</f>
        <v>NON NULLE</v>
      </c>
      <c r="F537" s="78">
        <f>(A537-A$2)/Correlation_traitement!$B$5</f>
        <v>2.1400000000000001</v>
      </c>
      <c r="G537" s="69">
        <f>F537-Correlation_traitement!$B$12</f>
        <v>1.8840000000000001</v>
      </c>
      <c r="H537" s="70">
        <f ca="1">AVERAGE(OFFSET(B537,0,0,Correlation_traitement!$B$6,1))</f>
        <v>-0.014499</v>
      </c>
      <c r="I537" s="70">
        <f ca="1">AVERAGE(OFFSET(C537,0,0,Correlation_traitement!$B$6,1))</f>
        <v>0.060068700000000003</v>
      </c>
      <c r="J537" s="70">
        <f ca="1">AVERAGE(OFFSET(D537,0,0,Correlation_traitement!$B$6,1))</f>
        <v>0.00102337</v>
      </c>
      <c r="K537">
        <v>0.10747900000000001</v>
      </c>
      <c r="L537">
        <v>43.799599999999998</v>
      </c>
      <c r="M537">
        <v>451.31799999999998</v>
      </c>
      <c r="N537">
        <v>407.51900000000001</v>
      </c>
    </row>
    <row r="538" spans="1:14" ht="12.75">
      <c r="A538" s="78">
        <f>IF(TRUE,Correlation_donnees_brutes!A539)</f>
        <v>536</v>
      </c>
      <c r="B538" s="78">
        <f>IF(TRUE,Correlation_donnees_brutes!B539)</f>
        <v>-0.0144724</v>
      </c>
      <c r="C538" s="78">
        <f>IF(TRUE,Correlation_donnees_brutes!C539)</f>
        <v>0.060085899999999998</v>
      </c>
      <c r="D538" s="78">
        <f>IF(TRUE,Correlation_donnees_brutes!D539)</f>
        <v>0.00101268</v>
      </c>
      <c r="E538" s="73" t="str">
        <f>IF(OR(F538&gt;Correlation_traitement!$B$10,I538&gt;Correlation_traitement!$B$9,E537="NON NULLE"),"NON NULLE","NULLE")</f>
        <v>NON NULLE</v>
      </c>
      <c r="F538" s="78">
        <f>(A538-A$2)/Correlation_traitement!$B$5</f>
        <v>2.1440000000000001</v>
      </c>
      <c r="G538" s="69">
        <f>F538-Correlation_traitement!$B$12</f>
        <v>1.8880000000000001</v>
      </c>
      <c r="H538" s="70">
        <f ca="1">AVERAGE(OFFSET(B538,0,0,Correlation_traitement!$B$6,1))</f>
        <v>-0.0144724</v>
      </c>
      <c r="I538" s="70">
        <f ca="1">AVERAGE(OFFSET(C538,0,0,Correlation_traitement!$B$6,1))</f>
        <v>0.060085899999999998</v>
      </c>
      <c r="J538" s="70">
        <f ca="1">AVERAGE(OFFSET(D538,0,0,Correlation_traitement!$B$6,1))</f>
        <v>0.00101268</v>
      </c>
      <c r="K538">
        <v>0.10784000000000001</v>
      </c>
      <c r="L538">
        <v>43.946899999999999</v>
      </c>
      <c r="M538">
        <v>451.46600000000001</v>
      </c>
      <c r="N538">
        <v>407.51900000000001</v>
      </c>
    </row>
    <row r="539" spans="1:14" ht="12.75">
      <c r="A539" s="78">
        <f>IF(TRUE,Correlation_donnees_brutes!A540)</f>
        <v>537</v>
      </c>
      <c r="B539" s="78">
        <f>IF(TRUE,Correlation_donnees_brutes!B540)</f>
        <v>-0.0143035</v>
      </c>
      <c r="C539" s="78">
        <f>IF(TRUE,Correlation_donnees_brutes!C540)</f>
        <v>0.060010899999999999</v>
      </c>
      <c r="D539" s="78">
        <f>IF(TRUE,Correlation_donnees_brutes!D540)</f>
        <v>0.00105656</v>
      </c>
      <c r="E539" s="73" t="str">
        <f>IF(OR(F539&gt;Correlation_traitement!$B$10,I539&gt;Correlation_traitement!$B$9,E538="NON NULLE"),"NON NULLE","NULLE")</f>
        <v>NON NULLE</v>
      </c>
      <c r="F539" s="78">
        <f>(A539-A$2)/Correlation_traitement!$B$5</f>
        <v>2.1480000000000001</v>
      </c>
      <c r="G539" s="69">
        <f>F539-Correlation_traitement!$B$12</f>
        <v>1.8920000000000001</v>
      </c>
      <c r="H539" s="70">
        <f ca="1">AVERAGE(OFFSET(B539,0,0,Correlation_traitement!$B$6,1))</f>
        <v>-0.0143035</v>
      </c>
      <c r="I539" s="70">
        <f ca="1">AVERAGE(OFFSET(C539,0,0,Correlation_traitement!$B$6,1))</f>
        <v>0.060010899999999999</v>
      </c>
      <c r="J539" s="70">
        <f ca="1">AVERAGE(OFFSET(D539,0,0,Correlation_traitement!$B$6,1))</f>
        <v>0.00105656</v>
      </c>
      <c r="K539">
        <v>0.108247</v>
      </c>
      <c r="L539">
        <v>44.1125</v>
      </c>
      <c r="M539">
        <v>451.63099999999997</v>
      </c>
      <c r="N539">
        <v>407.51900000000001</v>
      </c>
    </row>
    <row r="540" spans="1:14" ht="12.75">
      <c r="A540" s="78">
        <f>IF(TRUE,Correlation_donnees_brutes!A541)</f>
        <v>538</v>
      </c>
      <c r="B540" s="78">
        <f>IF(TRUE,Correlation_donnees_brutes!B541)</f>
        <v>-0.0143651</v>
      </c>
      <c r="C540" s="78">
        <f>IF(TRUE,Correlation_donnees_brutes!C541)</f>
        <v>0.0599026</v>
      </c>
      <c r="D540" s="78">
        <f>IF(TRUE,Correlation_donnees_brutes!D541)</f>
        <v>0.0011196800000000001</v>
      </c>
      <c r="E540" s="73" t="str">
        <f>IF(OR(F540&gt;Correlation_traitement!$B$10,I540&gt;Correlation_traitement!$B$9,E539="NON NULLE"),"NON NULLE","NULLE")</f>
        <v>NON NULLE</v>
      </c>
      <c r="F540" s="78">
        <f>(A540-A$2)/Correlation_traitement!$B$5</f>
        <v>2.1520000000000001</v>
      </c>
      <c r="G540" s="69">
        <f>F540-Correlation_traitement!$B$12</f>
        <v>1.8960000000000001</v>
      </c>
      <c r="H540" s="70">
        <f ca="1">AVERAGE(OFFSET(B540,0,0,Correlation_traitement!$B$6,1))</f>
        <v>-0.0143651</v>
      </c>
      <c r="I540" s="70">
        <f ca="1">AVERAGE(OFFSET(C540,0,0,Correlation_traitement!$B$6,1))</f>
        <v>0.0599026</v>
      </c>
      <c r="J540" s="70">
        <f ca="1">AVERAGE(OFFSET(D540,0,0,Correlation_traitement!$B$6,1))</f>
        <v>0.0011196800000000001</v>
      </c>
      <c r="K540">
        <v>0.108608</v>
      </c>
      <c r="L540">
        <v>44.259799999999998</v>
      </c>
      <c r="M540">
        <v>451.779</v>
      </c>
      <c r="N540">
        <v>407.51900000000001</v>
      </c>
    </row>
    <row r="541" spans="1:14" ht="12.75">
      <c r="A541" s="78">
        <f>IF(TRUE,Correlation_donnees_brutes!A542)</f>
        <v>539</v>
      </c>
      <c r="B541" s="78">
        <f>IF(TRUE,Correlation_donnees_brutes!B542)</f>
        <v>-0.014290300000000001</v>
      </c>
      <c r="C541" s="78">
        <f>IF(TRUE,Correlation_donnees_brutes!C542)</f>
        <v>0.059953100000000002</v>
      </c>
      <c r="D541" s="78">
        <f>IF(TRUE,Correlation_donnees_brutes!D542)</f>
        <v>0.00106182</v>
      </c>
      <c r="E541" s="73" t="str">
        <f>IF(OR(F541&gt;Correlation_traitement!$B$10,I541&gt;Correlation_traitement!$B$9,E540="NON NULLE"),"NON NULLE","NULLE")</f>
        <v>NON NULLE</v>
      </c>
      <c r="F541" s="78">
        <f>(A541-A$2)/Correlation_traitement!$B$5</f>
        <v>2.1560000000000001</v>
      </c>
      <c r="G541" s="69">
        <f>F541-Correlation_traitement!$B$12</f>
        <v>1.9000000000000001</v>
      </c>
      <c r="H541" s="70">
        <f ca="1">AVERAGE(OFFSET(B541,0,0,Correlation_traitement!$B$6,1))</f>
        <v>-0.014290300000000001</v>
      </c>
      <c r="I541" s="70">
        <f ca="1">AVERAGE(OFFSET(C541,0,0,Correlation_traitement!$B$6,1))</f>
        <v>0.059953100000000002</v>
      </c>
      <c r="J541" s="70">
        <f ca="1">AVERAGE(OFFSET(D541,0,0,Correlation_traitement!$B$6,1))</f>
        <v>0.00106182</v>
      </c>
      <c r="K541">
        <v>0.10896699999999999</v>
      </c>
      <c r="L541">
        <v>44.405999999999999</v>
      </c>
      <c r="M541">
        <v>451.925</v>
      </c>
      <c r="N541">
        <v>407.51900000000001</v>
      </c>
    </row>
    <row r="542" spans="1:14" ht="12.75">
      <c r="A542" s="78">
        <f>IF(TRUE,Correlation_donnees_brutes!A543)</f>
        <v>540</v>
      </c>
      <c r="B542" s="78">
        <f>IF(TRUE,Correlation_donnees_brutes!B543)</f>
        <v>-0.014317099999999999</v>
      </c>
      <c r="C542" s="78">
        <f>IF(TRUE,Correlation_donnees_brutes!C543)</f>
        <v>0.059907099999999998</v>
      </c>
      <c r="D542" s="78">
        <f>IF(TRUE,Correlation_donnees_brutes!D543)</f>
        <v>0.0010805700000000001</v>
      </c>
      <c r="E542" s="73" t="str">
        <f>IF(OR(F542&gt;Correlation_traitement!$B$10,I542&gt;Correlation_traitement!$B$9,E541="NON NULLE"),"NON NULLE","NULLE")</f>
        <v>NON NULLE</v>
      </c>
      <c r="F542" s="78">
        <f>(A542-A$2)/Correlation_traitement!$B$5</f>
        <v>2.1600000000000001</v>
      </c>
      <c r="G542" s="69">
        <f>F542-Correlation_traitement!$B$12</f>
        <v>1.9040000000000001</v>
      </c>
      <c r="H542" s="70">
        <f ca="1">AVERAGE(OFFSET(B542,0,0,Correlation_traitement!$B$6,1))</f>
        <v>-0.014317099999999999</v>
      </c>
      <c r="I542" s="70">
        <f ca="1">AVERAGE(OFFSET(C542,0,0,Correlation_traitement!$B$6,1))</f>
        <v>0.059907099999999998</v>
      </c>
      <c r="J542" s="70">
        <f ca="1">AVERAGE(OFFSET(D542,0,0,Correlation_traitement!$B$6,1))</f>
        <v>0.0010805700000000001</v>
      </c>
      <c r="K542">
        <v>0.10936700000000001</v>
      </c>
      <c r="L542">
        <v>44.569299999999998</v>
      </c>
      <c r="M542">
        <v>452.08800000000002</v>
      </c>
      <c r="N542">
        <v>407.51900000000001</v>
      </c>
    </row>
    <row r="543" spans="1:14" ht="12.75">
      <c r="A543" s="78">
        <f>IF(TRUE,Correlation_donnees_brutes!A544)</f>
        <v>541</v>
      </c>
      <c r="B543" s="78">
        <f>IF(TRUE,Correlation_donnees_brutes!B544)</f>
        <v>-0.014461</v>
      </c>
      <c r="C543" s="78">
        <f>IF(TRUE,Correlation_donnees_brutes!C544)</f>
        <v>0.059888999999999998</v>
      </c>
      <c r="D543" s="78">
        <f>IF(TRUE,Correlation_donnees_brutes!D544)</f>
        <v>0.00096959399999999995</v>
      </c>
      <c r="E543" s="73" t="str">
        <f>IF(OR(F543&gt;Correlation_traitement!$B$10,I543&gt;Correlation_traitement!$B$9,E542="NON NULLE"),"NON NULLE","NULLE")</f>
        <v>NON NULLE</v>
      </c>
      <c r="F543" s="78">
        <f>(A543-A$2)/Correlation_traitement!$B$5</f>
        <v>2.1640000000000001</v>
      </c>
      <c r="G543" s="69">
        <f>F543-Correlation_traitement!$B$12</f>
        <v>1.9080000000000001</v>
      </c>
      <c r="H543" s="70">
        <f ca="1">AVERAGE(OFFSET(B543,0,0,Correlation_traitement!$B$6,1))</f>
        <v>-0.014461</v>
      </c>
      <c r="I543" s="70">
        <f ca="1">AVERAGE(OFFSET(C543,0,0,Correlation_traitement!$B$6,1))</f>
        <v>0.059888999999999998</v>
      </c>
      <c r="J543" s="70">
        <f ca="1">AVERAGE(OFFSET(D543,0,0,Correlation_traitement!$B$6,1))</f>
        <v>0.00096959399999999995</v>
      </c>
      <c r="K543">
        <v>0.10976900000000001</v>
      </c>
      <c r="L543">
        <v>44.732900000000001</v>
      </c>
      <c r="M543">
        <v>452.25200000000001</v>
      </c>
      <c r="N543">
        <v>407.51900000000001</v>
      </c>
    </row>
    <row r="544" spans="1:14" ht="12.75">
      <c r="A544" s="78">
        <f>IF(TRUE,Correlation_donnees_brutes!A545)</f>
        <v>542</v>
      </c>
      <c r="B544" s="78">
        <f>IF(TRUE,Correlation_donnees_brutes!B545)</f>
        <v>-0.013994700000000001</v>
      </c>
      <c r="C544" s="78">
        <f>IF(TRUE,Correlation_donnees_brutes!C545)</f>
        <v>0.059872000000000002</v>
      </c>
      <c r="D544" s="78">
        <f>IF(TRUE,Correlation_donnees_brutes!D545)</f>
        <v>0.00102739</v>
      </c>
      <c r="E544" s="73" t="str">
        <f>IF(OR(F544&gt;Correlation_traitement!$B$10,I544&gt;Correlation_traitement!$B$9,E543="NON NULLE"),"NON NULLE","NULLE")</f>
        <v>NON NULLE</v>
      </c>
      <c r="F544" s="78">
        <f>(A544-A$2)/Correlation_traitement!$B$5</f>
        <v>2.1680000000000001</v>
      </c>
      <c r="G544" s="69">
        <f>F544-Correlation_traitement!$B$12</f>
        <v>1.9120000000000001</v>
      </c>
      <c r="H544" s="70">
        <f ca="1">AVERAGE(OFFSET(B544,0,0,Correlation_traitement!$B$6,1))</f>
        <v>-0.013994700000000001</v>
      </c>
      <c r="I544" s="70">
        <f ca="1">AVERAGE(OFFSET(C544,0,0,Correlation_traitement!$B$6,1))</f>
        <v>0.059872000000000002</v>
      </c>
      <c r="J544" s="70">
        <f ca="1">AVERAGE(OFFSET(D544,0,0,Correlation_traitement!$B$6,1))</f>
        <v>0.00102739</v>
      </c>
      <c r="K544">
        <v>0.110204</v>
      </c>
      <c r="L544">
        <v>44.91</v>
      </c>
      <c r="M544">
        <v>452.42899999999997</v>
      </c>
      <c r="N544">
        <v>407.51900000000001</v>
      </c>
    </row>
    <row r="545" spans="1:14" ht="12.75">
      <c r="A545" s="78">
        <f>IF(TRUE,Correlation_donnees_brutes!A546)</f>
        <v>543</v>
      </c>
      <c r="B545" s="78">
        <f>IF(TRUE,Correlation_donnees_brutes!B546)</f>
        <v>-0.014169899999999999</v>
      </c>
      <c r="C545" s="78">
        <f>IF(TRUE,Correlation_donnees_brutes!C546)</f>
        <v>0.059825200000000002</v>
      </c>
      <c r="D545" s="78">
        <f>IF(TRUE,Correlation_donnees_brutes!D546)</f>
        <v>0.00095601300000000002</v>
      </c>
      <c r="E545" s="73" t="str">
        <f>IF(OR(F545&gt;Correlation_traitement!$B$10,I545&gt;Correlation_traitement!$B$9,E544="NON NULLE"),"NON NULLE","NULLE")</f>
        <v>NON NULLE</v>
      </c>
      <c r="F545" s="78">
        <f>(A545-A$2)/Correlation_traitement!$B$5</f>
        <v>2.1720000000000002</v>
      </c>
      <c r="G545" s="69">
        <f>F545-Correlation_traitement!$B$12</f>
        <v>1.9160000000000002</v>
      </c>
      <c r="H545" s="70">
        <f ca="1">AVERAGE(OFFSET(B545,0,0,Correlation_traitement!$B$6,1))</f>
        <v>-0.014169899999999999</v>
      </c>
      <c r="I545" s="70">
        <f ca="1">AVERAGE(OFFSET(C545,0,0,Correlation_traitement!$B$6,1))</f>
        <v>0.059825200000000002</v>
      </c>
      <c r="J545" s="70">
        <f ca="1">AVERAGE(OFFSET(D545,0,0,Correlation_traitement!$B$6,1))</f>
        <v>0.00095601300000000002</v>
      </c>
      <c r="K545">
        <v>0.110592</v>
      </c>
      <c r="L545">
        <v>45.068199999999997</v>
      </c>
      <c r="M545">
        <v>452.58699999999999</v>
      </c>
      <c r="N545">
        <v>407.51900000000001</v>
      </c>
    </row>
    <row r="546" spans="1:14" ht="12.75">
      <c r="A546" s="78">
        <f>IF(TRUE,Correlation_donnees_brutes!A547)</f>
        <v>544</v>
      </c>
      <c r="B546" s="78">
        <f>IF(TRUE,Correlation_donnees_brutes!B547)</f>
        <v>-0.014032100000000001</v>
      </c>
      <c r="C546" s="78">
        <f>IF(TRUE,Correlation_donnees_brutes!C547)</f>
        <v>0.059815599999999997</v>
      </c>
      <c r="D546" s="78">
        <f>IF(TRUE,Correlation_donnees_brutes!D547)</f>
        <v>0.000975616</v>
      </c>
      <c r="E546" s="73" t="str">
        <f>IF(OR(F546&gt;Correlation_traitement!$B$10,I546&gt;Correlation_traitement!$B$9,E545="NON NULLE"),"NON NULLE","NULLE")</f>
        <v>NON NULLE</v>
      </c>
      <c r="F546" s="78">
        <f>(A546-A$2)/Correlation_traitement!$B$5</f>
        <v>2.1760000000000002</v>
      </c>
      <c r="G546" s="69">
        <f>F546-Correlation_traitement!$B$12</f>
        <v>1.9200000000000002</v>
      </c>
      <c r="H546" s="70">
        <f ca="1">AVERAGE(OFFSET(B546,0,0,Correlation_traitement!$B$6,1))</f>
        <v>-0.014032100000000001</v>
      </c>
      <c r="I546" s="70">
        <f ca="1">AVERAGE(OFFSET(C546,0,0,Correlation_traitement!$B$6,1))</f>
        <v>0.059815599999999997</v>
      </c>
      <c r="J546" s="70">
        <f ca="1">AVERAGE(OFFSET(D546,0,0,Correlation_traitement!$B$6,1))</f>
        <v>0.000975616</v>
      </c>
      <c r="K546">
        <v>0.110994</v>
      </c>
      <c r="L546">
        <v>45.232100000000003</v>
      </c>
      <c r="M546">
        <v>452.75099999999998</v>
      </c>
      <c r="N546">
        <v>407.51900000000001</v>
      </c>
    </row>
    <row r="547" spans="1:14" ht="12.75">
      <c r="A547" s="78">
        <f>IF(TRUE,Correlation_donnees_brutes!A548)</f>
        <v>545</v>
      </c>
      <c r="B547" s="78">
        <f>IF(TRUE,Correlation_donnees_brutes!B548)</f>
        <v>-0.0140693</v>
      </c>
      <c r="C547" s="78">
        <f>IF(TRUE,Correlation_donnees_brutes!C548)</f>
        <v>0.059843599999999997</v>
      </c>
      <c r="D547" s="78">
        <f>IF(TRUE,Correlation_donnees_brutes!D548)</f>
        <v>0.00096521599999999997</v>
      </c>
      <c r="E547" s="73" t="str">
        <f>IF(OR(F547&gt;Correlation_traitement!$B$10,I547&gt;Correlation_traitement!$B$9,E546="NON NULLE"),"NON NULLE","NULLE")</f>
        <v>NON NULLE</v>
      </c>
      <c r="F547" s="78">
        <f>(A547-A$2)/Correlation_traitement!$B$5</f>
        <v>2.1800000000000002</v>
      </c>
      <c r="G547" s="69">
        <f>F547-Correlation_traitement!$B$12</f>
        <v>1.9240000000000002</v>
      </c>
      <c r="H547" s="70">
        <f ca="1">AVERAGE(OFFSET(B547,0,0,Correlation_traitement!$B$6,1))</f>
        <v>-0.0140693</v>
      </c>
      <c r="I547" s="70">
        <f ca="1">AVERAGE(OFFSET(C547,0,0,Correlation_traitement!$B$6,1))</f>
        <v>0.059843599999999997</v>
      </c>
      <c r="J547" s="70">
        <f ca="1">AVERAGE(OFFSET(D547,0,0,Correlation_traitement!$B$6,1))</f>
        <v>0.00096521599999999997</v>
      </c>
      <c r="K547">
        <v>0.111386</v>
      </c>
      <c r="L547">
        <v>45.391800000000003</v>
      </c>
      <c r="M547">
        <v>452.911</v>
      </c>
      <c r="N547">
        <v>407.51900000000001</v>
      </c>
    </row>
    <row r="548" spans="1:14" ht="12.75">
      <c r="A548" s="78">
        <f>IF(TRUE,Correlation_donnees_brutes!A549)</f>
        <v>546</v>
      </c>
      <c r="B548" s="78">
        <f>IF(TRUE,Correlation_donnees_brutes!B549)</f>
        <v>-0.0141101</v>
      </c>
      <c r="C548" s="78">
        <f>IF(TRUE,Correlation_donnees_brutes!C549)</f>
        <v>0.059762099999999999</v>
      </c>
      <c r="D548" s="78">
        <f>IF(TRUE,Correlation_donnees_brutes!D549)</f>
        <v>0.00088497800000000002</v>
      </c>
      <c r="E548" s="73" t="str">
        <f>IF(OR(F548&gt;Correlation_traitement!$B$10,I548&gt;Correlation_traitement!$B$9,E547="NON NULLE"),"NON NULLE","NULLE")</f>
        <v>NON NULLE</v>
      </c>
      <c r="F548" s="78">
        <f>(A548-A$2)/Correlation_traitement!$B$5</f>
        <v>2.1840000000000002</v>
      </c>
      <c r="G548" s="69">
        <f>F548-Correlation_traitement!$B$12</f>
        <v>1.9280000000000002</v>
      </c>
      <c r="H548" s="70">
        <f ca="1">AVERAGE(OFFSET(B548,0,0,Correlation_traitement!$B$6,1))</f>
        <v>-0.0141101</v>
      </c>
      <c r="I548" s="70">
        <f ca="1">AVERAGE(OFFSET(C548,0,0,Correlation_traitement!$B$6,1))</f>
        <v>0.059762099999999999</v>
      </c>
      <c r="J548" s="70">
        <f ca="1">AVERAGE(OFFSET(D548,0,0,Correlation_traitement!$B$6,1))</f>
        <v>0.00088497800000000002</v>
      </c>
      <c r="K548">
        <v>0.11176800000000001</v>
      </c>
      <c r="L548">
        <v>45.547600000000003</v>
      </c>
      <c r="M548">
        <v>453.06599999999997</v>
      </c>
      <c r="N548">
        <v>407.51900000000001</v>
      </c>
    </row>
    <row r="549" spans="1:14" ht="12.75">
      <c r="A549" s="78">
        <f>IF(TRUE,Correlation_donnees_brutes!A550)</f>
        <v>547</v>
      </c>
      <c r="B549" s="78">
        <f>IF(TRUE,Correlation_donnees_brutes!B550)</f>
        <v>-0.0140377</v>
      </c>
      <c r="C549" s="78">
        <f>IF(TRUE,Correlation_donnees_brutes!C550)</f>
        <v>0.059844700000000001</v>
      </c>
      <c r="D549" s="78">
        <f>IF(TRUE,Correlation_donnees_brutes!D550)</f>
        <v>0.00087016399999999999</v>
      </c>
      <c r="E549" s="73" t="str">
        <f>IF(OR(F549&gt;Correlation_traitement!$B$10,I549&gt;Correlation_traitement!$B$9,E548="NON NULLE"),"NON NULLE","NULLE")</f>
        <v>NON NULLE</v>
      </c>
      <c r="F549" s="78">
        <f>(A549-A$2)/Correlation_traitement!$B$5</f>
        <v>2.1880000000000002</v>
      </c>
      <c r="G549" s="69">
        <f>F549-Correlation_traitement!$B$12</f>
        <v>1.9320000000000002</v>
      </c>
      <c r="H549" s="70">
        <f ca="1">AVERAGE(OFFSET(B549,0,0,Correlation_traitement!$B$6,1))</f>
        <v>-0.0140377</v>
      </c>
      <c r="I549" s="70">
        <f ca="1">AVERAGE(OFFSET(C549,0,0,Correlation_traitement!$B$6,1))</f>
        <v>0.059844700000000001</v>
      </c>
      <c r="J549" s="70">
        <f ca="1">AVERAGE(OFFSET(D549,0,0,Correlation_traitement!$B$6,1))</f>
        <v>0.00087016399999999999</v>
      </c>
      <c r="K549">
        <v>0.11217000000000001</v>
      </c>
      <c r="L549">
        <v>45.711199999999998</v>
      </c>
      <c r="M549">
        <v>453.23</v>
      </c>
      <c r="N549">
        <v>407.51900000000001</v>
      </c>
    </row>
    <row r="550" spans="1:14" ht="12.75">
      <c r="A550" s="78">
        <f>IF(TRUE,Correlation_donnees_brutes!A551)</f>
        <v>548</v>
      </c>
      <c r="B550" s="78">
        <f>IF(TRUE,Correlation_donnees_brutes!B551)</f>
        <v>-0.014169899999999999</v>
      </c>
      <c r="C550" s="78">
        <f>IF(TRUE,Correlation_donnees_brutes!C551)</f>
        <v>0.059949200000000001</v>
      </c>
      <c r="D550" s="78">
        <f>IF(TRUE,Correlation_donnees_brutes!D551)</f>
        <v>0.00088334199999999996</v>
      </c>
      <c r="E550" s="73" t="str">
        <f>IF(OR(F550&gt;Correlation_traitement!$B$10,I550&gt;Correlation_traitement!$B$9,E549="NON NULLE"),"NON NULLE","NULLE")</f>
        <v>NON NULLE</v>
      </c>
      <c r="F550" s="78">
        <f>(A550-A$2)/Correlation_traitement!$B$5</f>
        <v>2.1920000000000002</v>
      </c>
      <c r="G550" s="69">
        <f>F550-Correlation_traitement!$B$12</f>
        <v>1.9360000000000002</v>
      </c>
      <c r="H550" s="70">
        <f ca="1">AVERAGE(OFFSET(B550,0,0,Correlation_traitement!$B$6,1))</f>
        <v>-0.014169899999999999</v>
      </c>
      <c r="I550" s="70">
        <f ca="1">AVERAGE(OFFSET(C550,0,0,Correlation_traitement!$B$6,1))</f>
        <v>0.059949200000000001</v>
      </c>
      <c r="J550" s="70">
        <f ca="1">AVERAGE(OFFSET(D550,0,0,Correlation_traitement!$B$6,1))</f>
        <v>0.00088334199999999996</v>
      </c>
      <c r="K550">
        <v>0.11254699999999999</v>
      </c>
      <c r="L550">
        <v>45.865</v>
      </c>
      <c r="M550">
        <v>453.38400000000001</v>
      </c>
      <c r="N550">
        <v>407.51900000000001</v>
      </c>
    </row>
    <row r="551" spans="1:14" ht="12.75">
      <c r="A551" s="78">
        <f>IF(TRUE,Correlation_donnees_brutes!A552)</f>
        <v>549</v>
      </c>
      <c r="B551" s="78">
        <f>IF(TRUE,Correlation_donnees_brutes!B552)</f>
        <v>-0.013839799999999999</v>
      </c>
      <c r="C551" s="78">
        <f>IF(TRUE,Correlation_donnees_brutes!C552)</f>
        <v>0.059789099999999998</v>
      </c>
      <c r="D551" s="78">
        <f>IF(TRUE,Correlation_donnees_brutes!D552)</f>
        <v>0.00084583</v>
      </c>
      <c r="E551" s="73" t="str">
        <f>IF(OR(F551&gt;Correlation_traitement!$B$10,I551&gt;Correlation_traitement!$B$9,E550="NON NULLE"),"NON NULLE","NULLE")</f>
        <v>NON NULLE</v>
      </c>
      <c r="F551" s="78">
        <f>(A551-A$2)/Correlation_traitement!$B$5</f>
        <v>2.1960000000000002</v>
      </c>
      <c r="G551" s="69">
        <f>F551-Correlation_traitement!$B$12</f>
        <v>1.9400000000000002</v>
      </c>
      <c r="H551" s="70">
        <f ca="1">AVERAGE(OFFSET(B551,0,0,Correlation_traitement!$B$6,1))</f>
        <v>-0.013839799999999999</v>
      </c>
      <c r="I551" s="70">
        <f ca="1">AVERAGE(OFFSET(C551,0,0,Correlation_traitement!$B$6,1))</f>
        <v>0.059789099999999998</v>
      </c>
      <c r="J551" s="70">
        <f ca="1">AVERAGE(OFFSET(D551,0,0,Correlation_traitement!$B$6,1))</f>
        <v>0.00084583</v>
      </c>
      <c r="K551">
        <v>0.112936</v>
      </c>
      <c r="L551">
        <v>46.023400000000002</v>
      </c>
      <c r="M551">
        <v>453.54199999999997</v>
      </c>
      <c r="N551">
        <v>407.51900000000001</v>
      </c>
    </row>
    <row r="552" spans="1:14" ht="12.75">
      <c r="A552" s="78">
        <f>IF(TRUE,Correlation_donnees_brutes!A553)</f>
        <v>550</v>
      </c>
      <c r="B552" s="78">
        <f>IF(TRUE,Correlation_donnees_brutes!B553)</f>
        <v>-0.013987700000000001</v>
      </c>
      <c r="C552" s="78">
        <f>IF(TRUE,Correlation_donnees_brutes!C553)</f>
        <v>0.0599692</v>
      </c>
      <c r="D552" s="78">
        <f>IF(TRUE,Correlation_donnees_brutes!D553)</f>
        <v>0.00087485600000000003</v>
      </c>
      <c r="E552" s="73" t="str">
        <f>IF(OR(F552&gt;Correlation_traitement!$B$10,I552&gt;Correlation_traitement!$B$9,E551="NON NULLE"),"NON NULLE","NULLE")</f>
        <v>NON NULLE</v>
      </c>
      <c r="F552" s="78">
        <f>(A552-A$2)/Correlation_traitement!$B$5</f>
        <v>2.2000000000000002</v>
      </c>
      <c r="G552" s="69">
        <f>F552-Correlation_traitement!$B$12</f>
        <v>1.9440000000000002</v>
      </c>
      <c r="H552" s="70">
        <f ca="1">AVERAGE(OFFSET(B552,0,0,Correlation_traitement!$B$6,1))</f>
        <v>-0.013987700000000001</v>
      </c>
      <c r="I552" s="70">
        <f ca="1">AVERAGE(OFFSET(C552,0,0,Correlation_traitement!$B$6,1))</f>
        <v>0.0599692</v>
      </c>
      <c r="J552" s="70">
        <f ca="1">AVERAGE(OFFSET(D552,0,0,Correlation_traitement!$B$6,1))</f>
        <v>0.00087485600000000003</v>
      </c>
      <c r="K552">
        <v>0.113327</v>
      </c>
      <c r="L552">
        <v>46.183</v>
      </c>
      <c r="M552">
        <v>453.702</v>
      </c>
      <c r="N552">
        <v>407.51900000000001</v>
      </c>
    </row>
    <row r="553" spans="1:14" ht="12.75">
      <c r="A553" s="78">
        <f>IF(TRUE,Correlation_donnees_brutes!A554)</f>
        <v>551</v>
      </c>
      <c r="B553" s="78">
        <f>IF(TRUE,Correlation_donnees_brutes!B554)</f>
        <v>-0.0139662</v>
      </c>
      <c r="C553" s="78">
        <f>IF(TRUE,Correlation_donnees_brutes!C554)</f>
        <v>0.0596806</v>
      </c>
      <c r="D553" s="78">
        <f>IF(TRUE,Correlation_donnees_brutes!D554)</f>
        <v>0.00087878800000000003</v>
      </c>
      <c r="E553" s="73" t="str">
        <f>IF(OR(F553&gt;Correlation_traitement!$B$10,I553&gt;Correlation_traitement!$B$9,E552="NON NULLE"),"NON NULLE","NULLE")</f>
        <v>NON NULLE</v>
      </c>
      <c r="F553" s="78">
        <f>(A553-A$2)/Correlation_traitement!$B$5</f>
        <v>2.2040000000000002</v>
      </c>
      <c r="G553" s="69">
        <f>F553-Correlation_traitement!$B$12</f>
        <v>1.9480000000000002</v>
      </c>
      <c r="H553" s="70">
        <f ca="1">AVERAGE(OFFSET(B553,0,0,Correlation_traitement!$B$6,1))</f>
        <v>-0.0139662</v>
      </c>
      <c r="I553" s="70">
        <f ca="1">AVERAGE(OFFSET(C553,0,0,Correlation_traitement!$B$6,1))</f>
        <v>0.0596806</v>
      </c>
      <c r="J553" s="70">
        <f ca="1">AVERAGE(OFFSET(D553,0,0,Correlation_traitement!$B$6,1))</f>
        <v>0.00087878800000000003</v>
      </c>
      <c r="K553">
        <v>0.113708</v>
      </c>
      <c r="L553">
        <v>46.338000000000001</v>
      </c>
      <c r="M553">
        <v>453.85700000000003</v>
      </c>
      <c r="N553">
        <v>407.51900000000001</v>
      </c>
    </row>
    <row r="554" spans="1:14" ht="12.75">
      <c r="A554" s="78">
        <f>IF(TRUE,Correlation_donnees_brutes!A555)</f>
        <v>552</v>
      </c>
      <c r="B554" s="78">
        <f>IF(TRUE,Correlation_donnees_brutes!B555)</f>
        <v>-0.014091400000000001</v>
      </c>
      <c r="C554" s="78">
        <f>IF(TRUE,Correlation_donnees_brutes!C555)</f>
        <v>0.059848999999999999</v>
      </c>
      <c r="D554" s="78">
        <f>IF(TRUE,Correlation_donnees_brutes!D555)</f>
        <v>0.00089758000000000004</v>
      </c>
      <c r="E554" s="73" t="str">
        <f>IF(OR(F554&gt;Correlation_traitement!$B$10,I554&gt;Correlation_traitement!$B$9,E553="NON NULLE"),"NON NULLE","NULLE")</f>
        <v>NON NULLE</v>
      </c>
      <c r="F554" s="78">
        <f>(A554-A$2)/Correlation_traitement!$B$5</f>
        <v>2.2080000000000002</v>
      </c>
      <c r="G554" s="69">
        <f>F554-Correlation_traitement!$B$12</f>
        <v>1.9520000000000002</v>
      </c>
      <c r="H554" s="70">
        <f ca="1">AVERAGE(OFFSET(B554,0,0,Correlation_traitement!$B$6,1))</f>
        <v>-0.014091400000000001</v>
      </c>
      <c r="I554" s="70">
        <f ca="1">AVERAGE(OFFSET(C554,0,0,Correlation_traitement!$B$6,1))</f>
        <v>0.059848999999999999</v>
      </c>
      <c r="J554" s="70">
        <f ca="1">AVERAGE(OFFSET(D554,0,0,Correlation_traitement!$B$6,1))</f>
        <v>0.00089758000000000004</v>
      </c>
      <c r="K554">
        <v>0.114053</v>
      </c>
      <c r="L554">
        <v>46.4788</v>
      </c>
      <c r="M554">
        <v>453.99799999999999</v>
      </c>
      <c r="N554">
        <v>407.51900000000001</v>
      </c>
    </row>
    <row r="555" spans="1:14" ht="12.75">
      <c r="A555" s="78">
        <f>IF(TRUE,Correlation_donnees_brutes!A556)</f>
        <v>553</v>
      </c>
      <c r="B555" s="78">
        <f>IF(TRUE,Correlation_donnees_brutes!B556)</f>
        <v>-0.0140929</v>
      </c>
      <c r="C555" s="78">
        <f>IF(TRUE,Correlation_donnees_brutes!C556)</f>
        <v>0.059879599999999998</v>
      </c>
      <c r="D555" s="78">
        <f>IF(TRUE,Correlation_donnees_brutes!D556)</f>
        <v>0.00095836599999999999</v>
      </c>
      <c r="E555" s="73" t="str">
        <f>IF(OR(F555&gt;Correlation_traitement!$B$10,I555&gt;Correlation_traitement!$B$9,E554="NON NULLE"),"NON NULLE","NULLE")</f>
        <v>NON NULLE</v>
      </c>
      <c r="F555" s="78">
        <f>(A555-A$2)/Correlation_traitement!$B$5</f>
        <v>2.2120000000000002</v>
      </c>
      <c r="G555" s="69">
        <f>F555-Correlation_traitement!$B$12</f>
        <v>1.9560000000000002</v>
      </c>
      <c r="H555" s="70">
        <f ca="1">AVERAGE(OFFSET(B555,0,0,Correlation_traitement!$B$6,1))</f>
        <v>-0.0140929</v>
      </c>
      <c r="I555" s="70">
        <f ca="1">AVERAGE(OFFSET(C555,0,0,Correlation_traitement!$B$6,1))</f>
        <v>0.059879599999999998</v>
      </c>
      <c r="J555" s="70">
        <f ca="1">AVERAGE(OFFSET(D555,0,0,Correlation_traitement!$B$6,1))</f>
        <v>0.00095836599999999999</v>
      </c>
      <c r="K555">
        <v>0.11443100000000001</v>
      </c>
      <c r="L555">
        <v>46.632800000000003</v>
      </c>
      <c r="M555">
        <v>454.15199999999999</v>
      </c>
      <c r="N555">
        <v>407.51900000000001</v>
      </c>
    </row>
    <row r="556" spans="1:14" ht="12.75">
      <c r="A556" s="78">
        <f>IF(TRUE,Correlation_donnees_brutes!A557)</f>
        <v>554</v>
      </c>
      <c r="B556" s="78">
        <f>IF(TRUE,Correlation_donnees_brutes!B557)</f>
        <v>-0.014053899999999999</v>
      </c>
      <c r="C556" s="78">
        <f>IF(TRUE,Correlation_donnees_brutes!C557)</f>
        <v>0.059738300000000001</v>
      </c>
      <c r="D556" s="78">
        <f>IF(TRUE,Correlation_donnees_brutes!D557)</f>
        <v>0.00098049899999999991</v>
      </c>
      <c r="E556" s="73" t="str">
        <f>IF(OR(F556&gt;Correlation_traitement!$B$10,I556&gt;Correlation_traitement!$B$9,E555="NON NULLE"),"NON NULLE","NULLE")</f>
        <v>NON NULLE</v>
      </c>
      <c r="F556" s="78">
        <f>(A556-A$2)/Correlation_traitement!$B$5</f>
        <v>2.2160000000000002</v>
      </c>
      <c r="G556" s="69">
        <f>F556-Correlation_traitement!$B$12</f>
        <v>1.9600000000000002</v>
      </c>
      <c r="H556" s="70">
        <f ca="1">AVERAGE(OFFSET(B556,0,0,Correlation_traitement!$B$6,1))</f>
        <v>-0.014053899999999999</v>
      </c>
      <c r="I556" s="70">
        <f ca="1">AVERAGE(OFFSET(C556,0,0,Correlation_traitement!$B$6,1))</f>
        <v>0.059738300000000001</v>
      </c>
      <c r="J556" s="70">
        <f ca="1">AVERAGE(OFFSET(D556,0,0,Correlation_traitement!$B$6,1))</f>
        <v>0.00098049899999999991</v>
      </c>
      <c r="K556">
        <v>0.11479499999999999</v>
      </c>
      <c r="L556">
        <v>46.781199999999998</v>
      </c>
      <c r="M556">
        <v>454.30</v>
      </c>
      <c r="N556">
        <v>407.51900000000001</v>
      </c>
    </row>
    <row r="557" spans="1:14" ht="12.75">
      <c r="A557" s="78">
        <f>IF(TRUE,Correlation_donnees_brutes!A558)</f>
        <v>555</v>
      </c>
      <c r="B557" s="78">
        <f>IF(TRUE,Correlation_donnees_brutes!B558)</f>
        <v>-0.0141984</v>
      </c>
      <c r="C557" s="78">
        <f>IF(TRUE,Correlation_donnees_brutes!C558)</f>
        <v>0.059651500000000003</v>
      </c>
      <c r="D557" s="78">
        <f>IF(TRUE,Correlation_donnees_brutes!D558)</f>
        <v>0.0010418700000000001</v>
      </c>
      <c r="E557" s="73" t="str">
        <f>IF(OR(F557&gt;Correlation_traitement!$B$10,I557&gt;Correlation_traitement!$B$9,E556="NON NULLE"),"NON NULLE","NULLE")</f>
        <v>NON NULLE</v>
      </c>
      <c r="F557" s="78">
        <f>(A557-A$2)/Correlation_traitement!$B$5</f>
        <v>2.2200000000000002</v>
      </c>
      <c r="G557" s="69">
        <f>F557-Correlation_traitement!$B$12</f>
        <v>1.9640000000000002</v>
      </c>
      <c r="H557" s="70">
        <f ca="1">AVERAGE(OFFSET(B557,0,0,Correlation_traitement!$B$6,1))</f>
        <v>-0.0141984</v>
      </c>
      <c r="I557" s="70">
        <f ca="1">AVERAGE(OFFSET(C557,0,0,Correlation_traitement!$B$6,1))</f>
        <v>0.059651500000000003</v>
      </c>
      <c r="J557" s="70">
        <f ca="1">AVERAGE(OFFSET(D557,0,0,Correlation_traitement!$B$6,1))</f>
        <v>0.0010418700000000001</v>
      </c>
      <c r="K557">
        <v>0.115137</v>
      </c>
      <c r="L557">
        <v>46.9206</v>
      </c>
      <c r="M557">
        <v>454.44</v>
      </c>
      <c r="N557">
        <v>407.51900000000001</v>
      </c>
    </row>
    <row r="558" spans="1:14" ht="12.75">
      <c r="A558" s="78">
        <f>IF(TRUE,Correlation_donnees_brutes!A559)</f>
        <v>556</v>
      </c>
      <c r="B558" s="78">
        <f>IF(TRUE,Correlation_donnees_brutes!B559)</f>
        <v>-0.0142969</v>
      </c>
      <c r="C558" s="78">
        <f>IF(TRUE,Correlation_donnees_brutes!C559)</f>
        <v>0.059557699999999998</v>
      </c>
      <c r="D558" s="78">
        <f>IF(TRUE,Correlation_donnees_brutes!D559)</f>
        <v>0.00111407</v>
      </c>
      <c r="E558" s="73" t="str">
        <f>IF(OR(F558&gt;Correlation_traitement!$B$10,I558&gt;Correlation_traitement!$B$9,E557="NON NULLE"),"NON NULLE","NULLE")</f>
        <v>NON NULLE</v>
      </c>
      <c r="F558" s="78">
        <f>(A558-A$2)/Correlation_traitement!$B$5</f>
        <v>2.2240000000000002</v>
      </c>
      <c r="G558" s="69">
        <f>F558-Correlation_traitement!$B$12</f>
        <v>1.9680000000000002</v>
      </c>
      <c r="H558" s="70">
        <f ca="1">AVERAGE(OFFSET(B558,0,0,Correlation_traitement!$B$6,1))</f>
        <v>-0.0142969</v>
      </c>
      <c r="I558" s="70">
        <f ca="1">AVERAGE(OFFSET(C558,0,0,Correlation_traitement!$B$6,1))</f>
        <v>0.059557699999999998</v>
      </c>
      <c r="J558" s="70">
        <f ca="1">AVERAGE(OFFSET(D558,0,0,Correlation_traitement!$B$6,1))</f>
        <v>0.00111407</v>
      </c>
      <c r="K558">
        <v>0.11547499999999999</v>
      </c>
      <c r="L558">
        <v>47.058300000000003</v>
      </c>
      <c r="M558">
        <v>454.577</v>
      </c>
      <c r="N558">
        <v>407.51900000000001</v>
      </c>
    </row>
    <row r="559" spans="1:14" ht="12.75">
      <c r="A559" s="78">
        <f>IF(TRUE,Correlation_donnees_brutes!A560)</f>
        <v>557</v>
      </c>
      <c r="B559" s="78">
        <f>IF(TRUE,Correlation_donnees_brutes!B560)</f>
        <v>-0.0142849</v>
      </c>
      <c r="C559" s="78">
        <f>IF(TRUE,Correlation_donnees_brutes!C560)</f>
        <v>0.059317300000000003</v>
      </c>
      <c r="D559" s="78">
        <f>IF(TRUE,Correlation_donnees_brutes!D560)</f>
        <v>0.00112857</v>
      </c>
      <c r="E559" s="73" t="str">
        <f>IF(OR(F559&gt;Correlation_traitement!$B$10,I559&gt;Correlation_traitement!$B$9,E558="NON NULLE"),"NON NULLE","NULLE")</f>
        <v>NON NULLE</v>
      </c>
      <c r="F559" s="78">
        <f>(A559-A$2)/Correlation_traitement!$B$5</f>
        <v>2.2280000000000002</v>
      </c>
      <c r="G559" s="69">
        <f>F559-Correlation_traitement!$B$12</f>
        <v>1.9720000000000002</v>
      </c>
      <c r="H559" s="70">
        <f ca="1">AVERAGE(OFFSET(B559,0,0,Correlation_traitement!$B$6,1))</f>
        <v>-0.0142849</v>
      </c>
      <c r="I559" s="70">
        <f ca="1">AVERAGE(OFFSET(C559,0,0,Correlation_traitement!$B$6,1))</f>
        <v>0.059317300000000003</v>
      </c>
      <c r="J559" s="70">
        <f ca="1">AVERAGE(OFFSET(D559,0,0,Correlation_traitement!$B$6,1))</f>
        <v>0.00112857</v>
      </c>
      <c r="K559">
        <v>0.115825</v>
      </c>
      <c r="L559">
        <v>47.200699999999998</v>
      </c>
      <c r="M559">
        <v>454.72</v>
      </c>
      <c r="N559">
        <v>407.51900000000001</v>
      </c>
    </row>
    <row r="560" spans="1:14" ht="12.75">
      <c r="A560" s="78">
        <f>IF(TRUE,Correlation_donnees_brutes!A561)</f>
        <v>558</v>
      </c>
      <c r="B560" s="78">
        <f>IF(TRUE,Correlation_donnees_brutes!B561)</f>
        <v>-0.0144131</v>
      </c>
      <c r="C560" s="78">
        <f>IF(TRUE,Correlation_donnees_brutes!C561)</f>
        <v>0.0592173</v>
      </c>
      <c r="D560" s="78">
        <f>IF(TRUE,Correlation_donnees_brutes!D561)</f>
        <v>0.0013034399999999999</v>
      </c>
      <c r="E560" s="73" t="str">
        <f>IF(OR(F560&gt;Correlation_traitement!$B$10,I560&gt;Correlation_traitement!$B$9,E559="NON NULLE"),"NON NULLE","NULLE")</f>
        <v>NON NULLE</v>
      </c>
      <c r="F560" s="78">
        <f>(A560-A$2)/Correlation_traitement!$B$5</f>
        <v>2.2320000000000002</v>
      </c>
      <c r="G560" s="69">
        <f>F560-Correlation_traitement!$B$12</f>
        <v>1.9760000000000002</v>
      </c>
      <c r="H560" s="70">
        <f ca="1">AVERAGE(OFFSET(B560,0,0,Correlation_traitement!$B$6,1))</f>
        <v>-0.0144131</v>
      </c>
      <c r="I560" s="70">
        <f ca="1">AVERAGE(OFFSET(C560,0,0,Correlation_traitement!$B$6,1))</f>
        <v>0.0592173</v>
      </c>
      <c r="J560" s="70">
        <f ca="1">AVERAGE(OFFSET(D560,0,0,Correlation_traitement!$B$6,1))</f>
        <v>0.0013034399999999999</v>
      </c>
      <c r="K560">
        <v>0.116149</v>
      </c>
      <c r="L560">
        <v>47.332900000000002</v>
      </c>
      <c r="M560">
        <v>454.85199999999998</v>
      </c>
      <c r="N560">
        <v>407.51900000000001</v>
      </c>
    </row>
    <row r="561" spans="1:14" ht="12.75">
      <c r="A561" s="78">
        <f>IF(TRUE,Correlation_donnees_brutes!A562)</f>
        <v>559</v>
      </c>
      <c r="B561" s="78">
        <f>IF(TRUE,Correlation_donnees_brutes!B562)</f>
        <v>-0.014494999999999999</v>
      </c>
      <c r="C561" s="78">
        <f>IF(TRUE,Correlation_donnees_brutes!C562)</f>
        <v>0.059267599999999997</v>
      </c>
      <c r="D561" s="78">
        <f>IF(TRUE,Correlation_donnees_brutes!D562)</f>
        <v>0.0013804500000000001</v>
      </c>
      <c r="E561" s="73" t="str">
        <f>IF(OR(F561&gt;Correlation_traitement!$B$10,I561&gt;Correlation_traitement!$B$9,E560="NON NULLE"),"NON NULLE","NULLE")</f>
        <v>NON NULLE</v>
      </c>
      <c r="F561" s="78">
        <f>(A561-A$2)/Correlation_traitement!$B$5</f>
        <v>2.2360000000000002</v>
      </c>
      <c r="G561" s="69">
        <f>F561-Correlation_traitement!$B$12</f>
        <v>1.9800000000000002</v>
      </c>
      <c r="H561" s="70">
        <f ca="1">AVERAGE(OFFSET(B561,0,0,Correlation_traitement!$B$6,1))</f>
        <v>-0.014494999999999999</v>
      </c>
      <c r="I561" s="70">
        <f ca="1">AVERAGE(OFFSET(C561,0,0,Correlation_traitement!$B$6,1))</f>
        <v>0.059267599999999997</v>
      </c>
      <c r="J561" s="70">
        <f ca="1">AVERAGE(OFFSET(D561,0,0,Correlation_traitement!$B$6,1))</f>
        <v>0.0013804500000000001</v>
      </c>
      <c r="K561">
        <v>0.116521</v>
      </c>
      <c r="L561">
        <v>47.484299999999998</v>
      </c>
      <c r="M561">
        <v>455.00299999999999</v>
      </c>
      <c r="N561">
        <v>407.51900000000001</v>
      </c>
    </row>
    <row r="562" spans="1:14" ht="12.75">
      <c r="A562" s="78">
        <f>IF(TRUE,Correlation_donnees_brutes!A563)</f>
        <v>560</v>
      </c>
      <c r="B562" s="78">
        <f>IF(TRUE,Correlation_donnees_brutes!B563)</f>
        <v>-0.014466700000000001</v>
      </c>
      <c r="C562" s="78">
        <f>IF(TRUE,Correlation_donnees_brutes!C563)</f>
        <v>0.059438600000000001</v>
      </c>
      <c r="D562" s="78">
        <f>IF(TRUE,Correlation_donnees_brutes!D563)</f>
        <v>0.0014210399999999999</v>
      </c>
      <c r="E562" s="73" t="str">
        <f>IF(OR(F562&gt;Correlation_traitement!$B$10,I562&gt;Correlation_traitement!$B$9,E561="NON NULLE"),"NON NULLE","NULLE")</f>
        <v>NON NULLE</v>
      </c>
      <c r="F562" s="78">
        <f>(A562-A$2)/Correlation_traitement!$B$5</f>
        <v>2.2400000000000002</v>
      </c>
      <c r="G562" s="69">
        <f>F562-Correlation_traitement!$B$12</f>
        <v>1.9840000000000002</v>
      </c>
      <c r="H562" s="70">
        <f ca="1">AVERAGE(OFFSET(B562,0,0,Correlation_traitement!$B$6,1))</f>
        <v>-0.014466700000000001</v>
      </c>
      <c r="I562" s="70">
        <f ca="1">AVERAGE(OFFSET(C562,0,0,Correlation_traitement!$B$6,1))</f>
        <v>0.059438600000000001</v>
      </c>
      <c r="J562" s="70">
        <f ca="1">AVERAGE(OFFSET(D562,0,0,Correlation_traitement!$B$6,1))</f>
        <v>0.0014210399999999999</v>
      </c>
      <c r="K562">
        <v>0.116906</v>
      </c>
      <c r="L562">
        <v>47.641599999999997</v>
      </c>
      <c r="M562">
        <v>455.16</v>
      </c>
      <c r="N562">
        <v>407.51900000000001</v>
      </c>
    </row>
    <row r="563" spans="1:14" ht="12.75">
      <c r="A563" s="78">
        <f>IF(TRUE,Correlation_donnees_brutes!A564)</f>
        <v>561</v>
      </c>
      <c r="B563" s="78">
        <f>IF(TRUE,Correlation_donnees_brutes!B564)</f>
        <v>-0.014516299999999999</v>
      </c>
      <c r="C563" s="78">
        <f>IF(TRUE,Correlation_donnees_brutes!C564)</f>
        <v>0.059474100000000002</v>
      </c>
      <c r="D563" s="78">
        <f>IF(TRUE,Correlation_donnees_brutes!D564)</f>
        <v>0.0014297400000000001</v>
      </c>
      <c r="E563" s="73" t="str">
        <f>IF(OR(F563&gt;Correlation_traitement!$B$10,I563&gt;Correlation_traitement!$B$9,E562="NON NULLE"),"NON NULLE","NULLE")</f>
        <v>NON NULLE</v>
      </c>
      <c r="F563" s="78">
        <f>(A563-A$2)/Correlation_traitement!$B$5</f>
        <v>2.2440000000000002</v>
      </c>
      <c r="G563" s="69">
        <f>F563-Correlation_traitement!$B$12</f>
        <v>1.9880000000000002</v>
      </c>
      <c r="H563" s="70">
        <f ca="1">AVERAGE(OFFSET(B563,0,0,Correlation_traitement!$B$6,1))</f>
        <v>-0.014516299999999999</v>
      </c>
      <c r="I563" s="70">
        <f ca="1">AVERAGE(OFFSET(C563,0,0,Correlation_traitement!$B$6,1))</f>
        <v>0.059474100000000002</v>
      </c>
      <c r="J563" s="70">
        <f ca="1">AVERAGE(OFFSET(D563,0,0,Correlation_traitement!$B$6,1))</f>
        <v>0.0014297400000000001</v>
      </c>
      <c r="K563">
        <v>0.117257</v>
      </c>
      <c r="L563">
        <v>47.784399999999998</v>
      </c>
      <c r="M563">
        <v>455.303</v>
      </c>
      <c r="N563">
        <v>407.51900000000001</v>
      </c>
    </row>
    <row r="564" spans="1:14" ht="12.75">
      <c r="A564" s="78">
        <f>IF(TRUE,Correlation_donnees_brutes!A565)</f>
        <v>562</v>
      </c>
      <c r="B564" s="78">
        <f>IF(TRUE,Correlation_donnees_brutes!B565)</f>
        <v>-0.0145506</v>
      </c>
      <c r="C564" s="78">
        <f>IF(TRUE,Correlation_donnees_brutes!C565)</f>
        <v>0.059595000000000002</v>
      </c>
      <c r="D564" s="78">
        <f>IF(TRUE,Correlation_donnees_brutes!D565)</f>
        <v>0.0014383499999999999</v>
      </c>
      <c r="E564" s="73" t="str">
        <f>IF(OR(F564&gt;Correlation_traitement!$B$10,I564&gt;Correlation_traitement!$B$9,E563="NON NULLE"),"NON NULLE","NULLE")</f>
        <v>NON NULLE</v>
      </c>
      <c r="F564" s="78">
        <f>(A564-A$2)/Correlation_traitement!$B$5</f>
        <v>2.2480000000000002</v>
      </c>
      <c r="G564" s="69">
        <f>F564-Correlation_traitement!$B$12</f>
        <v>1.9920000000000002</v>
      </c>
      <c r="H564" s="70">
        <f ca="1">AVERAGE(OFFSET(B564,0,0,Correlation_traitement!$B$6,1))</f>
        <v>-0.0145506</v>
      </c>
      <c r="I564" s="70">
        <f ca="1">AVERAGE(OFFSET(C564,0,0,Correlation_traitement!$B$6,1))</f>
        <v>0.059595000000000002</v>
      </c>
      <c r="J564" s="70">
        <f ca="1">AVERAGE(OFFSET(D564,0,0,Correlation_traitement!$B$6,1))</f>
        <v>0.0014383499999999999</v>
      </c>
      <c r="K564">
        <v>0.11766600000000001</v>
      </c>
      <c r="L564">
        <v>47.951000000000001</v>
      </c>
      <c r="M564">
        <v>455.47</v>
      </c>
      <c r="N564">
        <v>407.51900000000001</v>
      </c>
    </row>
    <row r="565" spans="1:14" ht="12.75">
      <c r="A565" s="78">
        <f>IF(TRUE,Correlation_donnees_brutes!A566)</f>
        <v>563</v>
      </c>
      <c r="B565" s="78">
        <f>IF(TRUE,Correlation_donnees_brutes!B566)</f>
        <v>-0.014478400000000001</v>
      </c>
      <c r="C565" s="78">
        <f>IF(TRUE,Correlation_donnees_brutes!C566)</f>
        <v>0.059528400000000002</v>
      </c>
      <c r="D565" s="78">
        <f>IF(TRUE,Correlation_donnees_brutes!D566)</f>
        <v>0.0014869799999999999</v>
      </c>
      <c r="E565" s="73" t="str">
        <f>IF(OR(F565&gt;Correlation_traitement!$B$10,I565&gt;Correlation_traitement!$B$9,E564="NON NULLE"),"NON NULLE","NULLE")</f>
        <v>NON NULLE</v>
      </c>
      <c r="F565" s="78">
        <f>(A565-A$2)/Correlation_traitement!$B$5</f>
        <v>2.2519999999999998</v>
      </c>
      <c r="G565" s="69">
        <f>F565-Correlation_traitement!$B$12</f>
        <v>1.9959999999999998</v>
      </c>
      <c r="H565" s="70">
        <f ca="1">AVERAGE(OFFSET(B565,0,0,Correlation_traitement!$B$6,1))</f>
        <v>-0.014478400000000001</v>
      </c>
      <c r="I565" s="70">
        <f ca="1">AVERAGE(OFFSET(C565,0,0,Correlation_traitement!$B$6,1))</f>
        <v>0.059528400000000002</v>
      </c>
      <c r="J565" s="70">
        <f ca="1">AVERAGE(OFFSET(D565,0,0,Correlation_traitement!$B$6,1))</f>
        <v>0.0014869799999999999</v>
      </c>
      <c r="K565">
        <v>0.11809400000000001</v>
      </c>
      <c r="L565">
        <v>48.125399999999999</v>
      </c>
      <c r="M565">
        <v>455.64400000000001</v>
      </c>
      <c r="N565">
        <v>407.51900000000001</v>
      </c>
    </row>
    <row r="566" spans="1:14" ht="12.75">
      <c r="A566" s="78">
        <f>IF(TRUE,Correlation_donnees_brutes!A567)</f>
        <v>564</v>
      </c>
      <c r="B566" s="78">
        <f>IF(TRUE,Correlation_donnees_brutes!B567)</f>
        <v>-0.014446499999999999</v>
      </c>
      <c r="C566" s="78">
        <f>IF(TRUE,Correlation_donnees_brutes!C567)</f>
        <v>0.059439199999999998</v>
      </c>
      <c r="D566" s="78">
        <f>IF(TRUE,Correlation_donnees_brutes!D567)</f>
        <v>0.0015392400000000001</v>
      </c>
      <c r="E566" s="73" t="str">
        <f>IF(OR(F566&gt;Correlation_traitement!$B$10,I566&gt;Correlation_traitement!$B$9,E565="NON NULLE"),"NON NULLE","NULLE")</f>
        <v>NON NULLE</v>
      </c>
      <c r="F566" s="78">
        <f>(A566-A$2)/Correlation_traitement!$B$5</f>
        <v>2.2559999999999998</v>
      </c>
      <c r="G566" s="69">
        <f>F566-Correlation_traitement!$B$12</f>
        <v>1.9999999999999998</v>
      </c>
      <c r="H566" s="70">
        <f ca="1">AVERAGE(OFFSET(B566,0,0,Correlation_traitement!$B$6,1))</f>
        <v>-0.014446499999999999</v>
      </c>
      <c r="I566" s="70">
        <f ca="1">AVERAGE(OFFSET(C566,0,0,Correlation_traitement!$B$6,1))</f>
        <v>0.059439199999999998</v>
      </c>
      <c r="J566" s="70">
        <f ca="1">AVERAGE(OFFSET(D566,0,0,Correlation_traitement!$B$6,1))</f>
        <v>0.0015392400000000001</v>
      </c>
      <c r="K566">
        <v>0.118492</v>
      </c>
      <c r="L566">
        <v>48.287599999999998</v>
      </c>
      <c r="M566">
        <v>455.80599999999998</v>
      </c>
      <c r="N566">
        <v>407.51900000000001</v>
      </c>
    </row>
    <row r="567" spans="1:14" ht="12.75">
      <c r="A567" s="78">
        <f>IF(TRUE,Correlation_donnees_brutes!A568)</f>
        <v>565</v>
      </c>
      <c r="B567" s="78">
        <f>IF(TRUE,Correlation_donnees_brutes!B568)</f>
        <v>-0.014508</v>
      </c>
      <c r="C567" s="78">
        <f>IF(TRUE,Correlation_donnees_brutes!C568)</f>
        <v>0.059185099999999997</v>
      </c>
      <c r="D567" s="78">
        <f>IF(TRUE,Correlation_donnees_brutes!D568)</f>
        <v>0.0015126300000000001</v>
      </c>
      <c r="E567" s="73" t="str">
        <f>IF(OR(F567&gt;Correlation_traitement!$B$10,I567&gt;Correlation_traitement!$B$9,E566="NON NULLE"),"NON NULLE","NULLE")</f>
        <v>NON NULLE</v>
      </c>
      <c r="F567" s="78">
        <f>(A567-A$2)/Correlation_traitement!$B$5</f>
        <v>2.2599999999999998</v>
      </c>
      <c r="G567" s="69">
        <f>F567-Correlation_traitement!$B$12</f>
        <v>2.0039999999999996</v>
      </c>
      <c r="H567" s="70">
        <f ca="1">AVERAGE(OFFSET(B567,0,0,Correlation_traitement!$B$6,1))</f>
        <v>-0.014508</v>
      </c>
      <c r="I567" s="70">
        <f ca="1">AVERAGE(OFFSET(C567,0,0,Correlation_traitement!$B$6,1))</f>
        <v>0.059185099999999997</v>
      </c>
      <c r="J567" s="70">
        <f ca="1">AVERAGE(OFFSET(D567,0,0,Correlation_traitement!$B$6,1))</f>
        <v>0.0015126300000000001</v>
      </c>
      <c r="K567">
        <v>0.11885</v>
      </c>
      <c r="L567">
        <v>48.433700000000002</v>
      </c>
      <c r="M567">
        <v>455.95299999999997</v>
      </c>
      <c r="N567">
        <v>407.51900000000001</v>
      </c>
    </row>
    <row r="568" spans="1:14" ht="12.75">
      <c r="A568" s="78">
        <f>IF(TRUE,Correlation_donnees_brutes!A569)</f>
        <v>566</v>
      </c>
      <c r="B568" s="78">
        <f>IF(TRUE,Correlation_donnees_brutes!B569)</f>
        <v>-0.0145177</v>
      </c>
      <c r="C568" s="78">
        <f>IF(TRUE,Correlation_donnees_brutes!C569)</f>
        <v>0.059176899999999998</v>
      </c>
      <c r="D568" s="78">
        <f>IF(TRUE,Correlation_donnees_brutes!D569)</f>
        <v>0.0015854599999999999</v>
      </c>
      <c r="E568" s="73" t="str">
        <f>IF(OR(F568&gt;Correlation_traitement!$B$10,I568&gt;Correlation_traitement!$B$9,E567="NON NULLE"),"NON NULLE","NULLE")</f>
        <v>NON NULLE</v>
      </c>
      <c r="F568" s="78">
        <f>(A568-A$2)/Correlation_traitement!$B$5</f>
        <v>2.2639999999999998</v>
      </c>
      <c r="G568" s="69">
        <f>F568-Correlation_traitement!$B$12</f>
        <v>2.008</v>
      </c>
      <c r="H568" s="70">
        <f ca="1">AVERAGE(OFFSET(B568,0,0,Correlation_traitement!$B$6,1))</f>
        <v>-0.0145177</v>
      </c>
      <c r="I568" s="70">
        <f ca="1">AVERAGE(OFFSET(C568,0,0,Correlation_traitement!$B$6,1))</f>
        <v>0.059176899999999998</v>
      </c>
      <c r="J568" s="70">
        <f ca="1">AVERAGE(OFFSET(D568,0,0,Correlation_traitement!$B$6,1))</f>
        <v>0.0015854599999999999</v>
      </c>
      <c r="K568">
        <v>0.119239</v>
      </c>
      <c r="L568">
        <v>48.592300000000002</v>
      </c>
      <c r="M568">
        <v>456.11099999999999</v>
      </c>
      <c r="N568">
        <v>407.51900000000001</v>
      </c>
    </row>
    <row r="569" spans="1:14" ht="12.75">
      <c r="A569" s="78">
        <f>IF(TRUE,Correlation_donnees_brutes!A570)</f>
        <v>567</v>
      </c>
      <c r="B569" s="78">
        <f>IF(TRUE,Correlation_donnees_brutes!B570)</f>
        <v>-0.0145065</v>
      </c>
      <c r="C569" s="78">
        <f>IF(TRUE,Correlation_donnees_brutes!C570)</f>
        <v>0.059169399999999997</v>
      </c>
      <c r="D569" s="78">
        <f>IF(TRUE,Correlation_donnees_brutes!D570)</f>
        <v>0.0015821500000000001</v>
      </c>
      <c r="E569" s="73" t="str">
        <f>IF(OR(F569&gt;Correlation_traitement!$B$10,I569&gt;Correlation_traitement!$B$9,E568="NON NULLE"),"NON NULLE","NULLE")</f>
        <v>NON NULLE</v>
      </c>
      <c r="F569" s="78">
        <f>(A569-A$2)/Correlation_traitement!$B$5</f>
        <v>2.2679999999999998</v>
      </c>
      <c r="G569" s="69">
        <f>F569-Correlation_traitement!$B$12</f>
        <v>2.0119999999999996</v>
      </c>
      <c r="H569" s="70">
        <f ca="1">AVERAGE(OFFSET(B569,0,0,Correlation_traitement!$B$6,1))</f>
        <v>-0.0145065</v>
      </c>
      <c r="I569" s="70">
        <f ca="1">AVERAGE(OFFSET(C569,0,0,Correlation_traitement!$B$6,1))</f>
        <v>0.059169399999999997</v>
      </c>
      <c r="J569" s="70">
        <f ca="1">AVERAGE(OFFSET(D569,0,0,Correlation_traitement!$B$6,1))</f>
        <v>0.0015821500000000001</v>
      </c>
      <c r="K569">
        <v>0.119647</v>
      </c>
      <c r="L569">
        <v>48.758400000000002</v>
      </c>
      <c r="M569">
        <v>456.27699999999999</v>
      </c>
      <c r="N569">
        <v>407.51900000000001</v>
      </c>
    </row>
    <row r="570" spans="1:14" ht="12.75">
      <c r="A570" s="78">
        <f>IF(TRUE,Correlation_donnees_brutes!A571)</f>
        <v>568</v>
      </c>
      <c r="B570" s="78">
        <f>IF(TRUE,Correlation_donnees_brutes!B571)</f>
        <v>-0.014455600000000001</v>
      </c>
      <c r="C570" s="78">
        <f>IF(TRUE,Correlation_donnees_brutes!C571)</f>
        <v>0.058935500000000002</v>
      </c>
      <c r="D570" s="78">
        <f>IF(TRUE,Correlation_donnees_brutes!D571)</f>
        <v>0.0015509499999999999</v>
      </c>
      <c r="E570" s="73" t="str">
        <f>IF(OR(F570&gt;Correlation_traitement!$B$10,I570&gt;Correlation_traitement!$B$9,E569="NON NULLE"),"NON NULLE","NULLE")</f>
        <v>NON NULLE</v>
      </c>
      <c r="F570" s="78">
        <f>(A570-A$2)/Correlation_traitement!$B$5</f>
        <v>2.2719999999999998</v>
      </c>
      <c r="G570" s="69">
        <f>F570-Correlation_traitement!$B$12</f>
        <v>2.016</v>
      </c>
      <c r="H570" s="70">
        <f ca="1">AVERAGE(OFFSET(B570,0,0,Correlation_traitement!$B$6,1))</f>
        <v>-0.014455600000000001</v>
      </c>
      <c r="I570" s="70">
        <f ca="1">AVERAGE(OFFSET(C570,0,0,Correlation_traitement!$B$6,1))</f>
        <v>0.058935500000000002</v>
      </c>
      <c r="J570" s="70">
        <f ca="1">AVERAGE(OFFSET(D570,0,0,Correlation_traitement!$B$6,1))</f>
        <v>0.0015509499999999999</v>
      </c>
      <c r="K570">
        <v>0.119993</v>
      </c>
      <c r="L570">
        <v>48.8996</v>
      </c>
      <c r="M570">
        <v>456.41800000000001</v>
      </c>
      <c r="N570">
        <v>407.51900000000001</v>
      </c>
    </row>
    <row r="571" spans="1:14" ht="12.75">
      <c r="A571" s="78">
        <f>IF(TRUE,Correlation_donnees_brutes!A572)</f>
        <v>569</v>
      </c>
      <c r="B571" s="78">
        <f>IF(TRUE,Correlation_donnees_brutes!B572)</f>
        <v>-0.014457899999999999</v>
      </c>
      <c r="C571" s="78">
        <f>IF(TRUE,Correlation_donnees_brutes!C572)</f>
        <v>0.0589043</v>
      </c>
      <c r="D571" s="78">
        <f>IF(TRUE,Correlation_donnees_brutes!D572)</f>
        <v>0.00159151</v>
      </c>
      <c r="E571" s="73" t="str">
        <f>IF(OR(F571&gt;Correlation_traitement!$B$10,I571&gt;Correlation_traitement!$B$9,E570="NON NULLE"),"NON NULLE","NULLE")</f>
        <v>NON NULLE</v>
      </c>
      <c r="F571" s="78">
        <f>(A571-A$2)/Correlation_traitement!$B$5</f>
        <v>2.2759999999999998</v>
      </c>
      <c r="G571" s="69">
        <f>F571-Correlation_traitement!$B$12</f>
        <v>2.0199999999999996</v>
      </c>
      <c r="H571" s="70">
        <f ca="1">AVERAGE(OFFSET(B571,0,0,Correlation_traitement!$B$6,1))</f>
        <v>-0.014457899999999999</v>
      </c>
      <c r="I571" s="70">
        <f ca="1">AVERAGE(OFFSET(C571,0,0,Correlation_traitement!$B$6,1))</f>
        <v>0.0589043</v>
      </c>
      <c r="J571" s="70">
        <f ca="1">AVERAGE(OFFSET(D571,0,0,Correlation_traitement!$B$6,1))</f>
        <v>0.00159151</v>
      </c>
      <c r="K571">
        <v>0.120432</v>
      </c>
      <c r="L571">
        <v>49.078200000000002</v>
      </c>
      <c r="M571">
        <v>456.59699999999998</v>
      </c>
      <c r="N571">
        <v>407.51900000000001</v>
      </c>
    </row>
    <row r="572" spans="1:14" ht="12.75">
      <c r="A572" s="78">
        <f>IF(TRUE,Correlation_donnees_brutes!A573)</f>
        <v>570</v>
      </c>
      <c r="B572" s="78">
        <f>IF(TRUE,Correlation_donnees_brutes!B573)</f>
        <v>-0.014407</v>
      </c>
      <c r="C572" s="78">
        <f>IF(TRUE,Correlation_donnees_brutes!C573)</f>
        <v>0.059091499999999998</v>
      </c>
      <c r="D572" s="78">
        <f>IF(TRUE,Correlation_donnees_brutes!D573)</f>
        <v>0.00159672</v>
      </c>
      <c r="E572" s="73" t="str">
        <f>IF(OR(F572&gt;Correlation_traitement!$B$10,I572&gt;Correlation_traitement!$B$9,E571="NON NULLE"),"NON NULLE","NULLE")</f>
        <v>NON NULLE</v>
      </c>
      <c r="F572" s="78">
        <f>(A572-A$2)/Correlation_traitement!$B$5</f>
        <v>2.2799999999999998</v>
      </c>
      <c r="G572" s="69">
        <f>F572-Correlation_traitement!$B$12</f>
        <v>2.024</v>
      </c>
      <c r="H572" s="70">
        <f ca="1">AVERAGE(OFFSET(B572,0,0,Correlation_traitement!$B$6,1))</f>
        <v>-0.014407</v>
      </c>
      <c r="I572" s="70">
        <f ca="1">AVERAGE(OFFSET(C572,0,0,Correlation_traitement!$B$6,1))</f>
        <v>0.059091499999999998</v>
      </c>
      <c r="J572" s="70">
        <f ca="1">AVERAGE(OFFSET(D572,0,0,Correlation_traitement!$B$6,1))</f>
        <v>0.00159672</v>
      </c>
      <c r="K572">
        <v>0.12091100000000001</v>
      </c>
      <c r="L572">
        <v>49.273600000000002</v>
      </c>
      <c r="M572">
        <v>456.79300000000001</v>
      </c>
      <c r="N572">
        <v>407.51900000000001</v>
      </c>
    </row>
    <row r="573" spans="1:14" ht="12.75">
      <c r="A573" s="78">
        <f>IF(TRUE,Correlation_donnees_brutes!A574)</f>
        <v>571</v>
      </c>
      <c r="B573" s="78">
        <f>IF(TRUE,Correlation_donnees_brutes!B574)</f>
        <v>-0.014356799999999999</v>
      </c>
      <c r="C573" s="78">
        <f>IF(TRUE,Correlation_donnees_brutes!C574)</f>
        <v>0.059167699999999997</v>
      </c>
      <c r="D573" s="78">
        <f>IF(TRUE,Correlation_donnees_brutes!D574)</f>
        <v>0.0016187300000000001</v>
      </c>
      <c r="E573" s="73" t="str">
        <f>IF(OR(F573&gt;Correlation_traitement!$B$10,I573&gt;Correlation_traitement!$B$9,E572="NON NULLE"),"NON NULLE","NULLE")</f>
        <v>NON NULLE</v>
      </c>
      <c r="F573" s="78">
        <f>(A573-A$2)/Correlation_traitement!$B$5</f>
        <v>2.2839999999999998</v>
      </c>
      <c r="G573" s="69">
        <f>F573-Correlation_traitement!$B$12</f>
        <v>2.0279999999999996</v>
      </c>
      <c r="H573" s="70">
        <f ca="1">AVERAGE(OFFSET(B573,0,0,Correlation_traitement!$B$6,1))</f>
        <v>-0.014356799999999999</v>
      </c>
      <c r="I573" s="70">
        <f ca="1">AVERAGE(OFFSET(C573,0,0,Correlation_traitement!$B$6,1))</f>
        <v>0.059167699999999997</v>
      </c>
      <c r="J573" s="70">
        <f ca="1">AVERAGE(OFFSET(D573,0,0,Correlation_traitement!$B$6,1))</f>
        <v>0.0016187300000000001</v>
      </c>
      <c r="K573">
        <v>0.12135700000000001</v>
      </c>
      <c r="L573">
        <v>49.455500000000001</v>
      </c>
      <c r="M573">
        <v>456.97399999999999</v>
      </c>
      <c r="N573">
        <v>407.51900000000001</v>
      </c>
    </row>
    <row r="574" spans="1:14" ht="12.75">
      <c r="A574" s="78">
        <f>IF(TRUE,Correlation_donnees_brutes!A575)</f>
        <v>572</v>
      </c>
      <c r="B574" s="78">
        <f>IF(TRUE,Correlation_donnees_brutes!B575)</f>
        <v>-0.0144428</v>
      </c>
      <c r="C574" s="78">
        <f>IF(TRUE,Correlation_donnees_brutes!C575)</f>
        <v>0.058926199999999998</v>
      </c>
      <c r="D574" s="78">
        <f>IF(TRUE,Correlation_donnees_brutes!D575)</f>
        <v>0.0015543</v>
      </c>
      <c r="E574" s="73" t="str">
        <f>IF(OR(F574&gt;Correlation_traitement!$B$10,I574&gt;Correlation_traitement!$B$9,E573="NON NULLE"),"NON NULLE","NULLE")</f>
        <v>NON NULLE</v>
      </c>
      <c r="F574" s="78">
        <f>(A574-A$2)/Correlation_traitement!$B$5</f>
        <v>2.2879999999999998</v>
      </c>
      <c r="G574" s="69">
        <f>F574-Correlation_traitement!$B$12</f>
        <v>2.032</v>
      </c>
      <c r="H574" s="70">
        <f ca="1">AVERAGE(OFFSET(B574,0,0,Correlation_traitement!$B$6,1))</f>
        <v>-0.0144428</v>
      </c>
      <c r="I574" s="70">
        <f ca="1">AVERAGE(OFFSET(C574,0,0,Correlation_traitement!$B$6,1))</f>
        <v>0.058926199999999998</v>
      </c>
      <c r="J574" s="70">
        <f ca="1">AVERAGE(OFFSET(D574,0,0,Correlation_traitement!$B$6,1))</f>
        <v>0.0015543</v>
      </c>
      <c r="K574">
        <v>0.12177399999999999</v>
      </c>
      <c r="L574">
        <v>49.625</v>
      </c>
      <c r="M574">
        <v>457.14400000000001</v>
      </c>
      <c r="N574">
        <v>407.51900000000001</v>
      </c>
    </row>
    <row r="575" spans="1:14" ht="12.75">
      <c r="A575" s="78">
        <f>IF(TRUE,Correlation_donnees_brutes!A576)</f>
        <v>573</v>
      </c>
      <c r="B575" s="78">
        <f>IF(TRUE,Correlation_donnees_brutes!B576)</f>
        <v>-0.014438899999999999</v>
      </c>
      <c r="C575" s="78">
        <f>IF(TRUE,Correlation_donnees_brutes!C576)</f>
        <v>0.058847400000000001</v>
      </c>
      <c r="D575" s="78">
        <f>IF(TRUE,Correlation_donnees_brutes!D576)</f>
        <v>0.0015646799999999999</v>
      </c>
      <c r="E575" s="73" t="str">
        <f>IF(OR(F575&gt;Correlation_traitement!$B$10,I575&gt;Correlation_traitement!$B$9,E574="NON NULLE"),"NON NULLE","NULLE")</f>
        <v>NON NULLE</v>
      </c>
      <c r="F575" s="78">
        <f>(A575-A$2)/Correlation_traitement!$B$5</f>
        <v>2.2919999999999998</v>
      </c>
      <c r="G575" s="69">
        <f>F575-Correlation_traitement!$B$12</f>
        <v>2.0359999999999996</v>
      </c>
      <c r="H575" s="70">
        <f ca="1">AVERAGE(OFFSET(B575,0,0,Correlation_traitement!$B$6,1))</f>
        <v>-0.014438899999999999</v>
      </c>
      <c r="I575" s="70">
        <f ca="1">AVERAGE(OFFSET(C575,0,0,Correlation_traitement!$B$6,1))</f>
        <v>0.058847400000000001</v>
      </c>
      <c r="J575" s="70">
        <f ca="1">AVERAGE(OFFSET(D575,0,0,Correlation_traitement!$B$6,1))</f>
        <v>0.0015646799999999999</v>
      </c>
      <c r="K575">
        <v>0.12221700000000001</v>
      </c>
      <c r="L575">
        <v>49.805900000000001</v>
      </c>
      <c r="M575">
        <v>457.325</v>
      </c>
      <c r="N575">
        <v>407.51900000000001</v>
      </c>
    </row>
    <row r="576" spans="1:14" ht="12.75">
      <c r="A576" s="78">
        <f>IF(TRUE,Correlation_donnees_brutes!A577)</f>
        <v>574</v>
      </c>
      <c r="B576" s="78">
        <f>IF(TRUE,Correlation_donnees_brutes!B577)</f>
        <v>-0.014403300000000001</v>
      </c>
      <c r="C576" s="78">
        <f>IF(TRUE,Correlation_donnees_brutes!C577)</f>
        <v>0.059045</v>
      </c>
      <c r="D576" s="78">
        <f>IF(TRUE,Correlation_donnees_brutes!D577)</f>
        <v>0.0015638399999999999</v>
      </c>
      <c r="E576" s="73" t="str">
        <f>IF(OR(F576&gt;Correlation_traitement!$B$10,I576&gt;Correlation_traitement!$B$9,E575="NON NULLE"),"NON NULLE","NULLE")</f>
        <v>NON NULLE</v>
      </c>
      <c r="F576" s="78">
        <f>(A576-A$2)/Correlation_traitement!$B$5</f>
        <v>2.2959999999999998</v>
      </c>
      <c r="G576" s="69">
        <f>F576-Correlation_traitement!$B$12</f>
        <v>2.04</v>
      </c>
      <c r="H576" s="70">
        <f ca="1">AVERAGE(OFFSET(B576,0,0,Correlation_traitement!$B$6,1))</f>
        <v>-0.014403300000000001</v>
      </c>
      <c r="I576" s="70">
        <f ca="1">AVERAGE(OFFSET(C576,0,0,Correlation_traitement!$B$6,1))</f>
        <v>0.059045</v>
      </c>
      <c r="J576" s="70">
        <f ca="1">AVERAGE(OFFSET(D576,0,0,Correlation_traitement!$B$6,1))</f>
        <v>0.0015638399999999999</v>
      </c>
      <c r="K576">
        <v>0.12249400000000001</v>
      </c>
      <c r="L576">
        <v>49.918700000000001</v>
      </c>
      <c r="M576">
        <v>457.43799999999999</v>
      </c>
      <c r="N576">
        <v>407.51900000000001</v>
      </c>
    </row>
    <row r="577" spans="1:14" ht="12.75">
      <c r="A577" s="78">
        <f>IF(TRUE,Correlation_donnees_brutes!A578)</f>
        <v>575</v>
      </c>
      <c r="B577" s="78">
        <f>IF(TRUE,Correlation_donnees_brutes!B578)</f>
        <v>-0.0143296</v>
      </c>
      <c r="C577" s="78">
        <f>IF(TRUE,Correlation_donnees_brutes!C578)</f>
        <v>0.058926699999999999</v>
      </c>
      <c r="D577" s="78">
        <f>IF(TRUE,Correlation_donnees_brutes!D578)</f>
        <v>0.0015419699999999999</v>
      </c>
      <c r="E577" s="73" t="str">
        <f>IF(OR(F577&gt;Correlation_traitement!$B$10,I577&gt;Correlation_traitement!$B$9,E576="NON NULLE"),"NON NULLE","NULLE")</f>
        <v>NON NULLE</v>
      </c>
      <c r="F577" s="78">
        <f>(A577-A$2)/Correlation_traitement!$B$5</f>
        <v>2.2999999999999998</v>
      </c>
      <c r="G577" s="69">
        <f>F577-Correlation_traitement!$B$12</f>
        <v>2.0439999999999996</v>
      </c>
      <c r="H577" s="70">
        <f ca="1">AVERAGE(OFFSET(B577,0,0,Correlation_traitement!$B$6,1))</f>
        <v>-0.0143296</v>
      </c>
      <c r="I577" s="70">
        <f ca="1">AVERAGE(OFFSET(C577,0,0,Correlation_traitement!$B$6,1))</f>
        <v>0.058926699999999999</v>
      </c>
      <c r="J577" s="70">
        <f ca="1">AVERAGE(OFFSET(D577,0,0,Correlation_traitement!$B$6,1))</f>
        <v>0.0015419699999999999</v>
      </c>
      <c r="K577">
        <v>0.123039</v>
      </c>
      <c r="L577">
        <v>50.140799999999999</v>
      </c>
      <c r="M577">
        <v>457.66</v>
      </c>
      <c r="N577">
        <v>407.51900000000001</v>
      </c>
    </row>
    <row r="578" spans="1:14" ht="12.75">
      <c r="A578" s="78">
        <f>IF(TRUE,Correlation_donnees_brutes!A579)</f>
        <v>576</v>
      </c>
      <c r="B578" s="78">
        <f>IF(TRUE,Correlation_donnees_brutes!B579)</f>
        <v>-0.014184799999999999</v>
      </c>
      <c r="C578" s="78">
        <f>IF(TRUE,Correlation_donnees_brutes!C579)</f>
        <v>0.058486299999999998</v>
      </c>
      <c r="D578" s="78">
        <f>IF(TRUE,Correlation_donnees_brutes!D579)</f>
        <v>0.0014918100000000001</v>
      </c>
      <c r="E578" s="73" t="str">
        <f>IF(OR(F578&gt;Correlation_traitement!$B$10,I578&gt;Correlation_traitement!$B$9,E577="NON NULLE"),"NON NULLE","NULLE")</f>
        <v>NON NULLE</v>
      </c>
      <c r="F578" s="78">
        <f>(A578-A$2)/Correlation_traitement!$B$5</f>
        <v>2.3039999999999998</v>
      </c>
      <c r="G578" s="69">
        <f>F578-Correlation_traitement!$B$12</f>
        <v>2.048</v>
      </c>
      <c r="H578" s="70">
        <f ca="1">AVERAGE(OFFSET(B578,0,0,Correlation_traitement!$B$6,1))</f>
        <v>-0.014184799999999999</v>
      </c>
      <c r="I578" s="70">
        <f ca="1">AVERAGE(OFFSET(C578,0,0,Correlation_traitement!$B$6,1))</f>
        <v>0.058486299999999998</v>
      </c>
      <c r="J578" s="70">
        <f ca="1">AVERAGE(OFFSET(D578,0,0,Correlation_traitement!$B$6,1))</f>
        <v>0.0014918100000000001</v>
      </c>
      <c r="K578">
        <v>0.123391</v>
      </c>
      <c r="L578">
        <v>50.283999999999999</v>
      </c>
      <c r="M578">
        <v>457.803</v>
      </c>
      <c r="N578">
        <v>407.51900000000001</v>
      </c>
    </row>
    <row r="579" spans="1:14" ht="12.75">
      <c r="A579" s="78">
        <f>IF(TRUE,Correlation_donnees_brutes!A580)</f>
        <v>577</v>
      </c>
      <c r="B579" s="78">
        <f>IF(TRUE,Correlation_donnees_brutes!B580)</f>
        <v>-0.014301299999999999</v>
      </c>
      <c r="C579" s="78">
        <f>IF(TRUE,Correlation_donnees_brutes!C580)</f>
        <v>0.058359800000000003</v>
      </c>
      <c r="D579" s="78">
        <f>IF(TRUE,Correlation_donnees_brutes!D580)</f>
        <v>0.0015123300000000001</v>
      </c>
      <c r="E579" s="73" t="str">
        <f>IF(OR(F579&gt;Correlation_traitement!$B$10,I579&gt;Correlation_traitement!$B$9,E578="NON NULLE"),"NON NULLE","NULLE")</f>
        <v>NON NULLE</v>
      </c>
      <c r="F579" s="78">
        <f>(A579-A$2)/Correlation_traitement!$B$5</f>
        <v>2.3079999999999998</v>
      </c>
      <c r="G579" s="69">
        <f>F579-Correlation_traitement!$B$12</f>
        <v>2.0519999999999996</v>
      </c>
      <c r="H579" s="70">
        <f ca="1">AVERAGE(OFFSET(B579,0,0,Correlation_traitement!$B$6,1))</f>
        <v>-0.014301299999999999</v>
      </c>
      <c r="I579" s="70">
        <f ca="1">AVERAGE(OFFSET(C579,0,0,Correlation_traitement!$B$6,1))</f>
        <v>0.058359800000000003</v>
      </c>
      <c r="J579" s="70">
        <f ca="1">AVERAGE(OFFSET(D579,0,0,Correlation_traitement!$B$6,1))</f>
        <v>0.0015123300000000001</v>
      </c>
      <c r="K579">
        <v>0.123775</v>
      </c>
      <c r="L579">
        <v>50.4407</v>
      </c>
      <c r="M579">
        <v>457.96</v>
      </c>
      <c r="N579">
        <v>407.51900000000001</v>
      </c>
    </row>
    <row r="580" spans="1:14" ht="12.75">
      <c r="A580" s="78">
        <f>IF(TRUE,Correlation_donnees_brutes!A581)</f>
        <v>578</v>
      </c>
      <c r="B580" s="78">
        <f>IF(TRUE,Correlation_donnees_brutes!B581)</f>
        <v>-0.0141783</v>
      </c>
      <c r="C580" s="78">
        <f>IF(TRUE,Correlation_donnees_brutes!C581)</f>
        <v>0.058851199999999999</v>
      </c>
      <c r="D580" s="78">
        <f>IF(TRUE,Correlation_donnees_brutes!D581)</f>
        <v>0.0014192600000000001</v>
      </c>
      <c r="E580" s="73" t="str">
        <f>IF(OR(F580&gt;Correlation_traitement!$B$10,I580&gt;Correlation_traitement!$B$9,E579="NON NULLE"),"NON NULLE","NULLE")</f>
        <v>NON NULLE</v>
      </c>
      <c r="F580" s="78">
        <f>(A580-A$2)/Correlation_traitement!$B$5</f>
        <v>2.3119999999999998</v>
      </c>
      <c r="G580" s="69">
        <f>F580-Correlation_traitement!$B$12</f>
        <v>2.056</v>
      </c>
      <c r="H580" s="70">
        <f ca="1">AVERAGE(OFFSET(B580,0,0,Correlation_traitement!$B$6,1))</f>
        <v>-0.0141783</v>
      </c>
      <c r="I580" s="70">
        <f ca="1">AVERAGE(OFFSET(C580,0,0,Correlation_traitement!$B$6,1))</f>
        <v>0.058851199999999999</v>
      </c>
      <c r="J580" s="70">
        <f ca="1">AVERAGE(OFFSET(D580,0,0,Correlation_traitement!$B$6,1))</f>
        <v>0.0014192600000000001</v>
      </c>
      <c r="K580">
        <v>0.124224</v>
      </c>
      <c r="L580">
        <v>50.623600000000003</v>
      </c>
      <c r="M580">
        <v>458.142</v>
      </c>
      <c r="N580">
        <v>407.51900000000001</v>
      </c>
    </row>
    <row r="581" spans="1:14" ht="12.75">
      <c r="A581" s="78">
        <f>IF(TRUE,Correlation_donnees_brutes!A582)</f>
        <v>579</v>
      </c>
      <c r="B581" s="78">
        <f>IF(TRUE,Correlation_donnees_brutes!B582)</f>
        <v>-0.014238499999999999</v>
      </c>
      <c r="C581" s="78">
        <f>IF(TRUE,Correlation_donnees_brutes!C582)</f>
        <v>0.058331000000000001</v>
      </c>
      <c r="D581" s="78">
        <f>IF(TRUE,Correlation_donnees_brutes!D582)</f>
        <v>0.0013619000000000001</v>
      </c>
      <c r="E581" s="73" t="str">
        <f>IF(OR(F581&gt;Correlation_traitement!$B$10,I581&gt;Correlation_traitement!$B$9,E580="NON NULLE"),"NON NULLE","NULLE")</f>
        <v>NON NULLE</v>
      </c>
      <c r="F581" s="78">
        <f>(A581-A$2)/Correlation_traitement!$B$5</f>
        <v>2.3159999999999998</v>
      </c>
      <c r="G581" s="69">
        <f>F581-Correlation_traitement!$B$12</f>
        <v>2.0599999999999996</v>
      </c>
      <c r="H581" s="70">
        <f ca="1">AVERAGE(OFFSET(B581,0,0,Correlation_traitement!$B$6,1))</f>
        <v>-0.014238499999999999</v>
      </c>
      <c r="I581" s="70">
        <f ca="1">AVERAGE(OFFSET(C581,0,0,Correlation_traitement!$B$6,1))</f>
        <v>0.058331000000000001</v>
      </c>
      <c r="J581" s="70">
        <f ca="1">AVERAGE(OFFSET(D581,0,0,Correlation_traitement!$B$6,1))</f>
        <v>0.0013619000000000001</v>
      </c>
      <c r="K581">
        <v>0.12463100000000001</v>
      </c>
      <c r="L581">
        <v>50.789400000000001</v>
      </c>
      <c r="M581">
        <v>458.30799999999999</v>
      </c>
      <c r="N581">
        <v>407.51900000000001</v>
      </c>
    </row>
    <row r="582" spans="1:14" ht="12.75">
      <c r="A582" s="78">
        <f>IF(TRUE,Correlation_donnees_brutes!A583)</f>
        <v>580</v>
      </c>
      <c r="B582" s="78">
        <f>IF(TRUE,Correlation_donnees_brutes!B583)</f>
        <v>-0.0141342</v>
      </c>
      <c r="C582" s="78">
        <f>IF(TRUE,Correlation_donnees_brutes!C583)</f>
        <v>0.058194200000000001</v>
      </c>
      <c r="D582" s="78">
        <f>IF(TRUE,Correlation_donnees_brutes!D583)</f>
        <v>0.00132493</v>
      </c>
      <c r="E582" s="73" t="str">
        <f>IF(OR(F582&gt;Correlation_traitement!$B$10,I582&gt;Correlation_traitement!$B$9,E581="NON NULLE"),"NON NULLE","NULLE")</f>
        <v>NON NULLE</v>
      </c>
      <c r="F582" s="78">
        <f>(A582-A$2)/Correlation_traitement!$B$5</f>
        <v>2.3199999999999998</v>
      </c>
      <c r="G582" s="69">
        <f>F582-Correlation_traitement!$B$12</f>
        <v>2.0640000000000001</v>
      </c>
      <c r="H582" s="70">
        <f ca="1">AVERAGE(OFFSET(B582,0,0,Correlation_traitement!$B$6,1))</f>
        <v>-0.0141342</v>
      </c>
      <c r="I582" s="70">
        <f ca="1">AVERAGE(OFFSET(C582,0,0,Correlation_traitement!$B$6,1))</f>
        <v>0.058194200000000001</v>
      </c>
      <c r="J582" s="70">
        <f ca="1">AVERAGE(OFFSET(D582,0,0,Correlation_traitement!$B$6,1))</f>
        <v>0.00132493</v>
      </c>
      <c r="K582">
        <v>0.12515000000000001</v>
      </c>
      <c r="L582">
        <v>51.000900000000001</v>
      </c>
      <c r="M582">
        <v>458.52</v>
      </c>
      <c r="N582">
        <v>407.51900000000001</v>
      </c>
    </row>
    <row r="583" spans="1:14" ht="12.75">
      <c r="A583" s="78">
        <f>IF(TRUE,Correlation_donnees_brutes!A584)</f>
        <v>581</v>
      </c>
      <c r="B583" s="78">
        <f>IF(TRUE,Correlation_donnees_brutes!B584)</f>
        <v>-0.014132000000000001</v>
      </c>
      <c r="C583" s="78">
        <f>IF(TRUE,Correlation_donnees_brutes!C584)</f>
        <v>0.057858699999999999</v>
      </c>
      <c r="D583" s="78">
        <f>IF(TRUE,Correlation_donnees_brutes!D584)</f>
        <v>0.00127673</v>
      </c>
      <c r="E583" s="73" t="str">
        <f>IF(OR(F583&gt;Correlation_traitement!$B$10,I583&gt;Correlation_traitement!$B$9,E582="NON NULLE"),"NON NULLE","NULLE")</f>
        <v>NON NULLE</v>
      </c>
      <c r="F583" s="78">
        <f>(A583-A$2)/Correlation_traitement!$B$5</f>
        <v>2.3239999999999998</v>
      </c>
      <c r="G583" s="69">
        <f>F583-Correlation_traitement!$B$12</f>
        <v>2.0679999999999996</v>
      </c>
      <c r="H583" s="70">
        <f ca="1">AVERAGE(OFFSET(B583,0,0,Correlation_traitement!$B$6,1))</f>
        <v>-0.014132000000000001</v>
      </c>
      <c r="I583" s="70">
        <f ca="1">AVERAGE(OFFSET(C583,0,0,Correlation_traitement!$B$6,1))</f>
        <v>0.057858699999999999</v>
      </c>
      <c r="J583" s="70">
        <f ca="1">AVERAGE(OFFSET(D583,0,0,Correlation_traitement!$B$6,1))</f>
        <v>0.00127673</v>
      </c>
      <c r="K583">
        <v>0.12581100000000001</v>
      </c>
      <c r="L583">
        <v>51.270400000000002</v>
      </c>
      <c r="M583">
        <v>458.78899999999999</v>
      </c>
      <c r="N583">
        <v>407.51900000000001</v>
      </c>
    </row>
    <row r="584" spans="1:14" ht="12.75">
      <c r="A584" s="78">
        <f>IF(TRUE,Correlation_donnees_brutes!A585)</f>
        <v>582</v>
      </c>
      <c r="B584" s="78">
        <f>IF(TRUE,Correlation_donnees_brutes!B585)</f>
        <v>-0.014323499999999999</v>
      </c>
      <c r="C584" s="78">
        <f>IF(TRUE,Correlation_donnees_brutes!C585)</f>
        <v>0.056950599999999997</v>
      </c>
      <c r="D584" s="78">
        <f>IF(TRUE,Correlation_donnees_brutes!D585)</f>
        <v>0.0012762800000000001</v>
      </c>
      <c r="E584" s="73" t="str">
        <f>IF(OR(F584&gt;Correlation_traitement!$B$10,I584&gt;Correlation_traitement!$B$9,E583="NON NULLE"),"NON NULLE","NULLE")</f>
        <v>NON NULLE</v>
      </c>
      <c r="F584" s="78">
        <f>(A584-A$2)/Correlation_traitement!$B$5</f>
        <v>2.3279999999999998</v>
      </c>
      <c r="G584" s="69">
        <f>F584-Correlation_traitement!$B$12</f>
        <v>2.0720000000000001</v>
      </c>
      <c r="H584" s="70">
        <f ca="1">AVERAGE(OFFSET(B584,0,0,Correlation_traitement!$B$6,1))</f>
        <v>-0.014323499999999999</v>
      </c>
      <c r="I584" s="70">
        <f ca="1">AVERAGE(OFFSET(C584,0,0,Correlation_traitement!$B$6,1))</f>
        <v>0.056950599999999997</v>
      </c>
      <c r="J584" s="70">
        <f ca="1">AVERAGE(OFFSET(D584,0,0,Correlation_traitement!$B$6,1))</f>
        <v>0.0012762800000000001</v>
      </c>
      <c r="K584">
        <v>0.12703800000000001</v>
      </c>
      <c r="L584">
        <v>51.770499999999998</v>
      </c>
      <c r="M584">
        <v>459.28899999999999</v>
      </c>
      <c r="N584">
        <v>407.51900000000001</v>
      </c>
    </row>
    <row r="585" spans="1:14" ht="12.75">
      <c r="A585" s="78">
        <f>IF(TRUE,Correlation_donnees_brutes!A586)</f>
        <v>583</v>
      </c>
      <c r="B585" s="78">
        <f>IF(TRUE,Correlation_donnees_brutes!B586)</f>
        <v>-0.013957799999999999</v>
      </c>
      <c r="C585" s="78">
        <f>IF(TRUE,Correlation_donnees_brutes!C586)</f>
        <v>0.056350699999999997</v>
      </c>
      <c r="D585" s="78">
        <f>IF(TRUE,Correlation_donnees_brutes!D586)</f>
        <v>0.00121565</v>
      </c>
      <c r="E585" s="73" t="str">
        <f>IF(OR(F585&gt;Correlation_traitement!$B$10,I585&gt;Correlation_traitement!$B$9,E584="NON NULLE"),"NON NULLE","NULLE")</f>
        <v>NON NULLE</v>
      </c>
      <c r="F585" s="78">
        <f>(A585-A$2)/Correlation_traitement!$B$5</f>
        <v>2.3319999999999999</v>
      </c>
      <c r="G585" s="69">
        <f>F585-Correlation_traitement!$B$12</f>
        <v>2.0759999999999996</v>
      </c>
      <c r="H585" s="70">
        <f ca="1">AVERAGE(OFFSET(B585,0,0,Correlation_traitement!$B$6,1))</f>
        <v>-0.013957799999999999</v>
      </c>
      <c r="I585" s="70">
        <f ca="1">AVERAGE(OFFSET(C585,0,0,Correlation_traitement!$B$6,1))</f>
        <v>0.056350699999999997</v>
      </c>
      <c r="J585" s="70">
        <f ca="1">AVERAGE(OFFSET(D585,0,0,Correlation_traitement!$B$6,1))</f>
        <v>0.00121565</v>
      </c>
      <c r="K585">
        <v>0.12862199999999999</v>
      </c>
      <c r="L585">
        <v>52.415999999999997</v>
      </c>
      <c r="M585">
        <v>459.935</v>
      </c>
      <c r="N585">
        <v>407.51900000000001</v>
      </c>
    </row>
    <row r="586" spans="1:14" ht="12.75">
      <c r="A586" s="78">
        <f>IF(TRUE,Correlation_donnees_brutes!A587)</f>
        <v>584</v>
      </c>
      <c r="B586" s="78">
        <f>IF(TRUE,Correlation_donnees_brutes!B587)</f>
        <v>-0.013504499999999999</v>
      </c>
      <c r="C586" s="78">
        <f>IF(TRUE,Correlation_donnees_brutes!C587)</f>
        <v>0.056325600000000003</v>
      </c>
      <c r="D586" s="78">
        <f>IF(TRUE,Correlation_donnees_brutes!D587)</f>
        <v>0.00133877</v>
      </c>
      <c r="E586" s="73" t="str">
        <f>IF(OR(F586&gt;Correlation_traitement!$B$10,I586&gt;Correlation_traitement!$B$9,E585="NON NULLE"),"NON NULLE","NULLE")</f>
        <v>NON NULLE</v>
      </c>
      <c r="F586" s="78">
        <f>(A586-A$2)/Correlation_traitement!$B$5</f>
        <v>2.3359999999999999</v>
      </c>
      <c r="G586" s="69">
        <f>F586-Correlation_traitement!$B$12</f>
        <v>2.0800000000000001</v>
      </c>
      <c r="H586" s="70">
        <f ca="1">AVERAGE(OFFSET(B586,0,0,Correlation_traitement!$B$6,1))</f>
        <v>-0.013504499999999999</v>
      </c>
      <c r="I586" s="70">
        <f ca="1">AVERAGE(OFFSET(C586,0,0,Correlation_traitement!$B$6,1))</f>
        <v>0.056325600000000003</v>
      </c>
      <c r="J586" s="70">
        <f ca="1">AVERAGE(OFFSET(D586,0,0,Correlation_traitement!$B$6,1))</f>
        <v>0.00133877</v>
      </c>
      <c r="K586">
        <v>0.129602</v>
      </c>
      <c r="L586">
        <v>52.815199999999997</v>
      </c>
      <c r="M586">
        <v>460.334</v>
      </c>
      <c r="N586">
        <v>407.51900000000001</v>
      </c>
    </row>
    <row r="587" spans="1:14" ht="12.75">
      <c r="A587" s="78">
        <f>IF(TRUE,Correlation_donnees_brutes!A588)</f>
        <v>585</v>
      </c>
      <c r="B587" s="78">
        <f>IF(TRUE,Correlation_donnees_brutes!B588)</f>
        <v>-0.013256799999999999</v>
      </c>
      <c r="C587" s="78">
        <f>IF(TRUE,Correlation_donnees_brutes!C588)</f>
        <v>0.054929899999999997</v>
      </c>
      <c r="D587" s="78">
        <f>IF(TRUE,Correlation_donnees_brutes!D588)</f>
        <v>0.00138736</v>
      </c>
      <c r="E587" s="73" t="str">
        <f>IF(OR(F587&gt;Correlation_traitement!$B$10,I587&gt;Correlation_traitement!$B$9,E586="NON NULLE"),"NON NULLE","NULLE")</f>
        <v>NON NULLE</v>
      </c>
      <c r="F587" s="78">
        <f>(A587-A$2)/Correlation_traitement!$B$5</f>
        <v>2.3399999999999999</v>
      </c>
      <c r="G587" s="69">
        <f>F587-Correlation_traitement!$B$12</f>
        <v>2.0839999999999996</v>
      </c>
      <c r="H587" s="70">
        <f ca="1">AVERAGE(OFFSET(B587,0,0,Correlation_traitement!$B$6,1))</f>
        <v>-0.013256799999999999</v>
      </c>
      <c r="I587" s="70">
        <f ca="1">AVERAGE(OFFSET(C587,0,0,Correlation_traitement!$B$6,1))</f>
        <v>0.054929899999999997</v>
      </c>
      <c r="J587" s="70">
        <f ca="1">AVERAGE(OFFSET(D587,0,0,Correlation_traitement!$B$6,1))</f>
        <v>0.00138736</v>
      </c>
      <c r="K587">
        <v>0.13103999999999999</v>
      </c>
      <c r="L587">
        <v>53.401299999999999</v>
      </c>
      <c r="M587">
        <v>460.92</v>
      </c>
      <c r="N587">
        <v>407.51900000000001</v>
      </c>
    </row>
    <row r="588" spans="1:14" ht="12.75">
      <c r="A588" s="78">
        <f>IF(TRUE,Correlation_donnees_brutes!A589)</f>
        <v>586</v>
      </c>
      <c r="B588" s="78">
        <f>IF(TRUE,Correlation_donnees_brutes!B589)</f>
        <v>-0.013517599999999999</v>
      </c>
      <c r="C588" s="78">
        <f>IF(TRUE,Correlation_donnees_brutes!C589)</f>
        <v>0.054684299999999998</v>
      </c>
      <c r="D588" s="78">
        <f>IF(TRUE,Correlation_donnees_brutes!D589)</f>
        <v>0.0013689900000000001</v>
      </c>
      <c r="E588" s="73" t="str">
        <f>IF(OR(F588&gt;Correlation_traitement!$B$10,I588&gt;Correlation_traitement!$B$9,E587="NON NULLE"),"NON NULLE","NULLE")</f>
        <v>NON NULLE</v>
      </c>
      <c r="F588" s="78">
        <f>(A588-A$2)/Correlation_traitement!$B$5</f>
        <v>2.3439999999999999</v>
      </c>
      <c r="G588" s="69">
        <f>F588-Correlation_traitement!$B$12</f>
        <v>2.0880000000000001</v>
      </c>
      <c r="H588" s="70">
        <f ca="1">AVERAGE(OFFSET(B588,0,0,Correlation_traitement!$B$6,1))</f>
        <v>-0.013517599999999999</v>
      </c>
      <c r="I588" s="70">
        <f ca="1">AVERAGE(OFFSET(C588,0,0,Correlation_traitement!$B$6,1))</f>
        <v>0.054684299999999998</v>
      </c>
      <c r="J588" s="70">
        <f ca="1">AVERAGE(OFFSET(D588,0,0,Correlation_traitement!$B$6,1))</f>
        <v>0.0013689900000000001</v>
      </c>
      <c r="K588">
        <v>0.13281000000000001</v>
      </c>
      <c r="L588">
        <v>54.122599999999998</v>
      </c>
      <c r="M588">
        <v>461.64100000000002</v>
      </c>
      <c r="N588">
        <v>407.51900000000001</v>
      </c>
    </row>
    <row r="589" spans="1:14" ht="12.75">
      <c r="A589" s="78">
        <f>IF(TRUE,Correlation_donnees_brutes!A590)</f>
        <v>587</v>
      </c>
      <c r="B589" s="78">
        <f>IF(TRUE,Correlation_donnees_brutes!B590)</f>
        <v>-0.013427400000000001</v>
      </c>
      <c r="C589" s="78">
        <f>IF(TRUE,Correlation_donnees_brutes!C590)</f>
        <v>0.054956499999999998</v>
      </c>
      <c r="D589" s="78">
        <f>IF(TRUE,Correlation_donnees_brutes!D590)</f>
        <v>0.00140672</v>
      </c>
      <c r="E589" s="73" t="str">
        <f>IF(OR(F589&gt;Correlation_traitement!$B$10,I589&gt;Correlation_traitement!$B$9,E588="NON NULLE"),"NON NULLE","NULLE")</f>
        <v>NON NULLE</v>
      </c>
      <c r="F589" s="78">
        <f>(A589-A$2)/Correlation_traitement!$B$5</f>
        <v>2.3479999999999999</v>
      </c>
      <c r="G589" s="69">
        <f>F589-Correlation_traitement!$B$12</f>
        <v>2.0919999999999996</v>
      </c>
      <c r="H589" s="70">
        <f ca="1">AVERAGE(OFFSET(B589,0,0,Correlation_traitement!$B$6,1))</f>
        <v>-0.013427400000000001</v>
      </c>
      <c r="I589" s="70">
        <f ca="1">AVERAGE(OFFSET(C589,0,0,Correlation_traitement!$B$6,1))</f>
        <v>0.054956499999999998</v>
      </c>
      <c r="J589" s="70">
        <f ca="1">AVERAGE(OFFSET(D589,0,0,Correlation_traitement!$B$6,1))</f>
        <v>0.00140672</v>
      </c>
      <c r="K589">
        <v>0.13377600000000001</v>
      </c>
      <c r="L589">
        <v>54.516100000000002</v>
      </c>
      <c r="M589">
        <v>462.035</v>
      </c>
      <c r="N589">
        <v>407.51900000000001</v>
      </c>
    </row>
    <row r="590" spans="1:14" ht="12.75">
      <c r="A590" s="78">
        <f>IF(TRUE,Correlation_donnees_brutes!A591)</f>
        <v>588</v>
      </c>
      <c r="B590" s="78">
        <f>IF(TRUE,Correlation_donnees_brutes!B591)</f>
        <v>-0.0133355</v>
      </c>
      <c r="C590" s="78">
        <f>IF(TRUE,Correlation_donnees_brutes!C591)</f>
        <v>0.054934900000000002</v>
      </c>
      <c r="D590" s="78">
        <f>IF(TRUE,Correlation_donnees_brutes!D591)</f>
        <v>0.00145465</v>
      </c>
      <c r="E590" s="73" t="str">
        <f>IF(OR(F590&gt;Correlation_traitement!$B$10,I590&gt;Correlation_traitement!$B$9,E589="NON NULLE"),"NON NULLE","NULLE")</f>
        <v>NON NULLE</v>
      </c>
      <c r="F590" s="78">
        <f>(A590-A$2)/Correlation_traitement!$B$5</f>
        <v>2.3519999999999999</v>
      </c>
      <c r="G590" s="69">
        <f>F590-Correlation_traitement!$B$12</f>
        <v>2.0960000000000001</v>
      </c>
      <c r="H590" s="70">
        <f ca="1">AVERAGE(OFFSET(B590,0,0,Correlation_traitement!$B$6,1))</f>
        <v>-0.0133355</v>
      </c>
      <c r="I590" s="70">
        <f ca="1">AVERAGE(OFFSET(C590,0,0,Correlation_traitement!$B$6,1))</f>
        <v>0.054934900000000002</v>
      </c>
      <c r="J590" s="70">
        <f ca="1">AVERAGE(OFFSET(D590,0,0,Correlation_traitement!$B$6,1))</f>
        <v>0.00145465</v>
      </c>
      <c r="K590">
        <v>0.13431299999999999</v>
      </c>
      <c r="L590">
        <v>54.735199999999999</v>
      </c>
      <c r="M590">
        <v>462.25400000000002</v>
      </c>
      <c r="N590">
        <v>407.51900000000001</v>
      </c>
    </row>
    <row r="591" spans="1:14" ht="12.75">
      <c r="A591" s="78">
        <f>IF(TRUE,Correlation_donnees_brutes!A592)</f>
        <v>589</v>
      </c>
      <c r="B591" s="78">
        <f>IF(TRUE,Correlation_donnees_brutes!B592)</f>
        <v>-0.0131702</v>
      </c>
      <c r="C591" s="78">
        <f>IF(TRUE,Correlation_donnees_brutes!C592)</f>
        <v>0.055085799999999997</v>
      </c>
      <c r="D591" s="78">
        <f>IF(TRUE,Correlation_donnees_brutes!D592)</f>
        <v>0.0011326800000000001</v>
      </c>
      <c r="E591" s="73" t="str">
        <f>IF(OR(F591&gt;Correlation_traitement!$B$10,I591&gt;Correlation_traitement!$B$9,E590="NON NULLE"),"NON NULLE","NULLE")</f>
        <v>NON NULLE</v>
      </c>
      <c r="F591" s="78">
        <f>(A591-A$2)/Correlation_traitement!$B$5</f>
        <v>2.3559999999999999</v>
      </c>
      <c r="G591" s="69">
        <f>F591-Correlation_traitement!$B$12</f>
        <v>2.0999999999999996</v>
      </c>
      <c r="H591" s="70">
        <f ca="1">AVERAGE(OFFSET(B591,0,0,Correlation_traitement!$B$6,1))</f>
        <v>-0.0131702</v>
      </c>
      <c r="I591" s="70">
        <f ca="1">AVERAGE(OFFSET(C591,0,0,Correlation_traitement!$B$6,1))</f>
        <v>0.055085799999999997</v>
      </c>
      <c r="J591" s="70">
        <f ca="1">AVERAGE(OFFSET(D591,0,0,Correlation_traitement!$B$6,1))</f>
        <v>0.0011326800000000001</v>
      </c>
      <c r="K591">
        <v>0.134852</v>
      </c>
      <c r="L591">
        <v>54.954900000000002</v>
      </c>
      <c r="M591">
        <v>462.47399999999999</v>
      </c>
      <c r="N591">
        <v>407.51900000000001</v>
      </c>
    </row>
    <row r="592" spans="1:14" ht="12.75">
      <c r="A592" s="78">
        <f>IF(TRUE,Correlation_donnees_brutes!A593)</f>
        <v>590</v>
      </c>
      <c r="B592" s="78">
        <f>IF(TRUE,Correlation_donnees_brutes!B593)</f>
        <v>-0.012735700000000001</v>
      </c>
      <c r="C592" s="78">
        <f>IF(TRUE,Correlation_donnees_brutes!C593)</f>
        <v>0.053940399999999999</v>
      </c>
      <c r="D592" s="78">
        <f>IF(TRUE,Correlation_donnees_brutes!D593)</f>
        <v>0.00119545</v>
      </c>
      <c r="E592" s="73" t="str">
        <f>IF(OR(F592&gt;Correlation_traitement!$B$10,I592&gt;Correlation_traitement!$B$9,E591="NON NULLE"),"NON NULLE","NULLE")</f>
        <v>NON NULLE</v>
      </c>
      <c r="F592" s="78">
        <f>(A592-A$2)/Correlation_traitement!$B$5</f>
        <v>2.3599999999999999</v>
      </c>
      <c r="G592" s="69">
        <f>F592-Correlation_traitement!$B$12</f>
        <v>2.1040000000000001</v>
      </c>
      <c r="H592" s="70">
        <f ca="1">AVERAGE(OFFSET(B592,0,0,Correlation_traitement!$B$6,1))</f>
        <v>-0.012735700000000001</v>
      </c>
      <c r="I592" s="70">
        <f ca="1">AVERAGE(OFFSET(C592,0,0,Correlation_traitement!$B$6,1))</f>
        <v>0.053940399999999999</v>
      </c>
      <c r="J592" s="70">
        <f ca="1">AVERAGE(OFFSET(D592,0,0,Correlation_traitement!$B$6,1))</f>
        <v>0.00119545</v>
      </c>
      <c r="K592">
        <v>0.13550599999999999</v>
      </c>
      <c r="L592">
        <v>55.2211</v>
      </c>
      <c r="M592">
        <v>462.74</v>
      </c>
      <c r="N592">
        <v>407.51900000000001</v>
      </c>
    </row>
    <row r="593" spans="1:14" ht="12.75">
      <c r="A593" s="78">
        <f>IF(TRUE,Correlation_donnees_brutes!A594)</f>
        <v>591</v>
      </c>
      <c r="B593" s="78">
        <f>IF(TRUE,Correlation_donnees_brutes!B594)</f>
        <v>-0.0130586</v>
      </c>
      <c r="C593" s="78">
        <f>IF(TRUE,Correlation_donnees_brutes!C594)</f>
        <v>0.054471400000000003</v>
      </c>
      <c r="D593" s="78">
        <f>IF(TRUE,Correlation_donnees_brutes!D594)</f>
        <v>0.0012846100000000001</v>
      </c>
      <c r="E593" s="73" t="str">
        <f>IF(OR(F593&gt;Correlation_traitement!$B$10,I593&gt;Correlation_traitement!$B$9,E592="NON NULLE"),"NON NULLE","NULLE")</f>
        <v>NON NULLE</v>
      </c>
      <c r="F593" s="78">
        <f>(A593-A$2)/Correlation_traitement!$B$5</f>
        <v>2.3639999999999999</v>
      </c>
      <c r="G593" s="69">
        <f>F593-Correlation_traitement!$B$12</f>
        <v>2.1079999999999997</v>
      </c>
      <c r="H593" s="70">
        <f ca="1">AVERAGE(OFFSET(B593,0,0,Correlation_traitement!$B$6,1))</f>
        <v>-0.0130586</v>
      </c>
      <c r="I593" s="70">
        <f ca="1">AVERAGE(OFFSET(C593,0,0,Correlation_traitement!$B$6,1))</f>
        <v>0.054471400000000003</v>
      </c>
      <c r="J593" s="70">
        <f ca="1">AVERAGE(OFFSET(D593,0,0,Correlation_traitement!$B$6,1))</f>
        <v>0.0012846100000000001</v>
      </c>
      <c r="K593">
        <v>0.136099</v>
      </c>
      <c r="L593">
        <v>55.463000000000001</v>
      </c>
      <c r="M593">
        <v>462.98200000000003</v>
      </c>
      <c r="N593">
        <v>407.51900000000001</v>
      </c>
    </row>
    <row r="594" spans="1:14" ht="12.75">
      <c r="A594" s="78">
        <f>IF(TRUE,Correlation_donnees_brutes!A595)</f>
        <v>592</v>
      </c>
      <c r="B594" s="78">
        <f>IF(TRUE,Correlation_donnees_brutes!B595)</f>
        <v>-0.012641100000000001</v>
      </c>
      <c r="C594" s="78">
        <f>IF(TRUE,Correlation_donnees_brutes!C595)</f>
        <v>0.054065799999999997</v>
      </c>
      <c r="D594" s="78">
        <f>IF(TRUE,Correlation_donnees_brutes!D595)</f>
        <v>0.00145802</v>
      </c>
      <c r="E594" s="73" t="str">
        <f>IF(OR(F594&gt;Correlation_traitement!$B$10,I594&gt;Correlation_traitement!$B$9,E593="NON NULLE"),"NON NULLE","NULLE")</f>
        <v>NON NULLE</v>
      </c>
      <c r="F594" s="78">
        <f>(A594-A$2)/Correlation_traitement!$B$5</f>
        <v>2.3679999999999999</v>
      </c>
      <c r="G594" s="69">
        <f>F594-Correlation_traitement!$B$12</f>
        <v>2.1120000000000001</v>
      </c>
      <c r="H594" s="70">
        <f ca="1">AVERAGE(OFFSET(B594,0,0,Correlation_traitement!$B$6,1))</f>
        <v>-0.012641100000000001</v>
      </c>
      <c r="I594" s="70">
        <f ca="1">AVERAGE(OFFSET(C594,0,0,Correlation_traitement!$B$6,1))</f>
        <v>0.054065799999999997</v>
      </c>
      <c r="J594" s="70">
        <f ca="1">AVERAGE(OFFSET(D594,0,0,Correlation_traitement!$B$6,1))</f>
        <v>0.00145802</v>
      </c>
      <c r="K594">
        <v>0.13702300000000001</v>
      </c>
      <c r="L594">
        <v>55.839599999999997</v>
      </c>
      <c r="M594">
        <v>463.358</v>
      </c>
      <c r="N594">
        <v>407.51900000000001</v>
      </c>
    </row>
    <row r="595" spans="1:14" ht="12.75">
      <c r="A595" s="78">
        <f>IF(TRUE,Correlation_donnees_brutes!A596)</f>
        <v>593</v>
      </c>
      <c r="B595" s="78">
        <f>IF(TRUE,Correlation_donnees_brutes!B596)</f>
        <v>-0.012639299999999999</v>
      </c>
      <c r="C595" s="78">
        <f>IF(TRUE,Correlation_donnees_brutes!C596)</f>
        <v>0.053769999999999998</v>
      </c>
      <c r="D595" s="78">
        <f>IF(TRUE,Correlation_donnees_brutes!D596)</f>
        <v>0.0012535700000000001</v>
      </c>
      <c r="E595" s="73" t="str">
        <f>IF(OR(F595&gt;Correlation_traitement!$B$10,I595&gt;Correlation_traitement!$B$9,E594="NON NULLE"),"NON NULLE","NULLE")</f>
        <v>NON NULLE</v>
      </c>
      <c r="F595" s="78">
        <f>(A595-A$2)/Correlation_traitement!$B$5</f>
        <v>2.3719999999999999</v>
      </c>
      <c r="G595" s="69">
        <f>F595-Correlation_traitement!$B$12</f>
        <v>2.1159999999999997</v>
      </c>
      <c r="H595" s="70">
        <f ca="1">AVERAGE(OFFSET(B595,0,0,Correlation_traitement!$B$6,1))</f>
        <v>-0.012639299999999999</v>
      </c>
      <c r="I595" s="70">
        <f ca="1">AVERAGE(OFFSET(C595,0,0,Correlation_traitement!$B$6,1))</f>
        <v>0.053769999999999998</v>
      </c>
      <c r="J595" s="70">
        <f ca="1">AVERAGE(OFFSET(D595,0,0,Correlation_traitement!$B$6,1))</f>
        <v>0.0012535700000000001</v>
      </c>
      <c r="K595">
        <v>0.13868700000000001</v>
      </c>
      <c r="L595">
        <v>56.5175</v>
      </c>
      <c r="M595">
        <v>464.036</v>
      </c>
      <c r="N595">
        <v>407.51900000000001</v>
      </c>
    </row>
    <row r="596" spans="1:14" ht="12.75">
      <c r="A596" s="78">
        <f>IF(TRUE,Correlation_donnees_brutes!A597)</f>
        <v>594</v>
      </c>
      <c r="B596" s="78">
        <f>IF(TRUE,Correlation_donnees_brutes!B597)</f>
        <v>-0.012529200000000001</v>
      </c>
      <c r="C596" s="78">
        <f>IF(TRUE,Correlation_donnees_brutes!C597)</f>
        <v>0.052173900000000002</v>
      </c>
      <c r="D596" s="78">
        <f>IF(TRUE,Correlation_donnees_brutes!D597)</f>
        <v>0.00103192</v>
      </c>
      <c r="E596" s="73" t="str">
        <f>IF(OR(F596&gt;Correlation_traitement!$B$10,I596&gt;Correlation_traitement!$B$9,E595="NON NULLE"),"NON NULLE","NULLE")</f>
        <v>NON NULLE</v>
      </c>
      <c r="F596" s="78">
        <f>(A596-A$2)/Correlation_traitement!$B$5</f>
        <v>2.3759999999999999</v>
      </c>
      <c r="G596" s="69">
        <f>F596-Correlation_traitement!$B$12</f>
        <v>2.1200000000000001</v>
      </c>
      <c r="H596" s="70">
        <f ca="1">AVERAGE(OFFSET(B596,0,0,Correlation_traitement!$B$6,1))</f>
        <v>-0.012529200000000001</v>
      </c>
      <c r="I596" s="70">
        <f ca="1">AVERAGE(OFFSET(C596,0,0,Correlation_traitement!$B$6,1))</f>
        <v>0.052173900000000002</v>
      </c>
      <c r="J596" s="70">
        <f ca="1">AVERAGE(OFFSET(D596,0,0,Correlation_traitement!$B$6,1))</f>
        <v>0.00103192</v>
      </c>
      <c r="K596">
        <v>0.13947899999999999</v>
      </c>
      <c r="L596">
        <v>56.840499999999999</v>
      </c>
      <c r="M596">
        <v>464.35899999999998</v>
      </c>
      <c r="N596">
        <v>407.51900000000001</v>
      </c>
    </row>
    <row r="597" spans="1:14" ht="12.75">
      <c r="A597" s="78">
        <f>IF(TRUE,Correlation_donnees_brutes!A598)</f>
        <v>595</v>
      </c>
      <c r="B597" s="78">
        <f>IF(TRUE,Correlation_donnees_brutes!B598)</f>
        <v>-0.0120842</v>
      </c>
      <c r="C597" s="78">
        <f>IF(TRUE,Correlation_donnees_brutes!C598)</f>
        <v>0.051945999999999999</v>
      </c>
      <c r="D597" s="78">
        <f>IF(TRUE,Correlation_donnees_brutes!D598)</f>
        <v>0.0011235800000000001</v>
      </c>
      <c r="E597" s="73" t="str">
        <f>IF(OR(F597&gt;Correlation_traitement!$B$10,I597&gt;Correlation_traitement!$B$9,E596="NON NULLE"),"NON NULLE","NULLE")</f>
        <v>NON NULLE</v>
      </c>
      <c r="F597" s="78">
        <f>(A597-A$2)/Correlation_traitement!$B$5</f>
        <v>2.3799999999999999</v>
      </c>
      <c r="G597" s="69">
        <f>F597-Correlation_traitement!$B$12</f>
        <v>2.1239999999999997</v>
      </c>
      <c r="H597" s="70">
        <f ca="1">AVERAGE(OFFSET(B597,0,0,Correlation_traitement!$B$6,1))</f>
        <v>-0.0120842</v>
      </c>
      <c r="I597" s="70">
        <f ca="1">AVERAGE(OFFSET(C597,0,0,Correlation_traitement!$B$6,1))</f>
        <v>0.051945999999999999</v>
      </c>
      <c r="J597" s="70">
        <f ca="1">AVERAGE(OFFSET(D597,0,0,Correlation_traitement!$B$6,1))</f>
        <v>0.0011235800000000001</v>
      </c>
      <c r="K597">
        <v>0.13992199999999999</v>
      </c>
      <c r="L597">
        <v>57.020899999999997</v>
      </c>
      <c r="M597">
        <v>464.54</v>
      </c>
      <c r="N597">
        <v>407.51900000000001</v>
      </c>
    </row>
    <row r="598" spans="1:14" ht="12.75">
      <c r="A598" s="78">
        <f>IF(TRUE,Correlation_donnees_brutes!A599)</f>
        <v>596</v>
      </c>
      <c r="B598" s="78">
        <f>IF(TRUE,Correlation_donnees_brutes!B599)</f>
        <v>-0.012368199999999999</v>
      </c>
      <c r="C598" s="78">
        <f>IF(TRUE,Correlation_donnees_brutes!C599)</f>
        <v>0.052177399999999999</v>
      </c>
      <c r="D598" s="78">
        <f>IF(TRUE,Correlation_donnees_brutes!D599)</f>
        <v>0.00099426099999999997</v>
      </c>
      <c r="E598" s="73" t="str">
        <f>IF(OR(F598&gt;Correlation_traitement!$B$10,I598&gt;Correlation_traitement!$B$9,E597="NON NULLE"),"NON NULLE","NULLE")</f>
        <v>NON NULLE</v>
      </c>
      <c r="F598" s="78">
        <f>(A598-A$2)/Correlation_traitement!$B$5</f>
        <v>2.3839999999999999</v>
      </c>
      <c r="G598" s="69">
        <f>F598-Correlation_traitement!$B$12</f>
        <v>2.1280000000000001</v>
      </c>
      <c r="H598" s="70">
        <f ca="1">AVERAGE(OFFSET(B598,0,0,Correlation_traitement!$B$6,1))</f>
        <v>-0.012368199999999999</v>
      </c>
      <c r="I598" s="70">
        <f ca="1">AVERAGE(OFFSET(C598,0,0,Correlation_traitement!$B$6,1))</f>
        <v>0.052177399999999999</v>
      </c>
      <c r="J598" s="70">
        <f ca="1">AVERAGE(OFFSET(D598,0,0,Correlation_traitement!$B$6,1))</f>
        <v>0.00099426099999999997</v>
      </c>
      <c r="K598">
        <v>0.14032900000000001</v>
      </c>
      <c r="L598">
        <v>57.186599999999999</v>
      </c>
      <c r="M598">
        <v>464.705</v>
      </c>
      <c r="N598">
        <v>407.51900000000001</v>
      </c>
    </row>
    <row r="599" spans="1:14" ht="12.75">
      <c r="A599" s="78">
        <f>IF(TRUE,Correlation_donnees_brutes!A600)</f>
        <v>597</v>
      </c>
      <c r="B599" s="78">
        <f>IF(TRUE,Correlation_donnees_brutes!B600)</f>
        <v>-0.0124856</v>
      </c>
      <c r="C599" s="78">
        <f>IF(TRUE,Correlation_donnees_brutes!C600)</f>
        <v>0.053017500000000002</v>
      </c>
      <c r="D599" s="78">
        <f>IF(TRUE,Correlation_donnees_brutes!D600)</f>
        <v>0.00120886</v>
      </c>
      <c r="E599" s="73" t="str">
        <f>IF(OR(F599&gt;Correlation_traitement!$B$10,I599&gt;Correlation_traitement!$B$9,E598="NON NULLE"),"NON NULLE","NULLE")</f>
        <v>NON NULLE</v>
      </c>
      <c r="F599" s="78">
        <f>(A599-A$2)/Correlation_traitement!$B$5</f>
        <v>2.3879999999999999</v>
      </c>
      <c r="G599" s="69">
        <f>F599-Correlation_traitement!$B$12</f>
        <v>2.1319999999999997</v>
      </c>
      <c r="H599" s="70">
        <f ca="1">AVERAGE(OFFSET(B599,0,0,Correlation_traitement!$B$6,1))</f>
        <v>-0.0124856</v>
      </c>
      <c r="I599" s="70">
        <f ca="1">AVERAGE(OFFSET(C599,0,0,Correlation_traitement!$B$6,1))</f>
        <v>0.053017500000000002</v>
      </c>
      <c r="J599" s="70">
        <f ca="1">AVERAGE(OFFSET(D599,0,0,Correlation_traitement!$B$6,1))</f>
        <v>0.00120886</v>
      </c>
      <c r="K599">
        <v>0.14083300000000001</v>
      </c>
      <c r="L599">
        <v>57.392099999999999</v>
      </c>
      <c r="M599">
        <v>464.911</v>
      </c>
      <c r="N599">
        <v>407.51900000000001</v>
      </c>
    </row>
    <row r="600" spans="1:14" ht="12.75">
      <c r="A600" s="78">
        <f>IF(TRUE,Correlation_donnees_brutes!A601)</f>
        <v>598</v>
      </c>
      <c r="B600" s="78">
        <f>IF(TRUE,Correlation_donnees_brutes!B601)</f>
        <v>-0.012626</v>
      </c>
      <c r="C600" s="78">
        <f>IF(TRUE,Correlation_donnees_brutes!C601)</f>
        <v>0.053149799999999997</v>
      </c>
      <c r="D600" s="78">
        <f>IF(TRUE,Correlation_donnees_brutes!D601)</f>
        <v>0.00118513</v>
      </c>
      <c r="E600" s="73" t="str">
        <f>IF(OR(F600&gt;Correlation_traitement!$B$10,I600&gt;Correlation_traitement!$B$9,E599="NON NULLE"),"NON NULLE","NULLE")</f>
        <v>NON NULLE</v>
      </c>
      <c r="F600" s="78">
        <f>(A600-A$2)/Correlation_traitement!$B$5</f>
        <v>2.3919999999999999</v>
      </c>
      <c r="G600" s="69">
        <f>F600-Correlation_traitement!$B$12</f>
        <v>2.1360000000000001</v>
      </c>
      <c r="H600" s="70">
        <f ca="1">AVERAGE(OFFSET(B600,0,0,Correlation_traitement!$B$6,1))</f>
        <v>-0.012626</v>
      </c>
      <c r="I600" s="70">
        <f ca="1">AVERAGE(OFFSET(C600,0,0,Correlation_traitement!$B$6,1))</f>
        <v>0.053149799999999997</v>
      </c>
      <c r="J600" s="70">
        <f ca="1">AVERAGE(OFFSET(D600,0,0,Correlation_traitement!$B$6,1))</f>
        <v>0.00118513</v>
      </c>
      <c r="K600">
        <v>0.14126900000000001</v>
      </c>
      <c r="L600">
        <v>57.569699999999997</v>
      </c>
      <c r="M600">
        <v>465.089</v>
      </c>
      <c r="N600">
        <v>407.51900000000001</v>
      </c>
    </row>
    <row r="601" spans="1:14" ht="12.75">
      <c r="A601" s="78">
        <f>IF(TRUE,Correlation_donnees_brutes!A602)</f>
        <v>599</v>
      </c>
      <c r="B601" s="78">
        <f>IF(TRUE,Correlation_donnees_brutes!B602)</f>
        <v>-0.0123546</v>
      </c>
      <c r="C601" s="78">
        <f>IF(TRUE,Correlation_donnees_brutes!C602)</f>
        <v>0.052629500000000003</v>
      </c>
      <c r="D601" s="78">
        <f>IF(TRUE,Correlation_donnees_brutes!D602)</f>
        <v>0.0010887099999999999</v>
      </c>
      <c r="E601" s="73" t="str">
        <f>IF(OR(F601&gt;Correlation_traitement!$B$10,I601&gt;Correlation_traitement!$B$9,E600="NON NULLE"),"NON NULLE","NULLE")</f>
        <v>NON NULLE</v>
      </c>
      <c r="F601" s="78">
        <f>(A601-A$2)/Correlation_traitement!$B$5</f>
        <v>2.3959999999999999</v>
      </c>
      <c r="G601" s="69">
        <f>F601-Correlation_traitement!$B$12</f>
        <v>2.1399999999999997</v>
      </c>
      <c r="H601" s="70">
        <f ca="1">AVERAGE(OFFSET(B601,0,0,Correlation_traitement!$B$6,1))</f>
        <v>-0.0123546</v>
      </c>
      <c r="I601" s="70">
        <f ca="1">AVERAGE(OFFSET(C601,0,0,Correlation_traitement!$B$6,1))</f>
        <v>0.052629500000000003</v>
      </c>
      <c r="J601" s="70">
        <f ca="1">AVERAGE(OFFSET(D601,0,0,Correlation_traitement!$B$6,1))</f>
        <v>0.0010887099999999999</v>
      </c>
      <c r="K601">
        <v>0.14163999999999999</v>
      </c>
      <c r="L601">
        <v>57.721200000000003</v>
      </c>
      <c r="M601">
        <v>465.24</v>
      </c>
      <c r="N601">
        <v>407.51900000000001</v>
      </c>
    </row>
    <row r="602" spans="1:14" ht="12.75">
      <c r="A602" s="78">
        <f>IF(TRUE,Correlation_donnees_brutes!A603)</f>
        <v>600</v>
      </c>
      <c r="B602" s="78">
        <f>IF(TRUE,Correlation_donnees_brutes!B603)</f>
        <v>-0.012485400000000001</v>
      </c>
      <c r="C602" s="78">
        <f>IF(TRUE,Correlation_donnees_brutes!C603)</f>
        <v>0.052966699999999999</v>
      </c>
      <c r="D602" s="78">
        <f>IF(TRUE,Correlation_donnees_brutes!D603)</f>
        <v>0.00108121</v>
      </c>
      <c r="E602" s="73" t="str">
        <f>IF(OR(F602&gt;Correlation_traitement!$B$10,I602&gt;Correlation_traitement!$B$9,E601="NON NULLE"),"NON NULLE","NULLE")</f>
        <v>NON NULLE</v>
      </c>
      <c r="F602" s="78">
        <f>(A602-A$2)/Correlation_traitement!$B$5</f>
        <v>2.3999999999999999</v>
      </c>
      <c r="G602" s="69">
        <f>F602-Correlation_traitement!$B$12</f>
        <v>2.1440000000000001</v>
      </c>
      <c r="H602" s="70">
        <f ca="1">AVERAGE(OFFSET(B602,0,0,Correlation_traitement!$B$6,1))</f>
        <v>-0.012485400000000001</v>
      </c>
      <c r="I602" s="70">
        <f ca="1">AVERAGE(OFFSET(C602,0,0,Correlation_traitement!$B$6,1))</f>
        <v>0.052966699999999999</v>
      </c>
      <c r="J602" s="70">
        <f ca="1">AVERAGE(OFFSET(D602,0,0,Correlation_traitement!$B$6,1))</f>
        <v>0.00108121</v>
      </c>
      <c r="K602">
        <v>0.142123</v>
      </c>
      <c r="L602">
        <v>57.9176</v>
      </c>
      <c r="M602">
        <v>465.43599999999998</v>
      </c>
      <c r="N602">
        <v>407.51900000000001</v>
      </c>
    </row>
    <row r="603" spans="1:14" ht="12.75">
      <c r="A603" s="78">
        <f>IF(TRUE,Correlation_donnees_brutes!A604)</f>
        <v>601</v>
      </c>
      <c r="B603" s="78">
        <f>IF(TRUE,Correlation_donnees_brutes!B604)</f>
        <v>-0.011865600000000001</v>
      </c>
      <c r="C603" s="78">
        <f>IF(TRUE,Correlation_donnees_brutes!C604)</f>
        <v>0.048372999999999999</v>
      </c>
      <c r="D603" s="78">
        <f>IF(TRUE,Correlation_donnees_brutes!D604)</f>
        <v>0.0011673899999999999</v>
      </c>
      <c r="E603" s="73" t="str">
        <f>IF(OR(F603&gt;Correlation_traitement!$B$10,I603&gt;Correlation_traitement!$B$9,E602="NON NULLE"),"NON NULLE","NULLE")</f>
        <v>NON NULLE</v>
      </c>
      <c r="F603" s="78">
        <f>(A603-A$2)/Correlation_traitement!$B$5</f>
        <v>2.4039999999999999</v>
      </c>
      <c r="G603" s="69">
        <f>F603-Correlation_traitement!$B$12</f>
        <v>2.1479999999999997</v>
      </c>
      <c r="H603" s="70">
        <f ca="1">AVERAGE(OFFSET(B603,0,0,Correlation_traitement!$B$6,1))</f>
        <v>-0.011865600000000001</v>
      </c>
      <c r="I603" s="70">
        <f ca="1">AVERAGE(OFFSET(C603,0,0,Correlation_traitement!$B$6,1))</f>
        <v>0.048372999999999999</v>
      </c>
      <c r="J603" s="70">
        <f ca="1">AVERAGE(OFFSET(D603,0,0,Correlation_traitement!$B$6,1))</f>
        <v>0.0011673899999999999</v>
      </c>
      <c r="K603">
        <v>0.14261699999999999</v>
      </c>
      <c r="L603">
        <v>58.119100000000003</v>
      </c>
      <c r="M603">
        <v>465.63799999999998</v>
      </c>
      <c r="N603">
        <v>407.51900000000001</v>
      </c>
    </row>
    <row r="604" spans="1:14" ht="12.75">
      <c r="A604" s="78">
        <f>IF(TRUE,Correlation_donnees_brutes!A605)</f>
        <v>602</v>
      </c>
      <c r="B604" s="78">
        <f>IF(TRUE,Correlation_donnees_brutes!B605)</f>
        <v>-0.011297400000000001</v>
      </c>
      <c r="C604" s="78">
        <f>IF(TRUE,Correlation_donnees_brutes!C605)</f>
        <v>0.044017000000000001</v>
      </c>
      <c r="D604" s="78">
        <f>IF(TRUE,Correlation_donnees_brutes!D605)</f>
        <v>0.00136342</v>
      </c>
      <c r="E604" s="73" t="str">
        <f>IF(OR(F604&gt;Correlation_traitement!$B$10,I604&gt;Correlation_traitement!$B$9,E603="NON NULLE"),"NON NULLE","NULLE")</f>
        <v>NON NULLE</v>
      </c>
      <c r="F604" s="78">
        <f>(A604-A$2)/Correlation_traitement!$B$5</f>
        <v>2.4079999999999999</v>
      </c>
      <c r="G604" s="69">
        <f>F604-Correlation_traitement!$B$12</f>
        <v>2.1520000000000001</v>
      </c>
      <c r="H604" s="70">
        <f ca="1">AVERAGE(OFFSET(B604,0,0,Correlation_traitement!$B$6,1))</f>
        <v>-0.011297400000000001</v>
      </c>
      <c r="I604" s="70">
        <f ca="1">AVERAGE(OFFSET(C604,0,0,Correlation_traitement!$B$6,1))</f>
        <v>0.044017000000000001</v>
      </c>
      <c r="J604" s="70">
        <f ca="1">AVERAGE(OFFSET(D604,0,0,Correlation_traitement!$B$6,1))</f>
        <v>0.00136342</v>
      </c>
      <c r="K604">
        <v>0.14593900000000001</v>
      </c>
      <c r="L604">
        <v>59.472799999999999</v>
      </c>
      <c r="M604">
        <v>466.99200000000002</v>
      </c>
      <c r="N604">
        <v>407.51900000000001</v>
      </c>
    </row>
    <row r="605" spans="1:10" ht="12.75">
      <c r="A605" s="78">
        <f>IF(TRUE,Correlation_donnees_brutes!A606)</f>
        <v>603</v>
      </c>
      <c r="B605" s="78">
        <f>IF(TRUE,Correlation_donnees_brutes!B606)</f>
        <v>-0.0112187</v>
      </c>
      <c r="C605" s="78">
        <f>IF(TRUE,Correlation_donnees_brutes!C606)</f>
        <v>0.043887599999999999</v>
      </c>
      <c r="D605" s="78">
        <f>IF(TRUE,Correlation_donnees_brutes!D606)</f>
        <v>0.0012698399999999999</v>
      </c>
      <c r="E605" s="73" t="str">
        <f>IF(OR(F605&gt;Correlation_traitement!$B$10,I605&gt;Correlation_traitement!$B$9,E604="NON NULLE"),"NON NULLE","NULLE")</f>
        <v>NON NULLE</v>
      </c>
      <c r="F605" s="78">
        <f>(A605-A$2)/Correlation_traitement!$B$5</f>
        <v>2.4119999999999999</v>
      </c>
      <c r="G605" s="69">
        <f>F605-Correlation_traitement!$B$12</f>
        <v>2.1559999999999997</v>
      </c>
      <c r="H605" s="70">
        <f ca="1">AVERAGE(OFFSET(B605,0,0,Correlation_traitement!$B$6,1))</f>
        <v>-0.0112187</v>
      </c>
      <c r="I605" s="70">
        <f ca="1">AVERAGE(OFFSET(C605,0,0,Correlation_traitement!$B$6,1))</f>
        <v>0.043887599999999999</v>
      </c>
      <c r="J605" s="70">
        <f ca="1">AVERAGE(OFFSET(D605,0,0,Correlation_traitement!$B$6,1))</f>
        <v>0.0012698399999999999</v>
      </c>
    </row>
    <row r="606" spans="1:10" ht="12.75">
      <c r="A606" s="78"/>
      <c r="B606" s="78"/>
      <c r="C606" s="78"/>
      <c r="D606" s="78"/>
      <c r="E606" s="73"/>
      <c r="F606" s="78"/>
      <c r="G606" s="69"/>
      <c r="H606" s="70"/>
      <c r="I606" s="70"/>
      <c r="J606" s="70"/>
    </row>
    <row r="607" spans="1:10" ht="12.75">
      <c r="A607" s="78"/>
      <c r="B607" s="78"/>
      <c r="C607" s="78"/>
      <c r="D607" s="78"/>
      <c r="E607" s="73"/>
      <c r="F607" s="78"/>
      <c r="G607" s="69"/>
      <c r="H607" s="70"/>
      <c r="I607" s="70"/>
      <c r="J607" s="70"/>
    </row>
    <row r="608" spans="1:10" ht="12.75">
      <c r="A608" s="78"/>
      <c r="B608" s="78"/>
      <c r="C608" s="78"/>
      <c r="D608" s="78"/>
      <c r="E608" s="73"/>
      <c r="F608" s="78"/>
      <c r="G608" s="69"/>
      <c r="H608" s="70"/>
      <c r="I608" s="70"/>
      <c r="J608" s="70"/>
    </row>
    <row r="609" spans="1:10" ht="12.75">
      <c r="A609" s="78"/>
      <c r="B609" s="78"/>
      <c r="C609" s="78"/>
      <c r="D609" s="78"/>
      <c r="E609" s="73"/>
      <c r="F609" s="78"/>
      <c r="G609" s="69"/>
      <c r="H609" s="70"/>
      <c r="I609" s="70"/>
      <c r="J609" s="70"/>
    </row>
    <row r="610" spans="1:10" ht="12.75">
      <c r="A610" s="78"/>
      <c r="B610" s="78"/>
      <c r="C610" s="78"/>
      <c r="D610" s="78"/>
      <c r="E610" s="73"/>
      <c r="F610" s="78"/>
      <c r="G610" s="69"/>
      <c r="H610" s="70"/>
      <c r="I610" s="70"/>
      <c r="J610" s="70"/>
    </row>
    <row r="611" spans="1:10" ht="12.75">
      <c r="A611" s="78"/>
      <c r="B611" s="78"/>
      <c r="C611" s="78"/>
      <c r="D611" s="78"/>
      <c r="E611" s="73"/>
      <c r="F611" s="78"/>
      <c r="G611" s="69"/>
      <c r="H611" s="70"/>
      <c r="I611" s="70"/>
      <c r="J611" s="70"/>
    </row>
    <row r="612" spans="1:10" ht="12.75">
      <c r="A612" s="78"/>
      <c r="B612" s="78"/>
      <c r="C612" s="78"/>
      <c r="D612" s="78"/>
      <c r="E612" s="73"/>
      <c r="F612" s="78"/>
      <c r="G612" s="69"/>
      <c r="H612" s="70"/>
      <c r="I612" s="70"/>
      <c r="J612" s="70"/>
    </row>
    <row r="613" spans="1:10" ht="12.75">
      <c r="A613" s="78"/>
      <c r="B613" s="78"/>
      <c r="C613" s="78"/>
      <c r="D613" s="78"/>
      <c r="E613" s="73"/>
      <c r="F613" s="78"/>
      <c r="G613" s="69"/>
      <c r="H613" s="70"/>
      <c r="I613" s="70"/>
      <c r="J613" s="70"/>
    </row>
    <row r="614" spans="1:10" ht="12.75">
      <c r="A614" s="78"/>
      <c r="B614" s="78"/>
      <c r="C614" s="78"/>
      <c r="D614" s="78"/>
      <c r="E614" s="73"/>
      <c r="F614" s="78"/>
      <c r="G614" s="69"/>
      <c r="H614" s="70"/>
      <c r="I614" s="70"/>
      <c r="J614" s="70"/>
    </row>
    <row r="615" spans="1:10" ht="12.75">
      <c r="A615" s="78"/>
      <c r="B615" s="78"/>
      <c r="C615" s="78"/>
      <c r="D615" s="78"/>
      <c r="E615" s="73"/>
      <c r="F615" s="78"/>
      <c r="G615" s="69"/>
      <c r="H615" s="70"/>
      <c r="I615" s="70"/>
      <c r="J615" s="70"/>
    </row>
    <row r="616" spans="1:10" ht="12.75">
      <c r="A616" s="78"/>
      <c r="B616" s="78"/>
      <c r="C616" s="78"/>
      <c r="D616" s="78"/>
      <c r="E616" s="73"/>
      <c r="F616" s="78"/>
      <c r="G616" s="69"/>
      <c r="H616" s="70"/>
      <c r="I616" s="70"/>
      <c r="J616" s="70"/>
    </row>
    <row r="617" spans="1:10" ht="12.75">
      <c r="A617" s="78"/>
      <c r="B617" s="78"/>
      <c r="C617" s="78"/>
      <c r="D617" s="78"/>
      <c r="E617" s="73"/>
      <c r="F617" s="78"/>
      <c r="G617" s="69"/>
      <c r="H617" s="70"/>
      <c r="I617" s="70"/>
      <c r="J617" s="70"/>
    </row>
    <row r="618" spans="1:10" ht="12.75">
      <c r="A618" s="78"/>
      <c r="B618" s="78"/>
      <c r="C618" s="78"/>
      <c r="D618" s="78"/>
      <c r="E618" s="73"/>
      <c r="F618" s="78"/>
      <c r="G618" s="69"/>
      <c r="H618" s="70"/>
      <c r="I618" s="70"/>
      <c r="J618" s="70"/>
    </row>
    <row r="619" spans="1:10" ht="12.75">
      <c r="A619" s="78"/>
      <c r="B619" s="78"/>
      <c r="C619" s="78"/>
      <c r="D619" s="78"/>
      <c r="E619" s="73"/>
      <c r="F619" s="78"/>
      <c r="G619" s="69"/>
      <c r="H619" s="70"/>
      <c r="I619" s="70"/>
      <c r="J619" s="70"/>
    </row>
    <row r="620" spans="1:10" ht="12.75">
      <c r="A620" s="78"/>
      <c r="B620" s="78"/>
      <c r="C620" s="78"/>
      <c r="D620" s="78"/>
      <c r="E620" s="73"/>
      <c r="F620" s="78"/>
      <c r="G620" s="69"/>
      <c r="H620" s="70"/>
      <c r="I620" s="70"/>
      <c r="J620" s="70"/>
    </row>
    <row r="621" spans="1:10" ht="12.75">
      <c r="A621" s="78"/>
      <c r="B621" s="78"/>
      <c r="C621" s="78"/>
      <c r="D621" s="78"/>
      <c r="E621" s="73"/>
      <c r="F621" s="78"/>
      <c r="G621" s="69"/>
      <c r="H621" s="70"/>
      <c r="I621" s="70"/>
      <c r="J621" s="70"/>
    </row>
    <row r="622" spans="1:10" ht="12.75">
      <c r="A622" s="78"/>
      <c r="B622" s="78"/>
      <c r="C622" s="78"/>
      <c r="D622" s="78"/>
      <c r="E622" s="73"/>
      <c r="F622" s="78"/>
      <c r="G622" s="69"/>
      <c r="H622" s="70"/>
      <c r="I622" s="70"/>
      <c r="J622" s="70"/>
    </row>
    <row r="623" spans="1:10" ht="12.75">
      <c r="A623" s="78"/>
      <c r="B623" s="78"/>
      <c r="C623" s="78"/>
      <c r="D623" s="78"/>
      <c r="E623" s="73"/>
      <c r="F623" s="78"/>
      <c r="G623" s="69"/>
      <c r="H623" s="70"/>
      <c r="I623" s="70"/>
      <c r="J623" s="70"/>
    </row>
    <row r="624" spans="1:10" ht="12.75">
      <c r="A624" s="78"/>
      <c r="B624" s="78"/>
      <c r="C624" s="78"/>
      <c r="D624" s="78"/>
      <c r="E624" s="73"/>
      <c r="F624" s="78"/>
      <c r="G624" s="69"/>
      <c r="H624" s="70"/>
      <c r="I624" s="70"/>
      <c r="J624" s="70"/>
    </row>
    <row r="625" spans="1:10" ht="12.75">
      <c r="A625" s="78"/>
      <c r="B625" s="78"/>
      <c r="C625" s="78"/>
      <c r="D625" s="78"/>
      <c r="E625" s="73"/>
      <c r="F625" s="78"/>
      <c r="G625" s="69"/>
      <c r="H625" s="70"/>
      <c r="I625" s="70"/>
      <c r="J625" s="70"/>
    </row>
    <row r="626" spans="1:10" ht="12.75">
      <c r="A626" s="78"/>
      <c r="B626" s="78"/>
      <c r="C626" s="78"/>
      <c r="D626" s="78"/>
      <c r="E626" s="73"/>
      <c r="F626" s="78"/>
      <c r="G626" s="69"/>
      <c r="H626" s="70"/>
      <c r="I626" s="70"/>
      <c r="J626" s="70"/>
    </row>
    <row r="627" spans="1:10" ht="12.75">
      <c r="A627" s="78"/>
      <c r="B627" s="78"/>
      <c r="C627" s="78"/>
      <c r="D627" s="78"/>
      <c r="E627" s="73"/>
      <c r="F627" s="78"/>
      <c r="G627" s="69"/>
      <c r="H627" s="70"/>
      <c r="I627" s="70"/>
      <c r="J627" s="70"/>
    </row>
    <row r="628" spans="1:10" ht="12.75">
      <c r="A628" s="78"/>
      <c r="B628" s="78"/>
      <c r="C628" s="78"/>
      <c r="D628" s="78"/>
      <c r="E628" s="73"/>
      <c r="F628" s="78"/>
      <c r="G628" s="69"/>
      <c r="H628" s="70"/>
      <c r="I628" s="70"/>
      <c r="J628" s="70"/>
    </row>
    <row r="629" spans="1:10" ht="12.75">
      <c r="A629" s="78"/>
      <c r="B629" s="78"/>
      <c r="C629" s="78"/>
      <c r="D629" s="78"/>
      <c r="E629" s="73"/>
      <c r="F629" s="78"/>
      <c r="G629" s="69"/>
      <c r="H629" s="70"/>
      <c r="I629" s="70"/>
      <c r="J629" s="70"/>
    </row>
    <row r="630" spans="1:10" ht="12.75">
      <c r="A630" s="78"/>
      <c r="B630" s="78"/>
      <c r="C630" s="78"/>
      <c r="D630" s="78"/>
      <c r="E630" s="73"/>
      <c r="F630" s="78"/>
      <c r="G630" s="69"/>
      <c r="H630" s="70"/>
      <c r="I630" s="70"/>
      <c r="J630" s="70"/>
    </row>
    <row r="631" spans="1:10" ht="12.75">
      <c r="A631" s="78"/>
      <c r="B631" s="78"/>
      <c r="C631" s="78"/>
      <c r="D631" s="78"/>
      <c r="E631" s="73"/>
      <c r="F631" s="78"/>
      <c r="G631" s="69"/>
      <c r="H631" s="70"/>
      <c r="I631" s="70"/>
      <c r="J631" s="70"/>
    </row>
    <row r="632" spans="1:10" ht="12.75">
      <c r="A632" s="78"/>
      <c r="B632" s="78"/>
      <c r="C632" s="78"/>
      <c r="D632" s="78"/>
      <c r="E632" s="73"/>
      <c r="F632" s="78"/>
      <c r="G632" s="69"/>
      <c r="H632" s="70"/>
      <c r="I632" s="70"/>
      <c r="J632" s="70"/>
    </row>
    <row r="633" spans="1:10" ht="12.75">
      <c r="A633" s="78"/>
      <c r="B633" s="78"/>
      <c r="C633" s="78"/>
      <c r="D633" s="78"/>
      <c r="E633" s="73"/>
      <c r="F633" s="78"/>
      <c r="G633" s="69"/>
      <c r="H633" s="70"/>
      <c r="I633" s="70"/>
      <c r="J633" s="70"/>
    </row>
    <row r="634" spans="1:10" ht="12.75">
      <c r="A634" s="78"/>
      <c r="B634" s="78"/>
      <c r="C634" s="78"/>
      <c r="D634" s="78"/>
      <c r="E634" s="73"/>
      <c r="F634" s="78"/>
      <c r="G634" s="69"/>
      <c r="H634" s="70"/>
      <c r="I634" s="70"/>
      <c r="J634" s="70"/>
    </row>
    <row r="635" spans="1:10" ht="12.75">
      <c r="A635" s="78"/>
      <c r="B635" s="78"/>
      <c r="C635" s="78"/>
      <c r="D635" s="78"/>
      <c r="E635" s="73"/>
      <c r="F635" s="78"/>
      <c r="G635" s="69"/>
      <c r="H635" s="70"/>
      <c r="I635" s="70"/>
      <c r="J635" s="70"/>
    </row>
    <row r="636" spans="1:10" ht="12.75">
      <c r="A636" s="78"/>
      <c r="B636" s="78"/>
      <c r="C636" s="78"/>
      <c r="D636" s="78"/>
      <c r="E636" s="73"/>
      <c r="F636" s="78"/>
      <c r="G636" s="69"/>
      <c r="H636" s="70"/>
      <c r="I636" s="70"/>
      <c r="J636" s="70"/>
    </row>
    <row r="637" spans="1:10" ht="12.75">
      <c r="A637" s="78"/>
      <c r="B637" s="78"/>
      <c r="C637" s="78"/>
      <c r="D637" s="78"/>
      <c r="E637" s="73"/>
      <c r="F637" s="78"/>
      <c r="G637" s="69"/>
      <c r="H637" s="70"/>
      <c r="I637" s="70"/>
      <c r="J637" s="70"/>
    </row>
    <row r="638" spans="1:10" ht="12.75">
      <c r="A638" s="78"/>
      <c r="B638" s="78"/>
      <c r="C638" s="78"/>
      <c r="D638" s="78"/>
      <c r="E638" s="73"/>
      <c r="F638" s="78"/>
      <c r="G638" s="69"/>
      <c r="H638" s="70"/>
      <c r="I638" s="70"/>
      <c r="J638" s="70"/>
    </row>
    <row r="639" spans="1:10" ht="12.75">
      <c r="A639" s="78"/>
      <c r="B639" s="78"/>
      <c r="C639" s="78"/>
      <c r="D639" s="78"/>
      <c r="E639" s="73"/>
      <c r="F639" s="78"/>
      <c r="G639" s="69"/>
      <c r="H639" s="70"/>
      <c r="I639" s="70"/>
      <c r="J639" s="70"/>
    </row>
    <row r="640" spans="1:10" ht="12.75">
      <c r="A640" s="78"/>
      <c r="B640" s="78"/>
      <c r="C640" s="78"/>
      <c r="D640" s="78"/>
      <c r="E640" s="73"/>
      <c r="F640" s="78"/>
      <c r="G640" s="69"/>
      <c r="H640" s="70"/>
      <c r="I640" s="70"/>
      <c r="J640" s="70"/>
    </row>
    <row r="641" spans="1:10" ht="12.75">
      <c r="A641" s="78"/>
      <c r="B641" s="78"/>
      <c r="C641" s="78"/>
      <c r="D641" s="78"/>
      <c r="E641" s="73"/>
      <c r="F641" s="78"/>
      <c r="G641" s="69"/>
      <c r="H641" s="70"/>
      <c r="I641" s="70"/>
      <c r="J641" s="70"/>
    </row>
    <row r="642" spans="1:10" ht="12.75">
      <c r="A642" s="78"/>
      <c r="B642" s="78"/>
      <c r="C642" s="78"/>
      <c r="D642" s="78"/>
      <c r="E642" s="73"/>
      <c r="F642" s="78"/>
      <c r="G642" s="69"/>
      <c r="H642" s="70"/>
      <c r="I642" s="70"/>
      <c r="J642" s="70"/>
    </row>
    <row r="643" spans="1:10" ht="12.75">
      <c r="A643" s="78"/>
      <c r="B643" s="78"/>
      <c r="C643" s="78"/>
      <c r="D643" s="78"/>
      <c r="E643" s="73"/>
      <c r="F643" s="78"/>
      <c r="G643" s="69"/>
      <c r="H643" s="70"/>
      <c r="I643" s="70"/>
      <c r="J643" s="70"/>
    </row>
    <row r="644" spans="1:10" ht="12.75">
      <c r="A644" s="78"/>
      <c r="B644" s="78"/>
      <c r="C644" s="78"/>
      <c r="D644" s="78"/>
      <c r="E644" s="73"/>
      <c r="F644" s="78"/>
      <c r="G644" s="69"/>
      <c r="H644" s="70"/>
      <c r="I644" s="70"/>
      <c r="J644" s="70"/>
    </row>
    <row r="645" spans="1:10" ht="12.75">
      <c r="A645" s="78"/>
      <c r="B645" s="78"/>
      <c r="C645" s="78"/>
      <c r="D645" s="78"/>
      <c r="E645" s="73"/>
      <c r="F645" s="78"/>
      <c r="G645" s="69"/>
      <c r="H645" s="70"/>
      <c r="I645" s="70"/>
      <c r="J645" s="70"/>
    </row>
    <row r="646" spans="1:10" ht="12.75">
      <c r="A646" s="78"/>
      <c r="B646" s="78"/>
      <c r="C646" s="78"/>
      <c r="D646" s="78"/>
      <c r="E646" s="73"/>
      <c r="F646" s="78"/>
      <c r="G646" s="69"/>
      <c r="H646" s="70"/>
      <c r="I646" s="70"/>
      <c r="J646" s="70"/>
    </row>
    <row r="647" spans="1:10" ht="12.75">
      <c r="A647" s="78"/>
      <c r="B647" s="78"/>
      <c r="C647" s="78"/>
      <c r="D647" s="78"/>
      <c r="E647" s="73"/>
      <c r="F647" s="78"/>
      <c r="G647" s="69"/>
      <c r="H647" s="70"/>
      <c r="I647" s="70"/>
      <c r="J647" s="70"/>
    </row>
    <row r="648" spans="1:10" ht="12.75">
      <c r="A648" s="78"/>
      <c r="B648" s="78"/>
      <c r="C648" s="78"/>
      <c r="D648" s="78"/>
      <c r="E648" s="73"/>
      <c r="F648" s="78"/>
      <c r="G648" s="69"/>
      <c r="H648" s="70"/>
      <c r="I648" s="70"/>
      <c r="J648" s="70"/>
    </row>
    <row r="649" spans="1:10" ht="12.75">
      <c r="A649" s="78"/>
      <c r="B649" s="78"/>
      <c r="C649" s="78"/>
      <c r="D649" s="78"/>
      <c r="E649" s="73"/>
      <c r="F649" s="78"/>
      <c r="G649" s="69"/>
      <c r="H649" s="70"/>
      <c r="I649" s="70"/>
      <c r="J649" s="70"/>
    </row>
    <row r="650" spans="1:10" ht="12.75">
      <c r="A650" s="78"/>
      <c r="B650" s="78"/>
      <c r="C650" s="78"/>
      <c r="D650" s="78"/>
      <c r="E650" s="73"/>
      <c r="F650" s="78"/>
      <c r="G650" s="69"/>
      <c r="H650" s="70"/>
      <c r="I650" s="70"/>
      <c r="J650" s="70"/>
    </row>
    <row r="651" spans="1:10" ht="12.75">
      <c r="A651" s="78"/>
      <c r="B651" s="78"/>
      <c r="C651" s="78"/>
      <c r="D651" s="78"/>
      <c r="E651" s="73"/>
      <c r="F651" s="78"/>
      <c r="G651" s="69"/>
      <c r="H651" s="70"/>
      <c r="I651" s="70"/>
      <c r="J651" s="70"/>
    </row>
    <row r="652" spans="1:10" ht="12.75">
      <c r="A652" s="78"/>
      <c r="B652" s="78"/>
      <c r="C652" s="78"/>
      <c r="D652" s="78"/>
      <c r="E652" s="73"/>
      <c r="F652" s="78"/>
      <c r="G652" s="69"/>
      <c r="H652" s="70"/>
      <c r="I652" s="70"/>
      <c r="J652" s="70"/>
    </row>
    <row r="653" spans="1:10" ht="12.75">
      <c r="A653" s="78"/>
      <c r="B653" s="78"/>
      <c r="C653" s="78"/>
      <c r="D653" s="78"/>
      <c r="E653" s="73"/>
      <c r="F653" s="78"/>
      <c r="G653" s="69"/>
      <c r="H653" s="70"/>
      <c r="I653" s="70"/>
      <c r="J653" s="70"/>
    </row>
    <row r="654" spans="1:10" ht="12.75">
      <c r="A654" s="78"/>
      <c r="B654" s="78"/>
      <c r="C654" s="78"/>
      <c r="D654" s="78"/>
      <c r="E654" s="73"/>
      <c r="F654" s="78"/>
      <c r="G654" s="69"/>
      <c r="H654" s="70"/>
      <c r="I654" s="70"/>
      <c r="J654" s="70"/>
    </row>
    <row r="655" spans="1:10" ht="12.75">
      <c r="A655" s="78"/>
      <c r="B655" s="78"/>
      <c r="C655" s="78"/>
      <c r="D655" s="78"/>
      <c r="E655" s="73"/>
      <c r="F655" s="78"/>
      <c r="G655" s="69"/>
      <c r="H655" s="70"/>
      <c r="I655" s="70"/>
      <c r="J655" s="70"/>
    </row>
    <row r="656" spans="1:10" ht="12.75">
      <c r="A656" s="78"/>
      <c r="B656" s="78"/>
      <c r="C656" s="78"/>
      <c r="D656" s="78"/>
      <c r="E656" s="73"/>
      <c r="F656" s="78"/>
      <c r="G656" s="69"/>
      <c r="H656" s="70"/>
      <c r="I656" s="70"/>
      <c r="J656" s="70"/>
    </row>
    <row r="657" spans="1:10" ht="12.75">
      <c r="A657" s="78"/>
      <c r="B657" s="78"/>
      <c r="C657" s="78"/>
      <c r="D657" s="78"/>
      <c r="E657" s="73"/>
      <c r="F657" s="78"/>
      <c r="G657" s="69"/>
      <c r="H657" s="70"/>
      <c r="I657" s="70"/>
      <c r="J657" s="70"/>
    </row>
    <row r="658" spans="1:10" ht="12.75">
      <c r="A658" s="78"/>
      <c r="B658" s="78"/>
      <c r="C658" s="78"/>
      <c r="D658" s="78"/>
      <c r="E658" s="73"/>
      <c r="F658" s="78"/>
      <c r="G658" s="69"/>
      <c r="H658" s="70"/>
      <c r="I658" s="70"/>
      <c r="J658" s="70"/>
    </row>
    <row r="659" spans="1:10" ht="12.75">
      <c r="A659" s="78"/>
      <c r="B659" s="78"/>
      <c r="C659" s="78"/>
      <c r="D659" s="78"/>
      <c r="E659" s="73"/>
      <c r="F659" s="78"/>
      <c r="G659" s="69"/>
      <c r="H659" s="70"/>
      <c r="I659" s="70"/>
      <c r="J659" s="70"/>
    </row>
    <row r="660" spans="1:10" ht="12.75">
      <c r="A660" s="78"/>
      <c r="B660" s="78"/>
      <c r="C660" s="78"/>
      <c r="D660" s="78"/>
      <c r="E660" s="73"/>
      <c r="F660" s="78"/>
      <c r="G660" s="69"/>
      <c r="H660" s="70"/>
      <c r="I660" s="70"/>
      <c r="J660" s="70"/>
    </row>
    <row r="661" spans="1:10" ht="12.75">
      <c r="A661" s="78"/>
      <c r="B661" s="78"/>
      <c r="C661" s="78"/>
      <c r="D661" s="78"/>
      <c r="E661" s="73"/>
      <c r="F661" s="78"/>
      <c r="G661" s="69"/>
      <c r="H661" s="70"/>
      <c r="I661" s="70"/>
      <c r="J661" s="70"/>
    </row>
    <row r="662" spans="1:10" ht="12.75">
      <c r="A662" s="78"/>
      <c r="B662" s="78"/>
      <c r="C662" s="78"/>
      <c r="D662" s="78"/>
      <c r="E662" s="73"/>
      <c r="F662" s="78"/>
      <c r="G662" s="69"/>
      <c r="H662" s="70"/>
      <c r="I662" s="70"/>
      <c r="J662" s="70"/>
    </row>
    <row r="663" spans="1:10" ht="12.75">
      <c r="A663" s="78"/>
      <c r="B663" s="78"/>
      <c r="C663" s="78"/>
      <c r="D663" s="78"/>
      <c r="E663" s="73"/>
      <c r="F663" s="78"/>
      <c r="G663" s="69"/>
      <c r="H663" s="70"/>
      <c r="I663" s="70"/>
      <c r="J663" s="70"/>
    </row>
    <row r="664" spans="1:10" ht="12.75">
      <c r="A664" s="78"/>
      <c r="B664" s="78"/>
      <c r="C664" s="78"/>
      <c r="D664" s="78"/>
      <c r="E664" s="73"/>
      <c r="F664" s="78"/>
      <c r="G664" s="69"/>
      <c r="H664" s="70"/>
      <c r="I664" s="70"/>
      <c r="J664" s="70"/>
    </row>
    <row r="665" spans="1:10" ht="12.75">
      <c r="A665" s="78"/>
      <c r="B665" s="78"/>
      <c r="C665" s="78"/>
      <c r="D665" s="78"/>
      <c r="E665" s="73"/>
      <c r="F665" s="78"/>
      <c r="G665" s="69"/>
      <c r="H665" s="70"/>
      <c r="I665" s="70"/>
      <c r="J665" s="70"/>
    </row>
    <row r="666" spans="1:10" ht="12.75">
      <c r="A666" s="78"/>
      <c r="B666" s="78"/>
      <c r="C666" s="78"/>
      <c r="D666" s="78"/>
      <c r="E666" s="73"/>
      <c r="F666" s="78"/>
      <c r="G666" s="69"/>
      <c r="H666" s="70"/>
      <c r="I666" s="70"/>
      <c r="J666" s="70"/>
    </row>
    <row r="667" spans="1:10" ht="12.75">
      <c r="A667" s="78"/>
      <c r="B667" s="78"/>
      <c r="C667" s="78"/>
      <c r="D667" s="78"/>
      <c r="E667" s="73"/>
      <c r="F667" s="78"/>
      <c r="G667" s="69"/>
      <c r="H667" s="70"/>
      <c r="I667" s="70"/>
      <c r="J667" s="70"/>
    </row>
    <row r="668" spans="1:10" ht="12.75">
      <c r="A668" s="78"/>
      <c r="B668" s="78"/>
      <c r="C668" s="78"/>
      <c r="D668" s="78"/>
      <c r="E668" s="73"/>
      <c r="F668" s="78"/>
      <c r="G668" s="69"/>
      <c r="H668" s="70"/>
      <c r="I668" s="70"/>
      <c r="J668" s="70"/>
    </row>
    <row r="669" spans="1:10" ht="12.75">
      <c r="A669" s="78"/>
      <c r="B669" s="78"/>
      <c r="C669" s="78"/>
      <c r="D669" s="78"/>
      <c r="E669" s="73"/>
      <c r="F669" s="78"/>
      <c r="G669" s="69"/>
      <c r="H669" s="70"/>
      <c r="I669" s="70"/>
      <c r="J669" s="70"/>
    </row>
    <row r="670" spans="1:10" ht="12.75">
      <c r="A670" s="78"/>
      <c r="B670" s="78"/>
      <c r="C670" s="78"/>
      <c r="D670" s="78"/>
      <c r="E670" s="73"/>
      <c r="F670" s="78"/>
      <c r="G670" s="69"/>
      <c r="H670" s="70"/>
      <c r="I670" s="70"/>
      <c r="J670" s="70"/>
    </row>
    <row r="671" spans="1:10" ht="12.75">
      <c r="A671" s="78"/>
      <c r="B671" s="78"/>
      <c r="C671" s="78"/>
      <c r="D671" s="78"/>
      <c r="E671" s="73"/>
      <c r="F671" s="78"/>
      <c r="G671" s="69"/>
      <c r="H671" s="70"/>
      <c r="I671" s="70"/>
      <c r="J671" s="70"/>
    </row>
    <row r="672" spans="1:10" ht="12.75">
      <c r="A672" s="78"/>
      <c r="B672" s="78"/>
      <c r="C672" s="78"/>
      <c r="D672" s="78"/>
      <c r="E672" s="73"/>
      <c r="F672" s="78"/>
      <c r="G672" s="69"/>
      <c r="H672" s="70"/>
      <c r="I672" s="70"/>
      <c r="J672" s="70"/>
    </row>
    <row r="673" spans="1:10" ht="12.75">
      <c r="A673" s="78"/>
      <c r="B673" s="78"/>
      <c r="C673" s="78"/>
      <c r="D673" s="78"/>
      <c r="E673" s="73"/>
      <c r="F673" s="78"/>
      <c r="G673" s="69"/>
      <c r="H673" s="70"/>
      <c r="I673" s="70"/>
      <c r="J673" s="70"/>
    </row>
    <row r="674" spans="1:10" ht="12.75">
      <c r="A674" s="78"/>
      <c r="B674" s="78"/>
      <c r="C674" s="78"/>
      <c r="D674" s="78"/>
      <c r="E674" s="73"/>
      <c r="F674" s="78"/>
      <c r="G674" s="69"/>
      <c r="H674" s="70"/>
      <c r="I674" s="70"/>
      <c r="J674" s="70"/>
    </row>
    <row r="675" spans="1:10" ht="12.75">
      <c r="A675" s="78"/>
      <c r="B675" s="78"/>
      <c r="C675" s="78"/>
      <c r="D675" s="78"/>
      <c r="E675" s="73"/>
      <c r="F675" s="78"/>
      <c r="G675" s="69"/>
      <c r="H675" s="70"/>
      <c r="I675" s="70"/>
      <c r="J675" s="70"/>
    </row>
    <row r="676" spans="1:10" ht="12.75">
      <c r="A676" s="78"/>
      <c r="B676" s="78"/>
      <c r="C676" s="78"/>
      <c r="D676" s="78"/>
      <c r="E676" s="73"/>
      <c r="F676" s="78"/>
      <c r="G676" s="69"/>
      <c r="H676" s="70"/>
      <c r="I676" s="70"/>
      <c r="J676" s="70"/>
    </row>
    <row r="677" spans="1:10" ht="12.75">
      <c r="A677" s="78"/>
      <c r="B677" s="78"/>
      <c r="C677" s="78"/>
      <c r="D677" s="78"/>
      <c r="E677" s="73"/>
      <c r="F677" s="78"/>
      <c r="G677" s="69"/>
      <c r="H677" s="70"/>
      <c r="I677" s="70"/>
      <c r="J677" s="70"/>
    </row>
    <row r="678" spans="1:10" ht="12.75">
      <c r="A678" s="78"/>
      <c r="B678" s="78"/>
      <c r="C678" s="78"/>
      <c r="D678" s="78"/>
      <c r="E678" s="73"/>
      <c r="F678" s="78"/>
      <c r="G678" s="69"/>
      <c r="H678" s="70"/>
      <c r="I678" s="70"/>
      <c r="J678" s="70"/>
    </row>
    <row r="679" spans="1:10" ht="12.75">
      <c r="A679" s="78"/>
      <c r="B679" s="78"/>
      <c r="C679" s="78"/>
      <c r="D679" s="78"/>
      <c r="E679" s="73"/>
      <c r="F679" s="78"/>
      <c r="G679" s="69"/>
      <c r="H679" s="70"/>
      <c r="I679" s="70"/>
      <c r="J679" s="70"/>
    </row>
    <row r="680" spans="1:10" ht="12.75">
      <c r="A680" s="78"/>
      <c r="B680" s="78"/>
      <c r="C680" s="78"/>
      <c r="D680" s="78"/>
      <c r="E680" s="73"/>
      <c r="F680" s="78"/>
      <c r="G680" s="69"/>
      <c r="H680" s="70"/>
      <c r="I680" s="70"/>
      <c r="J680" s="70"/>
    </row>
    <row r="681" spans="1:10" ht="12.75">
      <c r="A681" s="78"/>
      <c r="B681" s="78"/>
      <c r="C681" s="78"/>
      <c r="D681" s="78"/>
      <c r="E681" s="73"/>
      <c r="F681" s="78"/>
      <c r="G681" s="69"/>
      <c r="H681" s="70"/>
      <c r="I681" s="70"/>
      <c r="J681" s="70"/>
    </row>
    <row r="682" spans="1:10" ht="12.75">
      <c r="A682" s="78"/>
      <c r="B682" s="78"/>
      <c r="C682" s="78"/>
      <c r="D682" s="78"/>
      <c r="E682" s="73"/>
      <c r="F682" s="78"/>
      <c r="G682" s="69"/>
      <c r="H682" s="70"/>
      <c r="I682" s="70"/>
      <c r="J682" s="70"/>
    </row>
    <row r="683" spans="1:10" ht="12.75">
      <c r="A683" s="78"/>
      <c r="B683" s="78"/>
      <c r="C683" s="78"/>
      <c r="D683" s="78"/>
      <c r="E683" s="73"/>
      <c r="F683" s="78"/>
      <c r="G683" s="69"/>
      <c r="H683" s="70"/>
      <c r="I683" s="70"/>
      <c r="J683" s="70"/>
    </row>
    <row r="684" spans="1:10" ht="12.75">
      <c r="A684" s="78"/>
      <c r="B684" s="78"/>
      <c r="C684" s="78"/>
      <c r="D684" s="78"/>
      <c r="E684" s="73"/>
      <c r="F684" s="78"/>
      <c r="G684" s="69"/>
      <c r="H684" s="70"/>
      <c r="I684" s="70"/>
      <c r="J684" s="70"/>
    </row>
    <row r="685" spans="1:10" ht="12.75">
      <c r="A685" s="78"/>
      <c r="B685" s="78"/>
      <c r="C685" s="78"/>
      <c r="D685" s="78"/>
      <c r="E685" s="73"/>
      <c r="F685" s="78"/>
      <c r="G685" s="69"/>
      <c r="H685" s="70"/>
      <c r="I685" s="70"/>
      <c r="J685" s="70"/>
    </row>
    <row r="686" spans="1:10" ht="12.75">
      <c r="A686" s="78"/>
      <c r="B686" s="78"/>
      <c r="C686" s="78"/>
      <c r="D686" s="78"/>
      <c r="E686" s="73"/>
      <c r="F686" s="78"/>
      <c r="G686" s="69"/>
      <c r="H686" s="70"/>
      <c r="I686" s="70"/>
      <c r="J686" s="70"/>
    </row>
    <row r="687" spans="1:10" ht="12.75">
      <c r="A687" s="78"/>
      <c r="B687" s="78"/>
      <c r="C687" s="78"/>
      <c r="D687" s="78"/>
      <c r="E687" s="73"/>
      <c r="F687" s="78"/>
      <c r="G687" s="69"/>
      <c r="H687" s="70"/>
      <c r="I687" s="70"/>
      <c r="J687" s="70"/>
    </row>
    <row r="688" spans="1:10" ht="12.75">
      <c r="A688" s="78"/>
      <c r="B688" s="78"/>
      <c r="C688" s="78"/>
      <c r="D688" s="78"/>
      <c r="E688" s="73"/>
      <c r="F688" s="78"/>
      <c r="G688" s="69"/>
      <c r="H688" s="70"/>
      <c r="I688" s="70"/>
      <c r="J688" s="70"/>
    </row>
    <row r="689" spans="1:10" ht="12.75">
      <c r="A689" s="78"/>
      <c r="B689" s="78"/>
      <c r="C689" s="78"/>
      <c r="D689" s="78"/>
      <c r="E689" s="73"/>
      <c r="F689" s="78"/>
      <c r="G689" s="69"/>
      <c r="H689" s="70"/>
      <c r="I689" s="70"/>
      <c r="J689" s="70"/>
    </row>
    <row r="690" spans="1:10" ht="12.75">
      <c r="A690" s="78"/>
      <c r="B690" s="78"/>
      <c r="C690" s="78"/>
      <c r="D690" s="78"/>
      <c r="E690" s="73"/>
      <c r="F690" s="78"/>
      <c r="G690" s="69"/>
      <c r="H690" s="70"/>
      <c r="I690" s="70"/>
      <c r="J690" s="70"/>
    </row>
    <row r="691" spans="1:10" ht="12.75">
      <c r="A691" s="78"/>
      <c r="B691" s="78"/>
      <c r="C691" s="78"/>
      <c r="D691" s="78"/>
      <c r="E691" s="73"/>
      <c r="F691" s="78"/>
      <c r="G691" s="69"/>
      <c r="H691" s="70"/>
      <c r="I691" s="70"/>
      <c r="J691" s="70"/>
    </row>
    <row r="692" spans="1:10" ht="12.75">
      <c r="A692" s="78"/>
      <c r="B692" s="78"/>
      <c r="C692" s="78"/>
      <c r="D692" s="78"/>
      <c r="E692" s="73"/>
      <c r="F692" s="78"/>
      <c r="G692" s="69"/>
      <c r="H692" s="70"/>
      <c r="I692" s="70"/>
      <c r="J692" s="70"/>
    </row>
    <row r="693" spans="1:10" ht="12.75">
      <c r="A693" s="78"/>
      <c r="B693" s="78"/>
      <c r="C693" s="78"/>
      <c r="D693" s="78"/>
      <c r="E693" s="73"/>
      <c r="F693" s="78"/>
      <c r="G693" s="69"/>
      <c r="H693" s="70"/>
      <c r="I693" s="70"/>
      <c r="J693" s="70"/>
    </row>
    <row r="694" spans="1:10" ht="12.75">
      <c r="A694" s="78"/>
      <c r="B694" s="78"/>
      <c r="C694" s="78"/>
      <c r="D694" s="78"/>
      <c r="E694" s="73"/>
      <c r="F694" s="78"/>
      <c r="G694" s="69"/>
      <c r="H694" s="70"/>
      <c r="I694" s="70"/>
      <c r="J694" s="70"/>
    </row>
    <row r="695" spans="1:10" ht="12.75">
      <c r="A695" s="78"/>
      <c r="B695" s="78"/>
      <c r="C695" s="78"/>
      <c r="D695" s="78"/>
      <c r="E695" s="73"/>
      <c r="F695" s="78"/>
      <c r="G695" s="69"/>
      <c r="H695" s="70"/>
      <c r="I695" s="70"/>
      <c r="J695" s="70"/>
    </row>
    <row r="696" spans="1:10" ht="12.75">
      <c r="A696" s="78"/>
      <c r="B696" s="78"/>
      <c r="C696" s="78"/>
      <c r="D696" s="78"/>
      <c r="E696" s="73"/>
      <c r="F696" s="78"/>
      <c r="G696" s="69"/>
      <c r="H696" s="70"/>
      <c r="I696" s="70"/>
      <c r="J696" s="70"/>
    </row>
    <row r="697" spans="1:10" ht="12.75">
      <c r="A697" s="78"/>
      <c r="B697" s="78"/>
      <c r="C697" s="78"/>
      <c r="D697" s="78"/>
      <c r="E697" s="73"/>
      <c r="F697" s="78"/>
      <c r="G697" s="69"/>
      <c r="H697" s="70"/>
      <c r="I697" s="70"/>
      <c r="J697" s="70"/>
    </row>
    <row r="698" spans="1:10" ht="12.75">
      <c r="A698" s="78"/>
      <c r="B698" s="78"/>
      <c r="C698" s="78"/>
      <c r="D698" s="78"/>
      <c r="E698" s="73"/>
      <c r="F698" s="78"/>
      <c r="G698" s="69"/>
      <c r="H698" s="70"/>
      <c r="I698" s="70"/>
      <c r="J698" s="70"/>
    </row>
    <row r="699" spans="1:10" ht="12.75">
      <c r="A699" s="78"/>
      <c r="B699" s="78"/>
      <c r="C699" s="78"/>
      <c r="D699" s="78"/>
      <c r="E699" s="73"/>
      <c r="F699" s="78"/>
      <c r="G699" s="69"/>
      <c r="H699" s="70"/>
      <c r="I699" s="70"/>
      <c r="J699" s="70"/>
    </row>
    <row r="700" spans="1:10" ht="12.75">
      <c r="A700" s="78"/>
      <c r="B700" s="78"/>
      <c r="C700" s="78"/>
      <c r="D700" s="78"/>
      <c r="E700" s="73"/>
      <c r="F700" s="78"/>
      <c r="G700" s="69"/>
      <c r="H700" s="70"/>
      <c r="I700" s="70"/>
      <c r="J700" s="70"/>
    </row>
    <row r="701" spans="1:10" ht="12.75">
      <c r="A701" s="78"/>
      <c r="B701" s="78"/>
      <c r="C701" s="78"/>
      <c r="D701" s="78"/>
      <c r="E701" s="73"/>
      <c r="F701" s="78"/>
      <c r="G701" s="69"/>
      <c r="H701" s="70"/>
      <c r="I701" s="70"/>
      <c r="J701" s="70"/>
    </row>
    <row r="702" spans="1:10" ht="12.75">
      <c r="A702" s="78"/>
      <c r="B702" s="78"/>
      <c r="C702" s="78"/>
      <c r="D702" s="78"/>
      <c r="E702" s="73"/>
      <c r="F702" s="78"/>
      <c r="G702" s="69"/>
      <c r="H702" s="70"/>
      <c r="I702" s="70"/>
      <c r="J702" s="70"/>
    </row>
    <row r="703" spans="1:10" ht="12.75">
      <c r="A703" s="78"/>
      <c r="B703" s="78"/>
      <c r="C703" s="78"/>
      <c r="D703" s="78"/>
      <c r="E703" s="73"/>
      <c r="F703" s="78"/>
      <c r="G703" s="69"/>
      <c r="H703" s="70"/>
      <c r="I703" s="70"/>
      <c r="J703" s="70"/>
    </row>
    <row r="704" spans="1:10" ht="12.75">
      <c r="A704" s="78"/>
      <c r="B704" s="78"/>
      <c r="C704" s="78"/>
      <c r="D704" s="78"/>
      <c r="E704" s="73"/>
      <c r="F704" s="78"/>
      <c r="G704" s="69"/>
      <c r="H704" s="70"/>
      <c r="I704" s="70"/>
      <c r="J704" s="70"/>
    </row>
    <row r="705" spans="1:10" ht="12.75">
      <c r="A705" s="78"/>
      <c r="B705" s="78"/>
      <c r="C705" s="78"/>
      <c r="D705" s="78"/>
      <c r="E705" s="73"/>
      <c r="F705" s="78"/>
      <c r="G705" s="69"/>
      <c r="H705" s="70"/>
      <c r="I705" s="70"/>
      <c r="J705" s="70"/>
    </row>
    <row r="706" spans="1:10" ht="12.75">
      <c r="A706" s="78"/>
      <c r="B706" s="78"/>
      <c r="C706" s="78"/>
      <c r="D706" s="78"/>
      <c r="E706" s="73"/>
      <c r="F706" s="78"/>
      <c r="G706" s="69"/>
      <c r="H706" s="70"/>
      <c r="I706" s="70"/>
      <c r="J706" s="70"/>
    </row>
    <row r="707" spans="1:10" ht="12.75">
      <c r="A707" s="78"/>
      <c r="B707" s="78"/>
      <c r="C707" s="78"/>
      <c r="D707" s="78"/>
      <c r="E707" s="73"/>
      <c r="F707" s="78"/>
      <c r="G707" s="69"/>
      <c r="H707" s="70"/>
      <c r="I707" s="70"/>
      <c r="J707" s="70"/>
    </row>
    <row r="708" spans="1:10" ht="12.75">
      <c r="A708" s="78"/>
      <c r="B708" s="78"/>
      <c r="C708" s="78"/>
      <c r="D708" s="78"/>
      <c r="E708" s="73"/>
      <c r="F708" s="78"/>
      <c r="G708" s="69"/>
      <c r="H708" s="70"/>
      <c r="I708" s="70"/>
      <c r="J708" s="70"/>
    </row>
    <row r="709" spans="1:10" ht="12.75">
      <c r="A709" s="78"/>
      <c r="B709" s="78"/>
      <c r="C709" s="78"/>
      <c r="D709" s="78"/>
      <c r="E709" s="73"/>
      <c r="F709" s="78"/>
      <c r="G709" s="69"/>
      <c r="H709" s="70"/>
      <c r="I709" s="70"/>
      <c r="J709" s="70"/>
    </row>
    <row r="710" spans="1:10" ht="12.75">
      <c r="A710" s="78"/>
      <c r="B710" s="78"/>
      <c r="C710" s="78"/>
      <c r="D710" s="78"/>
      <c r="E710" s="73"/>
      <c r="F710" s="78"/>
      <c r="G710" s="69"/>
      <c r="H710" s="70"/>
      <c r="I710" s="70"/>
      <c r="J710" s="70"/>
    </row>
    <row r="711" spans="1:10" ht="12.75">
      <c r="A711" s="78"/>
      <c r="B711" s="78"/>
      <c r="C711" s="78"/>
      <c r="D711" s="78"/>
      <c r="E711" s="73"/>
      <c r="F711" s="78"/>
      <c r="G711" s="69"/>
      <c r="H711" s="70"/>
      <c r="I711" s="70"/>
      <c r="J711" s="70"/>
    </row>
    <row r="712" spans="1:10" ht="12.75">
      <c r="A712" s="78"/>
      <c r="B712" s="78"/>
      <c r="C712" s="78"/>
      <c r="D712" s="78"/>
      <c r="E712" s="73"/>
      <c r="F712" s="78"/>
      <c r="G712" s="69"/>
      <c r="H712" s="70"/>
      <c r="I712" s="70"/>
      <c r="J712" s="70"/>
    </row>
    <row r="713" spans="1:10" ht="12.75">
      <c r="A713" s="78"/>
      <c r="B713" s="78"/>
      <c r="C713" s="78"/>
      <c r="D713" s="78"/>
      <c r="E713" s="73"/>
      <c r="F713" s="78"/>
      <c r="G713" s="69"/>
      <c r="H713" s="70"/>
      <c r="I713" s="70"/>
      <c r="J713" s="70"/>
    </row>
    <row r="714" spans="1:10" ht="12.75">
      <c r="A714" s="78"/>
      <c r="B714" s="78"/>
      <c r="C714" s="78"/>
      <c r="D714" s="78"/>
      <c r="E714" s="73"/>
      <c r="F714" s="78"/>
      <c r="G714" s="69"/>
      <c r="H714" s="70"/>
      <c r="I714" s="70"/>
      <c r="J714" s="70"/>
    </row>
    <row r="715" spans="1:10" ht="12.75">
      <c r="A715" s="78"/>
      <c r="B715" s="78"/>
      <c r="C715" s="78"/>
      <c r="D715" s="78"/>
      <c r="E715" s="73"/>
      <c r="F715" s="78"/>
      <c r="G715" s="69"/>
      <c r="H715" s="70"/>
      <c r="I715" s="70"/>
      <c r="J715" s="70"/>
    </row>
    <row r="716" spans="1:10" ht="12.75">
      <c r="A716" s="78"/>
      <c r="B716" s="78"/>
      <c r="C716" s="78"/>
      <c r="D716" s="78"/>
      <c r="E716" s="73"/>
      <c r="F716" s="78"/>
      <c r="G716" s="69"/>
      <c r="H716" s="70"/>
      <c r="I716" s="70"/>
      <c r="J716" s="70"/>
    </row>
    <row r="717" spans="1:10" ht="12.75">
      <c r="A717" s="78"/>
      <c r="B717" s="78"/>
      <c r="C717" s="78"/>
      <c r="D717" s="78"/>
      <c r="E717" s="73"/>
      <c r="F717" s="78"/>
      <c r="G717" s="69"/>
      <c r="H717" s="70"/>
      <c r="I717" s="70"/>
      <c r="J717" s="70"/>
    </row>
    <row r="718" spans="1:10" ht="12.75">
      <c r="A718" s="78"/>
      <c r="B718" s="78"/>
      <c r="C718" s="78"/>
      <c r="D718" s="78"/>
      <c r="E718" s="73"/>
      <c r="F718" s="78"/>
      <c r="G718" s="69"/>
      <c r="H718" s="70"/>
      <c r="I718" s="70"/>
      <c r="J718" s="70"/>
    </row>
    <row r="719" spans="1:10" ht="12.75">
      <c r="A719" s="78"/>
      <c r="B719" s="78"/>
      <c r="C719" s="78"/>
      <c r="D719" s="78"/>
      <c r="E719" s="73"/>
      <c r="F719" s="78"/>
      <c r="G719" s="69"/>
      <c r="H719" s="70"/>
      <c r="I719" s="70"/>
      <c r="J719" s="70"/>
    </row>
    <row r="720" spans="1:10" ht="12.75">
      <c r="A720" s="78"/>
      <c r="B720" s="78"/>
      <c r="C720" s="78"/>
      <c r="D720" s="78"/>
      <c r="E720" s="73"/>
      <c r="F720" s="78"/>
      <c r="G720" s="69"/>
      <c r="H720" s="70"/>
      <c r="I720" s="70"/>
      <c r="J720" s="70"/>
    </row>
    <row r="721" spans="1:10" ht="12.75">
      <c r="A721" s="78"/>
      <c r="B721" s="78"/>
      <c r="C721" s="78"/>
      <c r="D721" s="78"/>
      <c r="E721" s="73"/>
      <c r="F721" s="78"/>
      <c r="G721" s="69"/>
      <c r="H721" s="70"/>
      <c r="I721" s="70"/>
      <c r="J721" s="70"/>
    </row>
    <row r="722" spans="1:10" ht="12.75">
      <c r="A722" s="78"/>
      <c r="B722" s="78"/>
      <c r="C722" s="78"/>
      <c r="D722" s="78"/>
      <c r="E722" s="73"/>
      <c r="F722" s="78"/>
      <c r="G722" s="69"/>
      <c r="H722" s="70"/>
      <c r="I722" s="70"/>
      <c r="J722" s="70"/>
    </row>
    <row r="723" spans="1:10" ht="12.75">
      <c r="A723" s="78"/>
      <c r="B723" s="78"/>
      <c r="C723" s="78"/>
      <c r="D723" s="78"/>
      <c r="E723" s="73"/>
      <c r="F723" s="78"/>
      <c r="G723" s="69"/>
      <c r="H723" s="70"/>
      <c r="I723" s="70"/>
      <c r="J723" s="70"/>
    </row>
    <row r="724" spans="1:10" ht="12.75">
      <c r="A724" s="78"/>
      <c r="B724" s="78"/>
      <c r="C724" s="78"/>
      <c r="D724" s="78"/>
      <c r="E724" s="73"/>
      <c r="F724" s="78"/>
      <c r="G724" s="69"/>
      <c r="H724" s="70"/>
      <c r="I724" s="70"/>
      <c r="J724" s="70"/>
    </row>
    <row r="725" spans="1:10" ht="12.75">
      <c r="A725" s="78"/>
      <c r="B725" s="78"/>
      <c r="C725" s="78"/>
      <c r="D725" s="78"/>
      <c r="E725" s="73"/>
      <c r="F725" s="78"/>
      <c r="G725" s="69"/>
      <c r="H725" s="70"/>
      <c r="I725" s="70"/>
      <c r="J725" s="70"/>
    </row>
    <row r="726" spans="1:10" ht="12.75">
      <c r="A726" s="78"/>
      <c r="B726" s="78"/>
      <c r="C726" s="78"/>
      <c r="D726" s="78"/>
      <c r="E726" s="73"/>
      <c r="F726" s="78"/>
      <c r="G726" s="69"/>
      <c r="H726" s="70"/>
      <c r="I726" s="70"/>
      <c r="J726" s="70"/>
    </row>
    <row r="727" spans="1:10" ht="12.75">
      <c r="A727" s="78"/>
      <c r="B727" s="78"/>
      <c r="C727" s="78"/>
      <c r="D727" s="78"/>
      <c r="E727" s="73"/>
      <c r="F727" s="78"/>
      <c r="G727" s="69"/>
      <c r="H727" s="70"/>
      <c r="I727" s="70"/>
      <c r="J727" s="70"/>
    </row>
    <row r="728" spans="1:10" ht="12.75">
      <c r="A728" s="78"/>
      <c r="B728" s="78"/>
      <c r="C728" s="78"/>
      <c r="D728" s="78"/>
      <c r="E728" s="73"/>
      <c r="F728" s="78"/>
      <c r="G728" s="69"/>
      <c r="H728" s="70"/>
      <c r="I728" s="70"/>
      <c r="J728" s="70"/>
    </row>
    <row r="729" spans="1:10" ht="12.75">
      <c r="A729" s="78"/>
      <c r="B729" s="78"/>
      <c r="C729" s="78"/>
      <c r="D729" s="78"/>
      <c r="E729" s="73"/>
      <c r="F729" s="78"/>
      <c r="G729" s="69"/>
      <c r="H729" s="70"/>
      <c r="I729" s="70"/>
      <c r="J729" s="70"/>
    </row>
    <row r="730" spans="1:10" ht="12.75">
      <c r="A730" s="78"/>
      <c r="B730" s="78"/>
      <c r="C730" s="78"/>
      <c r="D730" s="78"/>
      <c r="E730" s="73"/>
      <c r="F730" s="78"/>
      <c r="G730" s="69"/>
      <c r="H730" s="70"/>
      <c r="I730" s="70"/>
      <c r="J730" s="70"/>
    </row>
    <row r="731" spans="1:10" ht="12.75">
      <c r="A731" s="78"/>
      <c r="B731" s="78"/>
      <c r="C731" s="78"/>
      <c r="D731" s="78"/>
      <c r="E731" s="73"/>
      <c r="F731" s="78"/>
      <c r="G731" s="69"/>
      <c r="H731" s="70"/>
      <c r="I731" s="70"/>
      <c r="J731" s="70"/>
    </row>
    <row r="732" spans="1:10" ht="12.75">
      <c r="A732" s="78"/>
      <c r="B732" s="78"/>
      <c r="C732" s="78"/>
      <c r="D732" s="78"/>
      <c r="E732" s="73"/>
      <c r="F732" s="78"/>
      <c r="G732" s="69"/>
      <c r="H732" s="70"/>
      <c r="I732" s="70"/>
      <c r="J732" s="70"/>
    </row>
    <row r="733" spans="1:10" ht="12.75">
      <c r="A733" s="78"/>
      <c r="B733" s="78"/>
      <c r="C733" s="78"/>
      <c r="D733" s="78"/>
      <c r="E733" s="73"/>
      <c r="F733" s="78"/>
      <c r="G733" s="69"/>
      <c r="H733" s="70"/>
      <c r="I733" s="70"/>
      <c r="J733" s="70"/>
    </row>
    <row r="734" spans="1:10" ht="12.75">
      <c r="A734" s="78"/>
      <c r="B734" s="78"/>
      <c r="C734" s="78"/>
      <c r="D734" s="78"/>
      <c r="E734" s="73"/>
      <c r="F734" s="78"/>
      <c r="G734" s="69"/>
      <c r="H734" s="70"/>
      <c r="I734" s="70"/>
      <c r="J734" s="70"/>
    </row>
    <row r="735" spans="1:10" ht="12.75">
      <c r="A735" s="78"/>
      <c r="B735" s="78"/>
      <c r="C735" s="78"/>
      <c r="D735" s="78"/>
      <c r="E735" s="73"/>
      <c r="F735" s="78"/>
      <c r="G735" s="69"/>
      <c r="H735" s="70"/>
      <c r="I735" s="70"/>
      <c r="J735" s="70"/>
    </row>
    <row r="736" spans="1:10" ht="12.75">
      <c r="A736" s="78"/>
      <c r="B736" s="78"/>
      <c r="C736" s="78"/>
      <c r="D736" s="78"/>
      <c r="E736" s="73"/>
      <c r="F736" s="78"/>
      <c r="G736" s="69"/>
      <c r="H736" s="70"/>
      <c r="I736" s="70"/>
      <c r="J736" s="70"/>
    </row>
    <row r="737" spans="1:10" ht="12.75">
      <c r="A737" s="78"/>
      <c r="B737" s="78"/>
      <c r="C737" s="78"/>
      <c r="D737" s="78"/>
      <c r="E737" s="73"/>
      <c r="F737" s="78"/>
      <c r="G737" s="69"/>
      <c r="H737" s="70"/>
      <c r="I737" s="70"/>
      <c r="J737" s="70"/>
    </row>
    <row r="738" spans="1:10" ht="12.75">
      <c r="A738" s="78"/>
      <c r="B738" s="78"/>
      <c r="C738" s="78"/>
      <c r="D738" s="78"/>
      <c r="E738" s="73"/>
      <c r="F738" s="78"/>
      <c r="G738" s="69"/>
      <c r="H738" s="70"/>
      <c r="I738" s="70"/>
      <c r="J738" s="70"/>
    </row>
    <row r="739" spans="1:10" ht="12.75">
      <c r="A739" s="78"/>
      <c r="B739" s="78"/>
      <c r="C739" s="78"/>
      <c r="D739" s="78"/>
      <c r="E739" s="73"/>
      <c r="F739" s="78"/>
      <c r="G739" s="69"/>
      <c r="H739" s="70"/>
      <c r="I739" s="70"/>
      <c r="J739" s="70"/>
    </row>
    <row r="740" spans="1:10" ht="12.75">
      <c r="A740" s="78"/>
      <c r="B740" s="78"/>
      <c r="C740" s="78"/>
      <c r="D740" s="78"/>
      <c r="E740" s="73"/>
      <c r="F740" s="78"/>
      <c r="G740" s="69"/>
      <c r="H740" s="70"/>
      <c r="I740" s="70"/>
      <c r="J740" s="70"/>
    </row>
    <row r="741" spans="1:10" ht="12.75">
      <c r="A741" s="78"/>
      <c r="B741" s="78"/>
      <c r="C741" s="78"/>
      <c r="D741" s="78"/>
      <c r="E741" s="73"/>
      <c r="F741" s="78"/>
      <c r="G741" s="69"/>
      <c r="H741" s="70"/>
      <c r="I741" s="70"/>
      <c r="J741" s="70"/>
    </row>
    <row r="742" spans="1:10" ht="12.75">
      <c r="A742" s="78"/>
      <c r="B742" s="78"/>
      <c r="C742" s="78"/>
      <c r="D742" s="78"/>
      <c r="E742" s="73"/>
      <c r="F742" s="78"/>
      <c r="G742" s="69"/>
      <c r="H742" s="70"/>
      <c r="I742" s="70"/>
      <c r="J742" s="70"/>
    </row>
    <row r="743" spans="1:10" ht="12.75">
      <c r="A743" s="78"/>
      <c r="B743" s="78"/>
      <c r="C743" s="78"/>
      <c r="D743" s="78"/>
      <c r="E743" s="73"/>
      <c r="F743" s="78"/>
      <c r="G743" s="69"/>
      <c r="H743" s="70"/>
      <c r="I743" s="70"/>
      <c r="J743" s="70"/>
    </row>
    <row r="744" spans="1:10" ht="12.75">
      <c r="A744" s="78"/>
      <c r="B744" s="78"/>
      <c r="C744" s="78"/>
      <c r="D744" s="78"/>
      <c r="E744" s="73"/>
      <c r="F744" s="78"/>
      <c r="G744" s="69"/>
      <c r="H744" s="70"/>
      <c r="I744" s="70"/>
      <c r="J744" s="70"/>
    </row>
    <row r="745" spans="1:10" ht="12.75">
      <c r="A745" s="78"/>
      <c r="B745" s="78"/>
      <c r="C745" s="78"/>
      <c r="D745" s="78"/>
      <c r="E745" s="73"/>
      <c r="F745" s="78"/>
      <c r="G745" s="69"/>
      <c r="H745" s="70"/>
      <c r="I745" s="70"/>
      <c r="J745" s="70"/>
    </row>
    <row r="746" spans="1:10" ht="12.75">
      <c r="A746" s="78"/>
      <c r="B746" s="78"/>
      <c r="C746" s="78"/>
      <c r="D746" s="78"/>
      <c r="E746" s="73"/>
      <c r="F746" s="78"/>
      <c r="G746" s="69"/>
      <c r="H746" s="70"/>
      <c r="I746" s="70"/>
      <c r="J746" s="70"/>
    </row>
    <row r="747" spans="1:10" ht="12.75">
      <c r="A747" s="78"/>
      <c r="B747" s="78"/>
      <c r="C747" s="78"/>
      <c r="D747" s="78"/>
      <c r="E747" s="73"/>
      <c r="F747" s="78"/>
      <c r="G747" s="69"/>
      <c r="H747" s="70"/>
      <c r="I747" s="70"/>
      <c r="J747" s="70"/>
    </row>
    <row r="748" spans="1:10" ht="12.75">
      <c r="A748" s="78"/>
      <c r="B748" s="78"/>
      <c r="C748" s="78"/>
      <c r="D748" s="78"/>
      <c r="E748" s="73"/>
      <c r="F748" s="78"/>
      <c r="G748" s="69"/>
      <c r="H748" s="70"/>
      <c r="I748" s="70"/>
      <c r="J748" s="70"/>
    </row>
    <row r="749" spans="1:10" ht="12.75">
      <c r="A749" s="78"/>
      <c r="B749" s="78"/>
      <c r="C749" s="78"/>
      <c r="D749" s="78"/>
      <c r="E749" s="73"/>
      <c r="F749" s="78"/>
      <c r="G749" s="69"/>
      <c r="H749" s="70"/>
      <c r="I749" s="70"/>
      <c r="J749" s="70"/>
    </row>
    <row r="750" spans="1:10" ht="12.75">
      <c r="A750" s="78"/>
      <c r="B750" s="78"/>
      <c r="C750" s="78"/>
      <c r="D750" s="78"/>
      <c r="E750" s="73"/>
      <c r="F750" s="78"/>
      <c r="G750" s="69"/>
      <c r="H750" s="70"/>
      <c r="I750" s="70"/>
      <c r="J750" s="70"/>
    </row>
    <row r="751" spans="1:10" ht="12.75">
      <c r="A751" s="78"/>
      <c r="B751" s="78"/>
      <c r="C751" s="78"/>
      <c r="D751" s="78"/>
      <c r="E751" s="73"/>
      <c r="F751" s="78"/>
      <c r="G751" s="69"/>
      <c r="H751" s="70"/>
      <c r="I751" s="70"/>
      <c r="J751" s="70"/>
    </row>
    <row r="752" spans="1:10" ht="12.75">
      <c r="A752" s="78"/>
      <c r="B752" s="78"/>
      <c r="C752" s="78"/>
      <c r="D752" s="78"/>
      <c r="E752" s="73"/>
      <c r="F752" s="78"/>
      <c r="G752" s="69"/>
      <c r="H752" s="70"/>
      <c r="I752" s="70"/>
      <c r="J752" s="70"/>
    </row>
    <row r="753" spans="1:10" ht="12.75">
      <c r="A753" s="78"/>
      <c r="B753" s="78"/>
      <c r="C753" s="78"/>
      <c r="D753" s="78"/>
      <c r="E753" s="73"/>
      <c r="F753" s="78"/>
      <c r="G753" s="69"/>
      <c r="H753" s="70"/>
      <c r="I753" s="70"/>
      <c r="J753" s="70"/>
    </row>
    <row r="754" spans="1:10" ht="12.75">
      <c r="A754" s="78"/>
      <c r="B754" s="78"/>
      <c r="C754" s="78"/>
      <c r="D754" s="78"/>
      <c r="E754" s="73"/>
      <c r="F754" s="78"/>
      <c r="G754" s="69"/>
      <c r="H754" s="70"/>
      <c r="I754" s="70"/>
      <c r="J754" s="70"/>
    </row>
    <row r="755" spans="1:10" ht="12.75">
      <c r="A755" s="78"/>
      <c r="B755" s="78"/>
      <c r="C755" s="78"/>
      <c r="D755" s="78"/>
      <c r="E755" s="73"/>
      <c r="F755" s="78"/>
      <c r="G755" s="69"/>
      <c r="H755" s="70"/>
      <c r="I755" s="70"/>
      <c r="J755" s="70"/>
    </row>
    <row r="756" spans="1:10" ht="12.75">
      <c r="A756" s="78"/>
      <c r="B756" s="78"/>
      <c r="C756" s="78"/>
      <c r="D756" s="78"/>
      <c r="E756" s="73"/>
      <c r="F756" s="78"/>
      <c r="G756" s="69"/>
      <c r="H756" s="70"/>
      <c r="I756" s="70"/>
      <c r="J756" s="70"/>
    </row>
    <row r="757" spans="1:10" ht="12.75">
      <c r="A757" s="78"/>
      <c r="B757" s="78"/>
      <c r="C757" s="78"/>
      <c r="D757" s="78"/>
      <c r="E757" s="73"/>
      <c r="F757" s="78"/>
      <c r="G757" s="69"/>
      <c r="H757" s="70"/>
      <c r="I757" s="70"/>
      <c r="J757" s="70"/>
    </row>
    <row r="758" spans="1:10" ht="12.75">
      <c r="A758" s="78"/>
      <c r="B758" s="78"/>
      <c r="C758" s="78"/>
      <c r="D758" s="78"/>
      <c r="E758" s="73"/>
      <c r="F758" s="78"/>
      <c r="G758" s="69"/>
      <c r="H758" s="70"/>
      <c r="I758" s="70"/>
      <c r="J758" s="70"/>
    </row>
    <row r="759" spans="1:10" ht="12.75">
      <c r="A759" s="78"/>
      <c r="B759" s="78"/>
      <c r="C759" s="78"/>
      <c r="D759" s="78"/>
      <c r="E759" s="73"/>
      <c r="F759" s="78"/>
      <c r="G759" s="69"/>
      <c r="H759" s="70"/>
      <c r="I759" s="70"/>
      <c r="J759" s="70"/>
    </row>
    <row r="760" spans="1:10" ht="12.75">
      <c r="A760" s="78"/>
      <c r="B760" s="78"/>
      <c r="C760" s="78"/>
      <c r="D760" s="78"/>
      <c r="E760" s="73"/>
      <c r="F760" s="78"/>
      <c r="G760" s="69"/>
      <c r="H760" s="70"/>
      <c r="I760" s="70"/>
      <c r="J760" s="70"/>
    </row>
    <row r="761" spans="1:10" ht="12.75">
      <c r="A761" s="78"/>
      <c r="B761" s="78"/>
      <c r="C761" s="78"/>
      <c r="D761" s="78"/>
      <c r="E761" s="73"/>
      <c r="F761" s="78"/>
      <c r="G761" s="69"/>
      <c r="H761" s="70"/>
      <c r="I761" s="70"/>
      <c r="J761" s="70"/>
    </row>
    <row r="762" spans="1:10" ht="12.75">
      <c r="A762" s="78"/>
      <c r="B762" s="78"/>
      <c r="C762" s="78"/>
      <c r="D762" s="78"/>
      <c r="E762" s="73"/>
      <c r="F762" s="78"/>
      <c r="G762" s="69"/>
      <c r="H762" s="70"/>
      <c r="I762" s="70"/>
      <c r="J762" s="70"/>
    </row>
    <row r="763" spans="1:10" ht="12.75">
      <c r="A763" s="78"/>
      <c r="B763" s="78"/>
      <c r="C763" s="78"/>
      <c r="D763" s="78"/>
      <c r="E763" s="73"/>
      <c r="F763" s="78"/>
      <c r="G763" s="69"/>
      <c r="H763" s="70"/>
      <c r="I763" s="70"/>
      <c r="J763" s="70"/>
    </row>
    <row r="764" spans="1:10" ht="12.75">
      <c r="A764" s="78"/>
      <c r="B764" s="78"/>
      <c r="C764" s="78"/>
      <c r="D764" s="78"/>
      <c r="E764" s="73"/>
      <c r="F764" s="78"/>
      <c r="G764" s="69"/>
      <c r="H764" s="70"/>
      <c r="I764" s="70"/>
      <c r="J764" s="70"/>
    </row>
    <row r="765" spans="1:10" ht="12.75">
      <c r="A765" s="78"/>
      <c r="B765" s="78"/>
      <c r="C765" s="78"/>
      <c r="D765" s="78"/>
      <c r="E765" s="73"/>
      <c r="F765" s="78"/>
      <c r="G765" s="69"/>
      <c r="H765" s="70"/>
      <c r="I765" s="70"/>
      <c r="J765" s="70"/>
    </row>
    <row r="766" spans="1:10" ht="12.75">
      <c r="A766" s="78"/>
      <c r="B766" s="78"/>
      <c r="C766" s="78"/>
      <c r="D766" s="78"/>
      <c r="E766" s="73"/>
      <c r="F766" s="78"/>
      <c r="G766" s="69"/>
      <c r="H766" s="70"/>
      <c r="I766" s="70"/>
      <c r="J766" s="70"/>
    </row>
    <row r="767" spans="1:10" ht="12.75">
      <c r="A767" s="78"/>
      <c r="B767" s="78"/>
      <c r="C767" s="78"/>
      <c r="D767" s="78"/>
      <c r="E767" s="73"/>
      <c r="F767" s="78"/>
      <c r="G767" s="69"/>
      <c r="H767" s="70"/>
      <c r="I767" s="70"/>
      <c r="J767" s="70"/>
    </row>
    <row r="768" spans="1:10" ht="12.75">
      <c r="A768" s="78"/>
      <c r="B768" s="78"/>
      <c r="C768" s="78"/>
      <c r="D768" s="78"/>
      <c r="E768" s="73"/>
      <c r="F768" s="78"/>
      <c r="G768" s="69"/>
      <c r="H768" s="70"/>
      <c r="I768" s="70"/>
      <c r="J768" s="70"/>
    </row>
    <row r="769" spans="1:10" ht="12.75">
      <c r="A769" s="78"/>
      <c r="B769" s="78"/>
      <c r="C769" s="78"/>
      <c r="D769" s="78"/>
      <c r="E769" s="73"/>
      <c r="F769" s="78"/>
      <c r="G769" s="69"/>
      <c r="H769" s="70"/>
      <c r="I769" s="70"/>
      <c r="J769" s="70"/>
    </row>
    <row r="770" spans="1:10" ht="12.75">
      <c r="A770" s="78"/>
      <c r="B770" s="78"/>
      <c r="C770" s="78"/>
      <c r="D770" s="78"/>
      <c r="E770" s="73"/>
      <c r="F770" s="78"/>
      <c r="G770" s="69"/>
      <c r="H770" s="70"/>
      <c r="I770" s="70"/>
      <c r="J770" s="70"/>
    </row>
    <row r="771" spans="1:10" ht="12.75">
      <c r="A771" s="78"/>
      <c r="B771" s="78"/>
      <c r="C771" s="78"/>
      <c r="D771" s="78"/>
      <c r="E771" s="73"/>
      <c r="F771" s="78"/>
      <c r="G771" s="69"/>
      <c r="H771" s="70"/>
      <c r="I771" s="70"/>
      <c r="J771" s="70"/>
    </row>
    <row r="772" spans="1:10" ht="12.75">
      <c r="A772" s="78"/>
      <c r="B772" s="78"/>
      <c r="C772" s="78"/>
      <c r="D772" s="78"/>
      <c r="E772" s="73"/>
      <c r="F772" s="78"/>
      <c r="G772" s="69"/>
      <c r="H772" s="70"/>
      <c r="I772" s="70"/>
      <c r="J772" s="70"/>
    </row>
    <row r="773" spans="1:10" ht="12.75">
      <c r="A773" s="78"/>
      <c r="B773" s="78"/>
      <c r="C773" s="78"/>
      <c r="D773" s="78"/>
      <c r="E773" s="73"/>
      <c r="F773" s="78"/>
      <c r="G773" s="69"/>
      <c r="H773" s="70"/>
      <c r="I773" s="70"/>
      <c r="J773" s="70"/>
    </row>
    <row r="774" spans="1:10" ht="12.75">
      <c r="A774" s="78"/>
      <c r="B774" s="78"/>
      <c r="C774" s="78"/>
      <c r="D774" s="78"/>
      <c r="E774" s="73"/>
      <c r="F774" s="78"/>
      <c r="G774" s="69"/>
      <c r="H774" s="70"/>
      <c r="I774" s="70"/>
      <c r="J774" s="70"/>
    </row>
    <row r="775" spans="1:10" ht="12.75">
      <c r="A775" s="78"/>
      <c r="B775" s="78"/>
      <c r="C775" s="78"/>
      <c r="D775" s="78"/>
      <c r="E775" s="73"/>
      <c r="F775" s="78"/>
      <c r="G775" s="69"/>
      <c r="H775" s="70"/>
      <c r="I775" s="70"/>
      <c r="J775" s="70"/>
    </row>
    <row r="776" spans="1:10" ht="12.75">
      <c r="A776" s="78"/>
      <c r="B776" s="78"/>
      <c r="C776" s="78"/>
      <c r="D776" s="78"/>
      <c r="E776" s="73"/>
      <c r="F776" s="78"/>
      <c r="G776" s="69"/>
      <c r="H776" s="70"/>
      <c r="I776" s="70"/>
      <c r="J776" s="70"/>
    </row>
    <row r="777" spans="1:10" ht="12.75">
      <c r="A777" s="78"/>
      <c r="B777" s="78"/>
      <c r="C777" s="78"/>
      <c r="D777" s="78"/>
      <c r="E777" s="73"/>
      <c r="F777" s="78"/>
      <c r="G777" s="69"/>
      <c r="H777" s="70"/>
      <c r="I777" s="70"/>
      <c r="J777" s="70"/>
    </row>
    <row r="778" spans="1:10" ht="12.75">
      <c r="A778" s="78"/>
      <c r="B778" s="78"/>
      <c r="C778" s="78"/>
      <c r="D778" s="78"/>
      <c r="E778" s="73"/>
      <c r="F778" s="78"/>
      <c r="G778" s="69"/>
      <c r="H778" s="70"/>
      <c r="I778" s="70"/>
      <c r="J778" s="70"/>
    </row>
    <row r="779" spans="1:10" ht="12.75">
      <c r="A779" s="78"/>
      <c r="B779" s="78"/>
      <c r="C779" s="78"/>
      <c r="D779" s="78"/>
      <c r="E779" s="73"/>
      <c r="F779" s="78"/>
      <c r="G779" s="69"/>
      <c r="H779" s="70"/>
      <c r="I779" s="70"/>
      <c r="J779" s="70"/>
    </row>
    <row r="780" spans="1:10" ht="12.75">
      <c r="A780" s="78"/>
      <c r="B780" s="78"/>
      <c r="C780" s="78"/>
      <c r="D780" s="78"/>
      <c r="E780" s="73"/>
      <c r="F780" s="78"/>
      <c r="G780" s="69"/>
      <c r="H780" s="70"/>
      <c r="I780" s="70"/>
      <c r="J780" s="70"/>
    </row>
    <row r="781" spans="1:10" ht="12.75">
      <c r="A781" s="78"/>
      <c r="B781" s="78"/>
      <c r="C781" s="78"/>
      <c r="D781" s="78"/>
      <c r="E781" s="73"/>
      <c r="F781" s="78"/>
      <c r="G781" s="69"/>
      <c r="H781" s="70"/>
      <c r="I781" s="70"/>
      <c r="J781" s="70"/>
    </row>
    <row r="782" spans="1:10" ht="12.75">
      <c r="A782" s="78"/>
      <c r="B782" s="78"/>
      <c r="C782" s="78"/>
      <c r="D782" s="78"/>
      <c r="E782" s="73"/>
      <c r="F782" s="78"/>
      <c r="G782" s="69"/>
      <c r="H782" s="70"/>
      <c r="I782" s="70"/>
      <c r="J782" s="70"/>
    </row>
    <row r="783" spans="1:10" ht="12.75">
      <c r="A783" s="78"/>
      <c r="B783" s="78"/>
      <c r="C783" s="78"/>
      <c r="D783" s="78"/>
      <c r="E783" s="73"/>
      <c r="F783" s="78"/>
      <c r="G783" s="69"/>
      <c r="H783" s="70"/>
      <c r="I783" s="70"/>
      <c r="J783" s="70"/>
    </row>
    <row r="784" spans="1:10" ht="12.75">
      <c r="A784" s="78"/>
      <c r="B784" s="78"/>
      <c r="C784" s="78"/>
      <c r="D784" s="78"/>
      <c r="E784" s="73"/>
      <c r="F784" s="78"/>
      <c r="G784" s="69"/>
      <c r="H784" s="70"/>
      <c r="I784" s="70"/>
      <c r="J784" s="70"/>
    </row>
    <row r="785" spans="1:10" ht="12.75">
      <c r="A785" s="78"/>
      <c r="B785" s="78"/>
      <c r="C785" s="78"/>
      <c r="D785" s="78"/>
      <c r="E785" s="73"/>
      <c r="F785" s="78"/>
      <c r="G785" s="69"/>
      <c r="H785" s="70"/>
      <c r="I785" s="70"/>
      <c r="J785" s="70"/>
    </row>
    <row r="786" spans="1:10" ht="12.75">
      <c r="A786" s="78"/>
      <c r="B786" s="78"/>
      <c r="C786" s="78"/>
      <c r="D786" s="78"/>
      <c r="E786" s="73"/>
      <c r="F786" s="78"/>
      <c r="G786" s="69"/>
      <c r="H786" s="70"/>
      <c r="I786" s="70"/>
      <c r="J786" s="70"/>
    </row>
    <row r="787" spans="1:10" ht="12.75">
      <c r="A787" s="78"/>
      <c r="B787" s="78"/>
      <c r="C787" s="78"/>
      <c r="D787" s="78"/>
      <c r="E787" s="73"/>
      <c r="F787" s="78"/>
      <c r="G787" s="69"/>
      <c r="H787" s="70"/>
      <c r="I787" s="70"/>
      <c r="J787" s="70"/>
    </row>
    <row r="788" spans="1:10" ht="12.75">
      <c r="A788" s="78"/>
      <c r="B788" s="78"/>
      <c r="C788" s="78"/>
      <c r="D788" s="78"/>
      <c r="E788" s="73"/>
      <c r="F788" s="78"/>
      <c r="G788" s="69"/>
      <c r="H788" s="70"/>
      <c r="I788" s="70"/>
      <c r="J788" s="70"/>
    </row>
    <row r="789" spans="1:10" ht="12.75">
      <c r="A789" s="78"/>
      <c r="B789" s="78"/>
      <c r="C789" s="78"/>
      <c r="D789" s="78"/>
      <c r="E789" s="73"/>
      <c r="F789" s="78"/>
      <c r="G789" s="69"/>
      <c r="H789" s="70"/>
      <c r="I789" s="70"/>
      <c r="J789" s="70"/>
    </row>
    <row r="790" spans="1:10" ht="12.75">
      <c r="A790" s="78"/>
      <c r="B790" s="78"/>
      <c r="C790" s="78"/>
      <c r="D790" s="78"/>
      <c r="E790" s="73"/>
      <c r="F790" s="78"/>
      <c r="G790" s="69"/>
      <c r="H790" s="70"/>
      <c r="I790" s="70"/>
      <c r="J790" s="70"/>
    </row>
    <row r="791" spans="1:10" ht="12.75">
      <c r="A791" s="78"/>
      <c r="B791" s="78"/>
      <c r="C791" s="78"/>
      <c r="D791" s="78"/>
      <c r="E791" s="73"/>
      <c r="F791" s="78"/>
      <c r="G791" s="69"/>
      <c r="H791" s="70"/>
      <c r="I791" s="70"/>
      <c r="J791" s="70"/>
    </row>
    <row r="792" spans="1:10" ht="12.75">
      <c r="A792" s="78"/>
      <c r="B792" s="78"/>
      <c r="C792" s="78"/>
      <c r="D792" s="78"/>
      <c r="E792" s="73"/>
      <c r="F792" s="78"/>
      <c r="G792" s="69"/>
      <c r="H792" s="70"/>
      <c r="I792" s="70"/>
      <c r="J792" s="70"/>
    </row>
    <row r="793" spans="1:10" ht="12.75">
      <c r="A793" s="78"/>
      <c r="B793" s="78"/>
      <c r="C793" s="78"/>
      <c r="D793" s="78"/>
      <c r="E793" s="73"/>
      <c r="F793" s="78"/>
      <c r="G793" s="69"/>
      <c r="H793" s="70"/>
      <c r="I793" s="70"/>
      <c r="J793" s="70"/>
    </row>
    <row r="794" spans="1:10" ht="12.75">
      <c r="A794" s="78"/>
      <c r="B794" s="78"/>
      <c r="C794" s="78"/>
      <c r="D794" s="78"/>
      <c r="E794" s="73"/>
      <c r="F794" s="78"/>
      <c r="G794" s="69"/>
      <c r="H794" s="70"/>
      <c r="I794" s="70"/>
      <c r="J794" s="70"/>
    </row>
    <row r="795" spans="1:10" ht="12.75">
      <c r="A795" s="78"/>
      <c r="B795" s="78"/>
      <c r="C795" s="78"/>
      <c r="D795" s="78"/>
      <c r="E795" s="73"/>
      <c r="F795" s="78"/>
      <c r="G795" s="69"/>
      <c r="H795" s="70"/>
      <c r="I795" s="70"/>
      <c r="J795" s="70"/>
    </row>
    <row r="796" spans="1:10" ht="12.75">
      <c r="A796" s="78"/>
      <c r="B796" s="78"/>
      <c r="C796" s="78"/>
      <c r="D796" s="78"/>
      <c r="E796" s="73"/>
      <c r="F796" s="78"/>
      <c r="G796" s="69"/>
      <c r="H796" s="70"/>
      <c r="I796" s="70"/>
      <c r="J796" s="70"/>
    </row>
    <row r="797" spans="1:10" ht="12.75">
      <c r="A797" s="78"/>
      <c r="B797" s="78"/>
      <c r="C797" s="78"/>
      <c r="D797" s="78"/>
      <c r="E797" s="73"/>
      <c r="F797" s="78"/>
      <c r="G797" s="69"/>
      <c r="H797" s="70"/>
      <c r="I797" s="70"/>
      <c r="J797" s="70"/>
    </row>
    <row r="798" spans="1:10" ht="12.75">
      <c r="A798" s="78"/>
      <c r="B798" s="78"/>
      <c r="C798" s="78"/>
      <c r="D798" s="78"/>
      <c r="E798" s="73"/>
      <c r="F798" s="78"/>
      <c r="G798" s="69"/>
      <c r="H798" s="70"/>
      <c r="I798" s="70"/>
      <c r="J798" s="70"/>
    </row>
    <row r="799" spans="1:10" ht="12.75">
      <c r="A799" s="78"/>
      <c r="B799" s="78"/>
      <c r="C799" s="78"/>
      <c r="D799" s="78"/>
      <c r="E799" s="73"/>
      <c r="F799" s="78"/>
      <c r="G799" s="69"/>
      <c r="H799" s="70"/>
      <c r="I799" s="70"/>
      <c r="J799" s="70"/>
    </row>
    <row r="800" spans="1:10" ht="12.75">
      <c r="A800" s="78"/>
      <c r="B800" s="78"/>
      <c r="C800" s="78"/>
      <c r="D800" s="78"/>
      <c r="E800" s="73"/>
      <c r="F800" s="78"/>
      <c r="G800" s="69"/>
      <c r="H800" s="70"/>
      <c r="I800" s="70"/>
      <c r="J800" s="70"/>
    </row>
    <row r="801" spans="1:10" ht="12.75">
      <c r="A801" s="78"/>
      <c r="B801" s="78"/>
      <c r="C801" s="78"/>
      <c r="D801" s="78"/>
      <c r="E801" s="73"/>
      <c r="F801" s="78"/>
      <c r="G801" s="69"/>
      <c r="H801" s="70"/>
      <c r="I801" s="70"/>
      <c r="J801" s="70"/>
    </row>
    <row r="802" spans="1:10" ht="12.75">
      <c r="A802" s="78"/>
      <c r="B802" s="78"/>
      <c r="C802" s="78"/>
      <c r="D802" s="78"/>
      <c r="E802" s="73"/>
      <c r="F802" s="78"/>
      <c r="G802" s="69"/>
      <c r="H802" s="70"/>
      <c r="I802" s="70"/>
      <c r="J802" s="70"/>
    </row>
    <row r="803" spans="1:10" ht="12.75">
      <c r="A803" s="78"/>
      <c r="B803" s="78"/>
      <c r="C803" s="78"/>
      <c r="D803" s="78"/>
      <c r="E803" s="73"/>
      <c r="F803" s="78"/>
      <c r="G803" s="69"/>
      <c r="H803" s="70"/>
      <c r="I803" s="70"/>
      <c r="J803" s="70"/>
    </row>
    <row r="804" spans="1:10" ht="12.75">
      <c r="A804" s="78"/>
      <c r="B804" s="78"/>
      <c r="C804" s="78"/>
      <c r="D804" s="78"/>
      <c r="E804" s="73"/>
      <c r="F804" s="78"/>
      <c r="G804" s="69"/>
      <c r="H804" s="70"/>
      <c r="I804" s="70"/>
      <c r="J804" s="70"/>
    </row>
    <row r="805" spans="1:10" ht="12.75">
      <c r="A805" s="78"/>
      <c r="B805" s="78"/>
      <c r="C805" s="78"/>
      <c r="D805" s="78"/>
      <c r="E805" s="73"/>
      <c r="F805" s="78"/>
      <c r="G805" s="69"/>
      <c r="H805" s="70"/>
      <c r="I805" s="70"/>
      <c r="J805" s="70"/>
    </row>
    <row r="806" spans="1:10" ht="12.75">
      <c r="A806" s="78"/>
      <c r="B806" s="78"/>
      <c r="C806" s="78"/>
      <c r="D806" s="78"/>
      <c r="E806" s="73"/>
      <c r="F806" s="78"/>
      <c r="G806" s="69"/>
      <c r="H806" s="70"/>
      <c r="I806" s="70"/>
      <c r="J806" s="70"/>
    </row>
    <row r="807" spans="1:10" ht="12.75">
      <c r="A807" s="78"/>
      <c r="B807" s="78"/>
      <c r="C807" s="78"/>
      <c r="D807" s="78"/>
      <c r="E807" s="73"/>
      <c r="F807" s="78"/>
      <c r="G807" s="69"/>
      <c r="H807" s="70"/>
      <c r="I807" s="70"/>
      <c r="J807" s="70"/>
    </row>
    <row r="808" spans="1:10" ht="12.75">
      <c r="A808" s="78"/>
      <c r="B808" s="78"/>
      <c r="C808" s="78"/>
      <c r="D808" s="78"/>
      <c r="E808" s="73"/>
      <c r="F808" s="78"/>
      <c r="G808" s="69"/>
      <c r="H808" s="70"/>
      <c r="I808" s="70"/>
      <c r="J808" s="70"/>
    </row>
    <row r="809" spans="1:10" ht="12.75">
      <c r="A809" s="78"/>
      <c r="B809" s="78"/>
      <c r="C809" s="78"/>
      <c r="D809" s="78"/>
      <c r="E809" s="73"/>
      <c r="F809" s="78"/>
      <c r="G809" s="69"/>
      <c r="H809" s="70"/>
      <c r="I809" s="70"/>
      <c r="J809" s="70"/>
    </row>
    <row r="810" spans="1:10" ht="12.75">
      <c r="A810" s="78"/>
      <c r="B810" s="78"/>
      <c r="C810" s="78"/>
      <c r="D810" s="78"/>
      <c r="E810" s="73"/>
      <c r="F810" s="78"/>
      <c r="G810" s="69"/>
      <c r="H810" s="70"/>
      <c r="I810" s="70"/>
      <c r="J810" s="70"/>
    </row>
    <row r="811" spans="1:10" ht="12.75">
      <c r="A811" s="78"/>
      <c r="B811" s="78"/>
      <c r="C811" s="78"/>
      <c r="D811" s="78"/>
      <c r="E811" s="73"/>
      <c r="F811" s="78"/>
      <c r="G811" s="69"/>
      <c r="H811" s="70"/>
      <c r="I811" s="70"/>
      <c r="J811" s="70"/>
    </row>
    <row r="812" spans="1:10" ht="12.75">
      <c r="A812" s="78"/>
      <c r="B812" s="78"/>
      <c r="C812" s="78"/>
      <c r="D812" s="78"/>
      <c r="E812" s="73"/>
      <c r="F812" s="78"/>
      <c r="G812" s="69"/>
      <c r="H812" s="70"/>
      <c r="I812" s="70"/>
      <c r="J812" s="70"/>
    </row>
    <row r="813" spans="1:10" ht="12.75">
      <c r="A813" s="78"/>
      <c r="B813" s="78"/>
      <c r="C813" s="78"/>
      <c r="D813" s="78"/>
      <c r="E813" s="73"/>
      <c r="F813" s="78"/>
      <c r="G813" s="69"/>
      <c r="H813" s="70"/>
      <c r="I813" s="70"/>
      <c r="J813" s="70"/>
    </row>
    <row r="814" spans="1:10" ht="12.75">
      <c r="A814" s="78"/>
      <c r="B814" s="78"/>
      <c r="C814" s="78"/>
      <c r="D814" s="78"/>
      <c r="E814" s="73"/>
      <c r="F814" s="78"/>
      <c r="G814" s="69"/>
      <c r="H814" s="70"/>
      <c r="I814" s="70"/>
      <c r="J814" s="70"/>
    </row>
    <row r="815" spans="1:10" ht="12.75">
      <c r="A815" s="78"/>
      <c r="B815" s="78"/>
      <c r="C815" s="78"/>
      <c r="D815" s="78"/>
      <c r="E815" s="73"/>
      <c r="F815" s="78"/>
      <c r="G815" s="69"/>
      <c r="H815" s="70"/>
      <c r="I815" s="70"/>
      <c r="J815" s="70"/>
    </row>
    <row r="816" spans="1:10" ht="12.75">
      <c r="A816" s="78"/>
      <c r="B816" s="78"/>
      <c r="C816" s="78"/>
      <c r="D816" s="78"/>
      <c r="E816" s="73"/>
      <c r="F816" s="78"/>
      <c r="G816" s="69"/>
      <c r="H816" s="70"/>
      <c r="I816" s="70"/>
      <c r="J816" s="70"/>
    </row>
    <row r="817" spans="1:10" ht="12.75">
      <c r="A817" s="78"/>
      <c r="B817" s="78"/>
      <c r="C817" s="78"/>
      <c r="D817" s="78"/>
      <c r="E817" s="73"/>
      <c r="F817" s="78"/>
      <c r="G817" s="69"/>
      <c r="H817" s="70"/>
      <c r="I817" s="70"/>
      <c r="J817" s="70"/>
    </row>
    <row r="818" spans="1:10" ht="12.75">
      <c r="A818" s="78"/>
      <c r="B818" s="78"/>
      <c r="C818" s="78"/>
      <c r="D818" s="78"/>
      <c r="E818" s="73"/>
      <c r="F818" s="78"/>
      <c r="G818" s="69"/>
      <c r="H818" s="70"/>
      <c r="I818" s="70"/>
      <c r="J818" s="70"/>
    </row>
    <row r="819" spans="1:10" ht="12.75">
      <c r="A819" s="78"/>
      <c r="B819" s="78"/>
      <c r="C819" s="78"/>
      <c r="D819" s="78"/>
      <c r="E819" s="73"/>
      <c r="F819" s="78"/>
      <c r="G819" s="69"/>
      <c r="H819" s="70"/>
      <c r="I819" s="70"/>
      <c r="J819" s="70"/>
    </row>
    <row r="820" spans="1:10" ht="12.75">
      <c r="A820" s="78"/>
      <c r="B820" s="78"/>
      <c r="C820" s="78"/>
      <c r="D820" s="78"/>
      <c r="E820" s="73"/>
      <c r="F820" s="78"/>
      <c r="G820" s="69"/>
      <c r="H820" s="70"/>
      <c r="I820" s="70"/>
      <c r="J820" s="70"/>
    </row>
    <row r="821" spans="1:10" ht="12.75">
      <c r="A821" s="78"/>
      <c r="B821" s="78"/>
      <c r="C821" s="78"/>
      <c r="D821" s="78"/>
      <c r="E821" s="73"/>
      <c r="F821" s="78"/>
      <c r="G821" s="69"/>
      <c r="H821" s="70"/>
      <c r="I821" s="70"/>
      <c r="J821" s="70"/>
    </row>
    <row r="822" spans="1:10" ht="12.75">
      <c r="A822" s="78"/>
      <c r="B822" s="78"/>
      <c r="C822" s="78"/>
      <c r="D822" s="78"/>
      <c r="E822" s="73"/>
      <c r="F822" s="78"/>
      <c r="G822" s="69"/>
      <c r="H822" s="70"/>
      <c r="I822" s="70"/>
      <c r="J822" s="70"/>
    </row>
    <row r="823" spans="1:10" ht="12.75">
      <c r="A823" s="78"/>
      <c r="B823" s="78"/>
      <c r="C823" s="78"/>
      <c r="D823" s="78"/>
      <c r="E823" s="73"/>
      <c r="F823" s="78"/>
      <c r="G823" s="69"/>
      <c r="H823" s="70"/>
      <c r="I823" s="70"/>
      <c r="J823" s="70"/>
    </row>
    <row r="824" spans="1:10" ht="12.75">
      <c r="A824" s="78"/>
      <c r="B824" s="78"/>
      <c r="C824" s="78"/>
      <c r="D824" s="78"/>
      <c r="E824" s="73"/>
      <c r="F824" s="78"/>
      <c r="G824" s="69"/>
      <c r="H824" s="70"/>
      <c r="I824" s="70"/>
      <c r="J824" s="70"/>
    </row>
    <row r="825" spans="1:10" ht="12.75">
      <c r="A825" s="78"/>
      <c r="B825" s="78"/>
      <c r="C825" s="78"/>
      <c r="D825" s="78"/>
      <c r="E825" s="73"/>
      <c r="F825" s="78"/>
      <c r="G825" s="69"/>
      <c r="H825" s="70"/>
      <c r="I825" s="70"/>
      <c r="J825" s="70"/>
    </row>
    <row r="826" spans="1:10" ht="12.75">
      <c r="A826" s="78"/>
      <c r="B826" s="78"/>
      <c r="C826" s="78"/>
      <c r="D826" s="78"/>
      <c r="E826" s="73"/>
      <c r="F826" s="78"/>
      <c r="G826" s="69"/>
      <c r="H826" s="70"/>
      <c r="I826" s="70"/>
      <c r="J826" s="70"/>
    </row>
    <row r="827" spans="1:10" ht="12.75">
      <c r="A827" s="78"/>
      <c r="B827" s="78"/>
      <c r="C827" s="78"/>
      <c r="D827" s="78"/>
      <c r="E827" s="73"/>
      <c r="F827" s="78"/>
      <c r="G827" s="69"/>
      <c r="H827" s="70"/>
      <c r="I827" s="70"/>
      <c r="J827" s="70"/>
    </row>
    <row r="828" spans="1:10" ht="12.75">
      <c r="A828" s="78"/>
      <c r="B828" s="78"/>
      <c r="C828" s="78"/>
      <c r="D828" s="78"/>
      <c r="E828" s="73"/>
      <c r="F828" s="78"/>
      <c r="G828" s="69"/>
      <c r="H828" s="70"/>
      <c r="I828" s="70"/>
      <c r="J828" s="70"/>
    </row>
    <row r="829" spans="1:10" ht="12.75">
      <c r="A829" s="78"/>
      <c r="B829" s="78"/>
      <c r="C829" s="78"/>
      <c r="D829" s="78"/>
      <c r="E829" s="73"/>
      <c r="F829" s="78"/>
      <c r="G829" s="69"/>
      <c r="H829" s="70"/>
      <c r="I829" s="70"/>
      <c r="J829" s="70"/>
    </row>
    <row r="830" spans="1:10" ht="12.75">
      <c r="A830" s="78"/>
      <c r="B830" s="78"/>
      <c r="C830" s="78"/>
      <c r="D830" s="78"/>
      <c r="E830" s="73"/>
      <c r="F830" s="78"/>
      <c r="G830" s="69"/>
      <c r="H830" s="70"/>
      <c r="I830" s="70"/>
      <c r="J830" s="70"/>
    </row>
    <row r="831" spans="1:10" ht="12.75">
      <c r="A831" s="78"/>
      <c r="B831" s="78"/>
      <c r="C831" s="78"/>
      <c r="D831" s="78"/>
      <c r="E831" s="73"/>
      <c r="F831" s="78"/>
      <c r="G831" s="69"/>
      <c r="H831" s="70"/>
      <c r="I831" s="70"/>
      <c r="J831" s="70"/>
    </row>
    <row r="832" spans="1:10" ht="12.75">
      <c r="A832" s="78"/>
      <c r="B832" s="78"/>
      <c r="C832" s="78"/>
      <c r="D832" s="78"/>
      <c r="E832" s="73"/>
      <c r="F832" s="78"/>
      <c r="G832" s="69"/>
      <c r="H832" s="70"/>
      <c r="I832" s="70"/>
      <c r="J832" s="70"/>
    </row>
    <row r="833" spans="1:10" ht="12.75">
      <c r="A833" s="78"/>
      <c r="B833" s="78"/>
      <c r="C833" s="78"/>
      <c r="D833" s="78"/>
      <c r="E833" s="73"/>
      <c r="F833" s="78"/>
      <c r="G833" s="69"/>
      <c r="H833" s="70"/>
      <c r="I833" s="70"/>
      <c r="J833" s="70"/>
    </row>
    <row r="834" spans="1:10" ht="12.75">
      <c r="A834" s="78"/>
      <c r="B834" s="78"/>
      <c r="C834" s="78"/>
      <c r="D834" s="78"/>
      <c r="E834" s="73"/>
      <c r="F834" s="78"/>
      <c r="G834" s="69"/>
      <c r="H834" s="70"/>
      <c r="I834" s="70"/>
      <c r="J834" s="70"/>
    </row>
    <row r="835" spans="1:10" ht="12.75">
      <c r="A835" s="78"/>
      <c r="B835" s="78"/>
      <c r="C835" s="78"/>
      <c r="D835" s="78"/>
      <c r="E835" s="73"/>
      <c r="F835" s="78"/>
      <c r="G835" s="69"/>
      <c r="H835" s="70"/>
      <c r="I835" s="70"/>
      <c r="J835" s="70"/>
    </row>
    <row r="836" spans="1:10" ht="12.75">
      <c r="A836" s="78"/>
      <c r="B836" s="78"/>
      <c r="C836" s="78"/>
      <c r="D836" s="78"/>
      <c r="E836" s="73"/>
      <c r="F836" s="78"/>
      <c r="G836" s="69"/>
      <c r="H836" s="70"/>
      <c r="I836" s="70"/>
      <c r="J836" s="70"/>
    </row>
    <row r="837" spans="1:10" ht="12.75">
      <c r="A837" s="78"/>
      <c r="B837" s="78"/>
      <c r="C837" s="78"/>
      <c r="D837" s="78"/>
      <c r="E837" s="73"/>
      <c r="F837" s="78"/>
      <c r="G837" s="69"/>
      <c r="H837" s="70"/>
      <c r="I837" s="70"/>
      <c r="J837" s="70"/>
    </row>
    <row r="838" spans="1:10" ht="12.75">
      <c r="A838" s="78"/>
      <c r="B838" s="78"/>
      <c r="C838" s="78"/>
      <c r="D838" s="78"/>
      <c r="E838" s="73"/>
      <c r="F838" s="78"/>
      <c r="G838" s="69"/>
      <c r="H838" s="70"/>
      <c r="I838" s="70"/>
      <c r="J838" s="70"/>
    </row>
    <row r="839" spans="1:10" ht="12.75">
      <c r="A839" s="78"/>
      <c r="B839" s="78"/>
      <c r="C839" s="78"/>
      <c r="D839" s="78"/>
      <c r="E839" s="73"/>
      <c r="F839" s="78"/>
      <c r="G839" s="69"/>
      <c r="H839" s="70"/>
      <c r="I839" s="70"/>
      <c r="J839" s="70"/>
    </row>
    <row r="840" spans="1:10" ht="12.75">
      <c r="A840" s="78"/>
      <c r="B840" s="78"/>
      <c r="C840" s="78"/>
      <c r="D840" s="78"/>
      <c r="E840" s="73"/>
      <c r="F840" s="78"/>
      <c r="G840" s="69"/>
      <c r="H840" s="70"/>
      <c r="I840" s="70"/>
      <c r="J840" s="70"/>
    </row>
    <row r="841" spans="1:10" ht="12.75">
      <c r="A841" s="78"/>
      <c r="B841" s="78"/>
      <c r="C841" s="78"/>
      <c r="D841" s="78"/>
      <c r="E841" s="73"/>
      <c r="F841" s="78"/>
      <c r="G841" s="69"/>
      <c r="H841" s="70"/>
      <c r="I841" s="70"/>
      <c r="J841" s="70"/>
    </row>
    <row r="842" spans="1:10" ht="12.75">
      <c r="A842" s="78"/>
      <c r="B842" s="78"/>
      <c r="C842" s="78"/>
      <c r="D842" s="78"/>
      <c r="E842" s="73"/>
      <c r="F842" s="78"/>
      <c r="G842" s="69"/>
      <c r="H842" s="70"/>
      <c r="I842" s="70"/>
      <c r="J842" s="70"/>
    </row>
    <row r="843" spans="1:10" ht="12.75">
      <c r="A843" s="78"/>
      <c r="B843" s="78"/>
      <c r="C843" s="78"/>
      <c r="D843" s="78"/>
      <c r="E843" s="73"/>
      <c r="F843" s="78"/>
      <c r="G843" s="69"/>
      <c r="H843" s="70"/>
      <c r="I843" s="70"/>
      <c r="J843" s="70"/>
    </row>
    <row r="844" spans="1:10" ht="12.75">
      <c r="A844" s="78"/>
      <c r="B844" s="78"/>
      <c r="C844" s="78"/>
      <c r="D844" s="78"/>
      <c r="E844" s="73"/>
      <c r="F844" s="78"/>
      <c r="G844" s="69"/>
      <c r="H844" s="70"/>
      <c r="I844" s="70"/>
      <c r="J844" s="70"/>
    </row>
    <row r="845" spans="1:10" ht="12.75">
      <c r="A845" s="78"/>
      <c r="B845" s="78"/>
      <c r="C845" s="78"/>
      <c r="D845" s="78"/>
      <c r="E845" s="73"/>
      <c r="F845" s="78"/>
      <c r="G845" s="69"/>
      <c r="H845" s="70"/>
      <c r="I845" s="70"/>
      <c r="J845" s="70"/>
    </row>
    <row r="846" spans="1:10" ht="12.75">
      <c r="A846" s="78"/>
      <c r="B846" s="78"/>
      <c r="C846" s="78"/>
      <c r="D846" s="78"/>
      <c r="E846" s="73"/>
      <c r="F846" s="78"/>
      <c r="G846" s="69"/>
      <c r="H846" s="70"/>
      <c r="I846" s="70"/>
      <c r="J846" s="70"/>
    </row>
    <row r="847" spans="1:10" ht="12.75">
      <c r="A847" s="78"/>
      <c r="B847" s="78"/>
      <c r="C847" s="78"/>
      <c r="D847" s="78"/>
      <c r="E847" s="73"/>
      <c r="F847" s="78"/>
      <c r="G847" s="69"/>
      <c r="H847" s="70"/>
      <c r="I847" s="70"/>
      <c r="J847" s="70"/>
    </row>
    <row r="848" spans="1:10" ht="12.75">
      <c r="A848" s="78"/>
      <c r="B848" s="78"/>
      <c r="C848" s="78"/>
      <c r="D848" s="78"/>
      <c r="E848" s="73"/>
      <c r="F848" s="78"/>
      <c r="G848" s="69"/>
      <c r="H848" s="70"/>
      <c r="I848" s="70"/>
      <c r="J848" s="70"/>
    </row>
    <row r="849" spans="1:10" ht="12.75">
      <c r="A849" s="78"/>
      <c r="B849" s="78"/>
      <c r="C849" s="78"/>
      <c r="D849" s="78"/>
      <c r="E849" s="73"/>
      <c r="F849" s="78"/>
      <c r="G849" s="69"/>
      <c r="H849" s="70"/>
      <c r="I849" s="70"/>
      <c r="J849" s="70"/>
    </row>
    <row r="850" spans="1:10" ht="12.75">
      <c r="A850" s="78"/>
      <c r="B850" s="78"/>
      <c r="C850" s="78"/>
      <c r="D850" s="78"/>
      <c r="E850" s="73"/>
      <c r="F850" s="78"/>
      <c r="G850" s="69"/>
      <c r="H850" s="70"/>
      <c r="I850" s="70"/>
      <c r="J850" s="70"/>
    </row>
    <row r="851" spans="1:10" ht="12.75">
      <c r="A851" s="78"/>
      <c r="B851" s="78"/>
      <c r="C851" s="78"/>
      <c r="D851" s="78"/>
      <c r="E851" s="73"/>
      <c r="F851" s="78"/>
      <c r="G851" s="69"/>
      <c r="H851" s="70"/>
      <c r="I851" s="70"/>
      <c r="J851" s="70"/>
    </row>
    <row r="852" spans="1:10" ht="12.75">
      <c r="A852" s="78"/>
      <c r="B852" s="78"/>
      <c r="C852" s="78"/>
      <c r="D852" s="78"/>
      <c r="E852" s="73"/>
      <c r="F852" s="78"/>
      <c r="G852" s="69"/>
      <c r="H852" s="70"/>
      <c r="I852" s="70"/>
      <c r="J852" s="70"/>
    </row>
    <row r="853" spans="1:10" ht="12.75">
      <c r="A853" s="78"/>
      <c r="B853" s="78"/>
      <c r="C853" s="78"/>
      <c r="D853" s="78"/>
      <c r="E853" s="73"/>
      <c r="F853" s="78"/>
      <c r="G853" s="69"/>
      <c r="H853" s="70"/>
      <c r="I853" s="70"/>
      <c r="J853" s="70"/>
    </row>
    <row r="854" spans="1:10" ht="12.75">
      <c r="A854" s="78"/>
      <c r="B854" s="78"/>
      <c r="C854" s="78"/>
      <c r="D854" s="78"/>
      <c r="E854" s="73"/>
      <c r="F854" s="78"/>
      <c r="G854" s="69"/>
      <c r="H854" s="70"/>
      <c r="I854" s="70"/>
      <c r="J854" s="70"/>
    </row>
    <row r="855" spans="1:10" ht="12.75">
      <c r="A855" s="78"/>
      <c r="B855" s="78"/>
      <c r="C855" s="78"/>
      <c r="D855" s="78"/>
      <c r="E855" s="73"/>
      <c r="F855" s="78"/>
      <c r="G855" s="69"/>
      <c r="H855" s="70"/>
      <c r="I855" s="70"/>
      <c r="J855" s="70"/>
    </row>
    <row r="856" spans="1:10" ht="12.75">
      <c r="A856" s="78"/>
      <c r="B856" s="78"/>
      <c r="C856" s="78"/>
      <c r="D856" s="78"/>
      <c r="E856" s="73"/>
      <c r="F856" s="78"/>
      <c r="G856" s="69"/>
      <c r="H856" s="70"/>
      <c r="I856" s="70"/>
      <c r="J856" s="70"/>
    </row>
    <row r="857" spans="1:10" ht="12.75">
      <c r="A857" s="78"/>
      <c r="B857" s="78"/>
      <c r="C857" s="78"/>
      <c r="D857" s="78"/>
      <c r="E857" s="73"/>
      <c r="F857" s="78"/>
      <c r="G857" s="69"/>
      <c r="H857" s="70"/>
      <c r="I857" s="70"/>
      <c r="J857" s="70"/>
    </row>
    <row r="858" spans="1:10" ht="12.75">
      <c r="A858" s="78"/>
      <c r="B858" s="78"/>
      <c r="C858" s="78"/>
      <c r="D858" s="78"/>
      <c r="E858" s="73"/>
      <c r="F858" s="78"/>
      <c r="G858" s="69"/>
      <c r="H858" s="70"/>
      <c r="I858" s="70"/>
      <c r="J858" s="70"/>
    </row>
    <row r="859" spans="1:10" ht="12.75">
      <c r="A859" s="78"/>
      <c r="B859" s="78"/>
      <c r="C859" s="78"/>
      <c r="D859" s="78"/>
      <c r="E859" s="73"/>
      <c r="F859" s="78"/>
      <c r="G859" s="69"/>
      <c r="H859" s="70"/>
      <c r="I859" s="70"/>
      <c r="J859" s="70"/>
    </row>
    <row r="860" spans="1:10" ht="12.75">
      <c r="A860" s="78"/>
      <c r="B860" s="78"/>
      <c r="C860" s="78"/>
      <c r="D860" s="78"/>
      <c r="E860" s="73"/>
      <c r="F860" s="78"/>
      <c r="G860" s="69"/>
      <c r="H860" s="70"/>
      <c r="I860" s="70"/>
      <c r="J860" s="70"/>
    </row>
    <row r="861" spans="1:10" ht="12.75">
      <c r="A861" s="78"/>
      <c r="B861" s="78"/>
      <c r="C861" s="78"/>
      <c r="D861" s="78"/>
      <c r="E861" s="73"/>
      <c r="F861" s="78"/>
      <c r="G861" s="69"/>
      <c r="H861" s="70"/>
      <c r="I861" s="70"/>
      <c r="J861" s="70"/>
    </row>
    <row r="862" spans="1:10" ht="12.75">
      <c r="A862" s="78"/>
      <c r="B862" s="78"/>
      <c r="C862" s="78"/>
      <c r="D862" s="78"/>
      <c r="E862" s="73"/>
      <c r="F862" s="78"/>
      <c r="G862" s="69"/>
      <c r="H862" s="70"/>
      <c r="I862" s="70"/>
      <c r="J862" s="70"/>
    </row>
    <row r="863" spans="1:10" ht="12.75">
      <c r="A863" s="78"/>
      <c r="B863" s="78"/>
      <c r="C863" s="78"/>
      <c r="D863" s="78"/>
      <c r="E863" s="73"/>
      <c r="F863" s="78"/>
      <c r="G863" s="69"/>
      <c r="H863" s="70"/>
      <c r="I863" s="70"/>
      <c r="J863" s="70"/>
    </row>
    <row r="864" spans="1:10" ht="12.75">
      <c r="A864" s="78"/>
      <c r="B864" s="78"/>
      <c r="C864" s="78"/>
      <c r="D864" s="78"/>
      <c r="E864" s="73"/>
      <c r="F864" s="78"/>
      <c r="G864" s="69"/>
      <c r="H864" s="70"/>
      <c r="I864" s="70"/>
      <c r="J864" s="70"/>
    </row>
    <row r="865" spans="1:10" ht="12.75">
      <c r="A865" s="78"/>
      <c r="B865" s="78"/>
      <c r="C865" s="78"/>
      <c r="D865" s="78"/>
      <c r="E865" s="73"/>
      <c r="F865" s="78"/>
      <c r="G865" s="69"/>
      <c r="H865" s="70"/>
      <c r="I865" s="70"/>
      <c r="J865" s="70"/>
    </row>
    <row r="866" spans="1:10" ht="12.75">
      <c r="A866" s="78"/>
      <c r="B866" s="78"/>
      <c r="C866" s="78"/>
      <c r="D866" s="78"/>
      <c r="E866" s="73"/>
      <c r="F866" s="78"/>
      <c r="G866" s="69"/>
      <c r="H866" s="70"/>
      <c r="I866" s="70"/>
      <c r="J866" s="70"/>
    </row>
    <row r="867" spans="1:10" ht="12.75">
      <c r="A867" s="78"/>
      <c r="B867" s="78"/>
      <c r="C867" s="78"/>
      <c r="D867" s="78"/>
      <c r="E867" s="73"/>
      <c r="F867" s="78"/>
      <c r="G867" s="69"/>
      <c r="H867" s="70"/>
      <c r="I867" s="70"/>
      <c r="J867" s="70"/>
    </row>
    <row r="868" spans="1:10" ht="12.75">
      <c r="A868" s="78"/>
      <c r="B868" s="78"/>
      <c r="C868" s="78"/>
      <c r="D868" s="78"/>
      <c r="E868" s="73"/>
      <c r="F868" s="78"/>
      <c r="G868" s="69"/>
      <c r="H868" s="70"/>
      <c r="I868" s="70"/>
      <c r="J868" s="70"/>
    </row>
    <row r="869" spans="1:10" ht="12.75">
      <c r="A869" s="78"/>
      <c r="B869" s="78"/>
      <c r="C869" s="78"/>
      <c r="D869" s="78"/>
      <c r="E869" s="73"/>
      <c r="F869" s="78"/>
      <c r="G869" s="69"/>
      <c r="H869" s="70"/>
      <c r="I869" s="70"/>
      <c r="J869" s="70"/>
    </row>
    <row r="870" spans="1:10" ht="12.75">
      <c r="A870" s="78"/>
      <c r="B870" s="78"/>
      <c r="C870" s="78"/>
      <c r="D870" s="78"/>
      <c r="E870" s="73"/>
      <c r="F870" s="78"/>
      <c r="G870" s="69"/>
      <c r="H870" s="70"/>
      <c r="I870" s="70"/>
      <c r="J870" s="70"/>
    </row>
    <row r="871" spans="1:10" ht="12.75">
      <c r="A871" s="78"/>
      <c r="B871" s="78"/>
      <c r="C871" s="78"/>
      <c r="D871" s="78"/>
      <c r="E871" s="73"/>
      <c r="F871" s="78"/>
      <c r="G871" s="69"/>
      <c r="H871" s="70"/>
      <c r="I871" s="70"/>
      <c r="J871" s="70"/>
    </row>
    <row r="872" spans="1:10" ht="12.75">
      <c r="A872" s="78"/>
      <c r="B872" s="78"/>
      <c r="C872" s="78"/>
      <c r="D872" s="78"/>
      <c r="E872" s="73"/>
      <c r="F872" s="78"/>
      <c r="G872" s="69"/>
      <c r="H872" s="70"/>
      <c r="I872" s="70"/>
      <c r="J872" s="70"/>
    </row>
    <row r="873" spans="1:10" ht="12.75">
      <c r="A873" s="78"/>
      <c r="B873" s="78"/>
      <c r="C873" s="78"/>
      <c r="D873" s="78"/>
      <c r="E873" s="73"/>
      <c r="F873" s="78"/>
      <c r="G873" s="69"/>
      <c r="H873" s="70"/>
      <c r="I873" s="70"/>
      <c r="J873" s="70"/>
    </row>
    <row r="874" spans="1:10" ht="12.75">
      <c r="A874" s="78"/>
      <c r="B874" s="78"/>
      <c r="C874" s="78"/>
      <c r="D874" s="78"/>
      <c r="E874" s="73"/>
      <c r="F874" s="78"/>
      <c r="G874" s="69"/>
      <c r="H874" s="70"/>
      <c r="I874" s="70"/>
      <c r="J874" s="70"/>
    </row>
    <row r="875" spans="1:10" ht="12.75">
      <c r="A875" s="78"/>
      <c r="B875" s="78"/>
      <c r="C875" s="78"/>
      <c r="D875" s="78"/>
      <c r="E875" s="73"/>
      <c r="F875" s="78"/>
      <c r="G875" s="69"/>
      <c r="H875" s="70"/>
      <c r="I875" s="70"/>
      <c r="J875" s="70"/>
    </row>
    <row r="876" spans="1:10" ht="12.75">
      <c r="A876" s="78"/>
      <c r="B876" s="78"/>
      <c r="C876" s="78"/>
      <c r="D876" s="78"/>
      <c r="E876" s="73"/>
      <c r="F876" s="78"/>
      <c r="G876" s="69"/>
      <c r="H876" s="70"/>
      <c r="I876" s="70"/>
      <c r="J876" s="70"/>
    </row>
    <row r="877" spans="1:10" ht="12.75">
      <c r="A877" s="78"/>
      <c r="B877" s="78"/>
      <c r="C877" s="78"/>
      <c r="D877" s="78"/>
      <c r="E877" s="73"/>
      <c r="F877" s="78"/>
      <c r="G877" s="69"/>
      <c r="H877" s="70"/>
      <c r="I877" s="70"/>
      <c r="J877" s="70"/>
    </row>
    <row r="878" spans="1:10" ht="12.75">
      <c r="A878" s="78"/>
      <c r="B878" s="78"/>
      <c r="C878" s="78"/>
      <c r="D878" s="78"/>
      <c r="E878" s="73"/>
      <c r="F878" s="78"/>
      <c r="G878" s="69"/>
      <c r="H878" s="70"/>
      <c r="I878" s="70"/>
      <c r="J878" s="70"/>
    </row>
    <row r="879" spans="1:10" ht="12.75">
      <c r="A879" s="78"/>
      <c r="B879" s="78"/>
      <c r="C879" s="78"/>
      <c r="D879" s="78"/>
      <c r="E879" s="73"/>
      <c r="F879" s="78"/>
      <c r="G879" s="69"/>
      <c r="H879" s="70"/>
      <c r="I879" s="70"/>
      <c r="J879" s="70"/>
    </row>
    <row r="880" spans="1:10" ht="12.75">
      <c r="A880" s="78"/>
      <c r="B880" s="78"/>
      <c r="C880" s="78"/>
      <c r="D880" s="78"/>
      <c r="E880" s="73"/>
      <c r="F880" s="78"/>
      <c r="G880" s="69"/>
      <c r="H880" s="70"/>
      <c r="I880" s="70"/>
      <c r="J880" s="70"/>
    </row>
    <row r="881" spans="1:10" ht="12.75">
      <c r="A881" s="78"/>
      <c r="B881" s="78"/>
      <c r="C881" s="78"/>
      <c r="D881" s="78"/>
      <c r="E881" s="73"/>
      <c r="F881" s="78"/>
      <c r="G881" s="69"/>
      <c r="H881" s="70"/>
      <c r="I881" s="70"/>
      <c r="J881" s="70"/>
    </row>
    <row r="882" spans="1:10" ht="12.75">
      <c r="A882" s="78"/>
      <c r="B882" s="78"/>
      <c r="C882" s="78"/>
      <c r="D882" s="78"/>
      <c r="E882" s="73"/>
      <c r="F882" s="78"/>
      <c r="G882" s="69"/>
      <c r="H882" s="70"/>
      <c r="I882" s="70"/>
      <c r="J882" s="70"/>
    </row>
    <row r="883" spans="1:10" ht="12.75">
      <c r="A883" s="78"/>
      <c r="B883" s="78"/>
      <c r="C883" s="78"/>
      <c r="D883" s="78"/>
      <c r="E883" s="73"/>
      <c r="F883" s="78"/>
      <c r="G883" s="69"/>
      <c r="H883" s="70"/>
      <c r="I883" s="70"/>
      <c r="J883" s="70"/>
    </row>
    <row r="884" spans="1:10" ht="12.75">
      <c r="A884" s="78"/>
      <c r="B884" s="78"/>
      <c r="C884" s="78"/>
      <c r="D884" s="78"/>
      <c r="E884" s="73"/>
      <c r="F884" s="78"/>
      <c r="G884" s="69"/>
      <c r="H884" s="70"/>
      <c r="I884" s="70"/>
      <c r="J884" s="70"/>
    </row>
    <row r="885" spans="1:10" ht="12.75">
      <c r="A885" s="78"/>
      <c r="B885" s="78"/>
      <c r="C885" s="78"/>
      <c r="D885" s="78"/>
      <c r="E885" s="73"/>
      <c r="F885" s="78"/>
      <c r="G885" s="69"/>
      <c r="H885" s="70"/>
      <c r="I885" s="70"/>
      <c r="J885" s="70"/>
    </row>
    <row r="886" spans="1:10" ht="12.75">
      <c r="A886" s="78"/>
      <c r="B886" s="78"/>
      <c r="C886" s="78"/>
      <c r="D886" s="78"/>
      <c r="E886" s="73"/>
      <c r="F886" s="78"/>
      <c r="G886" s="69"/>
      <c r="H886" s="70"/>
      <c r="I886" s="70"/>
      <c r="J886" s="70"/>
    </row>
    <row r="887" spans="1:10" ht="12.75">
      <c r="A887" s="78"/>
      <c r="B887" s="78"/>
      <c r="C887" s="78"/>
      <c r="D887" s="78"/>
      <c r="E887" s="73"/>
      <c r="F887" s="78"/>
      <c r="G887" s="69"/>
      <c r="H887" s="70"/>
      <c r="I887" s="70"/>
      <c r="J887" s="70"/>
    </row>
    <row r="888" spans="1:10" ht="12.75">
      <c r="A888" s="78"/>
      <c r="B888" s="78"/>
      <c r="C888" s="78"/>
      <c r="D888" s="78"/>
      <c r="E888" s="73"/>
      <c r="F888" s="78"/>
      <c r="G888" s="69"/>
      <c r="H888" s="70"/>
      <c r="I888" s="70"/>
      <c r="J888" s="70"/>
    </row>
    <row r="889" spans="1:10" ht="12.75">
      <c r="A889" s="78"/>
      <c r="B889" s="78"/>
      <c r="C889" s="78"/>
      <c r="D889" s="78"/>
      <c r="E889" s="73"/>
      <c r="F889" s="78"/>
      <c r="G889" s="69"/>
      <c r="H889" s="70"/>
      <c r="I889" s="70"/>
      <c r="J889" s="70"/>
    </row>
    <row r="890" spans="1:10" ht="12.75">
      <c r="A890" s="78"/>
      <c r="B890" s="78"/>
      <c r="C890" s="78"/>
      <c r="D890" s="78"/>
      <c r="E890" s="73"/>
      <c r="F890" s="78"/>
      <c r="G890" s="69"/>
      <c r="H890" s="70"/>
      <c r="I890" s="70"/>
      <c r="J890" s="70"/>
    </row>
    <row r="891" spans="1:10" ht="12.75">
      <c r="A891" s="78"/>
      <c r="B891" s="78"/>
      <c r="C891" s="78"/>
      <c r="D891" s="78"/>
      <c r="E891" s="73"/>
      <c r="F891" s="78"/>
      <c r="G891" s="69"/>
      <c r="H891" s="70"/>
      <c r="I891" s="70"/>
      <c r="J891" s="70"/>
    </row>
    <row r="892" spans="1:10" ht="12.75">
      <c r="A892" s="78"/>
      <c r="B892" s="78"/>
      <c r="C892" s="78"/>
      <c r="D892" s="78"/>
      <c r="E892" s="73"/>
      <c r="F892" s="78"/>
      <c r="G892" s="69"/>
      <c r="H892" s="70"/>
      <c r="I892" s="70"/>
      <c r="J892" s="70"/>
    </row>
    <row r="893" spans="1:10" ht="12.75">
      <c r="A893" s="78"/>
      <c r="B893" s="78"/>
      <c r="C893" s="78"/>
      <c r="D893" s="78"/>
      <c r="E893" s="73"/>
      <c r="F893" s="78"/>
      <c r="G893" s="69"/>
      <c r="H893" s="70"/>
      <c r="I893" s="70"/>
      <c r="J893" s="70"/>
    </row>
    <row r="894" spans="1:10" ht="12.75">
      <c r="A894" s="78"/>
      <c r="B894" s="78"/>
      <c r="C894" s="78"/>
      <c r="D894" s="78"/>
      <c r="E894" s="73"/>
      <c r="F894" s="78"/>
      <c r="G894" s="69"/>
      <c r="H894" s="70"/>
      <c r="I894" s="70"/>
      <c r="J894" s="70"/>
    </row>
    <row r="895" spans="1:10" ht="12.75">
      <c r="A895" s="78"/>
      <c r="B895" s="78"/>
      <c r="C895" s="78"/>
      <c r="D895" s="78"/>
      <c r="E895" s="73"/>
      <c r="F895" s="78"/>
      <c r="G895" s="69"/>
      <c r="H895" s="70"/>
      <c r="I895" s="70"/>
      <c r="J895" s="70"/>
    </row>
    <row r="896" spans="1:10" ht="12.75">
      <c r="A896" s="78"/>
      <c r="B896" s="78"/>
      <c r="C896" s="78"/>
      <c r="D896" s="78"/>
      <c r="E896" s="73"/>
      <c r="F896" s="78"/>
      <c r="G896" s="69"/>
      <c r="H896" s="70"/>
      <c r="I896" s="70"/>
      <c r="J896" s="70"/>
    </row>
    <row r="897" spans="1:10" ht="12.75">
      <c r="A897" s="78"/>
      <c r="B897" s="78"/>
      <c r="C897" s="78"/>
      <c r="D897" s="78"/>
      <c r="E897" s="73"/>
      <c r="F897" s="78"/>
      <c r="G897" s="69"/>
      <c r="H897" s="70"/>
      <c r="I897" s="70"/>
      <c r="J897" s="70"/>
    </row>
    <row r="898" spans="1:10" ht="12.75">
      <c r="A898" s="78"/>
      <c r="B898" s="78"/>
      <c r="C898" s="78"/>
      <c r="D898" s="78"/>
      <c r="E898" s="73"/>
      <c r="F898" s="78"/>
      <c r="G898" s="69"/>
      <c r="H898" s="70"/>
      <c r="I898" s="70"/>
      <c r="J898" s="70"/>
    </row>
    <row r="899" spans="1:10" ht="12.75">
      <c r="A899" s="78"/>
      <c r="B899" s="78"/>
      <c r="C899" s="78"/>
      <c r="D899" s="78"/>
      <c r="E899" s="73"/>
      <c r="F899" s="78"/>
      <c r="G899" s="69"/>
      <c r="H899" s="70"/>
      <c r="I899" s="70"/>
      <c r="J899" s="70"/>
    </row>
    <row r="900" spans="1:10" ht="12.75">
      <c r="A900" s="78"/>
      <c r="B900" s="78"/>
      <c r="C900" s="78"/>
      <c r="D900" s="78"/>
      <c r="E900" s="73"/>
      <c r="F900" s="78"/>
      <c r="G900" s="69"/>
      <c r="H900" s="70"/>
      <c r="I900" s="70"/>
      <c r="J900" s="70"/>
    </row>
    <row r="901" spans="1:10" ht="12.75">
      <c r="A901" s="78"/>
      <c r="B901" s="78"/>
      <c r="C901" s="78"/>
      <c r="D901" s="78"/>
      <c r="E901" s="73"/>
      <c r="F901" s="78"/>
      <c r="G901" s="69"/>
      <c r="H901" s="70"/>
      <c r="I901" s="70"/>
      <c r="J901" s="70"/>
    </row>
    <row r="902" spans="1:10" ht="12.75">
      <c r="A902" s="78"/>
      <c r="B902" s="78"/>
      <c r="C902" s="78"/>
      <c r="D902" s="78"/>
      <c r="E902" s="73"/>
      <c r="F902" s="78"/>
      <c r="G902" s="69"/>
      <c r="H902" s="70"/>
      <c r="I902" s="70"/>
      <c r="J902" s="70"/>
    </row>
    <row r="903" spans="1:10" ht="12.75">
      <c r="A903" s="78"/>
      <c r="B903" s="78"/>
      <c r="C903" s="78"/>
      <c r="D903" s="78"/>
      <c r="E903" s="73"/>
      <c r="F903" s="78"/>
      <c r="G903" s="69"/>
      <c r="H903" s="70"/>
      <c r="I903" s="70"/>
      <c r="J903" s="70"/>
    </row>
    <row r="904" spans="1:10" ht="12.75">
      <c r="A904" s="78"/>
      <c r="B904" s="78"/>
      <c r="C904" s="78"/>
      <c r="D904" s="78"/>
      <c r="E904" s="73"/>
      <c r="F904" s="78"/>
      <c r="G904" s="69"/>
      <c r="H904" s="70"/>
      <c r="I904" s="70"/>
      <c r="J904" s="70"/>
    </row>
    <row r="905" spans="1:10" ht="12.75">
      <c r="A905" s="78"/>
      <c r="B905" s="78"/>
      <c r="C905" s="78"/>
      <c r="D905" s="78"/>
      <c r="E905" s="73"/>
      <c r="F905" s="78"/>
      <c r="G905" s="69"/>
      <c r="H905" s="70"/>
      <c r="I905" s="70"/>
      <c r="J905" s="70"/>
    </row>
    <row r="906" spans="1:10" ht="12.75">
      <c r="A906" s="78"/>
      <c r="B906" s="78"/>
      <c r="C906" s="78"/>
      <c r="D906" s="78"/>
      <c r="E906" s="73"/>
      <c r="F906" s="78"/>
      <c r="G906" s="69"/>
      <c r="H906" s="70"/>
      <c r="I906" s="70"/>
      <c r="J906" s="70"/>
    </row>
    <row r="907" spans="1:10" ht="12.75">
      <c r="A907" s="78"/>
      <c r="B907" s="78"/>
      <c r="C907" s="78"/>
      <c r="D907" s="78"/>
      <c r="E907" s="73"/>
      <c r="F907" s="78"/>
      <c r="G907" s="69"/>
      <c r="H907" s="70"/>
      <c r="I907" s="70"/>
      <c r="J907" s="70"/>
    </row>
    <row r="908" spans="1:10" ht="12.75">
      <c r="A908" s="78"/>
      <c r="B908" s="78"/>
      <c r="C908" s="78"/>
      <c r="D908" s="78"/>
      <c r="E908" s="73"/>
      <c r="F908" s="78"/>
      <c r="G908" s="69"/>
      <c r="H908" s="70"/>
      <c r="I908" s="70"/>
      <c r="J908" s="70"/>
    </row>
    <row r="909" spans="1:10" ht="12.75">
      <c r="A909" s="78"/>
      <c r="B909" s="78"/>
      <c r="C909" s="78"/>
      <c r="D909" s="78"/>
      <c r="E909" s="73"/>
      <c r="F909" s="78"/>
      <c r="G909" s="69"/>
      <c r="H909" s="70"/>
      <c r="I909" s="70"/>
      <c r="J909" s="70"/>
    </row>
    <row r="910" spans="1:10" ht="12.75">
      <c r="A910" s="78"/>
      <c r="B910" s="78"/>
      <c r="C910" s="78"/>
      <c r="D910" s="78"/>
      <c r="E910" s="73"/>
      <c r="F910" s="78"/>
      <c r="G910" s="69"/>
      <c r="H910" s="70"/>
      <c r="I910" s="70"/>
      <c r="J910" s="70"/>
    </row>
    <row r="911" spans="1:10" ht="12.75">
      <c r="A911" s="78"/>
      <c r="B911" s="78"/>
      <c r="C911" s="78"/>
      <c r="D911" s="78"/>
      <c r="E911" s="73"/>
      <c r="F911" s="78"/>
      <c r="G911" s="69"/>
      <c r="H911" s="70"/>
      <c r="I911" s="70"/>
      <c r="J911" s="70"/>
    </row>
    <row r="912" spans="1:10" ht="12.75">
      <c r="A912" s="78"/>
      <c r="B912" s="78"/>
      <c r="C912" s="78"/>
      <c r="D912" s="78"/>
      <c r="E912" s="73"/>
      <c r="F912" s="78"/>
      <c r="G912" s="69"/>
      <c r="H912" s="70"/>
      <c r="I912" s="70"/>
      <c r="J912" s="70"/>
    </row>
    <row r="913" spans="1:10" ht="12.75">
      <c r="A913" s="78"/>
      <c r="B913" s="78"/>
      <c r="C913" s="78"/>
      <c r="D913" s="78"/>
      <c r="E913" s="73"/>
      <c r="F913" s="78"/>
      <c r="G913" s="69"/>
      <c r="H913" s="70"/>
      <c r="I913" s="70"/>
      <c r="J913" s="70"/>
    </row>
    <row r="914" spans="1:10" ht="12.75">
      <c r="A914" s="78"/>
      <c r="B914" s="78"/>
      <c r="C914" s="78"/>
      <c r="D914" s="78"/>
      <c r="E914" s="73"/>
      <c r="F914" s="78"/>
      <c r="G914" s="69"/>
      <c r="H914" s="70"/>
      <c r="I914" s="70"/>
      <c r="J914" s="70"/>
    </row>
    <row r="915" spans="1:10" ht="12.75">
      <c r="A915" s="78"/>
      <c r="B915" s="78"/>
      <c r="C915" s="78"/>
      <c r="D915" s="78"/>
      <c r="E915" s="73"/>
      <c r="F915" s="78"/>
      <c r="G915" s="69"/>
      <c r="H915" s="70"/>
      <c r="I915" s="70"/>
      <c r="J915" s="70"/>
    </row>
    <row r="916" spans="1:10" ht="12.75">
      <c r="A916" s="78"/>
      <c r="B916" s="78"/>
      <c r="C916" s="78"/>
      <c r="D916" s="78"/>
      <c r="E916" s="73"/>
      <c r="F916" s="78"/>
      <c r="G916" s="69"/>
      <c r="H916" s="70"/>
      <c r="I916" s="70"/>
      <c r="J916" s="70"/>
    </row>
    <row r="917" spans="1:10" ht="12.75">
      <c r="A917" s="78"/>
      <c r="B917" s="78"/>
      <c r="C917" s="78"/>
      <c r="D917" s="78"/>
      <c r="E917" s="73"/>
      <c r="F917" s="78"/>
      <c r="G917" s="69"/>
      <c r="H917" s="70"/>
      <c r="I917" s="70"/>
      <c r="J917" s="70"/>
    </row>
    <row r="918" spans="1:10" ht="12.75">
      <c r="A918" s="78"/>
      <c r="B918" s="78"/>
      <c r="C918" s="78"/>
      <c r="D918" s="78"/>
      <c r="E918" s="73"/>
      <c r="F918" s="78"/>
      <c r="G918" s="69"/>
      <c r="H918" s="70"/>
      <c r="I918" s="70"/>
      <c r="J918" s="70"/>
    </row>
    <row r="919" spans="1:10" ht="12.75">
      <c r="A919" s="78"/>
      <c r="B919" s="78"/>
      <c r="C919" s="78"/>
      <c r="D919" s="78"/>
      <c r="E919" s="73"/>
      <c r="F919" s="78"/>
      <c r="G919" s="69"/>
      <c r="H919" s="70"/>
      <c r="I919" s="70"/>
      <c r="J919" s="70"/>
    </row>
    <row r="920" spans="1:10" ht="12.75">
      <c r="A920" s="78"/>
      <c r="B920" s="78"/>
      <c r="C920" s="78"/>
      <c r="D920" s="78"/>
      <c r="E920" s="73"/>
      <c r="F920" s="78"/>
      <c r="G920" s="69"/>
      <c r="H920" s="70"/>
      <c r="I920" s="70"/>
      <c r="J920" s="70"/>
    </row>
    <row r="921" spans="1:10" ht="12.75">
      <c r="A921" s="78"/>
      <c r="B921" s="78"/>
      <c r="C921" s="78"/>
      <c r="D921" s="78"/>
      <c r="E921" s="73"/>
      <c r="F921" s="78"/>
      <c r="G921" s="69"/>
      <c r="H921" s="70"/>
      <c r="I921" s="70"/>
      <c r="J921" s="70"/>
    </row>
    <row r="922" spans="1:10" ht="12.75">
      <c r="A922" s="78"/>
      <c r="B922" s="78"/>
      <c r="C922" s="78"/>
      <c r="D922" s="78"/>
      <c r="E922" s="73"/>
      <c r="F922" s="78"/>
      <c r="G922" s="69"/>
      <c r="H922" s="70"/>
      <c r="I922" s="70"/>
      <c r="J922" s="70"/>
    </row>
    <row r="923" spans="1:10" ht="12.75">
      <c r="A923" s="78"/>
      <c r="B923" s="78"/>
      <c r="C923" s="78"/>
      <c r="D923" s="78"/>
      <c r="E923" s="73"/>
      <c r="F923" s="78"/>
      <c r="G923" s="69"/>
      <c r="H923" s="70"/>
      <c r="I923" s="70"/>
      <c r="J923" s="70"/>
    </row>
    <row r="924" spans="1:10" ht="12.75">
      <c r="A924" s="78"/>
      <c r="B924" s="78"/>
      <c r="C924" s="78"/>
      <c r="D924" s="78"/>
      <c r="E924" s="73"/>
      <c r="F924" s="78"/>
      <c r="G924" s="69"/>
      <c r="H924" s="70"/>
      <c r="I924" s="70"/>
      <c r="J924" s="70"/>
    </row>
    <row r="925" spans="1:10" ht="12.75">
      <c r="A925" s="78"/>
      <c r="B925" s="78"/>
      <c r="C925" s="78"/>
      <c r="D925" s="78"/>
      <c r="E925" s="73"/>
      <c r="F925" s="78"/>
      <c r="G925" s="69"/>
      <c r="H925" s="70"/>
      <c r="I925" s="70"/>
      <c r="J925" s="70"/>
    </row>
    <row r="926" spans="1:10" ht="12.75">
      <c r="A926" s="78"/>
      <c r="B926" s="78"/>
      <c r="C926" s="78"/>
      <c r="D926" s="78"/>
      <c r="E926" s="73"/>
      <c r="F926" s="78"/>
      <c r="G926" s="69"/>
      <c r="H926" s="70"/>
      <c r="I926" s="70"/>
      <c r="J926" s="70"/>
    </row>
    <row r="927" spans="1:10" ht="12.75">
      <c r="A927" s="78"/>
      <c r="B927" s="78"/>
      <c r="C927" s="78"/>
      <c r="D927" s="78"/>
      <c r="E927" s="73"/>
      <c r="F927" s="78"/>
      <c r="G927" s="69"/>
      <c r="H927" s="70"/>
      <c r="I927" s="70"/>
      <c r="J927" s="70"/>
    </row>
    <row r="928" spans="1:10" ht="12.75">
      <c r="A928" s="78"/>
      <c r="B928" s="78"/>
      <c r="C928" s="78"/>
      <c r="D928" s="78"/>
      <c r="E928" s="73"/>
      <c r="F928" s="78"/>
      <c r="G928" s="69"/>
      <c r="H928" s="70"/>
      <c r="I928" s="70"/>
      <c r="J928" s="70"/>
    </row>
    <row r="929" spans="1:10" ht="12.75">
      <c r="A929" s="78"/>
      <c r="B929" s="78"/>
      <c r="C929" s="78"/>
      <c r="D929" s="78"/>
      <c r="E929" s="73"/>
      <c r="F929" s="78"/>
      <c r="G929" s="69"/>
      <c r="H929" s="70"/>
      <c r="I929" s="70"/>
      <c r="J929" s="70"/>
    </row>
    <row r="930" spans="1:10" ht="12.75">
      <c r="A930" s="78"/>
      <c r="B930" s="78"/>
      <c r="C930" s="78"/>
      <c r="D930" s="78"/>
      <c r="E930" s="73"/>
      <c r="F930" s="78"/>
      <c r="G930" s="69"/>
      <c r="H930" s="70"/>
      <c r="I930" s="70"/>
      <c r="J930" s="70"/>
    </row>
    <row r="931" spans="1:10" ht="12.75">
      <c r="A931" s="78"/>
      <c r="B931" s="78"/>
      <c r="C931" s="78"/>
      <c r="D931" s="78"/>
      <c r="E931" s="73"/>
      <c r="F931" s="78"/>
      <c r="G931" s="69"/>
      <c r="H931" s="70"/>
      <c r="I931" s="70"/>
      <c r="J931" s="70"/>
    </row>
    <row r="932" spans="1:10" ht="12.75">
      <c r="A932" s="78"/>
      <c r="B932" s="78"/>
      <c r="C932" s="78"/>
      <c r="D932" s="78"/>
      <c r="E932" s="73"/>
      <c r="F932" s="78"/>
      <c r="G932" s="69"/>
      <c r="H932" s="70"/>
      <c r="I932" s="70"/>
      <c r="J932" s="70"/>
    </row>
    <row r="933" spans="1:10" ht="12.75">
      <c r="A933" s="78"/>
      <c r="B933" s="78"/>
      <c r="C933" s="78"/>
      <c r="D933" s="78"/>
      <c r="E933" s="73"/>
      <c r="F933" s="78"/>
      <c r="G933" s="69"/>
      <c r="H933" s="70"/>
      <c r="I933" s="70"/>
      <c r="J933" s="70"/>
    </row>
    <row r="934" spans="1:10" ht="12.75">
      <c r="A934" s="78"/>
      <c r="B934" s="78"/>
      <c r="C934" s="78"/>
      <c r="D934" s="78"/>
      <c r="E934" s="73"/>
      <c r="F934" s="78"/>
      <c r="G934" s="69"/>
      <c r="H934" s="70"/>
      <c r="I934" s="70"/>
      <c r="J934" s="70"/>
    </row>
    <row r="935" spans="1:10" ht="12.75">
      <c r="A935" s="78"/>
      <c r="B935" s="78"/>
      <c r="C935" s="78"/>
      <c r="D935" s="78"/>
      <c r="E935" s="73"/>
      <c r="F935" s="78"/>
      <c r="G935" s="69"/>
      <c r="H935" s="70"/>
      <c r="I935" s="70"/>
      <c r="J935" s="70"/>
    </row>
    <row r="936" spans="1:10" ht="12.75">
      <c r="A936" s="78"/>
      <c r="B936" s="78"/>
      <c r="C936" s="78"/>
      <c r="D936" s="78"/>
      <c r="E936" s="73"/>
      <c r="F936" s="78"/>
      <c r="G936" s="69"/>
      <c r="H936" s="70"/>
      <c r="I936" s="70"/>
      <c r="J936" s="70"/>
    </row>
    <row r="937" spans="1:10" ht="12.75">
      <c r="A937" s="78"/>
      <c r="B937" s="78"/>
      <c r="C937" s="78"/>
      <c r="D937" s="78"/>
      <c r="E937" s="73"/>
      <c r="F937" s="78"/>
      <c r="G937" s="69"/>
      <c r="H937" s="70"/>
      <c r="I937" s="70"/>
      <c r="J937" s="70"/>
    </row>
    <row r="938" spans="1:10" ht="12.75">
      <c r="A938" s="78"/>
      <c r="B938" s="78"/>
      <c r="C938" s="78"/>
      <c r="D938" s="78"/>
      <c r="E938" s="73"/>
      <c r="F938" s="78"/>
      <c r="G938" s="69"/>
      <c r="H938" s="70"/>
      <c r="I938" s="70"/>
      <c r="J938" s="70"/>
    </row>
    <row r="939" spans="1:10" ht="12.75">
      <c r="A939" s="78"/>
      <c r="B939" s="78"/>
      <c r="C939" s="78"/>
      <c r="D939" s="78"/>
      <c r="E939" s="73"/>
      <c r="F939" s="78"/>
      <c r="G939" s="69"/>
      <c r="H939" s="70"/>
      <c r="I939" s="70"/>
      <c r="J939" s="70"/>
    </row>
    <row r="940" spans="1:10" ht="12.75">
      <c r="A940" s="78"/>
      <c r="B940" s="78"/>
      <c r="C940" s="78"/>
      <c r="D940" s="78"/>
      <c r="E940" s="73"/>
      <c r="F940" s="78"/>
      <c r="G940" s="69"/>
      <c r="H940" s="70"/>
      <c r="I940" s="70"/>
      <c r="J940" s="70"/>
    </row>
    <row r="941" spans="1:10" ht="12.75">
      <c r="A941" s="78"/>
      <c r="B941" s="78"/>
      <c r="C941" s="78"/>
      <c r="D941" s="78"/>
      <c r="E941" s="73"/>
      <c r="F941" s="78"/>
      <c r="G941" s="69"/>
      <c r="H941" s="70"/>
      <c r="I941" s="70"/>
      <c r="J941" s="70"/>
    </row>
    <row r="942" spans="1:10" ht="12.75">
      <c r="A942" s="78"/>
      <c r="B942" s="78"/>
      <c r="C942" s="78"/>
      <c r="D942" s="78"/>
      <c r="E942" s="73"/>
      <c r="F942" s="78"/>
      <c r="G942" s="69"/>
      <c r="H942" s="70"/>
      <c r="I942" s="70"/>
      <c r="J942" s="70"/>
    </row>
    <row r="943" spans="1:10" ht="12.75">
      <c r="A943" s="78"/>
      <c r="B943" s="78"/>
      <c r="C943" s="78"/>
      <c r="D943" s="78"/>
      <c r="E943" s="73"/>
      <c r="F943" s="78"/>
      <c r="G943" s="69"/>
      <c r="H943" s="70"/>
      <c r="I943" s="70"/>
      <c r="J943" s="70"/>
    </row>
    <row r="944" spans="1:10" ht="12.75">
      <c r="A944" s="78"/>
      <c r="B944" s="78"/>
      <c r="C944" s="78"/>
      <c r="D944" s="78"/>
      <c r="E944" s="73"/>
      <c r="F944" s="78"/>
      <c r="G944" s="69"/>
      <c r="H944" s="70"/>
      <c r="I944" s="70"/>
      <c r="J944" s="70"/>
    </row>
    <row r="945" spans="1:10" ht="12.75">
      <c r="A945" s="78"/>
      <c r="B945" s="78"/>
      <c r="C945" s="78"/>
      <c r="D945" s="78"/>
      <c r="E945" s="73"/>
      <c r="F945" s="78"/>
      <c r="G945" s="69"/>
      <c r="H945" s="70"/>
      <c r="I945" s="70"/>
      <c r="J945" s="70"/>
    </row>
    <row r="946" spans="1:10" ht="12.75">
      <c r="A946" s="78"/>
      <c r="B946" s="78"/>
      <c r="C946" s="78"/>
      <c r="D946" s="78"/>
      <c r="E946" s="73"/>
      <c r="F946" s="78"/>
      <c r="G946" s="69"/>
      <c r="H946" s="70"/>
      <c r="I946" s="70"/>
      <c r="J946" s="70"/>
    </row>
    <row r="947" spans="1:10" ht="12.75">
      <c r="A947" s="78"/>
      <c r="B947" s="78"/>
      <c r="C947" s="78"/>
      <c r="D947" s="78"/>
      <c r="E947" s="73"/>
      <c r="F947" s="78"/>
      <c r="G947" s="69"/>
      <c r="H947" s="70"/>
      <c r="I947" s="70"/>
      <c r="J947" s="70"/>
    </row>
    <row r="948" spans="1:10" ht="12.75">
      <c r="A948" s="78"/>
      <c r="B948" s="78"/>
      <c r="C948" s="78"/>
      <c r="D948" s="78"/>
      <c r="E948" s="73"/>
      <c r="F948" s="78"/>
      <c r="G948" s="69"/>
      <c r="H948" s="70"/>
      <c r="I948" s="70"/>
      <c r="J948" s="70"/>
    </row>
    <row r="949" spans="1:10" ht="12.75">
      <c r="A949" s="78"/>
      <c r="B949" s="78"/>
      <c r="C949" s="78"/>
      <c r="D949" s="78"/>
      <c r="E949" s="73"/>
      <c r="F949" s="78"/>
      <c r="G949" s="69"/>
      <c r="H949" s="70"/>
      <c r="I949" s="70"/>
      <c r="J949" s="70"/>
    </row>
    <row r="950" spans="1:10" ht="12.75">
      <c r="A950" s="78"/>
      <c r="B950" s="78"/>
      <c r="C950" s="78"/>
      <c r="D950" s="78"/>
      <c r="E950" s="73"/>
      <c r="F950" s="78"/>
      <c r="G950" s="69"/>
      <c r="H950" s="70"/>
      <c r="I950" s="70"/>
      <c r="J950" s="70"/>
    </row>
    <row r="951" spans="1:10" ht="12.75">
      <c r="A951" s="78"/>
      <c r="B951" s="78"/>
      <c r="C951" s="78"/>
      <c r="D951" s="78"/>
      <c r="E951" s="73"/>
      <c r="F951" s="78"/>
      <c r="G951" s="69"/>
      <c r="H951" s="70"/>
      <c r="I951" s="70"/>
      <c r="J951" s="70"/>
    </row>
    <row r="952" spans="1:10" ht="12.75">
      <c r="A952" s="78"/>
      <c r="B952" s="78"/>
      <c r="C952" s="78"/>
      <c r="D952" s="78"/>
      <c r="E952" s="73"/>
      <c r="F952" s="78"/>
      <c r="G952" s="69"/>
      <c r="H952" s="70"/>
      <c r="I952" s="70"/>
      <c r="J952" s="70"/>
    </row>
    <row r="953" spans="1:10" ht="12.75">
      <c r="A953" s="78"/>
      <c r="B953" s="78"/>
      <c r="C953" s="78"/>
      <c r="D953" s="78"/>
      <c r="E953" s="73"/>
      <c r="F953" s="78"/>
      <c r="G953" s="69"/>
      <c r="H953" s="70"/>
      <c r="I953" s="70"/>
      <c r="J953" s="70"/>
    </row>
    <row r="954" spans="1:10" ht="12.75">
      <c r="A954" s="78"/>
      <c r="B954" s="78"/>
      <c r="C954" s="78"/>
      <c r="D954" s="78"/>
      <c r="E954" s="73"/>
      <c r="F954" s="78"/>
      <c r="G954" s="69"/>
      <c r="H954" s="70"/>
      <c r="I954" s="70"/>
      <c r="J954" s="70"/>
    </row>
    <row r="955" spans="1:10" ht="12.75">
      <c r="A955" s="78"/>
      <c r="B955" s="78"/>
      <c r="C955" s="78"/>
      <c r="D955" s="78"/>
      <c r="E955" s="73"/>
      <c r="F955" s="78"/>
      <c r="G955" s="69"/>
      <c r="H955" s="70"/>
      <c r="I955" s="70"/>
      <c r="J955" s="70"/>
    </row>
    <row r="956" spans="1:10" ht="12.75">
      <c r="A956" s="78"/>
      <c r="B956" s="78"/>
      <c r="C956" s="78"/>
      <c r="D956" s="78"/>
      <c r="E956" s="73"/>
      <c r="F956" s="78"/>
      <c r="G956" s="69"/>
      <c r="H956" s="70"/>
      <c r="I956" s="70"/>
      <c r="J956" s="70"/>
    </row>
    <row r="957" spans="1:10" ht="12.75">
      <c r="A957" s="78"/>
      <c r="B957" s="78"/>
      <c r="C957" s="78"/>
      <c r="D957" s="78"/>
      <c r="E957" s="73"/>
      <c r="F957" s="78"/>
      <c r="G957" s="69"/>
      <c r="H957" s="70"/>
      <c r="I957" s="70"/>
      <c r="J957" s="70"/>
    </row>
    <row r="958" spans="1:10" ht="12.75">
      <c r="A958" s="78"/>
      <c r="B958" s="78"/>
      <c r="C958" s="78"/>
      <c r="D958" s="78"/>
      <c r="E958" s="73"/>
      <c r="F958" s="78"/>
      <c r="G958" s="69"/>
      <c r="H958" s="70"/>
      <c r="I958" s="70"/>
      <c r="J958" s="70"/>
    </row>
    <row r="959" spans="1:10" ht="12.75">
      <c r="A959" s="78"/>
      <c r="B959" s="78"/>
      <c r="C959" s="78"/>
      <c r="D959" s="78"/>
      <c r="E959" s="73"/>
      <c r="F959" s="78"/>
      <c r="G959" s="69"/>
      <c r="H959" s="70"/>
      <c r="I959" s="70"/>
      <c r="J959" s="70"/>
    </row>
    <row r="960" spans="1:10" ht="12.75">
      <c r="A960" s="78"/>
      <c r="B960" s="78"/>
      <c r="C960" s="78"/>
      <c r="D960" s="78"/>
      <c r="E960" s="73"/>
      <c r="F960" s="78"/>
      <c r="G960" s="69"/>
      <c r="H960" s="70"/>
      <c r="I960" s="70"/>
      <c r="J960" s="70"/>
    </row>
    <row r="961" spans="1:10" ht="12.75">
      <c r="A961" s="78"/>
      <c r="B961" s="78"/>
      <c r="C961" s="78"/>
      <c r="D961" s="78"/>
      <c r="E961" s="73"/>
      <c r="F961" s="78"/>
      <c r="G961" s="69"/>
      <c r="H961" s="70"/>
      <c r="I961" s="70"/>
      <c r="J961" s="70"/>
    </row>
    <row r="962" spans="1:10" ht="12.75">
      <c r="A962" s="78"/>
      <c r="B962" s="78"/>
      <c r="C962" s="78"/>
      <c r="D962" s="78"/>
      <c r="E962" s="73"/>
      <c r="F962" s="78"/>
      <c r="G962" s="69"/>
      <c r="H962" s="70"/>
      <c r="I962" s="70"/>
      <c r="J962" s="70"/>
    </row>
    <row r="963" spans="1:10" ht="12.75">
      <c r="A963" s="78"/>
      <c r="B963" s="78"/>
      <c r="C963" s="78"/>
      <c r="D963" s="78"/>
      <c r="E963" s="73"/>
      <c r="F963" s="78"/>
      <c r="G963" s="69"/>
      <c r="H963" s="70"/>
      <c r="I963" s="70"/>
      <c r="J963" s="70"/>
    </row>
    <row r="964" spans="1:10" ht="12.75">
      <c r="A964" s="78"/>
      <c r="B964" s="78"/>
      <c r="C964" s="78"/>
      <c r="D964" s="78"/>
      <c r="E964" s="73"/>
      <c r="F964" s="78"/>
      <c r="G964" s="69"/>
      <c r="H964" s="70"/>
      <c r="I964" s="70"/>
      <c r="J964" s="70"/>
    </row>
    <row r="965" spans="1:10" ht="12.75">
      <c r="A965" s="78"/>
      <c r="B965" s="78"/>
      <c r="C965" s="78"/>
      <c r="D965" s="78"/>
      <c r="E965" s="73"/>
      <c r="F965" s="78"/>
      <c r="G965" s="69"/>
      <c r="H965" s="70"/>
      <c r="I965" s="70"/>
      <c r="J965" s="70"/>
    </row>
    <row r="966" spans="1:10" ht="12.75">
      <c r="A966" s="78"/>
      <c r="B966" s="78"/>
      <c r="C966" s="78"/>
      <c r="D966" s="78"/>
      <c r="E966" s="73"/>
      <c r="F966" s="78"/>
      <c r="G966" s="69"/>
      <c r="H966" s="70"/>
      <c r="I966" s="70"/>
      <c r="J966" s="70"/>
    </row>
    <row r="967" spans="1:10" ht="12.75">
      <c r="A967" s="78"/>
      <c r="B967" s="78"/>
      <c r="C967" s="78"/>
      <c r="D967" s="78"/>
      <c r="E967" s="73"/>
      <c r="F967" s="78"/>
      <c r="G967" s="69"/>
      <c r="H967" s="70"/>
      <c r="I967" s="70"/>
      <c r="J967" s="70"/>
    </row>
    <row r="968" spans="1:10" ht="12.75">
      <c r="A968" s="78"/>
      <c r="B968" s="78"/>
      <c r="C968" s="78"/>
      <c r="D968" s="78"/>
      <c r="E968" s="73"/>
      <c r="F968" s="78"/>
      <c r="G968" s="69"/>
      <c r="H968" s="70"/>
      <c r="I968" s="70"/>
      <c r="J968" s="70"/>
    </row>
    <row r="969" spans="1:10" ht="12.75">
      <c r="A969" s="78"/>
      <c r="B969" s="78"/>
      <c r="C969" s="78"/>
      <c r="D969" s="78"/>
      <c r="E969" s="73"/>
      <c r="F969" s="78"/>
      <c r="G969" s="69"/>
      <c r="H969" s="70"/>
      <c r="I969" s="70"/>
      <c r="J969" s="70"/>
    </row>
    <row r="970" spans="1:10" ht="12.75">
      <c r="A970" s="78"/>
      <c r="B970" s="78"/>
      <c r="C970" s="78"/>
      <c r="D970" s="78"/>
      <c r="E970" s="73"/>
      <c r="F970" s="78"/>
      <c r="G970" s="69"/>
      <c r="H970" s="70"/>
      <c r="I970" s="70"/>
      <c r="J970" s="70"/>
    </row>
    <row r="971" spans="1:10" ht="12.75">
      <c r="A971" s="78"/>
      <c r="B971" s="78"/>
      <c r="C971" s="78"/>
      <c r="D971" s="78"/>
      <c r="E971" s="73"/>
      <c r="F971" s="78"/>
      <c r="G971" s="69"/>
      <c r="H971" s="70"/>
      <c r="I971" s="70"/>
      <c r="J971" s="70"/>
    </row>
    <row r="972" spans="1:10" ht="12.75">
      <c r="A972" s="78"/>
      <c r="B972" s="78"/>
      <c r="C972" s="78"/>
      <c r="D972" s="78"/>
      <c r="E972" s="73"/>
      <c r="F972" s="78"/>
      <c r="G972" s="69"/>
      <c r="H972" s="70"/>
      <c r="I972" s="70"/>
      <c r="J972" s="70"/>
    </row>
    <row r="973" spans="1:10" ht="12.75">
      <c r="A973" s="78"/>
      <c r="B973" s="78"/>
      <c r="C973" s="78"/>
      <c r="D973" s="78"/>
      <c r="E973" s="73"/>
      <c r="F973" s="78"/>
      <c r="G973" s="69"/>
      <c r="H973" s="70"/>
      <c r="I973" s="70"/>
      <c r="J973" s="70"/>
    </row>
    <row r="974" spans="1:10" ht="12.75">
      <c r="A974" s="78"/>
      <c r="B974" s="78"/>
      <c r="C974" s="78"/>
      <c r="D974" s="78"/>
      <c r="E974" s="73"/>
      <c r="F974" s="78"/>
      <c r="G974" s="69"/>
      <c r="H974" s="70"/>
      <c r="I974" s="70"/>
      <c r="J974" s="70"/>
    </row>
    <row r="975" spans="1:10" ht="12.75">
      <c r="A975" s="78"/>
      <c r="B975" s="78"/>
      <c r="C975" s="78"/>
      <c r="D975" s="78"/>
      <c r="E975" s="73"/>
      <c r="F975" s="78"/>
      <c r="G975" s="69"/>
      <c r="H975" s="70"/>
      <c r="I975" s="70"/>
      <c r="J975" s="70"/>
    </row>
    <row r="976" spans="1:10" ht="12.75">
      <c r="A976" s="78"/>
      <c r="B976" s="78"/>
      <c r="C976" s="78"/>
      <c r="D976" s="78"/>
      <c r="E976" s="73"/>
      <c r="F976" s="78"/>
      <c r="G976" s="69"/>
      <c r="H976" s="70"/>
      <c r="I976" s="70"/>
      <c r="J976" s="70"/>
    </row>
    <row r="977" spans="1:10" ht="12.75">
      <c r="A977" s="78"/>
      <c r="B977" s="78"/>
      <c r="C977" s="78"/>
      <c r="D977" s="78"/>
      <c r="E977" s="73"/>
      <c r="F977" s="78"/>
      <c r="G977" s="69"/>
      <c r="H977" s="70"/>
      <c r="I977" s="70"/>
      <c r="J977" s="70"/>
    </row>
    <row r="978" spans="1:10" ht="12.75">
      <c r="A978" s="78"/>
      <c r="B978" s="78"/>
      <c r="C978" s="78"/>
      <c r="D978" s="78"/>
      <c r="E978" s="73"/>
      <c r="F978" s="78"/>
      <c r="G978" s="69"/>
      <c r="H978" s="70"/>
      <c r="I978" s="70"/>
      <c r="J978" s="70"/>
    </row>
    <row r="979" spans="1:10" ht="12.75">
      <c r="A979" s="78"/>
      <c r="B979" s="78"/>
      <c r="C979" s="78"/>
      <c r="D979" s="78"/>
      <c r="E979" s="73"/>
      <c r="F979" s="78"/>
      <c r="G979" s="69"/>
      <c r="H979" s="70"/>
      <c r="I979" s="70"/>
      <c r="J979" s="70"/>
    </row>
    <row r="980" spans="1:10" ht="12.75">
      <c r="A980" s="78"/>
      <c r="B980" s="78"/>
      <c r="C980" s="78"/>
      <c r="D980" s="78"/>
      <c r="E980" s="73"/>
      <c r="F980" s="78"/>
      <c r="G980" s="69"/>
      <c r="H980" s="70"/>
      <c r="I980" s="70"/>
      <c r="J980" s="70"/>
    </row>
    <row r="981" spans="1:10" ht="12.75">
      <c r="A981" s="78"/>
      <c r="B981" s="78"/>
      <c r="C981" s="78"/>
      <c r="D981" s="78"/>
      <c r="E981" s="73"/>
      <c r="F981" s="78"/>
      <c r="G981" s="69"/>
      <c r="H981" s="70"/>
      <c r="I981" s="70"/>
      <c r="J981" s="70"/>
    </row>
    <row r="982" spans="1:10" ht="12.75">
      <c r="A982" s="78"/>
      <c r="B982" s="78"/>
      <c r="C982" s="78"/>
      <c r="D982" s="78"/>
      <c r="E982" s="73"/>
      <c r="F982" s="78"/>
      <c r="G982" s="69"/>
      <c r="H982" s="70"/>
      <c r="I982" s="70"/>
      <c r="J982" s="70"/>
    </row>
    <row r="983" spans="1:10" ht="12.75">
      <c r="A983" s="78"/>
      <c r="B983" s="78"/>
      <c r="C983" s="78"/>
      <c r="D983" s="78"/>
      <c r="E983" s="73"/>
      <c r="F983" s="78"/>
      <c r="G983" s="69"/>
      <c r="H983" s="70"/>
      <c r="I983" s="70"/>
      <c r="J983" s="70"/>
    </row>
    <row r="984" spans="1:10" ht="12.75">
      <c r="A984" s="78"/>
      <c r="B984" s="78"/>
      <c r="C984" s="78"/>
      <c r="D984" s="78"/>
      <c r="E984" s="73"/>
      <c r="F984" s="78"/>
      <c r="G984" s="69"/>
      <c r="H984" s="70"/>
      <c r="I984" s="70"/>
      <c r="J984" s="70"/>
    </row>
    <row r="985" spans="1:10" ht="12.75">
      <c r="A985" s="78"/>
      <c r="B985" s="78"/>
      <c r="C985" s="78"/>
      <c r="D985" s="78"/>
      <c r="E985" s="73"/>
      <c r="F985" s="78"/>
      <c r="G985" s="69"/>
      <c r="H985" s="70"/>
      <c r="I985" s="70"/>
      <c r="J985" s="70"/>
    </row>
    <row r="986" spans="1:10" ht="12.75">
      <c r="A986" s="78"/>
      <c r="B986" s="78"/>
      <c r="C986" s="78"/>
      <c r="D986" s="78"/>
      <c r="E986" s="73"/>
      <c r="F986" s="78"/>
      <c r="G986" s="69"/>
      <c r="H986" s="70"/>
      <c r="I986" s="70"/>
      <c r="J986" s="70"/>
    </row>
    <row r="987" spans="1:10" ht="12.75">
      <c r="A987" s="78"/>
      <c r="B987" s="78"/>
      <c r="C987" s="78"/>
      <c r="D987" s="78"/>
      <c r="E987" s="73"/>
      <c r="F987" s="78"/>
      <c r="G987" s="69"/>
      <c r="H987" s="70"/>
      <c r="I987" s="70"/>
      <c r="J987" s="70"/>
    </row>
    <row r="988" spans="1:10" ht="12.75">
      <c r="A988" s="78"/>
      <c r="B988" s="78"/>
      <c r="C988" s="78"/>
      <c r="D988" s="78"/>
      <c r="E988" s="73"/>
      <c r="F988" s="78"/>
      <c r="G988" s="69"/>
      <c r="H988" s="70"/>
      <c r="I988" s="70"/>
      <c r="J988" s="70"/>
    </row>
    <row r="989" spans="1:10" ht="12.75">
      <c r="A989" s="78"/>
      <c r="B989" s="78"/>
      <c r="C989" s="78"/>
      <c r="D989" s="78"/>
      <c r="E989" s="73"/>
      <c r="F989" s="78"/>
      <c r="G989" s="69"/>
      <c r="H989" s="70"/>
      <c r="I989" s="70"/>
      <c r="J989" s="70"/>
    </row>
    <row r="990" spans="1:10" ht="12.75">
      <c r="A990" s="78"/>
      <c r="B990" s="78"/>
      <c r="C990" s="78"/>
      <c r="D990" s="78"/>
      <c r="E990" s="73"/>
      <c r="F990" s="78"/>
      <c r="G990" s="69"/>
      <c r="H990" s="70"/>
      <c r="I990" s="70"/>
      <c r="J990" s="70"/>
    </row>
    <row r="991" spans="1:10" ht="12.75">
      <c r="A991" s="78"/>
      <c r="B991" s="78"/>
      <c r="C991" s="78"/>
      <c r="D991" s="78"/>
      <c r="E991" s="73"/>
      <c r="F991" s="78"/>
      <c r="G991" s="69"/>
      <c r="H991" s="70"/>
      <c r="I991" s="70"/>
      <c r="J991" s="70"/>
    </row>
    <row r="992" spans="1:10" ht="12.75">
      <c r="A992" s="78"/>
      <c r="B992" s="78"/>
      <c r="C992" s="78"/>
      <c r="D992" s="78"/>
      <c r="E992" s="73"/>
      <c r="F992" s="78"/>
      <c r="G992" s="69"/>
      <c r="H992" s="70"/>
      <c r="I992" s="70"/>
      <c r="J992" s="70"/>
    </row>
    <row r="993" spans="1:10" ht="12.75">
      <c r="A993" s="78"/>
      <c r="B993" s="78"/>
      <c r="C993" s="78"/>
      <c r="D993" s="78"/>
      <c r="E993" s="73"/>
      <c r="F993" s="78"/>
      <c r="G993" s="69"/>
      <c r="H993" s="70"/>
      <c r="I993" s="70"/>
      <c r="J993" s="70"/>
    </row>
    <row r="994" spans="1:10" ht="12.75">
      <c r="A994" s="78"/>
      <c r="B994" s="78"/>
      <c r="C994" s="78"/>
      <c r="D994" s="78"/>
      <c r="E994" s="73"/>
      <c r="F994" s="78"/>
      <c r="G994" s="69"/>
      <c r="H994" s="70"/>
      <c r="I994" s="70"/>
      <c r="J994" s="70"/>
    </row>
    <row r="995" spans="1:10" ht="12.75">
      <c r="A995" s="78"/>
      <c r="B995" s="78"/>
      <c r="C995" s="78"/>
      <c r="D995" s="78"/>
      <c r="E995" s="73"/>
      <c r="F995" s="78"/>
      <c r="G995" s="69"/>
      <c r="H995" s="70"/>
      <c r="I995" s="70"/>
      <c r="J995" s="70"/>
    </row>
    <row r="996" spans="1:10" ht="12.75">
      <c r="A996" s="78"/>
      <c r="B996" s="78"/>
      <c r="C996" s="78"/>
      <c r="D996" s="78"/>
      <c r="E996" s="73"/>
      <c r="F996" s="78"/>
      <c r="G996" s="69"/>
      <c r="H996" s="70"/>
      <c r="I996" s="70"/>
      <c r="J996" s="70"/>
    </row>
    <row r="997" spans="1:10" ht="12.75">
      <c r="A997" s="78"/>
      <c r="B997" s="78"/>
      <c r="C997" s="78"/>
      <c r="D997" s="78"/>
      <c r="E997" s="73"/>
      <c r="F997" s="78"/>
      <c r="G997" s="69"/>
      <c r="H997" s="70"/>
      <c r="I997" s="70"/>
      <c r="J997" s="70"/>
    </row>
    <row r="998" spans="1:10" ht="12.75">
      <c r="A998" s="78"/>
      <c r="B998" s="78"/>
      <c r="C998" s="78"/>
      <c r="D998" s="78"/>
      <c r="E998" s="73"/>
      <c r="F998" s="78"/>
      <c r="G998" s="69"/>
      <c r="H998" s="70"/>
      <c r="I998" s="70"/>
      <c r="J998" s="70"/>
    </row>
    <row r="999" spans="1:10" ht="12.75">
      <c r="A999" s="78"/>
      <c r="B999" s="78"/>
      <c r="C999" s="78"/>
      <c r="D999" s="78"/>
      <c r="E999" s="73"/>
      <c r="F999" s="78"/>
      <c r="G999" s="69"/>
      <c r="H999" s="70"/>
      <c r="I999" s="70"/>
      <c r="J999" s="70"/>
    </row>
    <row r="1000" spans="1:10" ht="12.75">
      <c r="A1000" s="78"/>
      <c r="B1000" s="78"/>
      <c r="C1000" s="78"/>
      <c r="D1000" s="78"/>
      <c r="E1000" s="73"/>
      <c r="F1000" s="78"/>
      <c r="G1000" s="69"/>
      <c r="H1000" s="70"/>
      <c r="I1000" s="70"/>
      <c r="J1000" s="70"/>
    </row>
    <row r="1001" spans="1:10" ht="12.75">
      <c r="A1001" s="78"/>
      <c r="B1001" s="78"/>
      <c r="C1001" s="78"/>
      <c r="D1001" s="78"/>
      <c r="E1001" s="73"/>
      <c r="F1001" s="78"/>
      <c r="G1001" s="69"/>
      <c r="H1001" s="70"/>
      <c r="I1001" s="70"/>
      <c r="J1001" s="70"/>
    </row>
    <row r="1002" spans="1:10" ht="12.75">
      <c r="A1002" s="78"/>
      <c r="B1002" s="78"/>
      <c r="C1002" s="78"/>
      <c r="D1002" s="78"/>
      <c r="E1002" s="73"/>
      <c r="F1002" s="78"/>
      <c r="G1002" s="69"/>
      <c r="H1002" s="70"/>
      <c r="I1002" s="70"/>
      <c r="J1002" s="70"/>
    </row>
    <row r="1003" spans="1:10" ht="12.75">
      <c r="A1003" s="78"/>
      <c r="B1003" s="78"/>
      <c r="C1003" s="78"/>
      <c r="D1003" s="78"/>
      <c r="E1003" s="73"/>
      <c r="F1003" s="78"/>
      <c r="G1003" s="69"/>
      <c r="H1003" s="70"/>
      <c r="I1003" s="70"/>
      <c r="J1003" s="70"/>
    </row>
    <row r="1004" spans="1:10" ht="12.75">
      <c r="A1004" s="78"/>
      <c r="B1004" s="78"/>
      <c r="C1004" s="78"/>
      <c r="D1004" s="78"/>
      <c r="E1004" s="73"/>
      <c r="F1004" s="78"/>
      <c r="G1004" s="69"/>
      <c r="H1004" s="70"/>
      <c r="I1004" s="70"/>
      <c r="J1004" s="70"/>
    </row>
    <row r="1005" spans="1:10" ht="12.75">
      <c r="A1005" s="78"/>
      <c r="B1005" s="78"/>
      <c r="C1005" s="78"/>
      <c r="D1005" s="78"/>
      <c r="E1005" s="73"/>
      <c r="F1005" s="78"/>
      <c r="G1005" s="69"/>
      <c r="H1005" s="70"/>
      <c r="I1005" s="70"/>
      <c r="J1005" s="70"/>
    </row>
    <row r="1006" spans="1:10" ht="12.75">
      <c r="A1006" s="78"/>
      <c r="B1006" s="78"/>
      <c r="C1006" s="78"/>
      <c r="D1006" s="78"/>
      <c r="E1006" s="73"/>
      <c r="F1006" s="78"/>
      <c r="G1006" s="69"/>
      <c r="H1006" s="70"/>
      <c r="I1006" s="70"/>
      <c r="J1006" s="70"/>
    </row>
    <row r="1007" spans="1:10" ht="12.75">
      <c r="A1007" s="78"/>
      <c r="B1007" s="78"/>
      <c r="C1007" s="78"/>
      <c r="D1007" s="78"/>
      <c r="E1007" s="73"/>
      <c r="F1007" s="78"/>
      <c r="G1007" s="69"/>
      <c r="H1007" s="70"/>
      <c r="I1007" s="70"/>
      <c r="J1007" s="70"/>
    </row>
    <row r="1008" spans="1:10" ht="12.75">
      <c r="A1008" s="78"/>
      <c r="B1008" s="78"/>
      <c r="C1008" s="78"/>
      <c r="D1008" s="78"/>
      <c r="E1008" s="73"/>
      <c r="F1008" s="78"/>
      <c r="G1008" s="69"/>
      <c r="H1008" s="70"/>
      <c r="I1008" s="70"/>
      <c r="J1008" s="70"/>
    </row>
    <row r="1009" spans="1:10" ht="12.75">
      <c r="A1009" s="78"/>
      <c r="B1009" s="78"/>
      <c r="C1009" s="78"/>
      <c r="D1009" s="78"/>
      <c r="E1009" s="73"/>
      <c r="F1009" s="78"/>
      <c r="G1009" s="69"/>
      <c r="H1009" s="70"/>
      <c r="I1009" s="70"/>
      <c r="J1009" s="70"/>
    </row>
    <row r="1010" spans="1:10" ht="12.75">
      <c r="A1010" s="78"/>
      <c r="B1010" s="78"/>
      <c r="C1010" s="78"/>
      <c r="D1010" s="78"/>
      <c r="E1010" s="73"/>
      <c r="F1010" s="78"/>
      <c r="G1010" s="69"/>
      <c r="H1010" s="70"/>
      <c r="I1010" s="70"/>
      <c r="J1010" s="70"/>
    </row>
    <row r="1011" spans="1:10" ht="12.75">
      <c r="A1011" s="78"/>
      <c r="B1011" s="78"/>
      <c r="C1011" s="78"/>
      <c r="D1011" s="78"/>
      <c r="E1011" s="73"/>
      <c r="F1011" s="78"/>
      <c r="G1011" s="69"/>
      <c r="H1011" s="70"/>
      <c r="I1011" s="70"/>
      <c r="J1011" s="70"/>
    </row>
    <row r="1012" spans="1:10" ht="12.75">
      <c r="A1012" s="78"/>
      <c r="B1012" s="78"/>
      <c r="C1012" s="78"/>
      <c r="D1012" s="78"/>
      <c r="E1012" s="73"/>
      <c r="F1012" s="78"/>
      <c r="G1012" s="69"/>
      <c r="H1012" s="70"/>
      <c r="I1012" s="70"/>
      <c r="J1012" s="70"/>
    </row>
    <row r="1013" spans="1:10" ht="12.75">
      <c r="A1013" s="78"/>
      <c r="B1013" s="78"/>
      <c r="C1013" s="78"/>
      <c r="D1013" s="78"/>
      <c r="E1013" s="73"/>
      <c r="F1013" s="78"/>
      <c r="G1013" s="69"/>
      <c r="H1013" s="70"/>
      <c r="I1013" s="70"/>
      <c r="J1013" s="70"/>
    </row>
    <row r="1014" spans="1:10" ht="12.75">
      <c r="A1014" s="78"/>
      <c r="B1014" s="78"/>
      <c r="C1014" s="78"/>
      <c r="D1014" s="78"/>
      <c r="E1014" s="73"/>
      <c r="F1014" s="78"/>
      <c r="G1014" s="69"/>
      <c r="H1014" s="70"/>
      <c r="I1014" s="70"/>
      <c r="J1014" s="70"/>
    </row>
    <row r="1015" spans="1:10" ht="12.75">
      <c r="A1015" s="78"/>
      <c r="B1015" s="78"/>
      <c r="C1015" s="78"/>
      <c r="D1015" s="78"/>
      <c r="E1015" s="73"/>
      <c r="F1015" s="78"/>
      <c r="G1015" s="69"/>
      <c r="H1015" s="70"/>
      <c r="I1015" s="70"/>
      <c r="J1015" s="70"/>
    </row>
    <row r="1016" spans="1:10" ht="12.75">
      <c r="A1016" s="78"/>
      <c r="B1016" s="78"/>
      <c r="C1016" s="78"/>
      <c r="D1016" s="78"/>
      <c r="E1016" s="73"/>
      <c r="F1016" s="78"/>
      <c r="G1016" s="69"/>
      <c r="H1016" s="70"/>
      <c r="I1016" s="70"/>
      <c r="J1016" s="70"/>
    </row>
    <row r="1017" spans="1:10" ht="12.75">
      <c r="A1017" s="78"/>
      <c r="B1017" s="78"/>
      <c r="C1017" s="78"/>
      <c r="D1017" s="78"/>
      <c r="E1017" s="73"/>
      <c r="F1017" s="78"/>
      <c r="G1017" s="69"/>
      <c r="H1017" s="70"/>
      <c r="I1017" s="70"/>
      <c r="J1017" s="70"/>
    </row>
    <row r="1018" spans="1:10" ht="12.75">
      <c r="A1018" s="78"/>
      <c r="B1018" s="78"/>
      <c r="C1018" s="78"/>
      <c r="D1018" s="78"/>
      <c r="E1018" s="73"/>
      <c r="F1018" s="78"/>
      <c r="G1018" s="69"/>
      <c r="H1018" s="70"/>
      <c r="I1018" s="70"/>
      <c r="J1018" s="70"/>
    </row>
    <row r="1019" spans="1:10" ht="12.75">
      <c r="A1019" s="78"/>
      <c r="B1019" s="78"/>
      <c r="C1019" s="78"/>
      <c r="D1019" s="78"/>
      <c r="E1019" s="73"/>
      <c r="F1019" s="78"/>
      <c r="G1019" s="69"/>
      <c r="H1019" s="70"/>
      <c r="I1019" s="70"/>
      <c r="J1019" s="70"/>
    </row>
    <row r="1020" spans="1:10" ht="12.75">
      <c r="A1020" s="78"/>
      <c r="B1020" s="78"/>
      <c r="C1020" s="78"/>
      <c r="D1020" s="78"/>
      <c r="E1020" s="73"/>
      <c r="F1020" s="78"/>
      <c r="G1020" s="69"/>
      <c r="H1020" s="70"/>
      <c r="I1020" s="70"/>
      <c r="J1020" s="70"/>
    </row>
    <row r="1021" spans="1:10" ht="12.75">
      <c r="A1021" s="78"/>
      <c r="B1021" s="78"/>
      <c r="C1021" s="78"/>
      <c r="D1021" s="78"/>
      <c r="E1021" s="73"/>
      <c r="F1021" s="78"/>
      <c r="G1021" s="69"/>
      <c r="H1021" s="70"/>
      <c r="I1021" s="70"/>
      <c r="J1021" s="70"/>
    </row>
    <row r="1022" spans="1:10" ht="12.75">
      <c r="A1022" s="78"/>
      <c r="B1022" s="78"/>
      <c r="C1022" s="78"/>
      <c r="D1022" s="78"/>
      <c r="E1022" s="73"/>
      <c r="F1022" s="78"/>
      <c r="G1022" s="69"/>
      <c r="H1022" s="70"/>
      <c r="I1022" s="70"/>
      <c r="J1022" s="70"/>
    </row>
    <row r="1023" spans="1:10" ht="12.75">
      <c r="A1023" s="78"/>
      <c r="B1023" s="78"/>
      <c r="C1023" s="78"/>
      <c r="D1023" s="78"/>
      <c r="E1023" s="73"/>
      <c r="F1023" s="78"/>
      <c r="G1023" s="69"/>
      <c r="H1023" s="70"/>
      <c r="I1023" s="70"/>
      <c r="J1023" s="70"/>
    </row>
    <row r="1024" spans="1:10" ht="12.75">
      <c r="A1024" s="78"/>
      <c r="B1024" s="78"/>
      <c r="C1024" s="78"/>
      <c r="D1024" s="78"/>
      <c r="E1024" s="73"/>
      <c r="F1024" s="78"/>
      <c r="G1024" s="69"/>
      <c r="H1024" s="70"/>
      <c r="I1024" s="70"/>
      <c r="J1024" s="70"/>
    </row>
    <row r="1025" spans="1:10" ht="12.75">
      <c r="A1025" s="78"/>
      <c r="B1025" s="78"/>
      <c r="C1025" s="78"/>
      <c r="D1025" s="78"/>
      <c r="E1025" s="73"/>
      <c r="F1025" s="78"/>
      <c r="G1025" s="69"/>
      <c r="H1025" s="70"/>
      <c r="I1025" s="70"/>
      <c r="J1025" s="70"/>
    </row>
    <row r="1026" spans="1:10" ht="12.75">
      <c r="A1026" s="78"/>
      <c r="B1026" s="78"/>
      <c r="C1026" s="78"/>
      <c r="D1026" s="78"/>
      <c r="E1026" s="73"/>
      <c r="F1026" s="78"/>
      <c r="G1026" s="69"/>
      <c r="H1026" s="70"/>
      <c r="I1026" s="70"/>
      <c r="J1026" s="70"/>
    </row>
    <row r="1027" spans="1:10" ht="12.75">
      <c r="A1027" s="78"/>
      <c r="B1027" s="78"/>
      <c r="C1027" s="78"/>
      <c r="D1027" s="78"/>
      <c r="E1027" s="73"/>
      <c r="F1027" s="78"/>
      <c r="G1027" s="69"/>
      <c r="H1027" s="70"/>
      <c r="I1027" s="70"/>
      <c r="J1027" s="70"/>
    </row>
    <row r="1028" spans="1:10" ht="12.75">
      <c r="A1028" s="78"/>
      <c r="B1028" s="78"/>
      <c r="C1028" s="78"/>
      <c r="D1028" s="78"/>
      <c r="E1028" s="73"/>
      <c r="F1028" s="78"/>
      <c r="G1028" s="69"/>
      <c r="H1028" s="70"/>
      <c r="I1028" s="70"/>
      <c r="J1028" s="70"/>
    </row>
    <row r="1029" spans="1:10" ht="12.75">
      <c r="A1029" s="78"/>
      <c r="B1029" s="78"/>
      <c r="C1029" s="78"/>
      <c r="D1029" s="78"/>
      <c r="E1029" s="73"/>
      <c r="F1029" s="78"/>
      <c r="G1029" s="69"/>
      <c r="H1029" s="70"/>
      <c r="I1029" s="70"/>
      <c r="J1029" s="70"/>
    </row>
    <row r="1030" spans="1:10" ht="12.75">
      <c r="A1030" s="78"/>
      <c r="B1030" s="78"/>
      <c r="C1030" s="78"/>
      <c r="D1030" s="78"/>
      <c r="E1030" s="73"/>
      <c r="F1030" s="78"/>
      <c r="G1030" s="69"/>
      <c r="H1030" s="70"/>
      <c r="I1030" s="70"/>
      <c r="J1030" s="70"/>
    </row>
    <row r="1031" spans="1:10" ht="12.75">
      <c r="A1031" s="78"/>
      <c r="B1031" s="78"/>
      <c r="C1031" s="78"/>
      <c r="D1031" s="78"/>
      <c r="E1031" s="73"/>
      <c r="F1031" s="78"/>
      <c r="G1031" s="69"/>
      <c r="H1031" s="70"/>
      <c r="I1031" s="70"/>
      <c r="J1031" s="70"/>
    </row>
    <row r="1032" spans="1:10" ht="12.75">
      <c r="A1032" s="78"/>
      <c r="B1032" s="78"/>
      <c r="C1032" s="78"/>
      <c r="D1032" s="78"/>
      <c r="E1032" s="73"/>
      <c r="F1032" s="78"/>
      <c r="G1032" s="69"/>
      <c r="H1032" s="70"/>
      <c r="I1032" s="70"/>
      <c r="J1032" s="70"/>
    </row>
    <row r="1033" spans="1:10" ht="12.75">
      <c r="A1033" s="78"/>
      <c r="B1033" s="78"/>
      <c r="C1033" s="78"/>
      <c r="D1033" s="78"/>
      <c r="E1033" s="73"/>
      <c r="F1033" s="78"/>
      <c r="G1033" s="69"/>
      <c r="H1033" s="70"/>
      <c r="I1033" s="70"/>
      <c r="J1033" s="70"/>
    </row>
    <row r="1034" spans="1:10" ht="12.75">
      <c r="A1034" s="78"/>
      <c r="B1034" s="78"/>
      <c r="C1034" s="78"/>
      <c r="D1034" s="78"/>
      <c r="E1034" s="73"/>
      <c r="F1034" s="78"/>
      <c r="G1034" s="69"/>
      <c r="H1034" s="70"/>
      <c r="I1034" s="70"/>
      <c r="J1034" s="70"/>
    </row>
    <row r="1035" spans="1:10" ht="12.75">
      <c r="A1035" s="78"/>
      <c r="B1035" s="78"/>
      <c r="C1035" s="78"/>
      <c r="D1035" s="78"/>
      <c r="E1035" s="73"/>
      <c r="F1035" s="78"/>
      <c r="G1035" s="69"/>
      <c r="H1035" s="70"/>
      <c r="I1035" s="70"/>
      <c r="J1035" s="70"/>
    </row>
    <row r="1036" spans="1:10" ht="12.75">
      <c r="A1036" s="78"/>
      <c r="B1036" s="78"/>
      <c r="C1036" s="78"/>
      <c r="D1036" s="78"/>
      <c r="E1036" s="73"/>
      <c r="F1036" s="78"/>
      <c r="G1036" s="69"/>
      <c r="H1036" s="70"/>
      <c r="I1036" s="70"/>
      <c r="J1036" s="70"/>
    </row>
    <row r="1037" spans="1:10" ht="12.75">
      <c r="A1037" s="78"/>
      <c r="B1037" s="78"/>
      <c r="C1037" s="78"/>
      <c r="D1037" s="78"/>
      <c r="E1037" s="73"/>
      <c r="F1037" s="78"/>
      <c r="G1037" s="69"/>
      <c r="H1037" s="70"/>
      <c r="I1037" s="70"/>
      <c r="J1037" s="70"/>
    </row>
    <row r="1038" spans="1:10" ht="12.75">
      <c r="A1038" s="78"/>
      <c r="B1038" s="78"/>
      <c r="C1038" s="78"/>
      <c r="D1038" s="78"/>
      <c r="E1038" s="73"/>
      <c r="F1038" s="78"/>
      <c r="G1038" s="69"/>
      <c r="H1038" s="70"/>
      <c r="I1038" s="70"/>
      <c r="J1038" s="70"/>
    </row>
    <row r="1039" spans="1:10" ht="12.75">
      <c r="A1039" s="78"/>
      <c r="B1039" s="78"/>
      <c r="C1039" s="78"/>
      <c r="D1039" s="78"/>
      <c r="E1039" s="73"/>
      <c r="F1039" s="78"/>
      <c r="G1039" s="69"/>
      <c r="H1039" s="70"/>
      <c r="I1039" s="70"/>
      <c r="J1039" s="70"/>
    </row>
    <row r="1040" spans="1:10" ht="12.75">
      <c r="A1040" s="78"/>
      <c r="B1040" s="78"/>
      <c r="C1040" s="78"/>
      <c r="D1040" s="78"/>
      <c r="E1040" s="73"/>
      <c r="F1040" s="78"/>
      <c r="G1040" s="69"/>
      <c r="H1040" s="70"/>
      <c r="I1040" s="70"/>
      <c r="J1040" s="70"/>
    </row>
    <row r="1041" spans="1:10" ht="12.75">
      <c r="A1041" s="78"/>
      <c r="B1041" s="78"/>
      <c r="C1041" s="78"/>
      <c r="D1041" s="78"/>
      <c r="E1041" s="73"/>
      <c r="F1041" s="78"/>
      <c r="G1041" s="69"/>
      <c r="H1041" s="70"/>
      <c r="I1041" s="70"/>
      <c r="J1041" s="70"/>
    </row>
    <row r="1042" spans="1:10" ht="12.75">
      <c r="A1042" s="78"/>
      <c r="B1042" s="78"/>
      <c r="C1042" s="78"/>
      <c r="D1042" s="78"/>
      <c r="E1042" s="73"/>
      <c r="F1042" s="78"/>
      <c r="G1042" s="69"/>
      <c r="H1042" s="70"/>
      <c r="I1042" s="70"/>
      <c r="J1042" s="70"/>
    </row>
    <row r="1043" spans="1:10" ht="12.75">
      <c r="A1043" s="78"/>
      <c r="B1043" s="78"/>
      <c r="C1043" s="78"/>
      <c r="D1043" s="78"/>
      <c r="E1043" s="73"/>
      <c r="F1043" s="78"/>
      <c r="G1043" s="69"/>
      <c r="H1043" s="70"/>
      <c r="I1043" s="70"/>
      <c r="J1043" s="70"/>
    </row>
    <row r="1044" spans="1:10" ht="12.75">
      <c r="A1044" s="78"/>
      <c r="B1044" s="78"/>
      <c r="C1044" s="78"/>
      <c r="D1044" s="78"/>
      <c r="E1044" s="73"/>
      <c r="F1044" s="78"/>
      <c r="G1044" s="69"/>
      <c r="H1044" s="70"/>
      <c r="I1044" s="70"/>
      <c r="J1044" s="70"/>
    </row>
    <row r="1045" spans="1:10" ht="12.75">
      <c r="A1045" s="78"/>
      <c r="B1045" s="78"/>
      <c r="C1045" s="78"/>
      <c r="D1045" s="78"/>
      <c r="E1045" s="73"/>
      <c r="F1045" s="78"/>
      <c r="G1045" s="69"/>
      <c r="H1045" s="70"/>
      <c r="I1045" s="70"/>
      <c r="J1045" s="70"/>
    </row>
    <row r="1046" spans="1:10" ht="12.75">
      <c r="A1046" s="78"/>
      <c r="B1046" s="78"/>
      <c r="C1046" s="78"/>
      <c r="D1046" s="78"/>
      <c r="E1046" s="73"/>
      <c r="F1046" s="78"/>
      <c r="G1046" s="69"/>
      <c r="H1046" s="70"/>
      <c r="I1046" s="70"/>
      <c r="J1046" s="70"/>
    </row>
    <row r="1047" spans="1:10" ht="12.75">
      <c r="A1047" s="78"/>
      <c r="B1047" s="78"/>
      <c r="C1047" s="78"/>
      <c r="D1047" s="78"/>
      <c r="E1047" s="73"/>
      <c r="F1047" s="78"/>
      <c r="G1047" s="69"/>
      <c r="H1047" s="70"/>
      <c r="I1047" s="70"/>
      <c r="J1047" s="70"/>
    </row>
    <row r="1048" spans="1:10" ht="12.75">
      <c r="A1048" s="78"/>
      <c r="B1048" s="78"/>
      <c r="C1048" s="78"/>
      <c r="D1048" s="78"/>
      <c r="E1048" s="73"/>
      <c r="F1048" s="78"/>
      <c r="G1048" s="69"/>
      <c r="H1048" s="70"/>
      <c r="I1048" s="70"/>
      <c r="J1048" s="70"/>
    </row>
    <row r="1049" spans="1:10" ht="12.75">
      <c r="A1049" s="78"/>
      <c r="B1049" s="78"/>
      <c r="C1049" s="78"/>
      <c r="D1049" s="78"/>
      <c r="E1049" s="73"/>
      <c r="F1049" s="78"/>
      <c r="G1049" s="69"/>
      <c r="H1049" s="70"/>
      <c r="I1049" s="70"/>
      <c r="J1049" s="70"/>
    </row>
    <row r="1050" spans="1:10" ht="12.75">
      <c r="A1050" s="78"/>
      <c r="B1050" s="78"/>
      <c r="C1050" s="78"/>
      <c r="D1050" s="78"/>
      <c r="E1050" s="73"/>
      <c r="F1050" s="78"/>
      <c r="G1050" s="69"/>
      <c r="H1050" s="70"/>
      <c r="I1050" s="70"/>
      <c r="J1050" s="70"/>
    </row>
    <row r="1051" spans="1:10" ht="12.75">
      <c r="A1051" s="78"/>
      <c r="B1051" s="78"/>
      <c r="C1051" s="78"/>
      <c r="D1051" s="78"/>
      <c r="E1051" s="73"/>
      <c r="F1051" s="78"/>
      <c r="G1051" s="69"/>
      <c r="H1051" s="70"/>
      <c r="I1051" s="70"/>
      <c r="J1051" s="70"/>
    </row>
    <row r="1052" spans="1:10" ht="12.75">
      <c r="A1052" s="78"/>
      <c r="B1052" s="78"/>
      <c r="C1052" s="78"/>
      <c r="D1052" s="78"/>
      <c r="E1052" s="73"/>
      <c r="F1052" s="78"/>
      <c r="G1052" s="69"/>
      <c r="H1052" s="70"/>
      <c r="I1052" s="70"/>
      <c r="J1052" s="70"/>
    </row>
    <row r="1053" spans="1:10" ht="12.75">
      <c r="A1053" s="78"/>
      <c r="B1053" s="78"/>
      <c r="C1053" s="78"/>
      <c r="D1053" s="78"/>
      <c r="E1053" s="73"/>
      <c r="F1053" s="78"/>
      <c r="G1053" s="69"/>
      <c r="H1053" s="70"/>
      <c r="I1053" s="70"/>
      <c r="J1053" s="70"/>
    </row>
    <row r="1054" spans="1:10" ht="12.75">
      <c r="A1054" s="78"/>
      <c r="B1054" s="78"/>
      <c r="C1054" s="78"/>
      <c r="D1054" s="78"/>
      <c r="E1054" s="73"/>
      <c r="F1054" s="78"/>
      <c r="G1054" s="69"/>
      <c r="H1054" s="70"/>
      <c r="I1054" s="70"/>
      <c r="J1054" s="70"/>
    </row>
    <row r="1055" spans="1:10" ht="12.75">
      <c r="A1055" s="78"/>
      <c r="B1055" s="78"/>
      <c r="C1055" s="78"/>
      <c r="D1055" s="78"/>
      <c r="E1055" s="73"/>
      <c r="F1055" s="78"/>
      <c r="G1055" s="69"/>
      <c r="H1055" s="70"/>
      <c r="I1055" s="70"/>
      <c r="J1055" s="70"/>
    </row>
    <row r="1056" spans="1:10" ht="12.75">
      <c r="A1056" s="78"/>
      <c r="B1056" s="78"/>
      <c r="C1056" s="78"/>
      <c r="D1056" s="78"/>
      <c r="E1056" s="73"/>
      <c r="F1056" s="78"/>
      <c r="G1056" s="69"/>
      <c r="H1056" s="70"/>
      <c r="I1056" s="70"/>
      <c r="J1056" s="70"/>
    </row>
    <row r="1057" spans="1:10" ht="12.75">
      <c r="A1057" s="78"/>
      <c r="B1057" s="78"/>
      <c r="C1057" s="78"/>
      <c r="D1057" s="78"/>
      <c r="E1057" s="73"/>
      <c r="F1057" s="78"/>
      <c r="G1057" s="69"/>
      <c r="H1057" s="70"/>
      <c r="I1057" s="70"/>
      <c r="J1057" s="70"/>
    </row>
    <row r="1058" spans="1:10" ht="12.75">
      <c r="A1058" s="78"/>
      <c r="B1058" s="78"/>
      <c r="C1058" s="78"/>
      <c r="D1058" s="78"/>
      <c r="E1058" s="73"/>
      <c r="F1058" s="78"/>
      <c r="G1058" s="69"/>
      <c r="H1058" s="70"/>
      <c r="I1058" s="70"/>
      <c r="J1058" s="70"/>
    </row>
    <row r="1059" spans="1:10" ht="12.75">
      <c r="A1059" s="78"/>
      <c r="B1059" s="78"/>
      <c r="C1059" s="78"/>
      <c r="D1059" s="78"/>
      <c r="E1059" s="73"/>
      <c r="F1059" s="78"/>
      <c r="G1059" s="69"/>
      <c r="H1059" s="70"/>
      <c r="I1059" s="70"/>
      <c r="J1059" s="70"/>
    </row>
    <row r="1060" spans="1:10" ht="12.75">
      <c r="A1060" s="78"/>
      <c r="B1060" s="78"/>
      <c r="C1060" s="78"/>
      <c r="D1060" s="78"/>
      <c r="E1060" s="73"/>
      <c r="F1060" s="78"/>
      <c r="G1060" s="69"/>
      <c r="H1060" s="70"/>
      <c r="I1060" s="70"/>
      <c r="J1060" s="70"/>
    </row>
    <row r="1061" spans="1:10" ht="12.75">
      <c r="A1061" s="78"/>
      <c r="B1061" s="78"/>
      <c r="C1061" s="78"/>
      <c r="D1061" s="78"/>
      <c r="E1061" s="73"/>
      <c r="F1061" s="78"/>
      <c r="G1061" s="69"/>
      <c r="H1061" s="70"/>
      <c r="I1061" s="70"/>
      <c r="J1061" s="70"/>
    </row>
    <row r="1062" spans="1:10" ht="12.75">
      <c r="A1062" s="78"/>
      <c r="B1062" s="78"/>
      <c r="C1062" s="78"/>
      <c r="D1062" s="78"/>
      <c r="E1062" s="73"/>
      <c r="F1062" s="78"/>
      <c r="G1062" s="69"/>
      <c r="H1062" s="70"/>
      <c r="I1062" s="70"/>
      <c r="J1062" s="70"/>
    </row>
    <row r="1063" spans="1:10" ht="12.75">
      <c r="A1063" s="78"/>
      <c r="B1063" s="78"/>
      <c r="C1063" s="78"/>
      <c r="D1063" s="78"/>
      <c r="E1063" s="73"/>
      <c r="F1063" s="78"/>
      <c r="G1063" s="69"/>
      <c r="H1063" s="70"/>
      <c r="I1063" s="70"/>
      <c r="J1063" s="70"/>
    </row>
    <row r="1064" spans="1:10" ht="12.75">
      <c r="A1064" s="78"/>
      <c r="B1064" s="78"/>
      <c r="C1064" s="78"/>
      <c r="D1064" s="78"/>
      <c r="E1064" s="73"/>
      <c r="F1064" s="78"/>
      <c r="G1064" s="69"/>
      <c r="H1064" s="70"/>
      <c r="I1064" s="70"/>
      <c r="J1064" s="70"/>
    </row>
    <row r="1065" spans="1:10" ht="12.75">
      <c r="A1065" s="78"/>
      <c r="B1065" s="78"/>
      <c r="C1065" s="78"/>
      <c r="D1065" s="78"/>
      <c r="E1065" s="73"/>
      <c r="F1065" s="78"/>
      <c r="G1065" s="69"/>
      <c r="H1065" s="70"/>
      <c r="I1065" s="70"/>
      <c r="J1065" s="70"/>
    </row>
    <row r="1066" spans="1:10" ht="12.75">
      <c r="A1066" s="78"/>
      <c r="B1066" s="78"/>
      <c r="C1066" s="78"/>
      <c r="D1066" s="78"/>
      <c r="E1066" s="73"/>
      <c r="F1066" s="78"/>
      <c r="G1066" s="69"/>
      <c r="H1066" s="70"/>
      <c r="I1066" s="70"/>
      <c r="J1066" s="70"/>
    </row>
    <row r="1067" spans="1:10" ht="12.75">
      <c r="A1067" s="78"/>
      <c r="B1067" s="78"/>
      <c r="C1067" s="78"/>
      <c r="D1067" s="78"/>
      <c r="E1067" s="73"/>
      <c r="F1067" s="78"/>
      <c r="G1067" s="69"/>
      <c r="H1067" s="70"/>
      <c r="I1067" s="70"/>
      <c r="J1067" s="70"/>
    </row>
    <row r="1068" spans="1:10" ht="12.75">
      <c r="A1068" s="78"/>
      <c r="B1068" s="78"/>
      <c r="C1068" s="78"/>
      <c r="D1068" s="78"/>
      <c r="E1068" s="73"/>
      <c r="F1068" s="78"/>
      <c r="G1068" s="69"/>
      <c r="H1068" s="70"/>
      <c r="I1068" s="70"/>
      <c r="J1068" s="70"/>
    </row>
    <row r="1069" spans="1:10" ht="12.75">
      <c r="A1069" s="78"/>
      <c r="B1069" s="78"/>
      <c r="C1069" s="78"/>
      <c r="D1069" s="78"/>
      <c r="E1069" s="73"/>
      <c r="F1069" s="78"/>
      <c r="G1069" s="69"/>
      <c r="H1069" s="70"/>
      <c r="I1069" s="70"/>
      <c r="J1069" s="70"/>
    </row>
    <row r="1070" spans="1:10" ht="12.75">
      <c r="A1070" s="78"/>
      <c r="B1070" s="78"/>
      <c r="C1070" s="78"/>
      <c r="D1070" s="78"/>
      <c r="E1070" s="73"/>
      <c r="F1070" s="78"/>
      <c r="G1070" s="69"/>
      <c r="H1070" s="70"/>
      <c r="I1070" s="70"/>
      <c r="J1070" s="70"/>
    </row>
    <row r="1071" spans="1:10" ht="12.75">
      <c r="A1071" s="78"/>
      <c r="B1071" s="78"/>
      <c r="C1071" s="78"/>
      <c r="D1071" s="78"/>
      <c r="E1071" s="73"/>
      <c r="F1071" s="78"/>
      <c r="G1071" s="69"/>
      <c r="H1071" s="70"/>
      <c r="I1071" s="70"/>
      <c r="J1071" s="70"/>
    </row>
    <row r="1072" spans="1:10" ht="12.75">
      <c r="A1072" s="78"/>
      <c r="B1072" s="78"/>
      <c r="C1072" s="78"/>
      <c r="D1072" s="78"/>
      <c r="E1072" s="73"/>
      <c r="F1072" s="78"/>
      <c r="G1072" s="69"/>
      <c r="H1072" s="70"/>
      <c r="I1072" s="70"/>
      <c r="J1072" s="70"/>
    </row>
    <row r="1073" spans="1:10" ht="12.75">
      <c r="A1073" s="78"/>
      <c r="B1073" s="78"/>
      <c r="C1073" s="78"/>
      <c r="D1073" s="78"/>
      <c r="E1073" s="73"/>
      <c r="F1073" s="78"/>
      <c r="G1073" s="69"/>
      <c r="H1073" s="70"/>
      <c r="I1073" s="70"/>
      <c r="J1073" s="70"/>
    </row>
    <row r="1074" spans="1:10" ht="12.75">
      <c r="A1074" s="78"/>
      <c r="B1074" s="78"/>
      <c r="C1074" s="78"/>
      <c r="D1074" s="78"/>
      <c r="E1074" s="73"/>
      <c r="F1074" s="78"/>
      <c r="G1074" s="69"/>
      <c r="H1074" s="70"/>
      <c r="I1074" s="70"/>
      <c r="J1074" s="70"/>
    </row>
    <row r="1075" spans="1:10" ht="12.75">
      <c r="A1075" s="78"/>
      <c r="B1075" s="78"/>
      <c r="C1075" s="78"/>
      <c r="D1075" s="78"/>
      <c r="E1075" s="73"/>
      <c r="F1075" s="78"/>
      <c r="G1075" s="69"/>
      <c r="H1075" s="70"/>
      <c r="I1075" s="70"/>
      <c r="J1075" s="70"/>
    </row>
    <row r="1076" spans="1:10" ht="12.75">
      <c r="A1076" s="78"/>
      <c r="B1076" s="78"/>
      <c r="C1076" s="78"/>
      <c r="D1076" s="78"/>
      <c r="E1076" s="73"/>
      <c r="F1076" s="78"/>
      <c r="G1076" s="69"/>
      <c r="H1076" s="70"/>
      <c r="I1076" s="70"/>
      <c r="J1076" s="70"/>
    </row>
    <row r="1077" spans="1:10" ht="12.75">
      <c r="A1077" s="78"/>
      <c r="B1077" s="78"/>
      <c r="C1077" s="78"/>
      <c r="D1077" s="78"/>
      <c r="E1077" s="73"/>
      <c r="F1077" s="78"/>
      <c r="G1077" s="69"/>
      <c r="H1077" s="70"/>
      <c r="I1077" s="70"/>
      <c r="J1077" s="70"/>
    </row>
    <row r="1078" spans="1:10" ht="12.75">
      <c r="A1078" s="78"/>
      <c r="B1078" s="78"/>
      <c r="C1078" s="78"/>
      <c r="D1078" s="78"/>
      <c r="E1078" s="73"/>
      <c r="F1078" s="78"/>
      <c r="G1078" s="69"/>
      <c r="H1078" s="70"/>
      <c r="I1078" s="70"/>
      <c r="J1078" s="70"/>
    </row>
    <row r="1079" spans="1:10" ht="12.75">
      <c r="A1079" s="78"/>
      <c r="B1079" s="78"/>
      <c r="C1079" s="78"/>
      <c r="D1079" s="78"/>
      <c r="E1079" s="73"/>
      <c r="F1079" s="78"/>
      <c r="G1079" s="69"/>
      <c r="H1079" s="70"/>
      <c r="I1079" s="70"/>
      <c r="J1079" s="70"/>
    </row>
    <row r="1080" spans="1:10" ht="12.75">
      <c r="A1080" s="78"/>
      <c r="B1080" s="78"/>
      <c r="C1080" s="78"/>
      <c r="D1080" s="78"/>
      <c r="E1080" s="73"/>
      <c r="F1080" s="78"/>
      <c r="G1080" s="69"/>
      <c r="H1080" s="70"/>
      <c r="I1080" s="70"/>
      <c r="J1080" s="70"/>
    </row>
    <row r="1081" spans="1:10" ht="12.75">
      <c r="A1081" s="78"/>
      <c r="B1081" s="78"/>
      <c r="C1081" s="78"/>
      <c r="D1081" s="78"/>
      <c r="E1081" s="73"/>
      <c r="F1081" s="78"/>
      <c r="G1081" s="69"/>
      <c r="H1081" s="70"/>
      <c r="I1081" s="70"/>
      <c r="J1081" s="70"/>
    </row>
    <row r="1082" spans="1:10" ht="12.75">
      <c r="A1082" s="78"/>
      <c r="B1082" s="78"/>
      <c r="C1082" s="78"/>
      <c r="D1082" s="78"/>
      <c r="E1082" s="73"/>
      <c r="F1082" s="78"/>
      <c r="G1082" s="69"/>
      <c r="H1082" s="70"/>
      <c r="I1082" s="70"/>
      <c r="J1082" s="70"/>
    </row>
    <row r="1083" spans="1:10" ht="12.75">
      <c r="A1083" s="78"/>
      <c r="B1083" s="78"/>
      <c r="C1083" s="78"/>
      <c r="D1083" s="78"/>
      <c r="E1083" s="73"/>
      <c r="F1083" s="78"/>
      <c r="G1083" s="69"/>
      <c r="H1083" s="70"/>
      <c r="I1083" s="70"/>
      <c r="J1083" s="70"/>
    </row>
    <row r="1084" spans="1:10" ht="12.75">
      <c r="A1084" s="78"/>
      <c r="B1084" s="78"/>
      <c r="C1084" s="78"/>
      <c r="D1084" s="78"/>
      <c r="E1084" s="73"/>
      <c r="F1084" s="78"/>
      <c r="G1084" s="69"/>
      <c r="H1084" s="70"/>
      <c r="I1084" s="70"/>
      <c r="J1084" s="70"/>
    </row>
    <row r="1085" spans="1:10" ht="12.75">
      <c r="A1085" s="78"/>
      <c r="B1085" s="78"/>
      <c r="C1085" s="78"/>
      <c r="D1085" s="78"/>
      <c r="E1085" s="73"/>
      <c r="F1085" s="78"/>
      <c r="G1085" s="69"/>
      <c r="H1085" s="70"/>
      <c r="I1085" s="70"/>
      <c r="J1085" s="70"/>
    </row>
    <row r="1086" spans="1:10" ht="12.75">
      <c r="A1086" s="78"/>
      <c r="B1086" s="78"/>
      <c r="C1086" s="78"/>
      <c r="D1086" s="78"/>
      <c r="E1086" s="73"/>
      <c r="F1086" s="78"/>
      <c r="G1086" s="69"/>
      <c r="H1086" s="70"/>
      <c r="I1086" s="70"/>
      <c r="J1086" s="70"/>
    </row>
    <row r="1087" spans="1:10" ht="12.75">
      <c r="A1087" s="78"/>
      <c r="B1087" s="78"/>
      <c r="C1087" s="78"/>
      <c r="D1087" s="78"/>
      <c r="E1087" s="73"/>
      <c r="F1087" s="78"/>
      <c r="G1087" s="69"/>
      <c r="H1087" s="70"/>
      <c r="I1087" s="70"/>
      <c r="J1087" s="70"/>
    </row>
    <row r="1088" spans="1:10" ht="12.75">
      <c r="A1088" s="78"/>
      <c r="B1088" s="78"/>
      <c r="C1088" s="78"/>
      <c r="D1088" s="78"/>
      <c r="E1088" s="73"/>
      <c r="F1088" s="78"/>
      <c r="G1088" s="69"/>
      <c r="H1088" s="70"/>
      <c r="I1088" s="70"/>
      <c r="J1088" s="70"/>
    </row>
    <row r="1089" spans="1:10" ht="12.75">
      <c r="A1089" s="78"/>
      <c r="B1089" s="78"/>
      <c r="C1089" s="78"/>
      <c r="D1089" s="78"/>
      <c r="E1089" s="73"/>
      <c r="F1089" s="78"/>
      <c r="G1089" s="69"/>
      <c r="H1089" s="70"/>
      <c r="I1089" s="70"/>
      <c r="J1089" s="70"/>
    </row>
    <row r="1090" spans="1:10" ht="12.75">
      <c r="A1090" s="78"/>
      <c r="B1090" s="78"/>
      <c r="C1090" s="78"/>
      <c r="D1090" s="78"/>
      <c r="E1090" s="73"/>
      <c r="F1090" s="78"/>
      <c r="G1090" s="69"/>
      <c r="H1090" s="70"/>
      <c r="I1090" s="70"/>
      <c r="J1090" s="70"/>
    </row>
    <row r="1091" spans="1:10" ht="12.75">
      <c r="A1091" s="78"/>
      <c r="B1091" s="78"/>
      <c r="C1091" s="78"/>
      <c r="D1091" s="78"/>
      <c r="E1091" s="73"/>
      <c r="F1091" s="78"/>
      <c r="G1091" s="69"/>
      <c r="H1091" s="70"/>
      <c r="I1091" s="70"/>
      <c r="J1091" s="70"/>
    </row>
    <row r="1092" spans="1:10" ht="12.75">
      <c r="A1092" s="78"/>
      <c r="B1092" s="78"/>
      <c r="C1092" s="78"/>
      <c r="D1092" s="78"/>
      <c r="E1092" s="73"/>
      <c r="F1092" s="78"/>
      <c r="G1092" s="69"/>
      <c r="H1092" s="70"/>
      <c r="I1092" s="70"/>
      <c r="J1092" s="70"/>
    </row>
    <row r="1093" spans="1:10" ht="12.75">
      <c r="A1093" s="78"/>
      <c r="B1093" s="78"/>
      <c r="C1093" s="78"/>
      <c r="D1093" s="78"/>
      <c r="E1093" s="73"/>
      <c r="F1093" s="78"/>
      <c r="G1093" s="69"/>
      <c r="H1093" s="70"/>
      <c r="I1093" s="70"/>
      <c r="J1093" s="70"/>
    </row>
    <row r="1094" spans="1:10" ht="12.75">
      <c r="A1094" s="78"/>
      <c r="B1094" s="78"/>
      <c r="C1094" s="78"/>
      <c r="D1094" s="78"/>
      <c r="E1094" s="73"/>
      <c r="F1094" s="78"/>
      <c r="G1094" s="69"/>
      <c r="H1094" s="70"/>
      <c r="I1094" s="70"/>
      <c r="J1094" s="70"/>
    </row>
    <row r="1095" spans="1:10" ht="12.75">
      <c r="A1095" s="78"/>
      <c r="B1095" s="78"/>
      <c r="C1095" s="78"/>
      <c r="D1095" s="78"/>
      <c r="E1095" s="73"/>
      <c r="F1095" s="78"/>
      <c r="G1095" s="69"/>
      <c r="H1095" s="70"/>
      <c r="I1095" s="70"/>
      <c r="J1095" s="70"/>
    </row>
    <row r="1096" spans="1:10" ht="12.75">
      <c r="A1096" s="78"/>
      <c r="B1096" s="78"/>
      <c r="C1096" s="78"/>
      <c r="D1096" s="78"/>
      <c r="E1096" s="73"/>
      <c r="F1096" s="78"/>
      <c r="G1096" s="69"/>
      <c r="H1096" s="70"/>
      <c r="I1096" s="70"/>
      <c r="J1096" s="70"/>
    </row>
    <row r="1097" spans="1:10" ht="12.75">
      <c r="A1097" s="78"/>
      <c r="B1097" s="78"/>
      <c r="C1097" s="78"/>
      <c r="D1097" s="78"/>
      <c r="E1097" s="73"/>
      <c r="F1097" s="78"/>
      <c r="G1097" s="69"/>
      <c r="H1097" s="70"/>
      <c r="I1097" s="70"/>
      <c r="J1097" s="70"/>
    </row>
    <row r="1098" spans="1:10" ht="12.75">
      <c r="A1098" s="78"/>
      <c r="B1098" s="78"/>
      <c r="C1098" s="78"/>
      <c r="D1098" s="78"/>
      <c r="E1098" s="73"/>
      <c r="F1098" s="78"/>
      <c r="G1098" s="69"/>
      <c r="H1098" s="70"/>
      <c r="I1098" s="70"/>
      <c r="J1098" s="70"/>
    </row>
    <row r="1099" spans="1:10" ht="12.75">
      <c r="A1099" s="78"/>
      <c r="B1099" s="78"/>
      <c r="C1099" s="78"/>
      <c r="D1099" s="78"/>
      <c r="E1099" s="73"/>
      <c r="F1099" s="78"/>
      <c r="G1099" s="69"/>
      <c r="H1099" s="70"/>
      <c r="I1099" s="70"/>
      <c r="J1099" s="70"/>
    </row>
    <row r="1100" spans="1:10" ht="12.75">
      <c r="A1100" s="78"/>
      <c r="B1100" s="78"/>
      <c r="C1100" s="78"/>
      <c r="D1100" s="78"/>
      <c r="E1100" s="73"/>
      <c r="F1100" s="78"/>
      <c r="G1100" s="69"/>
      <c r="H1100" s="70"/>
      <c r="I1100" s="70"/>
      <c r="J1100" s="70"/>
    </row>
    <row r="1101" spans="1:10" ht="12.75">
      <c r="A1101" s="78"/>
      <c r="B1101" s="78"/>
      <c r="C1101" s="78"/>
      <c r="D1101" s="78"/>
      <c r="E1101" s="73"/>
      <c r="F1101" s="78"/>
      <c r="G1101" s="69"/>
      <c r="H1101" s="70"/>
      <c r="I1101" s="70"/>
      <c r="J1101" s="70"/>
    </row>
    <row r="1102" spans="1:10" ht="12.75">
      <c r="A1102" s="78"/>
      <c r="B1102" s="78"/>
      <c r="C1102" s="78"/>
      <c r="D1102" s="78"/>
      <c r="E1102" s="73"/>
      <c r="F1102" s="78"/>
      <c r="G1102" s="69"/>
      <c r="H1102" s="70"/>
      <c r="I1102" s="70"/>
      <c r="J1102" s="70"/>
    </row>
    <row r="1103" spans="1:10" ht="12.75">
      <c r="A1103" s="78"/>
      <c r="B1103" s="78"/>
      <c r="C1103" s="78"/>
      <c r="D1103" s="78"/>
      <c r="E1103" s="73"/>
      <c r="F1103" s="78"/>
      <c r="G1103" s="69"/>
      <c r="H1103" s="70"/>
      <c r="I1103" s="70"/>
      <c r="J1103" s="70"/>
    </row>
    <row r="1104" spans="1:10" ht="12.75">
      <c r="A1104" s="78"/>
      <c r="B1104" s="78"/>
      <c r="C1104" s="78"/>
      <c r="D1104" s="78"/>
      <c r="E1104" s="73"/>
      <c r="F1104" s="78"/>
      <c r="G1104" s="69"/>
      <c r="H1104" s="70"/>
      <c r="I1104" s="70"/>
      <c r="J1104" s="70"/>
    </row>
    <row r="1105" spans="1:10" ht="12.75">
      <c r="A1105" s="78"/>
      <c r="B1105" s="78"/>
      <c r="C1105" s="78"/>
      <c r="D1105" s="78"/>
      <c r="E1105" s="73"/>
      <c r="F1105" s="78"/>
      <c r="G1105" s="69"/>
      <c r="H1105" s="70"/>
      <c r="I1105" s="70"/>
      <c r="J1105" s="70"/>
    </row>
    <row r="1106" spans="1:10" ht="12.75">
      <c r="A1106" s="78"/>
      <c r="B1106" s="78"/>
      <c r="C1106" s="78"/>
      <c r="D1106" s="78"/>
      <c r="E1106" s="73"/>
      <c r="F1106" s="78"/>
      <c r="G1106" s="69"/>
      <c r="H1106" s="70"/>
      <c r="I1106" s="70"/>
      <c r="J1106" s="70"/>
    </row>
    <row r="1107" spans="1:10" ht="12.75">
      <c r="A1107" s="78"/>
      <c r="B1107" s="78"/>
      <c r="C1107" s="78"/>
      <c r="D1107" s="78"/>
      <c r="E1107" s="73"/>
      <c r="F1107" s="78"/>
      <c r="G1107" s="69"/>
      <c r="H1107" s="70"/>
      <c r="I1107" s="70"/>
      <c r="J1107" s="70"/>
    </row>
    <row r="1108" spans="1:10" ht="12.75">
      <c r="A1108" s="78"/>
      <c r="B1108" s="78"/>
      <c r="C1108" s="78"/>
      <c r="D1108" s="78"/>
      <c r="E1108" s="73"/>
      <c r="F1108" s="78"/>
      <c r="G1108" s="69"/>
      <c r="H1108" s="70"/>
      <c r="I1108" s="70"/>
      <c r="J1108" s="70"/>
    </row>
    <row r="1109" spans="1:10" ht="12.75">
      <c r="A1109" s="78"/>
      <c r="B1109" s="78"/>
      <c r="C1109" s="78"/>
      <c r="D1109" s="78"/>
      <c r="E1109" s="73"/>
      <c r="F1109" s="78"/>
      <c r="G1109" s="69"/>
      <c r="H1109" s="70"/>
      <c r="I1109" s="70"/>
      <c r="J1109" s="70"/>
    </row>
    <row r="1110" spans="1:10" ht="12.75">
      <c r="A1110" s="78"/>
      <c r="B1110" s="78"/>
      <c r="C1110" s="78"/>
      <c r="D1110" s="78"/>
      <c r="E1110" s="73"/>
      <c r="F1110" s="78"/>
      <c r="G1110" s="69"/>
      <c r="H1110" s="70"/>
      <c r="I1110" s="70"/>
      <c r="J1110" s="70"/>
    </row>
    <row r="1111" spans="1:10" ht="12.75">
      <c r="A1111" s="78"/>
      <c r="B1111" s="78"/>
      <c r="C1111" s="78"/>
      <c r="D1111" s="78"/>
      <c r="E1111" s="73"/>
      <c r="F1111" s="78"/>
      <c r="G1111" s="69"/>
      <c r="H1111" s="70"/>
      <c r="I1111" s="70"/>
      <c r="J1111" s="70"/>
    </row>
    <row r="1112" spans="1:10" ht="12.75">
      <c r="A1112" s="78"/>
      <c r="B1112" s="78"/>
      <c r="C1112" s="78"/>
      <c r="D1112" s="78"/>
      <c r="E1112" s="73"/>
      <c r="F1112" s="78"/>
      <c r="G1112" s="69"/>
      <c r="H1112" s="70"/>
      <c r="I1112" s="70"/>
      <c r="J1112" s="70"/>
    </row>
    <row r="1113" spans="1:10" ht="12.75">
      <c r="A1113" s="78"/>
      <c r="B1113" s="78"/>
      <c r="C1113" s="78"/>
      <c r="D1113" s="78"/>
      <c r="E1113" s="73"/>
      <c r="F1113" s="78"/>
      <c r="G1113" s="69"/>
      <c r="H1113" s="70"/>
      <c r="I1113" s="70"/>
      <c r="J1113" s="70"/>
    </row>
    <row r="1114" spans="1:10" ht="12.75">
      <c r="A1114" s="78"/>
      <c r="B1114" s="78"/>
      <c r="C1114" s="78"/>
      <c r="D1114" s="78"/>
      <c r="E1114" s="73"/>
      <c r="F1114" s="78"/>
      <c r="G1114" s="69"/>
      <c r="H1114" s="70"/>
      <c r="I1114" s="70"/>
      <c r="J1114" s="70"/>
    </row>
    <row r="1115" spans="1:10" ht="12.75">
      <c r="A1115" s="78"/>
      <c r="B1115" s="78"/>
      <c r="C1115" s="78"/>
      <c r="D1115" s="78"/>
      <c r="E1115" s="73"/>
      <c r="F1115" s="78"/>
      <c r="G1115" s="69"/>
      <c r="H1115" s="70"/>
      <c r="I1115" s="70"/>
      <c r="J1115" s="70"/>
    </row>
    <row r="1116" spans="1:10" ht="12.75">
      <c r="A1116" s="78"/>
      <c r="B1116" s="78"/>
      <c r="C1116" s="78"/>
      <c r="D1116" s="78"/>
      <c r="E1116" s="73"/>
      <c r="F1116" s="78"/>
      <c r="G1116" s="69"/>
      <c r="H1116" s="70"/>
      <c r="I1116" s="70"/>
      <c r="J1116" s="70"/>
    </row>
    <row r="1117" spans="1:10" ht="12.75">
      <c r="A1117" s="78"/>
      <c r="B1117" s="78"/>
      <c r="C1117" s="78"/>
      <c r="D1117" s="78"/>
      <c r="E1117" s="73"/>
      <c r="F1117" s="78"/>
      <c r="G1117" s="69"/>
      <c r="H1117" s="70"/>
      <c r="I1117" s="70"/>
      <c r="J1117" s="70"/>
    </row>
    <row r="1118" spans="1:10" ht="12.75">
      <c r="A1118" s="78"/>
      <c r="B1118" s="78"/>
      <c r="C1118" s="78"/>
      <c r="D1118" s="78"/>
      <c r="E1118" s="73"/>
      <c r="F1118" s="78"/>
      <c r="G1118" s="69"/>
      <c r="H1118" s="70"/>
      <c r="I1118" s="70"/>
      <c r="J1118" s="70"/>
    </row>
    <row r="1119" spans="1:10" ht="12.75">
      <c r="A1119" s="78"/>
      <c r="B1119" s="78"/>
      <c r="C1119" s="78"/>
      <c r="D1119" s="78"/>
      <c r="E1119" s="73"/>
      <c r="F1119" s="78"/>
      <c r="G1119" s="69"/>
      <c r="H1119" s="70"/>
      <c r="I1119" s="70"/>
      <c r="J1119" s="70"/>
    </row>
    <row r="1120" spans="1:10" ht="12.75">
      <c r="A1120" s="78"/>
      <c r="B1120" s="78"/>
      <c r="C1120" s="78"/>
      <c r="D1120" s="78"/>
      <c r="E1120" s="73"/>
      <c r="F1120" s="78"/>
      <c r="G1120" s="69"/>
      <c r="H1120" s="70"/>
      <c r="I1120" s="70"/>
      <c r="J1120" s="70"/>
    </row>
    <row r="1121" spans="1:10" ht="12.75">
      <c r="A1121" s="78"/>
      <c r="B1121" s="78"/>
      <c r="C1121" s="78"/>
      <c r="D1121" s="78"/>
      <c r="E1121" s="73"/>
      <c r="F1121" s="78"/>
      <c r="G1121" s="69"/>
      <c r="H1121" s="70"/>
      <c r="I1121" s="70"/>
      <c r="J1121" s="70"/>
    </row>
    <row r="1122" spans="1:10" ht="12.75">
      <c r="A1122" s="78"/>
      <c r="B1122" s="78"/>
      <c r="C1122" s="78"/>
      <c r="D1122" s="78"/>
      <c r="E1122" s="73"/>
      <c r="F1122" s="78"/>
      <c r="G1122" s="69"/>
      <c r="H1122" s="70"/>
      <c r="I1122" s="70"/>
      <c r="J1122" s="70"/>
    </row>
    <row r="1123" spans="1:10" ht="12.75">
      <c r="A1123" s="78"/>
      <c r="B1123" s="78"/>
      <c r="C1123" s="78"/>
      <c r="D1123" s="78"/>
      <c r="E1123" s="73"/>
      <c r="F1123" s="78"/>
      <c r="G1123" s="69"/>
      <c r="H1123" s="70"/>
      <c r="I1123" s="70"/>
      <c r="J1123" s="70"/>
    </row>
    <row r="1124" spans="1:10" ht="12.75">
      <c r="A1124" s="78"/>
      <c r="B1124" s="78"/>
      <c r="C1124" s="78"/>
      <c r="D1124" s="78"/>
      <c r="E1124" s="73"/>
      <c r="F1124" s="78"/>
      <c r="G1124" s="69"/>
      <c r="H1124" s="70"/>
      <c r="I1124" s="70"/>
      <c r="J1124" s="70"/>
    </row>
    <row r="1125" spans="1:10" ht="12.75">
      <c r="A1125" s="78"/>
      <c r="B1125" s="78"/>
      <c r="C1125" s="78"/>
      <c r="D1125" s="78"/>
      <c r="E1125" s="73"/>
      <c r="F1125" s="78"/>
      <c r="G1125" s="69"/>
      <c r="H1125" s="70"/>
      <c r="I1125" s="70"/>
      <c r="J1125" s="70"/>
    </row>
    <row r="1126" spans="1:10" ht="12.75">
      <c r="A1126" s="78"/>
      <c r="B1126" s="78"/>
      <c r="C1126" s="78"/>
      <c r="D1126" s="78"/>
      <c r="E1126" s="73"/>
      <c r="F1126" s="78"/>
      <c r="G1126" s="69"/>
      <c r="H1126" s="70"/>
      <c r="I1126" s="70"/>
      <c r="J1126" s="70"/>
    </row>
    <row r="1127" spans="1:10" ht="12.75">
      <c r="A1127" s="78"/>
      <c r="B1127" s="78"/>
      <c r="C1127" s="78"/>
      <c r="D1127" s="78"/>
      <c r="E1127" s="73"/>
      <c r="F1127" s="78"/>
      <c r="G1127" s="69"/>
      <c r="H1127" s="70"/>
      <c r="I1127" s="70"/>
      <c r="J1127" s="70"/>
    </row>
    <row r="1128" spans="1:10" ht="12.75">
      <c r="A1128" s="78"/>
      <c r="B1128" s="78"/>
      <c r="C1128" s="78"/>
      <c r="D1128" s="78"/>
      <c r="E1128" s="73"/>
      <c r="F1128" s="78"/>
      <c r="G1128" s="69"/>
      <c r="H1128" s="70"/>
      <c r="I1128" s="70"/>
      <c r="J1128" s="70"/>
    </row>
    <row r="1129" spans="1:10" ht="12.75">
      <c r="A1129" s="78"/>
      <c r="B1129" s="78"/>
      <c r="C1129" s="78"/>
      <c r="D1129" s="78"/>
      <c r="E1129" s="73"/>
      <c r="F1129" s="78"/>
      <c r="G1129" s="69"/>
      <c r="H1129" s="70"/>
      <c r="I1129" s="70"/>
      <c r="J1129" s="70"/>
    </row>
    <row r="1130" spans="1:10" ht="12.75">
      <c r="A1130" s="78"/>
      <c r="B1130" s="78"/>
      <c r="C1130" s="78"/>
      <c r="D1130" s="78"/>
      <c r="E1130" s="73"/>
      <c r="F1130" s="78"/>
      <c r="G1130" s="69"/>
      <c r="H1130" s="70"/>
      <c r="I1130" s="70"/>
      <c r="J1130" s="70"/>
    </row>
    <row r="1131" spans="1:10" ht="12.75">
      <c r="A1131" s="78"/>
      <c r="B1131" s="78"/>
      <c r="C1131" s="78"/>
      <c r="D1131" s="78"/>
      <c r="E1131" s="73"/>
      <c r="F1131" s="78"/>
      <c r="G1131" s="69"/>
      <c r="H1131" s="70"/>
      <c r="I1131" s="70"/>
      <c r="J1131" s="70"/>
    </row>
    <row r="1132" spans="1:10" ht="12.75">
      <c r="A1132" s="78"/>
      <c r="B1132" s="78"/>
      <c r="C1132" s="78"/>
      <c r="D1132" s="78"/>
      <c r="E1132" s="73"/>
      <c r="F1132" s="78"/>
      <c r="G1132" s="69"/>
      <c r="H1132" s="70"/>
      <c r="I1132" s="70"/>
      <c r="J1132" s="70"/>
    </row>
    <row r="1133" spans="1:10" ht="12.75">
      <c r="A1133" s="78"/>
      <c r="B1133" s="78"/>
      <c r="C1133" s="78"/>
      <c r="D1133" s="78"/>
      <c r="E1133" s="73"/>
      <c r="F1133" s="78"/>
      <c r="G1133" s="69"/>
      <c r="H1133" s="70"/>
      <c r="I1133" s="70"/>
      <c r="J1133" s="70"/>
    </row>
    <row r="1134" spans="1:10" ht="12.75">
      <c r="A1134" s="78"/>
      <c r="B1134" s="78"/>
      <c r="C1134" s="78"/>
      <c r="D1134" s="78"/>
      <c r="E1134" s="73"/>
      <c r="F1134" s="78"/>
      <c r="G1134" s="69"/>
      <c r="H1134" s="70"/>
      <c r="I1134" s="70"/>
      <c r="J1134" s="70"/>
    </row>
    <row r="1135" spans="1:10" ht="12.75">
      <c r="A1135" s="78"/>
      <c r="B1135" s="78"/>
      <c r="C1135" s="78"/>
      <c r="D1135" s="78"/>
      <c r="E1135" s="73"/>
      <c r="F1135" s="78"/>
      <c r="G1135" s="69"/>
      <c r="H1135" s="70"/>
      <c r="I1135" s="70"/>
      <c r="J1135" s="70"/>
    </row>
    <row r="1136" spans="1:10" ht="12.75">
      <c r="A1136" s="78"/>
      <c r="B1136" s="78"/>
      <c r="C1136" s="78"/>
      <c r="D1136" s="78"/>
      <c r="E1136" s="73"/>
      <c r="F1136" s="78"/>
      <c r="G1136" s="69"/>
      <c r="H1136" s="70"/>
      <c r="I1136" s="70"/>
      <c r="J1136" s="70"/>
    </row>
    <row r="1137" spans="1:10" ht="12.75">
      <c r="A1137" s="78"/>
      <c r="B1137" s="78"/>
      <c r="C1137" s="78"/>
      <c r="D1137" s="78"/>
      <c r="E1137" s="73"/>
      <c r="F1137" s="78"/>
      <c r="G1137" s="69"/>
      <c r="H1137" s="70"/>
      <c r="I1137" s="70"/>
      <c r="J1137" s="70"/>
    </row>
    <row r="1138" spans="1:10" ht="12.75">
      <c r="A1138" s="78"/>
      <c r="B1138" s="78"/>
      <c r="C1138" s="78"/>
      <c r="D1138" s="78"/>
      <c r="E1138" s="73"/>
      <c r="F1138" s="78"/>
      <c r="G1138" s="69"/>
      <c r="H1138" s="70"/>
      <c r="I1138" s="70"/>
      <c r="J1138" s="70"/>
    </row>
    <row r="1139" spans="1:10" ht="12.75">
      <c r="A1139" s="78"/>
      <c r="B1139" s="78"/>
      <c r="C1139" s="78"/>
      <c r="D1139" s="78"/>
      <c r="E1139" s="73"/>
      <c r="F1139" s="78"/>
      <c r="G1139" s="69"/>
      <c r="H1139" s="70"/>
      <c r="I1139" s="70"/>
      <c r="J1139" s="70"/>
    </row>
    <row r="1140" spans="1:10" ht="12.75">
      <c r="A1140" s="78"/>
      <c r="B1140" s="78"/>
      <c r="C1140" s="78"/>
      <c r="D1140" s="78"/>
      <c r="E1140" s="73"/>
      <c r="F1140" s="78"/>
      <c r="G1140" s="69"/>
      <c r="H1140" s="70"/>
      <c r="I1140" s="70"/>
      <c r="J1140" s="70"/>
    </row>
    <row r="1141" spans="1:10" ht="12.75">
      <c r="A1141" s="78"/>
      <c r="B1141" s="78"/>
      <c r="C1141" s="78"/>
      <c r="D1141" s="78"/>
      <c r="E1141" s="73"/>
      <c r="F1141" s="78"/>
      <c r="G1141" s="69"/>
      <c r="H1141" s="70"/>
      <c r="I1141" s="70"/>
      <c r="J1141" s="70"/>
    </row>
    <row r="1142" spans="1:10" ht="12.75">
      <c r="A1142" s="78"/>
      <c r="B1142" s="78"/>
      <c r="C1142" s="78"/>
      <c r="D1142" s="78"/>
      <c r="E1142" s="73"/>
      <c r="F1142" s="78"/>
      <c r="G1142" s="69"/>
      <c r="H1142" s="70"/>
      <c r="I1142" s="70"/>
      <c r="J1142" s="70"/>
    </row>
    <row r="1143" spans="1:10" ht="12.75">
      <c r="A1143" s="78"/>
      <c r="B1143" s="78"/>
      <c r="C1143" s="78"/>
      <c r="D1143" s="78"/>
      <c r="E1143" s="73"/>
      <c r="F1143" s="78"/>
      <c r="G1143" s="69"/>
      <c r="H1143" s="70"/>
      <c r="I1143" s="70"/>
      <c r="J1143" s="70"/>
    </row>
    <row r="1144" spans="1:10" ht="12.75">
      <c r="A1144" s="78"/>
      <c r="B1144" s="78"/>
      <c r="C1144" s="78"/>
      <c r="D1144" s="78"/>
      <c r="E1144" s="73"/>
      <c r="F1144" s="78"/>
      <c r="G1144" s="69"/>
      <c r="H1144" s="70"/>
      <c r="I1144" s="70"/>
      <c r="J1144" s="70"/>
    </row>
    <row r="1145" spans="1:10" ht="12.75">
      <c r="A1145" s="78"/>
      <c r="B1145" s="78"/>
      <c r="C1145" s="78"/>
      <c r="D1145" s="78"/>
      <c r="E1145" s="73"/>
      <c r="F1145" s="78"/>
      <c r="G1145" s="69"/>
      <c r="H1145" s="70"/>
      <c r="I1145" s="70"/>
      <c r="J1145" s="70"/>
    </row>
    <row r="1146" spans="1:10" ht="12.75">
      <c r="A1146" s="78"/>
      <c r="B1146" s="78"/>
      <c r="C1146" s="78"/>
      <c r="D1146" s="78"/>
      <c r="E1146" s="73"/>
      <c r="F1146" s="78"/>
      <c r="G1146" s="69"/>
      <c r="H1146" s="70"/>
      <c r="I1146" s="70"/>
      <c r="J1146" s="70"/>
    </row>
    <row r="1147" spans="1:10" ht="12.75">
      <c r="A1147" s="78"/>
      <c r="B1147" s="78"/>
      <c r="C1147" s="78"/>
      <c r="D1147" s="78"/>
      <c r="E1147" s="73"/>
      <c r="F1147" s="78"/>
      <c r="G1147" s="69"/>
      <c r="H1147" s="70"/>
      <c r="I1147" s="70"/>
      <c r="J1147" s="70"/>
    </row>
    <row r="1148" spans="1:10" ht="12.75">
      <c r="A1148" s="78"/>
      <c r="B1148" s="78"/>
      <c r="C1148" s="78"/>
      <c r="D1148" s="78"/>
      <c r="E1148" s="73"/>
      <c r="F1148" s="78"/>
      <c r="G1148" s="69"/>
      <c r="H1148" s="70"/>
      <c r="I1148" s="70"/>
      <c r="J1148" s="70"/>
    </row>
    <row r="1149" spans="1:10" ht="12.75">
      <c r="A1149" s="78"/>
      <c r="B1149" s="78"/>
      <c r="C1149" s="78"/>
      <c r="D1149" s="78"/>
      <c r="E1149" s="73"/>
      <c r="F1149" s="78"/>
      <c r="G1149" s="69"/>
      <c r="H1149" s="70"/>
      <c r="I1149" s="70"/>
      <c r="J1149" s="70"/>
    </row>
    <row r="1150" spans="1:10" ht="12.75">
      <c r="A1150" s="78"/>
      <c r="B1150" s="78"/>
      <c r="C1150" s="78"/>
      <c r="D1150" s="78"/>
      <c r="E1150" s="73"/>
      <c r="F1150" s="78"/>
      <c r="G1150" s="69"/>
      <c r="H1150" s="70"/>
      <c r="I1150" s="70"/>
      <c r="J1150" s="70"/>
    </row>
    <row r="1151" spans="1:10" ht="12.75">
      <c r="A1151" s="78"/>
      <c r="B1151" s="78"/>
      <c r="C1151" s="78"/>
      <c r="D1151" s="78"/>
      <c r="E1151" s="73"/>
      <c r="F1151" s="78"/>
      <c r="G1151" s="69"/>
      <c r="H1151" s="70"/>
      <c r="I1151" s="70"/>
      <c r="J1151" s="70"/>
    </row>
    <row r="1152" spans="1:10" ht="12.75">
      <c r="A1152" s="78"/>
      <c r="B1152" s="78"/>
      <c r="C1152" s="78"/>
      <c r="D1152" s="78"/>
      <c r="E1152" s="73"/>
      <c r="F1152" s="78"/>
      <c r="G1152" s="69"/>
      <c r="H1152" s="70"/>
      <c r="I1152" s="70"/>
      <c r="J1152" s="70"/>
    </row>
    <row r="1153" spans="1:10" ht="12.75">
      <c r="A1153" s="78"/>
      <c r="B1153" s="78"/>
      <c r="C1153" s="78"/>
      <c r="D1153" s="78"/>
      <c r="E1153" s="73"/>
      <c r="F1153" s="78"/>
      <c r="G1153" s="69"/>
      <c r="H1153" s="70"/>
      <c r="I1153" s="70"/>
      <c r="J1153" s="70"/>
    </row>
    <row r="1154" spans="1:10" ht="12.75">
      <c r="A1154" s="78"/>
      <c r="B1154" s="78"/>
      <c r="C1154" s="78"/>
      <c r="D1154" s="78"/>
      <c r="E1154" s="73"/>
      <c r="F1154" s="78"/>
      <c r="G1154" s="69"/>
      <c r="H1154" s="70"/>
      <c r="I1154" s="70"/>
      <c r="J1154" s="70"/>
    </row>
    <row r="1155" spans="1:10" ht="12.75">
      <c r="A1155" s="78"/>
      <c r="B1155" s="78"/>
      <c r="C1155" s="78"/>
      <c r="D1155" s="78"/>
      <c r="E1155" s="73"/>
      <c r="F1155" s="78"/>
      <c r="G1155" s="69"/>
      <c r="H1155" s="70"/>
      <c r="I1155" s="70"/>
      <c r="J1155" s="70"/>
    </row>
    <row r="1156" spans="1:10" ht="12.75">
      <c r="A1156" s="78"/>
      <c r="B1156" s="78"/>
      <c r="C1156" s="78"/>
      <c r="D1156" s="78"/>
      <c r="E1156" s="73"/>
      <c r="F1156" s="78"/>
      <c r="G1156" s="69"/>
      <c r="H1156" s="70"/>
      <c r="I1156" s="70"/>
      <c r="J1156" s="70"/>
    </row>
    <row r="1157" spans="1:10" ht="12.75">
      <c r="A1157" s="78"/>
      <c r="B1157" s="78"/>
      <c r="C1157" s="78"/>
      <c r="D1157" s="78"/>
      <c r="E1157" s="73"/>
      <c r="F1157" s="78"/>
      <c r="G1157" s="69"/>
      <c r="H1157" s="70"/>
      <c r="I1157" s="70"/>
      <c r="J1157" s="70"/>
    </row>
    <row r="1158" spans="1:10" ht="12.75">
      <c r="A1158" s="78"/>
      <c r="B1158" s="78"/>
      <c r="C1158" s="78"/>
      <c r="D1158" s="78"/>
      <c r="E1158" s="73"/>
      <c r="F1158" s="78"/>
      <c r="G1158" s="69"/>
      <c r="H1158" s="70"/>
      <c r="I1158" s="70"/>
      <c r="J1158" s="70"/>
    </row>
    <row r="1159" spans="1:10" ht="12.75">
      <c r="A1159" s="78"/>
      <c r="B1159" s="78"/>
      <c r="C1159" s="78"/>
      <c r="D1159" s="78"/>
      <c r="E1159" s="73"/>
      <c r="F1159" s="78"/>
      <c r="G1159" s="69"/>
      <c r="H1159" s="70"/>
      <c r="I1159" s="70"/>
      <c r="J1159" s="70"/>
    </row>
    <row r="1160" spans="1:10" ht="12.75">
      <c r="A1160" s="78"/>
      <c r="B1160" s="78"/>
      <c r="C1160" s="78"/>
      <c r="D1160" s="78"/>
      <c r="E1160" s="73"/>
      <c r="F1160" s="78"/>
      <c r="G1160" s="69"/>
      <c r="H1160" s="70"/>
      <c r="I1160" s="70"/>
      <c r="J1160" s="70"/>
    </row>
    <row r="1161" spans="1:10" ht="12.75">
      <c r="A1161" s="78"/>
      <c r="B1161" s="78"/>
      <c r="C1161" s="78"/>
      <c r="D1161" s="78"/>
      <c r="E1161" s="73"/>
      <c r="F1161" s="78"/>
      <c r="G1161" s="69"/>
      <c r="H1161" s="70"/>
      <c r="I1161" s="70"/>
      <c r="J1161" s="70"/>
    </row>
    <row r="1162" spans="1:10" ht="12.75">
      <c r="A1162" s="78"/>
      <c r="B1162" s="78"/>
      <c r="C1162" s="78"/>
      <c r="D1162" s="78"/>
      <c r="E1162" s="73"/>
      <c r="F1162" s="78"/>
      <c r="G1162" s="69"/>
      <c r="H1162" s="70"/>
      <c r="I1162" s="70"/>
      <c r="J1162" s="70"/>
    </row>
    <row r="1163" spans="1:10" ht="12.75">
      <c r="A1163" s="78"/>
      <c r="B1163" s="78"/>
      <c r="C1163" s="78"/>
      <c r="D1163" s="78"/>
      <c r="E1163" s="73"/>
      <c r="F1163" s="78"/>
      <c r="G1163" s="69"/>
      <c r="H1163" s="70"/>
      <c r="I1163" s="70"/>
      <c r="J1163" s="70"/>
    </row>
    <row r="1164" spans="1:10" ht="12.75">
      <c r="A1164" s="78"/>
      <c r="B1164" s="78"/>
      <c r="C1164" s="78"/>
      <c r="D1164" s="78"/>
      <c r="E1164" s="73"/>
      <c r="F1164" s="78"/>
      <c r="G1164" s="69"/>
      <c r="H1164" s="70"/>
      <c r="I1164" s="70"/>
      <c r="J1164" s="70"/>
    </row>
    <row r="1165" spans="1:10" ht="12.75">
      <c r="A1165" s="78"/>
      <c r="B1165" s="78"/>
      <c r="C1165" s="78"/>
      <c r="D1165" s="78"/>
      <c r="E1165" s="73"/>
      <c r="F1165" s="78"/>
      <c r="G1165" s="69"/>
      <c r="H1165" s="70"/>
      <c r="I1165" s="70"/>
      <c r="J1165" s="70"/>
    </row>
    <row r="1166" spans="1:10" ht="12.75">
      <c r="A1166" s="78"/>
      <c r="B1166" s="78"/>
      <c r="C1166" s="78"/>
      <c r="D1166" s="78"/>
      <c r="E1166" s="73"/>
      <c r="F1166" s="78"/>
      <c r="G1166" s="69"/>
      <c r="H1166" s="70"/>
      <c r="I1166" s="70"/>
      <c r="J1166" s="70"/>
    </row>
    <row r="1167" spans="1:10" ht="12.75">
      <c r="A1167" s="78"/>
      <c r="B1167" s="78"/>
      <c r="C1167" s="78"/>
      <c r="D1167" s="78"/>
      <c r="E1167" s="73"/>
      <c r="F1167" s="78"/>
      <c r="G1167" s="69"/>
      <c r="H1167" s="70"/>
      <c r="I1167" s="70"/>
      <c r="J1167" s="70"/>
    </row>
    <row r="1168" spans="1:10" ht="12.75">
      <c r="A1168" s="78"/>
      <c r="B1168" s="78"/>
      <c r="C1168" s="78"/>
      <c r="D1168" s="78"/>
      <c r="E1168" s="73"/>
      <c r="F1168" s="78"/>
      <c r="G1168" s="69"/>
      <c r="H1168" s="70"/>
      <c r="I1168" s="70"/>
      <c r="J1168" s="70"/>
    </row>
    <row r="1169" spans="1:10" ht="12.75">
      <c r="A1169" s="78"/>
      <c r="B1169" s="78"/>
      <c r="C1169" s="78"/>
      <c r="D1169" s="78"/>
      <c r="E1169" s="73"/>
      <c r="F1169" s="78"/>
      <c r="G1169" s="69"/>
      <c r="H1169" s="70"/>
      <c r="I1169" s="70"/>
      <c r="J1169" s="70"/>
    </row>
    <row r="1170" spans="1:10" ht="12.75">
      <c r="A1170" s="78"/>
      <c r="B1170" s="78"/>
      <c r="C1170" s="78"/>
      <c r="D1170" s="78"/>
      <c r="E1170" s="73"/>
      <c r="F1170" s="78"/>
      <c r="G1170" s="69"/>
      <c r="H1170" s="70"/>
      <c r="I1170" s="70"/>
      <c r="J1170" s="70"/>
    </row>
    <row r="1171" spans="1:10" ht="12.75">
      <c r="A1171" s="78"/>
      <c r="B1171" s="78"/>
      <c r="C1171" s="78"/>
      <c r="D1171" s="78"/>
      <c r="E1171" s="73"/>
      <c r="F1171" s="78"/>
      <c r="G1171" s="69"/>
      <c r="H1171" s="70"/>
      <c r="I1171" s="70"/>
      <c r="J1171" s="70"/>
    </row>
    <row r="1172" spans="1:10" ht="12.75">
      <c r="A1172" s="78"/>
      <c r="B1172" s="78"/>
      <c r="C1172" s="78"/>
      <c r="D1172" s="78"/>
      <c r="E1172" s="73"/>
      <c r="F1172" s="78"/>
      <c r="G1172" s="69"/>
      <c r="H1172" s="70"/>
      <c r="I1172" s="70"/>
      <c r="J1172" s="70"/>
    </row>
    <row r="1173" spans="1:10" ht="12.75">
      <c r="A1173" s="78"/>
      <c r="B1173" s="78"/>
      <c r="C1173" s="78"/>
      <c r="D1173" s="78"/>
      <c r="E1173" s="73"/>
      <c r="F1173" s="78"/>
      <c r="G1173" s="69"/>
      <c r="H1173" s="70"/>
      <c r="I1173" s="70"/>
      <c r="J1173" s="70"/>
    </row>
    <row r="1174" spans="1:10" ht="12.75">
      <c r="A1174" s="78"/>
      <c r="B1174" s="78"/>
      <c r="C1174" s="78"/>
      <c r="D1174" s="78"/>
      <c r="E1174" s="73"/>
      <c r="F1174" s="78"/>
      <c r="G1174" s="69"/>
      <c r="H1174" s="70"/>
      <c r="I1174" s="70"/>
      <c r="J1174" s="70"/>
    </row>
    <row r="1175" spans="1:10" ht="12.75">
      <c r="A1175" s="78"/>
      <c r="B1175" s="78"/>
      <c r="C1175" s="78"/>
      <c r="D1175" s="78"/>
      <c r="E1175" s="73"/>
      <c r="F1175" s="78"/>
      <c r="G1175" s="69"/>
      <c r="H1175" s="70"/>
      <c r="I1175" s="70"/>
      <c r="J1175" s="70"/>
    </row>
    <row r="1176" spans="1:10" ht="12.75">
      <c r="A1176" s="78"/>
      <c r="B1176" s="78"/>
      <c r="C1176" s="78"/>
      <c r="D1176" s="78"/>
      <c r="E1176" s="73"/>
      <c r="F1176" s="78"/>
      <c r="G1176" s="69"/>
      <c r="H1176" s="70"/>
      <c r="I1176" s="70"/>
      <c r="J1176" s="70"/>
    </row>
    <row r="1177" spans="1:10" ht="12.75">
      <c r="A1177" s="78"/>
      <c r="B1177" s="78"/>
      <c r="C1177" s="78"/>
      <c r="D1177" s="78"/>
      <c r="E1177" s="73"/>
      <c r="F1177" s="78"/>
      <c r="G1177" s="69"/>
      <c r="H1177" s="70"/>
      <c r="I1177" s="70"/>
      <c r="J1177" s="70"/>
    </row>
    <row r="1178" spans="1:10" ht="12.75">
      <c r="A1178" s="78"/>
      <c r="B1178" s="78"/>
      <c r="C1178" s="78"/>
      <c r="D1178" s="78"/>
      <c r="E1178" s="73"/>
      <c r="F1178" s="78"/>
      <c r="G1178" s="69"/>
      <c r="H1178" s="70"/>
      <c r="I1178" s="70"/>
      <c r="J1178" s="70"/>
    </row>
    <row r="1179" spans="1:10" ht="12.75">
      <c r="A1179" s="78"/>
      <c r="B1179" s="78"/>
      <c r="C1179" s="78"/>
      <c r="D1179" s="78"/>
      <c r="E1179" s="73"/>
      <c r="F1179" s="78"/>
      <c r="G1179" s="69"/>
      <c r="H1179" s="70"/>
      <c r="I1179" s="70"/>
      <c r="J1179" s="70"/>
    </row>
    <row r="1180" spans="1:10" ht="12.75">
      <c r="A1180" s="78"/>
      <c r="B1180" s="78"/>
      <c r="C1180" s="78"/>
      <c r="D1180" s="78"/>
      <c r="E1180" s="73"/>
      <c r="F1180" s="78"/>
      <c r="G1180" s="69"/>
      <c r="H1180" s="70"/>
      <c r="I1180" s="70"/>
      <c r="J1180" s="70"/>
    </row>
    <row r="1181" spans="1:10" ht="12.75">
      <c r="A1181" s="78"/>
      <c r="B1181" s="78"/>
      <c r="C1181" s="78"/>
      <c r="D1181" s="78"/>
      <c r="E1181" s="73"/>
      <c r="F1181" s="78"/>
      <c r="G1181" s="69"/>
      <c r="H1181" s="70"/>
      <c r="I1181" s="70"/>
      <c r="J1181" s="70"/>
    </row>
    <row r="1182" spans="1:10" ht="12.75">
      <c r="A1182" s="78"/>
      <c r="B1182" s="78"/>
      <c r="C1182" s="78"/>
      <c r="D1182" s="78"/>
      <c r="E1182" s="73"/>
      <c r="F1182" s="78"/>
      <c r="G1182" s="69"/>
      <c r="H1182" s="70"/>
      <c r="I1182" s="70"/>
      <c r="J1182" s="70"/>
    </row>
    <row r="1183" spans="1:10" ht="12.75">
      <c r="A1183" s="78"/>
      <c r="B1183" s="78"/>
      <c r="C1183" s="78"/>
      <c r="D1183" s="78"/>
      <c r="E1183" s="73"/>
      <c r="F1183" s="78"/>
      <c r="G1183" s="69"/>
      <c r="H1183" s="70"/>
      <c r="I1183" s="70"/>
      <c r="J1183" s="70"/>
    </row>
    <row r="1184" spans="1:10" ht="12.75">
      <c r="A1184" s="78"/>
      <c r="B1184" s="78"/>
      <c r="C1184" s="78"/>
      <c r="D1184" s="78"/>
      <c r="E1184" s="73"/>
      <c r="F1184" s="78"/>
      <c r="G1184" s="69"/>
      <c r="H1184" s="70"/>
      <c r="I1184" s="70"/>
      <c r="J1184" s="70"/>
    </row>
    <row r="1185" spans="1:10" ht="12.75">
      <c r="A1185" s="78"/>
      <c r="B1185" s="78"/>
      <c r="C1185" s="78"/>
      <c r="D1185" s="78"/>
      <c r="E1185" s="73"/>
      <c r="F1185" s="78"/>
      <c r="G1185" s="69"/>
      <c r="H1185" s="70"/>
      <c r="I1185" s="70"/>
      <c r="J1185" s="70"/>
    </row>
    <row r="1186" spans="1:10" ht="12.75">
      <c r="A1186" s="78"/>
      <c r="B1186" s="78"/>
      <c r="C1186" s="78"/>
      <c r="D1186" s="78"/>
      <c r="E1186" s="73"/>
      <c r="F1186" s="78"/>
      <c r="G1186" s="69"/>
      <c r="H1186" s="70"/>
      <c r="I1186" s="70"/>
      <c r="J1186" s="70"/>
    </row>
    <row r="1187" spans="1:10" ht="12.75">
      <c r="A1187" s="78"/>
      <c r="B1187" s="78"/>
      <c r="C1187" s="78"/>
      <c r="D1187" s="78"/>
      <c r="E1187" s="73"/>
      <c r="F1187" s="78"/>
      <c r="G1187" s="69"/>
      <c r="H1187" s="70"/>
      <c r="I1187" s="70"/>
      <c r="J1187" s="70"/>
    </row>
    <row r="1188" spans="1:10" ht="12.75">
      <c r="A1188" s="78"/>
      <c r="B1188" s="78"/>
      <c r="C1188" s="78"/>
      <c r="D1188" s="78"/>
      <c r="E1188" s="73"/>
      <c r="F1188" s="78"/>
      <c r="G1188" s="69"/>
      <c r="H1188" s="70"/>
      <c r="I1188" s="70"/>
      <c r="J1188" s="70"/>
    </row>
    <row r="1189" spans="1:10" ht="12.75">
      <c r="A1189" s="78"/>
      <c r="B1189" s="78"/>
      <c r="C1189" s="78"/>
      <c r="D1189" s="78"/>
      <c r="E1189" s="73"/>
      <c r="F1189" s="78"/>
      <c r="G1189" s="69"/>
      <c r="H1189" s="70"/>
      <c r="I1189" s="70"/>
      <c r="J1189" s="70"/>
    </row>
    <row r="1190" spans="1:10" ht="12.75">
      <c r="A1190" s="78"/>
      <c r="B1190" s="78"/>
      <c r="C1190" s="78"/>
      <c r="D1190" s="78"/>
      <c r="E1190" s="73"/>
      <c r="F1190" s="78"/>
      <c r="G1190" s="69"/>
      <c r="H1190" s="70"/>
      <c r="I1190" s="70"/>
      <c r="J1190" s="70"/>
    </row>
    <row r="1191" spans="1:10" ht="12.75">
      <c r="A1191" s="78"/>
      <c r="B1191" s="78"/>
      <c r="C1191" s="78"/>
      <c r="D1191" s="78"/>
      <c r="E1191" s="73"/>
      <c r="F1191" s="78"/>
      <c r="G1191" s="69"/>
      <c r="H1191" s="70"/>
      <c r="I1191" s="70"/>
      <c r="J1191" s="70"/>
    </row>
    <row r="1192" spans="1:10" ht="12.75">
      <c r="A1192" s="78"/>
      <c r="B1192" s="78"/>
      <c r="C1192" s="78"/>
      <c r="D1192" s="78"/>
      <c r="E1192" s="73"/>
      <c r="F1192" s="78"/>
      <c r="G1192" s="69"/>
      <c r="H1192" s="70"/>
      <c r="I1192" s="70"/>
      <c r="J1192" s="70"/>
    </row>
    <row r="1193" spans="1:10" ht="12.75">
      <c r="A1193" s="78"/>
      <c r="B1193" s="78"/>
      <c r="C1193" s="78"/>
      <c r="D1193" s="78"/>
      <c r="E1193" s="73"/>
      <c r="F1193" s="78"/>
      <c r="G1193" s="69"/>
      <c r="H1193" s="70"/>
      <c r="I1193" s="70"/>
      <c r="J1193" s="70"/>
    </row>
    <row r="1194" spans="1:10" ht="12.75">
      <c r="A1194" s="78"/>
      <c r="B1194" s="78"/>
      <c r="C1194" s="78"/>
      <c r="D1194" s="78"/>
      <c r="E1194" s="73"/>
      <c r="F1194" s="78"/>
      <c r="G1194" s="69"/>
      <c r="H1194" s="70"/>
      <c r="I1194" s="70"/>
      <c r="J1194" s="70"/>
    </row>
    <row r="1195" spans="1:10" ht="12.75">
      <c r="A1195" s="78"/>
      <c r="B1195" s="78"/>
      <c r="C1195" s="78"/>
      <c r="D1195" s="78"/>
      <c r="E1195" s="73"/>
      <c r="F1195" s="78"/>
      <c r="G1195" s="69"/>
      <c r="H1195" s="70"/>
      <c r="I1195" s="70"/>
      <c r="J1195" s="70"/>
    </row>
    <row r="1196" spans="1:10" ht="12.75">
      <c r="A1196" s="78"/>
      <c r="B1196" s="78"/>
      <c r="C1196" s="78"/>
      <c r="D1196" s="78"/>
      <c r="E1196" s="73"/>
      <c r="F1196" s="78"/>
      <c r="G1196" s="69"/>
      <c r="H1196" s="70"/>
      <c r="I1196" s="70"/>
      <c r="J1196" s="70"/>
    </row>
    <row r="1197" spans="1:10" ht="12.75">
      <c r="A1197" s="78"/>
      <c r="B1197" s="78"/>
      <c r="C1197" s="78"/>
      <c r="D1197" s="78"/>
      <c r="E1197" s="73"/>
      <c r="F1197" s="78"/>
      <c r="G1197" s="69"/>
      <c r="H1197" s="70"/>
      <c r="I1197" s="70"/>
      <c r="J1197" s="70"/>
    </row>
    <row r="1198" spans="1:10" ht="12.75">
      <c r="A1198" s="78"/>
      <c r="B1198" s="78"/>
      <c r="C1198" s="78"/>
      <c r="D1198" s="78"/>
      <c r="E1198" s="73"/>
      <c r="F1198" s="78"/>
      <c r="G1198" s="69"/>
      <c r="H1198" s="70"/>
      <c r="I1198" s="70"/>
      <c r="J1198" s="70"/>
    </row>
    <row r="1199" spans="1:10" ht="12.75">
      <c r="A1199" s="78"/>
      <c r="B1199" s="78"/>
      <c r="C1199" s="78"/>
      <c r="D1199" s="78"/>
      <c r="E1199" s="73"/>
      <c r="F1199" s="78"/>
      <c r="G1199" s="69"/>
      <c r="H1199" s="70"/>
      <c r="I1199" s="70"/>
      <c r="J1199" s="70"/>
    </row>
    <row r="1200" spans="1:10" ht="12.75">
      <c r="A1200" s="78"/>
      <c r="B1200" s="78"/>
      <c r="C1200" s="78"/>
      <c r="D1200" s="78"/>
      <c r="E1200" s="73"/>
      <c r="F1200" s="78"/>
      <c r="G1200" s="69"/>
      <c r="H1200" s="70"/>
      <c r="I1200" s="70"/>
      <c r="J1200" s="70"/>
    </row>
    <row r="1201" spans="1:10" ht="12.75">
      <c r="A1201" s="78"/>
      <c r="B1201" s="78"/>
      <c r="C1201" s="78"/>
      <c r="D1201" s="78"/>
      <c r="E1201" s="73"/>
      <c r="F1201" s="78"/>
      <c r="G1201" s="69"/>
      <c r="H1201" s="70"/>
      <c r="I1201" s="70"/>
      <c r="J1201" s="70"/>
    </row>
    <row r="1202" spans="1:10" ht="12.75">
      <c r="A1202" s="78"/>
      <c r="B1202" s="78"/>
      <c r="C1202" s="78"/>
      <c r="D1202" s="78"/>
      <c r="E1202" s="73"/>
      <c r="F1202" s="78"/>
      <c r="G1202" s="69"/>
      <c r="H1202" s="70"/>
      <c r="I1202" s="70"/>
      <c r="J1202" s="70"/>
    </row>
    <row r="1203" spans="1:10" ht="12.75">
      <c r="A1203" s="78"/>
      <c r="B1203" s="78"/>
      <c r="C1203" s="78"/>
      <c r="D1203" s="78"/>
      <c r="E1203" s="73"/>
      <c r="F1203" s="78"/>
      <c r="G1203" s="69"/>
      <c r="H1203" s="70"/>
      <c r="I1203" s="70"/>
      <c r="J1203" s="70"/>
    </row>
    <row r="1204" spans="1:10" ht="12.75">
      <c r="A1204" s="78"/>
      <c r="B1204" s="78"/>
      <c r="C1204" s="78"/>
      <c r="D1204" s="78"/>
      <c r="E1204" s="73"/>
      <c r="F1204" s="78"/>
      <c r="G1204" s="69"/>
      <c r="H1204" s="70"/>
      <c r="I1204" s="70"/>
      <c r="J1204" s="70"/>
    </row>
    <row r="1205" spans="1:10" ht="12.75">
      <c r="A1205" s="78"/>
      <c r="B1205" s="78"/>
      <c r="C1205" s="78"/>
      <c r="D1205" s="78"/>
      <c r="E1205" s="73"/>
      <c r="F1205" s="78"/>
      <c r="G1205" s="69"/>
      <c r="H1205" s="70"/>
      <c r="I1205" s="70"/>
      <c r="J1205" s="70"/>
    </row>
    <row r="1206" spans="1:10" ht="12.75">
      <c r="A1206" s="78"/>
      <c r="B1206" s="78"/>
      <c r="C1206" s="78"/>
      <c r="D1206" s="78"/>
      <c r="E1206" s="73"/>
      <c r="F1206" s="78"/>
      <c r="G1206" s="69"/>
      <c r="H1206" s="70"/>
      <c r="I1206" s="70"/>
      <c r="J1206" s="70"/>
    </row>
    <row r="1207" spans="1:10" ht="12.75">
      <c r="A1207" s="78"/>
      <c r="B1207" s="78"/>
      <c r="C1207" s="78"/>
      <c r="D1207" s="78"/>
      <c r="E1207" s="73"/>
      <c r="F1207" s="78"/>
      <c r="G1207" s="69"/>
      <c r="H1207" s="70"/>
      <c r="I1207" s="70"/>
      <c r="J1207" s="70"/>
    </row>
    <row r="1208" spans="1:10" ht="12.75">
      <c r="A1208" s="78"/>
      <c r="B1208" s="78"/>
      <c r="C1208" s="78"/>
      <c r="D1208" s="78"/>
      <c r="E1208" s="73"/>
      <c r="F1208" s="78"/>
      <c r="G1208" s="69"/>
      <c r="H1208" s="70"/>
      <c r="I1208" s="70"/>
      <c r="J1208" s="70"/>
    </row>
    <row r="1209" spans="1:10" ht="12.75">
      <c r="A1209" s="78"/>
      <c r="B1209" s="78"/>
      <c r="C1209" s="78"/>
      <c r="D1209" s="78"/>
      <c r="E1209" s="73"/>
      <c r="F1209" s="78"/>
      <c r="G1209" s="69"/>
      <c r="H1209" s="70"/>
      <c r="I1209" s="70"/>
      <c r="J1209" s="70"/>
    </row>
    <row r="1210" spans="1:10" ht="12.75">
      <c r="A1210" s="78"/>
      <c r="B1210" s="78"/>
      <c r="C1210" s="78"/>
      <c r="D1210" s="78"/>
      <c r="E1210" s="73"/>
      <c r="F1210" s="78"/>
      <c r="G1210" s="69"/>
      <c r="H1210" s="70"/>
      <c r="I1210" s="70"/>
      <c r="J1210" s="70"/>
    </row>
    <row r="1211" spans="1:10" ht="12.75">
      <c r="A1211" s="78"/>
      <c r="B1211" s="78"/>
      <c r="C1211" s="78"/>
      <c r="D1211" s="78"/>
      <c r="E1211" s="73"/>
      <c r="F1211" s="78"/>
      <c r="G1211" s="69"/>
      <c r="H1211" s="70"/>
      <c r="I1211" s="70"/>
      <c r="J1211" s="70"/>
    </row>
    <row r="1212" spans="1:10" ht="12.75">
      <c r="A1212" s="78"/>
      <c r="B1212" s="78"/>
      <c r="C1212" s="78"/>
      <c r="D1212" s="78"/>
      <c r="E1212" s="73"/>
      <c r="F1212" s="78"/>
      <c r="G1212" s="69"/>
      <c r="H1212" s="70"/>
      <c r="I1212" s="70"/>
      <c r="J1212" s="70"/>
    </row>
    <row r="1213" spans="1:10" ht="12.75">
      <c r="A1213" s="78"/>
      <c r="B1213" s="78"/>
      <c r="C1213" s="78"/>
      <c r="D1213" s="78"/>
      <c r="E1213" s="73"/>
      <c r="F1213" s="78"/>
      <c r="G1213" s="69"/>
      <c r="H1213" s="70"/>
      <c r="I1213" s="70"/>
      <c r="J1213" s="70"/>
    </row>
    <row r="1214" spans="1:10" ht="12.75">
      <c r="A1214" s="78"/>
      <c r="B1214" s="78"/>
      <c r="C1214" s="78"/>
      <c r="D1214" s="78"/>
      <c r="E1214" s="73"/>
      <c r="F1214" s="78"/>
      <c r="G1214" s="69"/>
      <c r="H1214" s="70"/>
      <c r="I1214" s="70"/>
      <c r="J1214" s="70"/>
    </row>
    <row r="1215" spans="1:10" ht="12.75">
      <c r="A1215" s="78"/>
      <c r="B1215" s="78"/>
      <c r="C1215" s="78"/>
      <c r="D1215" s="78"/>
      <c r="E1215" s="73"/>
      <c r="F1215" s="78"/>
      <c r="G1215" s="69"/>
      <c r="H1215" s="70"/>
      <c r="I1215" s="70"/>
      <c r="J1215" s="70"/>
    </row>
    <row r="1216" spans="1:10" ht="12.75">
      <c r="A1216" s="78"/>
      <c r="B1216" s="78"/>
      <c r="C1216" s="78"/>
      <c r="D1216" s="78"/>
      <c r="E1216" s="73"/>
      <c r="F1216" s="78"/>
      <c r="G1216" s="69"/>
      <c r="H1216" s="70"/>
      <c r="I1216" s="70"/>
      <c r="J1216" s="70"/>
    </row>
    <row r="1217" spans="1:10" ht="12.75">
      <c r="A1217" s="78"/>
      <c r="B1217" s="78"/>
      <c r="C1217" s="78"/>
      <c r="D1217" s="78"/>
      <c r="E1217" s="73"/>
      <c r="F1217" s="78"/>
      <c r="G1217" s="69"/>
      <c r="H1217" s="70"/>
      <c r="I1217" s="70"/>
      <c r="J1217" s="70"/>
    </row>
    <row r="1218" spans="1:10" ht="12.75">
      <c r="A1218" s="78"/>
      <c r="B1218" s="78"/>
      <c r="C1218" s="78"/>
      <c r="D1218" s="78"/>
      <c r="E1218" s="73"/>
      <c r="F1218" s="78"/>
      <c r="G1218" s="69"/>
      <c r="H1218" s="70"/>
      <c r="I1218" s="70"/>
      <c r="J1218" s="70"/>
    </row>
    <row r="1219" spans="1:10" ht="12.75">
      <c r="A1219" s="78"/>
      <c r="B1219" s="78"/>
      <c r="C1219" s="78"/>
      <c r="D1219" s="78"/>
      <c r="E1219" s="73"/>
      <c r="F1219" s="78"/>
      <c r="G1219" s="69"/>
      <c r="H1219" s="70"/>
      <c r="I1219" s="70"/>
      <c r="J1219" s="70"/>
    </row>
    <row r="1220" spans="1:10" ht="12.75">
      <c r="A1220" s="78"/>
      <c r="B1220" s="78"/>
      <c r="C1220" s="78"/>
      <c r="D1220" s="78"/>
      <c r="E1220" s="73"/>
      <c r="F1220" s="78"/>
      <c r="G1220" s="69"/>
      <c r="H1220" s="70"/>
      <c r="I1220" s="70"/>
      <c r="J1220" s="70"/>
    </row>
    <row r="1221" spans="1:10" ht="12.75">
      <c r="A1221" s="78"/>
      <c r="B1221" s="78"/>
      <c r="C1221" s="78"/>
      <c r="D1221" s="78"/>
      <c r="E1221" s="73"/>
      <c r="F1221" s="78"/>
      <c r="G1221" s="69"/>
      <c r="H1221" s="70"/>
      <c r="I1221" s="70"/>
      <c r="J1221" s="70"/>
    </row>
    <row r="1222" spans="1:10" ht="12.75">
      <c r="A1222" s="78"/>
      <c r="B1222" s="78"/>
      <c r="C1222" s="78"/>
      <c r="D1222" s="78"/>
      <c r="E1222" s="73"/>
      <c r="F1222" s="78"/>
      <c r="G1222" s="69"/>
      <c r="H1222" s="70"/>
      <c r="I1222" s="70"/>
      <c r="J1222" s="70"/>
    </row>
    <row r="1223" spans="1:10" ht="12.75">
      <c r="A1223" s="78"/>
      <c r="B1223" s="78"/>
      <c r="C1223" s="78"/>
      <c r="D1223" s="78"/>
      <c r="E1223" s="73"/>
      <c r="F1223" s="78"/>
      <c r="G1223" s="69"/>
      <c r="H1223" s="70"/>
      <c r="I1223" s="70"/>
      <c r="J1223" s="70"/>
    </row>
    <row r="1224" spans="1:10" ht="12.75">
      <c r="A1224" s="78"/>
      <c r="B1224" s="78"/>
      <c r="C1224" s="78"/>
      <c r="D1224" s="78"/>
      <c r="E1224" s="73"/>
      <c r="F1224" s="78"/>
      <c r="G1224" s="69"/>
      <c r="H1224" s="70"/>
      <c r="I1224" s="70"/>
      <c r="J1224" s="70"/>
    </row>
    <row r="1225" spans="1:10" ht="12.75">
      <c r="A1225" s="78"/>
      <c r="B1225" s="78"/>
      <c r="C1225" s="78"/>
      <c r="D1225" s="78"/>
      <c r="E1225" s="73"/>
      <c r="F1225" s="78"/>
      <c r="G1225" s="69"/>
      <c r="H1225" s="70"/>
      <c r="I1225" s="70"/>
      <c r="J1225" s="70"/>
    </row>
    <row r="1226" spans="1:10" ht="12.75">
      <c r="A1226" s="78"/>
      <c r="B1226" s="78"/>
      <c r="C1226" s="78"/>
      <c r="D1226" s="78"/>
      <c r="E1226" s="73"/>
      <c r="F1226" s="78"/>
      <c r="G1226" s="69"/>
      <c r="H1226" s="70"/>
      <c r="I1226" s="70"/>
      <c r="J1226" s="70"/>
    </row>
    <row r="1227" spans="1:10" ht="12.75">
      <c r="A1227" s="78"/>
      <c r="B1227" s="78"/>
      <c r="C1227" s="78"/>
      <c r="D1227" s="78"/>
      <c r="E1227" s="73"/>
      <c r="F1227" s="78"/>
      <c r="G1227" s="69"/>
      <c r="H1227" s="70"/>
      <c r="I1227" s="70"/>
      <c r="J1227" s="70"/>
    </row>
    <row r="1228" spans="1:10" ht="12.75">
      <c r="A1228" s="78"/>
      <c r="B1228" s="78"/>
      <c r="C1228" s="78"/>
      <c r="D1228" s="78"/>
      <c r="E1228" s="73"/>
      <c r="F1228" s="78"/>
      <c r="G1228" s="69"/>
      <c r="H1228" s="70"/>
      <c r="I1228" s="70"/>
      <c r="J1228" s="70"/>
    </row>
    <row r="1229" spans="1:10" ht="12.75">
      <c r="A1229" s="78"/>
      <c r="B1229" s="78"/>
      <c r="C1229" s="78"/>
      <c r="D1229" s="78"/>
      <c r="E1229" s="73"/>
      <c r="F1229" s="78"/>
      <c r="G1229" s="69"/>
      <c r="H1229" s="70"/>
      <c r="I1229" s="70"/>
      <c r="J1229" s="70"/>
    </row>
    <row r="1230" spans="1:10" ht="12.75">
      <c r="A1230" s="78"/>
      <c r="B1230" s="78"/>
      <c r="C1230" s="78"/>
      <c r="D1230" s="78"/>
      <c r="E1230" s="73"/>
      <c r="F1230" s="78"/>
      <c r="G1230" s="69"/>
      <c r="H1230" s="70"/>
      <c r="I1230" s="70"/>
      <c r="J1230" s="70"/>
    </row>
    <row r="1231" spans="1:10" ht="12.75">
      <c r="A1231" s="78"/>
      <c r="B1231" s="78"/>
      <c r="C1231" s="78"/>
      <c r="D1231" s="78"/>
      <c r="E1231" s="73"/>
      <c r="F1231" s="78"/>
      <c r="G1231" s="69"/>
      <c r="H1231" s="70"/>
      <c r="I1231" s="70"/>
      <c r="J1231" s="70"/>
    </row>
    <row r="1232" spans="1:10" ht="12.75">
      <c r="A1232" s="78"/>
      <c r="B1232" s="78"/>
      <c r="C1232" s="78"/>
      <c r="D1232" s="78"/>
      <c r="E1232" s="73"/>
      <c r="F1232" s="78"/>
      <c r="G1232" s="69"/>
      <c r="H1232" s="70"/>
      <c r="I1232" s="70"/>
      <c r="J1232" s="70"/>
    </row>
    <row r="1233" spans="1:10" ht="12.75">
      <c r="A1233" s="78"/>
      <c r="B1233" s="78"/>
      <c r="C1233" s="78"/>
      <c r="D1233" s="78"/>
      <c r="E1233" s="73"/>
      <c r="F1233" s="78"/>
      <c r="G1233" s="69"/>
      <c r="H1233" s="70"/>
      <c r="I1233" s="70"/>
      <c r="J1233" s="70"/>
    </row>
    <row r="1234" spans="1:10" ht="12.75">
      <c r="A1234" s="78"/>
      <c r="B1234" s="78"/>
      <c r="C1234" s="78"/>
      <c r="D1234" s="78"/>
      <c r="E1234" s="73"/>
      <c r="F1234" s="78"/>
      <c r="G1234" s="69"/>
      <c r="H1234" s="70"/>
      <c r="I1234" s="70"/>
      <c r="J1234" s="70"/>
    </row>
    <row r="1235" spans="1:10" ht="12.75">
      <c r="A1235" s="78"/>
      <c r="B1235" s="78"/>
      <c r="C1235" s="78"/>
      <c r="D1235" s="78"/>
      <c r="E1235" s="73"/>
      <c r="F1235" s="78"/>
      <c r="G1235" s="69"/>
      <c r="H1235" s="70"/>
      <c r="I1235" s="70"/>
      <c r="J1235" s="70"/>
    </row>
    <row r="1236" spans="1:10" ht="12.75">
      <c r="A1236" s="78"/>
      <c r="B1236" s="78"/>
      <c r="C1236" s="78"/>
      <c r="D1236" s="78"/>
      <c r="E1236" s="73"/>
      <c r="F1236" s="78"/>
      <c r="G1236" s="69"/>
      <c r="H1236" s="70"/>
      <c r="I1236" s="70"/>
      <c r="J1236" s="70"/>
    </row>
    <row r="1237" spans="1:10" ht="12.75">
      <c r="A1237" s="78"/>
      <c r="B1237" s="78"/>
      <c r="C1237" s="78"/>
      <c r="D1237" s="78"/>
      <c r="E1237" s="73"/>
      <c r="F1237" s="78"/>
      <c r="G1237" s="69"/>
      <c r="H1237" s="70"/>
      <c r="I1237" s="70"/>
      <c r="J1237" s="70"/>
    </row>
    <row r="1238" spans="1:10" ht="12.75">
      <c r="A1238" s="78"/>
      <c r="B1238" s="78"/>
      <c r="C1238" s="78"/>
      <c r="D1238" s="78"/>
      <c r="E1238" s="73"/>
      <c r="F1238" s="78"/>
      <c r="G1238" s="69"/>
      <c r="H1238" s="70"/>
      <c r="I1238" s="70"/>
      <c r="J1238" s="70"/>
    </row>
    <row r="1239" spans="1:10" ht="12.75">
      <c r="A1239" s="78"/>
      <c r="B1239" s="78"/>
      <c r="C1239" s="78"/>
      <c r="D1239" s="78"/>
      <c r="E1239" s="73"/>
      <c r="F1239" s="78"/>
      <c r="G1239" s="69"/>
      <c r="H1239" s="70"/>
      <c r="I1239" s="70"/>
      <c r="J1239" s="70"/>
    </row>
    <row r="1240" spans="1:10" ht="12.75">
      <c r="A1240" s="78"/>
      <c r="B1240" s="78"/>
      <c r="C1240" s="78"/>
      <c r="D1240" s="78"/>
      <c r="E1240" s="73"/>
      <c r="F1240" s="78"/>
      <c r="G1240" s="69"/>
      <c r="H1240" s="70"/>
      <c r="I1240" s="70"/>
      <c r="J1240" s="70"/>
    </row>
    <row r="1241" spans="1:10" ht="12.75">
      <c r="A1241" s="78"/>
      <c r="B1241" s="78"/>
      <c r="C1241" s="78"/>
      <c r="D1241" s="78"/>
      <c r="E1241" s="73"/>
      <c r="F1241" s="78"/>
      <c r="G1241" s="69"/>
      <c r="H1241" s="70"/>
      <c r="I1241" s="70"/>
      <c r="J1241" s="70"/>
    </row>
    <row r="1242" spans="1:10" ht="12.75">
      <c r="A1242" s="78"/>
      <c r="B1242" s="78"/>
      <c r="C1242" s="78"/>
      <c r="D1242" s="78"/>
      <c r="E1242" s="73"/>
      <c r="F1242" s="78"/>
      <c r="G1242" s="69"/>
      <c r="H1242" s="70"/>
      <c r="I1242" s="70"/>
      <c r="J1242" s="70"/>
    </row>
    <row r="1243" spans="1:10" ht="12.75">
      <c r="A1243" s="78"/>
      <c r="B1243" s="78"/>
      <c r="C1243" s="78"/>
      <c r="D1243" s="78"/>
      <c r="E1243" s="73"/>
      <c r="F1243" s="78"/>
      <c r="G1243" s="69"/>
      <c r="H1243" s="70"/>
      <c r="I1243" s="70"/>
      <c r="J1243" s="70"/>
    </row>
    <row r="1244" spans="1:10" ht="12.75">
      <c r="A1244" s="78"/>
      <c r="B1244" s="78"/>
      <c r="C1244" s="78"/>
      <c r="D1244" s="78"/>
      <c r="E1244" s="73"/>
      <c r="F1244" s="78"/>
      <c r="G1244" s="69"/>
      <c r="H1244" s="70"/>
      <c r="I1244" s="70"/>
      <c r="J1244" s="70"/>
    </row>
    <row r="1245" spans="1:10" ht="12.75">
      <c r="A1245" s="78"/>
      <c r="B1245" s="78"/>
      <c r="C1245" s="78"/>
      <c r="D1245" s="78"/>
      <c r="E1245" s="73"/>
      <c r="F1245" s="78"/>
      <c r="G1245" s="69"/>
      <c r="H1245" s="70"/>
      <c r="I1245" s="70"/>
      <c r="J1245" s="70"/>
    </row>
    <row r="1246" spans="1:10" ht="12.75">
      <c r="A1246" s="78"/>
      <c r="B1246" s="78"/>
      <c r="C1246" s="78"/>
      <c r="D1246" s="78"/>
      <c r="E1246" s="73"/>
      <c r="F1246" s="78"/>
      <c r="G1246" s="69"/>
      <c r="H1246" s="70"/>
      <c r="I1246" s="70"/>
      <c r="J1246" s="70"/>
    </row>
    <row r="1247" spans="1:10" ht="12.75">
      <c r="A1247" s="78"/>
      <c r="B1247" s="78"/>
      <c r="C1247" s="78"/>
      <c r="D1247" s="78"/>
      <c r="E1247" s="73"/>
      <c r="F1247" s="78"/>
      <c r="G1247" s="69"/>
      <c r="H1247" s="70"/>
      <c r="I1247" s="70"/>
      <c r="J1247" s="70"/>
    </row>
    <row r="1248" spans="1:10" ht="12.75">
      <c r="A1248" s="78"/>
      <c r="B1248" s="78"/>
      <c r="C1248" s="78"/>
      <c r="D1248" s="78"/>
      <c r="E1248" s="73"/>
      <c r="F1248" s="78"/>
      <c r="G1248" s="69"/>
      <c r="H1248" s="70"/>
      <c r="I1248" s="70"/>
      <c r="J1248" s="70"/>
    </row>
    <row r="1249" spans="1:10" ht="12.75">
      <c r="A1249" s="78"/>
      <c r="B1249" s="78"/>
      <c r="C1249" s="78"/>
      <c r="D1249" s="78"/>
      <c r="E1249" s="73"/>
      <c r="F1249" s="78"/>
      <c r="G1249" s="69"/>
      <c r="H1249" s="70"/>
      <c r="I1249" s="70"/>
      <c r="J1249" s="70"/>
    </row>
    <row r="1250" spans="1:10" ht="12.75">
      <c r="A1250" s="78"/>
      <c r="B1250" s="78"/>
      <c r="C1250" s="78"/>
      <c r="D1250" s="78"/>
      <c r="E1250" s="73"/>
      <c r="F1250" s="78"/>
      <c r="G1250" s="69"/>
      <c r="H1250" s="70"/>
      <c r="I1250" s="70"/>
      <c r="J1250" s="70"/>
    </row>
    <row r="1251" spans="1:10" ht="12.75">
      <c r="A1251" s="78"/>
      <c r="B1251" s="78"/>
      <c r="C1251" s="78"/>
      <c r="D1251" s="78"/>
      <c r="E1251" s="73"/>
      <c r="F1251" s="78"/>
      <c r="G1251" s="69"/>
      <c r="H1251" s="70"/>
      <c r="I1251" s="70"/>
      <c r="J1251" s="70"/>
    </row>
    <row r="1252" spans="1:10" ht="12.75">
      <c r="A1252" s="78"/>
      <c r="B1252" s="78"/>
      <c r="C1252" s="78"/>
      <c r="D1252" s="78"/>
      <c r="E1252" s="73"/>
      <c r="F1252" s="78"/>
      <c r="G1252" s="69"/>
      <c r="H1252" s="70"/>
      <c r="I1252" s="70"/>
      <c r="J1252" s="70"/>
    </row>
    <row r="1253" spans="1:10" ht="12.75">
      <c r="A1253" s="78"/>
      <c r="B1253" s="78"/>
      <c r="C1253" s="78"/>
      <c r="D1253" s="78"/>
      <c r="E1253" s="73"/>
      <c r="F1253" s="78"/>
      <c r="G1253" s="69"/>
      <c r="H1253" s="70"/>
      <c r="I1253" s="70"/>
      <c r="J1253" s="70"/>
    </row>
    <row r="1254" spans="1:10" ht="12.75">
      <c r="A1254" s="78"/>
      <c r="B1254" s="78"/>
      <c r="C1254" s="78"/>
      <c r="D1254" s="78"/>
      <c r="E1254" s="73"/>
      <c r="F1254" s="78"/>
      <c r="G1254" s="69"/>
      <c r="H1254" s="70"/>
      <c r="I1254" s="70"/>
      <c r="J1254" s="70"/>
    </row>
    <row r="1255" spans="1:10" ht="12.75">
      <c r="A1255" s="78"/>
      <c r="B1255" s="78"/>
      <c r="C1255" s="78"/>
      <c r="D1255" s="78"/>
      <c r="E1255" s="73"/>
      <c r="F1255" s="78"/>
      <c r="G1255" s="69"/>
      <c r="H1255" s="70"/>
      <c r="I1255" s="70"/>
      <c r="J1255" s="70"/>
    </row>
    <row r="1256" spans="1:10" ht="12.75">
      <c r="A1256" s="78"/>
      <c r="B1256" s="78"/>
      <c r="C1256" s="78"/>
      <c r="D1256" s="78"/>
      <c r="E1256" s="73"/>
      <c r="F1256" s="78"/>
      <c r="G1256" s="69"/>
      <c r="H1256" s="70"/>
      <c r="I1256" s="70"/>
      <c r="J1256" s="70"/>
    </row>
    <row r="1257" spans="1:10" ht="12.75">
      <c r="A1257" s="78"/>
      <c r="B1257" s="78"/>
      <c r="C1257" s="78"/>
      <c r="D1257" s="78"/>
      <c r="E1257" s="73"/>
      <c r="F1257" s="78"/>
      <c r="G1257" s="69"/>
      <c r="H1257" s="70"/>
      <c r="I1257" s="70"/>
      <c r="J1257" s="70"/>
    </row>
    <row r="1258" spans="1:10" ht="12.75">
      <c r="A1258" s="78"/>
      <c r="B1258" s="78"/>
      <c r="C1258" s="78"/>
      <c r="D1258" s="78"/>
      <c r="E1258" s="73"/>
      <c r="F1258" s="78"/>
      <c r="G1258" s="69"/>
      <c r="H1258" s="70"/>
      <c r="I1258" s="70"/>
      <c r="J1258" s="70"/>
    </row>
    <row r="1259" spans="1:10" ht="12.75">
      <c r="A1259" s="78"/>
      <c r="B1259" s="78"/>
      <c r="C1259" s="78"/>
      <c r="D1259" s="78"/>
      <c r="E1259" s="73"/>
      <c r="F1259" s="78"/>
      <c r="G1259" s="69"/>
      <c r="H1259" s="70"/>
      <c r="I1259" s="70"/>
      <c r="J1259" s="70"/>
    </row>
    <row r="1260" spans="1:10" ht="12.75">
      <c r="A1260" s="78"/>
      <c r="B1260" s="78"/>
      <c r="C1260" s="78"/>
      <c r="D1260" s="78"/>
      <c r="E1260" s="73"/>
      <c r="F1260" s="78"/>
      <c r="G1260" s="69"/>
      <c r="H1260" s="70"/>
      <c r="I1260" s="70"/>
      <c r="J1260" s="70"/>
    </row>
    <row r="1261" spans="1:10" ht="12.75">
      <c r="A1261" s="78"/>
      <c r="B1261" s="78"/>
      <c r="C1261" s="78"/>
      <c r="D1261" s="78"/>
      <c r="E1261" s="73"/>
      <c r="F1261" s="78"/>
      <c r="G1261" s="69"/>
      <c r="H1261" s="70"/>
      <c r="I1261" s="70"/>
      <c r="J1261" s="70"/>
    </row>
    <row r="1262" spans="1:10" ht="12.75">
      <c r="A1262" s="78"/>
      <c r="B1262" s="78"/>
      <c r="C1262" s="78"/>
      <c r="D1262" s="78"/>
      <c r="E1262" s="73"/>
      <c r="F1262" s="78"/>
      <c r="G1262" s="69"/>
      <c r="H1262" s="70"/>
      <c r="I1262" s="70"/>
      <c r="J1262" s="70"/>
    </row>
    <row r="1263" spans="1:10" ht="12.75">
      <c r="A1263" s="78"/>
      <c r="B1263" s="78"/>
      <c r="C1263" s="78"/>
      <c r="D1263" s="78"/>
      <c r="E1263" s="73"/>
      <c r="F1263" s="78"/>
      <c r="G1263" s="69"/>
      <c r="H1263" s="70"/>
      <c r="I1263" s="70"/>
      <c r="J1263" s="70"/>
    </row>
    <row r="1264" spans="1:10" ht="12.75">
      <c r="A1264" s="78"/>
      <c r="B1264" s="78"/>
      <c r="C1264" s="78"/>
      <c r="D1264" s="78"/>
      <c r="E1264" s="73"/>
      <c r="F1264" s="78"/>
      <c r="G1264" s="69"/>
      <c r="H1264" s="70"/>
      <c r="I1264" s="70"/>
      <c r="J1264" s="70"/>
    </row>
    <row r="1265" spans="1:10" ht="12.75">
      <c r="A1265" s="78"/>
      <c r="B1265" s="78"/>
      <c r="C1265" s="78"/>
      <c r="D1265" s="78"/>
      <c r="E1265" s="73"/>
      <c r="F1265" s="78"/>
      <c r="G1265" s="69"/>
      <c r="H1265" s="70"/>
      <c r="I1265" s="70"/>
      <c r="J1265" s="70"/>
    </row>
    <row r="1266" spans="1:10" ht="12.75">
      <c r="A1266" s="78"/>
      <c r="B1266" s="78"/>
      <c r="C1266" s="78"/>
      <c r="D1266" s="78"/>
      <c r="E1266" s="73"/>
      <c r="F1266" s="78"/>
      <c r="G1266" s="69"/>
      <c r="H1266" s="70"/>
      <c r="I1266" s="70"/>
      <c r="J1266" s="70"/>
    </row>
    <row r="1267" spans="1:10" ht="12.75">
      <c r="A1267" s="78"/>
      <c r="B1267" s="78"/>
      <c r="C1267" s="78"/>
      <c r="D1267" s="78"/>
      <c r="E1267" s="73"/>
      <c r="F1267" s="78"/>
      <c r="G1267" s="69"/>
      <c r="H1267" s="70"/>
      <c r="I1267" s="70"/>
      <c r="J1267" s="70"/>
    </row>
    <row r="1268" spans="1:10" ht="12.75">
      <c r="A1268" s="78"/>
      <c r="B1268" s="78"/>
      <c r="C1268" s="78"/>
      <c r="D1268" s="78"/>
      <c r="E1268" s="73"/>
      <c r="F1268" s="78"/>
      <c r="G1268" s="69"/>
      <c r="H1268" s="70"/>
      <c r="I1268" s="70"/>
      <c r="J1268" s="70"/>
    </row>
    <row r="1269" spans="1:10" ht="12.75">
      <c r="A1269" s="78"/>
      <c r="B1269" s="78"/>
      <c r="C1269" s="78"/>
      <c r="D1269" s="78"/>
      <c r="E1269" s="73"/>
      <c r="F1269" s="78"/>
      <c r="G1269" s="69"/>
      <c r="H1269" s="70"/>
      <c r="I1269" s="70"/>
      <c r="J1269" s="70"/>
    </row>
    <row r="1270" spans="1:10" ht="12.75">
      <c r="A1270" s="78"/>
      <c r="B1270" s="78"/>
      <c r="C1270" s="78"/>
      <c r="D1270" s="78"/>
      <c r="E1270" s="73"/>
      <c r="F1270" s="78"/>
      <c r="G1270" s="69"/>
      <c r="H1270" s="70"/>
      <c r="I1270" s="70"/>
      <c r="J1270" s="70"/>
    </row>
    <row r="1271" spans="1:10" ht="12.75">
      <c r="A1271" s="78"/>
      <c r="B1271" s="78"/>
      <c r="C1271" s="78"/>
      <c r="D1271" s="78"/>
      <c r="E1271" s="73"/>
      <c r="F1271" s="78"/>
      <c r="G1271" s="69"/>
      <c r="H1271" s="70"/>
      <c r="I1271" s="70"/>
      <c r="J1271" s="70"/>
    </row>
    <row r="1272" spans="1:10" ht="12.75">
      <c r="A1272" s="78"/>
      <c r="B1272" s="78"/>
      <c r="C1272" s="78"/>
      <c r="D1272" s="78"/>
      <c r="E1272" s="73"/>
      <c r="F1272" s="78"/>
      <c r="G1272" s="69"/>
      <c r="H1272" s="70"/>
      <c r="I1272" s="70"/>
      <c r="J1272" s="70"/>
    </row>
    <row r="1273" spans="1:10" ht="12.75">
      <c r="A1273" s="78"/>
      <c r="B1273" s="78"/>
      <c r="C1273" s="78"/>
      <c r="D1273" s="78"/>
      <c r="E1273" s="73"/>
      <c r="F1273" s="78"/>
      <c r="G1273" s="69"/>
      <c r="H1273" s="70"/>
      <c r="I1273" s="70"/>
      <c r="J1273" s="70"/>
    </row>
    <row r="1274" spans="1:10" ht="12.75">
      <c r="A1274" s="78"/>
      <c r="B1274" s="78"/>
      <c r="C1274" s="78"/>
      <c r="D1274" s="78"/>
      <c r="E1274" s="73"/>
      <c r="F1274" s="78"/>
      <c r="G1274" s="69"/>
      <c r="H1274" s="70"/>
      <c r="I1274" s="70"/>
      <c r="J1274" s="70"/>
    </row>
    <row r="1275" spans="1:10" ht="12.75">
      <c r="A1275" s="78"/>
      <c r="B1275" s="78"/>
      <c r="C1275" s="78"/>
      <c r="D1275" s="78"/>
      <c r="E1275" s="73"/>
      <c r="F1275" s="78"/>
      <c r="G1275" s="69"/>
      <c r="H1275" s="70"/>
      <c r="I1275" s="70"/>
      <c r="J1275" s="70"/>
    </row>
    <row r="1276" spans="1:10" ht="12.75">
      <c r="A1276" s="78"/>
      <c r="B1276" s="78"/>
      <c r="C1276" s="78"/>
      <c r="D1276" s="78"/>
      <c r="E1276" s="73"/>
      <c r="F1276" s="78"/>
      <c r="G1276" s="69"/>
      <c r="H1276" s="70"/>
      <c r="I1276" s="70"/>
      <c r="J1276" s="70"/>
    </row>
    <row r="1277" spans="1:10" ht="12.75">
      <c r="A1277" s="78"/>
      <c r="B1277" s="78"/>
      <c r="C1277" s="78"/>
      <c r="D1277" s="78"/>
      <c r="E1277" s="73"/>
      <c r="F1277" s="78"/>
      <c r="G1277" s="69"/>
      <c r="H1277" s="70"/>
      <c r="I1277" s="70"/>
      <c r="J1277" s="70"/>
    </row>
    <row r="1278" spans="1:10" ht="12.75">
      <c r="A1278" s="78"/>
      <c r="B1278" s="78"/>
      <c r="C1278" s="78"/>
      <c r="D1278" s="78"/>
      <c r="E1278" s="73"/>
      <c r="F1278" s="78"/>
      <c r="G1278" s="69"/>
      <c r="H1278" s="70"/>
      <c r="I1278" s="70"/>
      <c r="J1278" s="70"/>
    </row>
    <row r="1279" spans="1:10" ht="12.75">
      <c r="A1279" s="78"/>
      <c r="B1279" s="78"/>
      <c r="C1279" s="78"/>
      <c r="D1279" s="78"/>
      <c r="E1279" s="73"/>
      <c r="F1279" s="78"/>
      <c r="G1279" s="69"/>
      <c r="H1279" s="70"/>
      <c r="I1279" s="70"/>
      <c r="J1279" s="70"/>
    </row>
    <row r="1280" spans="1:10" ht="12.75">
      <c r="A1280" s="78"/>
      <c r="B1280" s="78"/>
      <c r="C1280" s="78"/>
      <c r="D1280" s="78"/>
      <c r="E1280" s="73"/>
      <c r="F1280" s="78"/>
      <c r="G1280" s="69"/>
      <c r="H1280" s="70"/>
      <c r="I1280" s="70"/>
      <c r="J1280" s="70"/>
    </row>
    <row r="1281" spans="1:10" ht="12.75">
      <c r="A1281" s="78"/>
      <c r="B1281" s="78"/>
      <c r="C1281" s="78"/>
      <c r="D1281" s="78"/>
      <c r="E1281" s="73"/>
      <c r="F1281" s="78"/>
      <c r="G1281" s="69"/>
      <c r="H1281" s="70"/>
      <c r="I1281" s="70"/>
      <c r="J1281" s="70"/>
    </row>
    <row r="1282" spans="1:10" ht="12.75">
      <c r="A1282" s="78"/>
      <c r="B1282" s="78"/>
      <c r="C1282" s="78"/>
      <c r="D1282" s="78"/>
      <c r="E1282" s="73"/>
      <c r="F1282" s="78"/>
      <c r="G1282" s="69"/>
      <c r="H1282" s="70"/>
      <c r="I1282" s="70"/>
      <c r="J1282" s="70"/>
    </row>
    <row r="1283" spans="1:10" ht="12.75">
      <c r="A1283" s="78"/>
      <c r="B1283" s="78"/>
      <c r="C1283" s="78"/>
      <c r="D1283" s="78"/>
      <c r="E1283" s="73"/>
      <c r="F1283" s="78"/>
      <c r="G1283" s="69"/>
      <c r="H1283" s="70"/>
      <c r="I1283" s="70"/>
      <c r="J1283" s="70"/>
    </row>
    <row r="1284" spans="1:10" ht="12.75">
      <c r="A1284" s="78"/>
      <c r="B1284" s="78"/>
      <c r="C1284" s="78"/>
      <c r="D1284" s="78"/>
      <c r="E1284" s="73"/>
      <c r="F1284" s="78"/>
      <c r="G1284" s="69"/>
      <c r="H1284" s="70"/>
      <c r="I1284" s="70"/>
      <c r="J1284" s="70"/>
    </row>
    <row r="1285" spans="1:10" ht="12.75">
      <c r="A1285" s="78"/>
      <c r="B1285" s="78"/>
      <c r="C1285" s="78"/>
      <c r="D1285" s="78"/>
      <c r="E1285" s="73"/>
      <c r="F1285" s="78"/>
      <c r="G1285" s="69"/>
      <c r="H1285" s="70"/>
      <c r="I1285" s="70"/>
      <c r="J1285" s="70"/>
    </row>
    <row r="1286" spans="1:10" ht="12.75">
      <c r="A1286" s="78"/>
      <c r="B1286" s="78"/>
      <c r="C1286" s="78"/>
      <c r="D1286" s="78"/>
      <c r="E1286" s="73"/>
      <c r="F1286" s="78"/>
      <c r="G1286" s="69"/>
      <c r="H1286" s="70"/>
      <c r="I1286" s="70"/>
      <c r="J1286" s="70"/>
    </row>
    <row r="1287" spans="1:10" ht="12.75">
      <c r="A1287" s="78"/>
      <c r="B1287" s="78"/>
      <c r="C1287" s="78"/>
      <c r="D1287" s="78"/>
      <c r="E1287" s="73"/>
      <c r="F1287" s="78"/>
      <c r="G1287" s="69"/>
      <c r="H1287" s="70"/>
      <c r="I1287" s="70"/>
      <c r="J1287" s="70"/>
    </row>
    <row r="1288" spans="1:10" ht="12.75">
      <c r="A1288" s="78"/>
      <c r="B1288" s="78"/>
      <c r="C1288" s="78"/>
      <c r="D1288" s="78"/>
      <c r="E1288" s="73"/>
      <c r="F1288" s="78"/>
      <c r="G1288" s="69"/>
      <c r="H1288" s="70"/>
      <c r="I1288" s="70"/>
      <c r="J1288" s="70"/>
    </row>
    <row r="1289" spans="1:10" ht="12.75">
      <c r="A1289" s="78"/>
      <c r="B1289" s="78"/>
      <c r="C1289" s="78"/>
      <c r="D1289" s="78"/>
      <c r="E1289" s="73"/>
      <c r="F1289" s="78"/>
      <c r="G1289" s="69"/>
      <c r="H1289" s="70"/>
      <c r="I1289" s="70"/>
      <c r="J1289" s="70"/>
    </row>
    <row r="1290" spans="1:10" ht="12.75">
      <c r="A1290" s="78"/>
      <c r="B1290" s="78"/>
      <c r="C1290" s="78"/>
      <c r="D1290" s="78"/>
      <c r="E1290" s="73"/>
      <c r="F1290" s="78"/>
      <c r="G1290" s="69"/>
      <c r="H1290" s="70"/>
      <c r="I1290" s="70"/>
      <c r="J1290" s="70"/>
    </row>
    <row r="1291" spans="1:10" ht="12.75">
      <c r="A1291" s="78"/>
      <c r="B1291" s="78"/>
      <c r="C1291" s="78"/>
      <c r="D1291" s="78"/>
      <c r="E1291" s="73"/>
      <c r="F1291" s="78"/>
      <c r="G1291" s="69"/>
      <c r="H1291" s="70"/>
      <c r="I1291" s="70"/>
      <c r="J1291" s="70"/>
    </row>
    <row r="1292" spans="1:10" ht="12.75">
      <c r="A1292" s="78"/>
      <c r="B1292" s="78"/>
      <c r="C1292" s="78"/>
      <c r="D1292" s="78"/>
      <c r="E1292" s="73"/>
      <c r="F1292" s="78"/>
      <c r="G1292" s="69"/>
      <c r="H1292" s="70"/>
      <c r="I1292" s="70"/>
      <c r="J1292" s="70"/>
    </row>
    <row r="1293" spans="1:10" ht="12.75">
      <c r="A1293" s="78"/>
      <c r="B1293" s="78"/>
      <c r="C1293" s="78"/>
      <c r="D1293" s="78"/>
      <c r="E1293" s="73"/>
      <c r="F1293" s="78"/>
      <c r="G1293" s="69"/>
      <c r="H1293" s="70"/>
      <c r="I1293" s="70"/>
      <c r="J1293" s="70"/>
    </row>
    <row r="1294" spans="1:10" ht="12.75">
      <c r="A1294" s="78"/>
      <c r="B1294" s="78"/>
      <c r="C1294" s="78"/>
      <c r="D1294" s="78"/>
      <c r="E1294" s="73"/>
      <c r="F1294" s="78"/>
      <c r="G1294" s="69"/>
      <c r="H1294" s="70"/>
      <c r="I1294" s="70"/>
      <c r="J1294" s="70"/>
    </row>
    <row r="1295" spans="1:10" ht="12.75">
      <c r="A1295" s="78"/>
      <c r="B1295" s="78"/>
      <c r="C1295" s="78"/>
      <c r="D1295" s="78"/>
      <c r="E1295" s="73"/>
      <c r="F1295" s="78"/>
      <c r="G1295" s="69"/>
      <c r="H1295" s="70"/>
      <c r="I1295" s="70"/>
      <c r="J1295" s="70"/>
    </row>
    <row r="1296" spans="1:10" ht="12.75">
      <c r="A1296" s="78"/>
      <c r="B1296" s="78"/>
      <c r="C1296" s="78"/>
      <c r="D1296" s="78"/>
      <c r="E1296" s="73"/>
      <c r="F1296" s="78"/>
      <c r="G1296" s="69"/>
      <c r="H1296" s="70"/>
      <c r="I1296" s="70"/>
      <c r="J1296" s="70"/>
    </row>
    <row r="1297" spans="1:10" ht="12.75">
      <c r="A1297" s="78"/>
      <c r="B1297" s="78"/>
      <c r="C1297" s="78"/>
      <c r="D1297" s="78"/>
      <c r="E1297" s="73"/>
      <c r="F1297" s="78"/>
      <c r="G1297" s="69"/>
      <c r="H1297" s="70"/>
      <c r="I1297" s="70"/>
      <c r="J1297" s="70"/>
    </row>
    <row r="1298" spans="1:10" ht="12.75">
      <c r="A1298" s="78"/>
      <c r="B1298" s="78"/>
      <c r="C1298" s="78"/>
      <c r="D1298" s="78"/>
      <c r="E1298" s="73"/>
      <c r="F1298" s="78"/>
      <c r="G1298" s="69"/>
      <c r="H1298" s="70"/>
      <c r="I1298" s="70"/>
      <c r="J1298" s="70"/>
    </row>
    <row r="1299" spans="1:10" ht="12.75">
      <c r="A1299" s="78"/>
      <c r="B1299" s="78"/>
      <c r="C1299" s="78"/>
      <c r="D1299" s="78"/>
      <c r="E1299" s="73"/>
      <c r="F1299" s="78"/>
      <c r="G1299" s="69"/>
      <c r="H1299" s="70"/>
      <c r="I1299" s="70"/>
      <c r="J1299" s="70"/>
    </row>
    <row r="1300" spans="1:10" ht="12.75">
      <c r="A1300" s="78"/>
      <c r="B1300" s="78"/>
      <c r="C1300" s="78"/>
      <c r="D1300" s="78"/>
      <c r="E1300" s="73"/>
      <c r="F1300" s="78"/>
      <c r="G1300" s="69"/>
      <c r="H1300" s="70"/>
      <c r="I1300" s="70"/>
      <c r="J1300" s="70"/>
    </row>
    <row r="1301" spans="1:10" ht="12.75">
      <c r="A1301" s="78"/>
      <c r="B1301" s="78"/>
      <c r="C1301" s="78"/>
      <c r="D1301" s="78"/>
      <c r="E1301" s="73"/>
      <c r="F1301" s="78"/>
      <c r="G1301" s="69"/>
      <c r="H1301" s="70"/>
      <c r="I1301" s="70"/>
      <c r="J1301" s="70"/>
    </row>
    <row r="1302" spans="1:10" ht="12.75">
      <c r="A1302" s="78"/>
      <c r="B1302" s="78"/>
      <c r="C1302" s="78"/>
      <c r="D1302" s="78"/>
      <c r="E1302" s="73"/>
      <c r="F1302" s="78"/>
      <c r="G1302" s="69"/>
      <c r="H1302" s="70"/>
      <c r="I1302" s="70"/>
      <c r="J1302" s="70"/>
    </row>
    <row r="1303" spans="1:10" ht="12.75">
      <c r="A1303" s="78"/>
      <c r="B1303" s="78"/>
      <c r="C1303" s="78"/>
      <c r="D1303" s="78"/>
      <c r="E1303" s="73"/>
      <c r="F1303" s="78"/>
      <c r="G1303" s="69"/>
      <c r="H1303" s="70"/>
      <c r="I1303" s="70"/>
      <c r="J1303" s="70"/>
    </row>
    <row r="1304" spans="1:10" ht="12.75">
      <c r="A1304" s="78"/>
      <c r="B1304" s="78"/>
      <c r="C1304" s="78"/>
      <c r="D1304" s="78"/>
      <c r="E1304" s="73"/>
      <c r="F1304" s="78"/>
      <c r="G1304" s="69"/>
      <c r="H1304" s="70"/>
      <c r="I1304" s="70"/>
      <c r="J1304" s="70"/>
    </row>
    <row r="1305" spans="1:10" ht="12.75">
      <c r="A1305" s="78"/>
      <c r="B1305" s="78"/>
      <c r="C1305" s="78"/>
      <c r="D1305" s="78"/>
      <c r="E1305" s="73"/>
      <c r="F1305" s="78"/>
      <c r="G1305" s="69"/>
      <c r="H1305" s="70"/>
      <c r="I1305" s="70"/>
      <c r="J1305" s="70"/>
    </row>
    <row r="1306" spans="1:10" ht="12.75">
      <c r="A1306" s="78"/>
      <c r="B1306" s="78"/>
      <c r="C1306" s="78"/>
      <c r="D1306" s="78"/>
      <c r="E1306" s="73"/>
      <c r="F1306" s="78"/>
      <c r="G1306" s="69"/>
      <c r="H1306" s="70"/>
      <c r="I1306" s="70"/>
      <c r="J1306" s="70"/>
    </row>
    <row r="1307" spans="1:10" ht="12.75">
      <c r="A1307" s="78"/>
      <c r="B1307" s="78"/>
      <c r="C1307" s="78"/>
      <c r="D1307" s="78"/>
      <c r="E1307" s="73"/>
      <c r="F1307" s="78"/>
      <c r="G1307" s="69"/>
      <c r="H1307" s="70"/>
      <c r="I1307" s="70"/>
      <c r="J1307" s="70"/>
    </row>
    <row r="1308" spans="1:10" ht="12.75">
      <c r="A1308" s="78"/>
      <c r="B1308" s="78"/>
      <c r="C1308" s="78"/>
      <c r="D1308" s="78"/>
      <c r="E1308" s="73"/>
      <c r="F1308" s="78"/>
      <c r="G1308" s="69"/>
      <c r="H1308" s="70"/>
      <c r="I1308" s="70"/>
      <c r="J1308" s="70"/>
    </row>
    <row r="1309" spans="1:10" ht="12.75">
      <c r="A1309" s="78"/>
      <c r="B1309" s="78"/>
      <c r="C1309" s="78"/>
      <c r="D1309" s="78"/>
      <c r="E1309" s="73"/>
      <c r="F1309" s="78"/>
      <c r="G1309" s="69"/>
      <c r="H1309" s="70"/>
      <c r="I1309" s="70"/>
      <c r="J1309" s="70"/>
    </row>
    <row r="1310" spans="1:10" ht="12.75">
      <c r="A1310" s="78"/>
      <c r="B1310" s="78"/>
      <c r="C1310" s="78"/>
      <c r="D1310" s="78"/>
      <c r="E1310" s="73"/>
      <c r="F1310" s="78"/>
      <c r="G1310" s="69"/>
      <c r="H1310" s="70"/>
      <c r="I1310" s="70"/>
      <c r="J1310" s="70"/>
    </row>
    <row r="1311" spans="1:10" ht="12.75">
      <c r="A1311" s="78"/>
      <c r="B1311" s="78"/>
      <c r="C1311" s="78"/>
      <c r="D1311" s="78"/>
      <c r="E1311" s="73"/>
      <c r="F1311" s="78"/>
      <c r="G1311" s="69"/>
      <c r="H1311" s="70"/>
      <c r="I1311" s="70"/>
      <c r="J1311" s="70"/>
    </row>
    <row r="1312" spans="1:10" ht="12.75">
      <c r="A1312" s="78"/>
      <c r="B1312" s="78"/>
      <c r="C1312" s="78"/>
      <c r="D1312" s="78"/>
      <c r="E1312" s="73"/>
      <c r="F1312" s="78"/>
      <c r="G1312" s="69"/>
      <c r="H1312" s="70"/>
      <c r="I1312" s="70"/>
      <c r="J1312" s="70"/>
    </row>
    <row r="1313" spans="1:10" ht="12.75">
      <c r="A1313" s="78"/>
      <c r="B1313" s="78"/>
      <c r="C1313" s="78"/>
      <c r="D1313" s="78"/>
      <c r="E1313" s="73"/>
      <c r="F1313" s="78"/>
      <c r="G1313" s="69"/>
      <c r="H1313" s="70"/>
      <c r="I1313" s="70"/>
      <c r="J1313" s="70"/>
    </row>
    <row r="1314" spans="1:10" ht="12.75">
      <c r="A1314" s="78"/>
      <c r="B1314" s="78"/>
      <c r="C1314" s="78"/>
      <c r="D1314" s="78"/>
      <c r="E1314" s="73"/>
      <c r="F1314" s="78"/>
      <c r="G1314" s="69"/>
      <c r="H1314" s="70"/>
      <c r="I1314" s="70"/>
      <c r="J1314" s="70"/>
    </row>
    <row r="1315" spans="1:10" ht="12.75">
      <c r="A1315" s="78"/>
      <c r="B1315" s="78"/>
      <c r="C1315" s="78"/>
      <c r="D1315" s="78"/>
      <c r="E1315" s="73"/>
      <c r="F1315" s="78"/>
      <c r="G1315" s="69"/>
      <c r="H1315" s="70"/>
      <c r="I1315" s="70"/>
      <c r="J1315" s="70"/>
    </row>
    <row r="1316" spans="1:10" ht="12.75">
      <c r="A1316" s="78"/>
      <c r="B1316" s="78"/>
      <c r="C1316" s="78"/>
      <c r="D1316" s="78"/>
      <c r="E1316" s="73"/>
      <c r="F1316" s="78"/>
      <c r="G1316" s="69"/>
      <c r="H1316" s="70"/>
      <c r="I1316" s="70"/>
      <c r="J1316" s="70"/>
    </row>
    <row r="1317" spans="1:10" ht="12.75">
      <c r="A1317" s="78"/>
      <c r="B1317" s="78"/>
      <c r="C1317" s="78"/>
      <c r="D1317" s="78"/>
      <c r="E1317" s="73"/>
      <c r="F1317" s="78"/>
      <c r="G1317" s="69"/>
      <c r="H1317" s="70"/>
      <c r="I1317" s="70"/>
      <c r="J1317" s="70"/>
    </row>
    <row r="1318" spans="1:10" ht="12.75">
      <c r="A1318" s="78"/>
      <c r="B1318" s="78"/>
      <c r="C1318" s="78"/>
      <c r="D1318" s="78"/>
      <c r="E1318" s="73"/>
      <c r="F1318" s="78"/>
      <c r="G1318" s="69"/>
      <c r="H1318" s="70"/>
      <c r="I1318" s="70"/>
      <c r="J1318" s="70"/>
    </row>
    <row r="1319" spans="1:10" ht="12.75">
      <c r="A1319" s="78"/>
      <c r="B1319" s="78"/>
      <c r="C1319" s="78"/>
      <c r="D1319" s="78"/>
      <c r="E1319" s="73"/>
      <c r="F1319" s="78"/>
      <c r="G1319" s="69"/>
      <c r="H1319" s="70"/>
      <c r="I1319" s="70"/>
      <c r="J1319" s="70"/>
    </row>
    <row r="1320" spans="1:10" ht="12.75">
      <c r="A1320" s="78"/>
      <c r="B1320" s="78"/>
      <c r="C1320" s="78"/>
      <c r="D1320" s="78"/>
      <c r="E1320" s="73"/>
      <c r="F1320" s="78"/>
      <c r="G1320" s="69"/>
      <c r="H1320" s="70"/>
      <c r="I1320" s="70"/>
      <c r="J1320" s="70"/>
    </row>
    <row r="1321" spans="1:10" ht="12.75">
      <c r="A1321" s="78"/>
      <c r="B1321" s="78"/>
      <c r="C1321" s="78"/>
      <c r="D1321" s="78"/>
      <c r="E1321" s="73"/>
      <c r="F1321" s="78"/>
      <c r="G1321" s="69"/>
      <c r="H1321" s="70"/>
      <c r="I1321" s="70"/>
      <c r="J1321" s="70"/>
    </row>
    <row r="1322" spans="1:10" ht="12.75">
      <c r="A1322" s="78"/>
      <c r="B1322" s="78"/>
      <c r="C1322" s="78"/>
      <c r="D1322" s="78"/>
      <c r="E1322" s="73"/>
      <c r="F1322" s="78"/>
      <c r="G1322" s="69"/>
      <c r="H1322" s="70"/>
      <c r="I1322" s="70"/>
      <c r="J1322" s="70"/>
    </row>
    <row r="1323" spans="1:10" ht="12.75">
      <c r="A1323" s="78"/>
      <c r="B1323" s="78"/>
      <c r="C1323" s="78"/>
      <c r="D1323" s="78"/>
      <c r="E1323" s="73"/>
      <c r="F1323" s="78"/>
      <c r="G1323" s="69"/>
      <c r="H1323" s="70"/>
      <c r="I1323" s="70"/>
      <c r="J1323" s="70"/>
    </row>
    <row r="1324" spans="1:10" ht="12.75">
      <c r="A1324" s="78"/>
      <c r="B1324" s="78"/>
      <c r="C1324" s="78"/>
      <c r="D1324" s="78"/>
      <c r="E1324" s="73"/>
      <c r="F1324" s="78"/>
      <c r="G1324" s="69"/>
      <c r="H1324" s="70"/>
      <c r="I1324" s="70"/>
      <c r="J1324" s="70"/>
    </row>
    <row r="1325" spans="1:10" ht="12.75">
      <c r="A1325" s="78"/>
      <c r="B1325" s="78"/>
      <c r="C1325" s="78"/>
      <c r="D1325" s="78"/>
      <c r="E1325" s="73"/>
      <c r="F1325" s="78"/>
      <c r="G1325" s="69"/>
      <c r="H1325" s="70"/>
      <c r="I1325" s="70"/>
      <c r="J1325" s="70"/>
    </row>
    <row r="1326" spans="1:10" ht="12.75">
      <c r="A1326" s="78"/>
      <c r="B1326" s="78"/>
      <c r="C1326" s="78"/>
      <c r="D1326" s="78"/>
      <c r="E1326" s="73"/>
      <c r="F1326" s="78"/>
      <c r="G1326" s="69"/>
      <c r="H1326" s="70"/>
      <c r="I1326" s="70"/>
      <c r="J1326" s="70"/>
    </row>
    <row r="1327" spans="1:10" ht="12.75">
      <c r="A1327" s="78"/>
      <c r="B1327" s="78"/>
      <c r="C1327" s="78"/>
      <c r="D1327" s="78"/>
      <c r="E1327" s="73"/>
      <c r="F1327" s="78"/>
      <c r="G1327" s="69"/>
      <c r="H1327" s="70"/>
      <c r="I1327" s="70"/>
      <c r="J1327" s="70"/>
    </row>
    <row r="1328" spans="1:10" ht="12.75">
      <c r="A1328" s="78"/>
      <c r="B1328" s="78"/>
      <c r="C1328" s="78"/>
      <c r="D1328" s="78"/>
      <c r="E1328" s="73"/>
      <c r="F1328" s="78"/>
      <c r="G1328" s="69"/>
      <c r="H1328" s="70"/>
      <c r="I1328" s="70"/>
      <c r="J1328" s="70"/>
    </row>
    <row r="1329" spans="1:10" ht="12.75">
      <c r="A1329" s="78"/>
      <c r="B1329" s="78"/>
      <c r="C1329" s="78"/>
      <c r="D1329" s="78"/>
      <c r="E1329" s="73"/>
      <c r="F1329" s="78"/>
      <c r="G1329" s="69"/>
      <c r="H1329" s="70"/>
      <c r="I1329" s="70"/>
      <c r="J1329" s="70"/>
    </row>
    <row r="1330" spans="1:10" ht="12.75">
      <c r="A1330" s="78"/>
      <c r="B1330" s="78"/>
      <c r="C1330" s="78"/>
      <c r="D1330" s="78"/>
      <c r="E1330" s="73"/>
      <c r="F1330" s="78"/>
      <c r="G1330" s="69"/>
      <c r="H1330" s="70"/>
      <c r="I1330" s="70"/>
      <c r="J1330" s="70"/>
    </row>
    <row r="1331" spans="1:10" ht="12.75">
      <c r="A1331" s="78"/>
      <c r="B1331" s="78"/>
      <c r="C1331" s="78"/>
      <c r="D1331" s="78"/>
      <c r="E1331" s="73"/>
      <c r="F1331" s="78"/>
      <c r="G1331" s="69"/>
      <c r="H1331" s="70"/>
      <c r="I1331" s="70"/>
      <c r="J1331" s="70"/>
    </row>
    <row r="1332" spans="1:10" ht="12.75">
      <c r="A1332" s="78"/>
      <c r="B1332" s="78"/>
      <c r="C1332" s="78"/>
      <c r="D1332" s="78"/>
      <c r="E1332" s="73"/>
      <c r="F1332" s="78"/>
      <c r="G1332" s="69"/>
      <c r="H1332" s="70"/>
      <c r="I1332" s="70"/>
      <c r="J1332" s="70"/>
    </row>
    <row r="1333" spans="1:10" ht="12.75">
      <c r="A1333" s="78"/>
      <c r="B1333" s="78"/>
      <c r="C1333" s="78"/>
      <c r="D1333" s="78"/>
      <c r="E1333" s="73"/>
      <c r="F1333" s="78"/>
      <c r="G1333" s="69"/>
      <c r="H1333" s="70"/>
      <c r="I1333" s="70"/>
      <c r="J1333" s="70"/>
    </row>
    <row r="1334" spans="1:10" ht="12.75">
      <c r="A1334" s="78"/>
      <c r="B1334" s="78"/>
      <c r="C1334" s="78"/>
      <c r="D1334" s="78"/>
      <c r="E1334" s="73"/>
      <c r="F1334" s="78"/>
      <c r="G1334" s="69"/>
      <c r="H1334" s="70"/>
      <c r="I1334" s="70"/>
      <c r="J1334" s="70"/>
    </row>
    <row r="1335" spans="1:10" ht="12.75">
      <c r="A1335" s="78"/>
      <c r="B1335" s="78"/>
      <c r="C1335" s="78"/>
      <c r="D1335" s="78"/>
      <c r="E1335" s="73"/>
      <c r="F1335" s="78"/>
      <c r="G1335" s="69"/>
      <c r="H1335" s="70"/>
      <c r="I1335" s="70"/>
      <c r="J1335" s="70"/>
    </row>
    <row r="1336" spans="1:10" ht="12.75">
      <c r="A1336" s="78"/>
      <c r="B1336" s="78"/>
      <c r="C1336" s="78"/>
      <c r="D1336" s="78"/>
      <c r="E1336" s="73"/>
      <c r="F1336" s="78"/>
      <c r="G1336" s="69"/>
      <c r="H1336" s="70"/>
      <c r="I1336" s="70"/>
      <c r="J1336" s="70"/>
    </row>
    <row r="1337" spans="1:10" ht="12.75">
      <c r="A1337" s="78"/>
      <c r="B1337" s="78"/>
      <c r="C1337" s="78"/>
      <c r="D1337" s="78"/>
      <c r="E1337" s="73"/>
      <c r="F1337" s="78"/>
      <c r="G1337" s="69"/>
      <c r="H1337" s="70"/>
      <c r="I1337" s="70"/>
      <c r="J1337" s="70"/>
    </row>
    <row r="1338" spans="1:10" ht="12.75">
      <c r="A1338" s="78"/>
      <c r="B1338" s="78"/>
      <c r="C1338" s="78"/>
      <c r="D1338" s="78"/>
      <c r="E1338" s="73"/>
      <c r="F1338" s="78"/>
      <c r="G1338" s="69"/>
      <c r="H1338" s="70"/>
      <c r="I1338" s="70"/>
      <c r="J1338" s="70"/>
    </row>
    <row r="1339" spans="1:10" ht="12.75">
      <c r="A1339" s="78"/>
      <c r="B1339" s="78"/>
      <c r="C1339" s="78"/>
      <c r="D1339" s="78"/>
      <c r="E1339" s="73"/>
      <c r="F1339" s="78"/>
      <c r="G1339" s="69"/>
      <c r="H1339" s="70"/>
      <c r="I1339" s="70"/>
      <c r="J1339" s="70"/>
    </row>
    <row r="1340" spans="1:10" ht="12.75">
      <c r="A1340" s="78"/>
      <c r="B1340" s="78"/>
      <c r="C1340" s="78"/>
      <c r="D1340" s="78"/>
      <c r="E1340" s="73"/>
      <c r="F1340" s="78"/>
      <c r="G1340" s="69"/>
      <c r="H1340" s="70"/>
      <c r="I1340" s="70"/>
      <c r="J1340" s="70"/>
    </row>
    <row r="1341" spans="1:10" ht="12.75">
      <c r="A1341" s="78"/>
      <c r="B1341" s="78"/>
      <c r="C1341" s="78"/>
      <c r="D1341" s="78"/>
      <c r="E1341" s="73"/>
      <c r="F1341" s="78"/>
      <c r="G1341" s="69"/>
      <c r="H1341" s="70"/>
      <c r="I1341" s="70"/>
      <c r="J1341" s="70"/>
    </row>
    <row r="1342" spans="1:10" ht="12.75">
      <c r="A1342" s="78"/>
      <c r="B1342" s="78"/>
      <c r="C1342" s="78"/>
      <c r="D1342" s="78"/>
      <c r="E1342" s="73"/>
      <c r="F1342" s="78"/>
      <c r="G1342" s="69"/>
      <c r="H1342" s="70"/>
      <c r="I1342" s="70"/>
      <c r="J1342" s="70"/>
    </row>
    <row r="1343" spans="1:10" ht="12.75">
      <c r="A1343" s="78"/>
      <c r="B1343" s="78"/>
      <c r="C1343" s="78"/>
      <c r="D1343" s="78"/>
      <c r="E1343" s="73"/>
      <c r="F1343" s="78"/>
      <c r="G1343" s="69"/>
      <c r="H1343" s="70"/>
      <c r="I1343" s="70"/>
      <c r="J1343" s="70"/>
    </row>
    <row r="1344" spans="1:10" ht="12.75">
      <c r="A1344" s="78"/>
      <c r="B1344" s="78"/>
      <c r="C1344" s="78"/>
      <c r="D1344" s="78"/>
      <c r="E1344" s="73"/>
      <c r="F1344" s="78"/>
      <c r="G1344" s="69"/>
      <c r="H1344" s="70"/>
      <c r="I1344" s="70"/>
      <c r="J1344" s="70"/>
    </row>
    <row r="1345" spans="1:10" ht="12.75">
      <c r="A1345" s="78"/>
      <c r="B1345" s="78"/>
      <c r="C1345" s="78"/>
      <c r="D1345" s="78"/>
      <c r="E1345" s="73"/>
      <c r="F1345" s="78"/>
      <c r="G1345" s="69"/>
      <c r="H1345" s="70"/>
      <c r="I1345" s="70"/>
      <c r="J1345" s="70"/>
    </row>
    <row r="1346" spans="1:10" ht="12.75">
      <c r="A1346" s="78"/>
      <c r="B1346" s="78"/>
      <c r="C1346" s="78"/>
      <c r="D1346" s="78"/>
      <c r="E1346" s="73"/>
      <c r="F1346" s="78"/>
      <c r="G1346" s="69"/>
      <c r="H1346" s="70"/>
      <c r="I1346" s="70"/>
      <c r="J1346" s="70"/>
    </row>
    <row r="1347" spans="1:10" ht="12.75">
      <c r="A1347" s="78"/>
      <c r="B1347" s="78"/>
      <c r="C1347" s="78"/>
      <c r="D1347" s="78"/>
      <c r="E1347" s="73"/>
      <c r="F1347" s="78"/>
      <c r="G1347" s="69"/>
      <c r="H1347" s="70"/>
      <c r="I1347" s="70"/>
      <c r="J1347" s="70"/>
    </row>
    <row r="1348" spans="1:10" ht="12.75">
      <c r="A1348" s="78"/>
      <c r="B1348" s="78"/>
      <c r="C1348" s="78"/>
      <c r="D1348" s="78"/>
      <c r="E1348" s="73"/>
      <c r="F1348" s="78"/>
      <c r="G1348" s="69"/>
      <c r="H1348" s="70"/>
      <c r="I1348" s="70"/>
      <c r="J1348" s="70"/>
    </row>
    <row r="1349" spans="1:10" ht="12.75">
      <c r="A1349" s="78"/>
      <c r="B1349" s="78"/>
      <c r="C1349" s="78"/>
      <c r="D1349" s="78"/>
      <c r="E1349" s="73"/>
      <c r="F1349" s="78"/>
      <c r="G1349" s="69"/>
      <c r="H1349" s="70"/>
      <c r="I1349" s="70"/>
      <c r="J1349" s="70"/>
    </row>
    <row r="1350" spans="1:10" ht="12.75">
      <c r="A1350" s="78"/>
      <c r="B1350" s="78"/>
      <c r="C1350" s="78"/>
      <c r="D1350" s="78"/>
      <c r="E1350" s="73"/>
      <c r="F1350" s="78"/>
      <c r="G1350" s="69"/>
      <c r="H1350" s="70"/>
      <c r="I1350" s="70"/>
      <c r="J1350" s="70"/>
    </row>
    <row r="1351" spans="1:10" ht="12.75">
      <c r="A1351" s="78"/>
      <c r="B1351" s="78"/>
      <c r="C1351" s="78"/>
      <c r="D1351" s="78"/>
      <c r="E1351" s="73"/>
      <c r="F1351" s="78"/>
      <c r="G1351" s="69"/>
      <c r="H1351" s="70"/>
      <c r="I1351" s="70"/>
      <c r="J1351" s="70"/>
    </row>
    <row r="1352" spans="1:10" ht="12.75">
      <c r="A1352" s="78"/>
      <c r="B1352" s="78"/>
      <c r="C1352" s="78"/>
      <c r="D1352" s="78"/>
      <c r="E1352" s="73"/>
      <c r="F1352" s="78"/>
      <c r="G1352" s="69"/>
      <c r="H1352" s="70"/>
      <c r="I1352" s="70"/>
      <c r="J1352" s="70"/>
    </row>
    <row r="1353" spans="1:10" ht="12.75">
      <c r="A1353" s="78"/>
      <c r="B1353" s="78"/>
      <c r="C1353" s="78"/>
      <c r="D1353" s="78"/>
      <c r="E1353" s="73"/>
      <c r="F1353" s="78"/>
      <c r="G1353" s="69"/>
      <c r="H1353" s="70"/>
      <c r="I1353" s="70"/>
      <c r="J1353" s="70"/>
    </row>
    <row r="1354" spans="1:10" ht="12.75">
      <c r="A1354" s="78"/>
      <c r="B1354" s="78"/>
      <c r="C1354" s="78"/>
      <c r="D1354" s="78"/>
      <c r="E1354" s="73"/>
      <c r="F1354" s="78"/>
      <c r="G1354" s="69"/>
      <c r="H1354" s="70"/>
      <c r="I1354" s="70"/>
      <c r="J1354" s="70"/>
    </row>
    <row r="1355" spans="1:10" ht="12.75">
      <c r="A1355" s="78"/>
      <c r="B1355" s="78"/>
      <c r="C1355" s="78"/>
      <c r="D1355" s="78"/>
      <c r="E1355" s="73"/>
      <c r="F1355" s="78"/>
      <c r="G1355" s="69"/>
      <c r="H1355" s="70"/>
      <c r="I1355" s="70"/>
      <c r="J1355" s="70"/>
    </row>
    <row r="1356" spans="1:10" ht="12.75">
      <c r="A1356" s="78"/>
      <c r="B1356" s="78"/>
      <c r="C1356" s="78"/>
      <c r="D1356" s="78"/>
      <c r="E1356" s="73"/>
      <c r="F1356" s="78"/>
      <c r="G1356" s="69"/>
      <c r="H1356" s="70"/>
      <c r="I1356" s="70"/>
      <c r="J1356" s="70"/>
    </row>
    <row r="1357" spans="1:10" ht="12.75">
      <c r="A1357" s="78"/>
      <c r="B1357" s="78"/>
      <c r="C1357" s="78"/>
      <c r="D1357" s="78"/>
      <c r="E1357" s="73"/>
      <c r="F1357" s="78"/>
      <c r="G1357" s="69"/>
      <c r="H1357" s="70"/>
      <c r="I1357" s="70"/>
      <c r="J1357" s="70"/>
    </row>
    <row r="1358" spans="1:10" ht="12.75">
      <c r="A1358" s="78"/>
      <c r="B1358" s="78"/>
      <c r="C1358" s="78"/>
      <c r="D1358" s="78"/>
      <c r="E1358" s="73"/>
      <c r="F1358" s="78"/>
      <c r="G1358" s="69"/>
      <c r="H1358" s="70"/>
      <c r="I1358" s="70"/>
      <c r="J1358" s="70"/>
    </row>
    <row r="1359" spans="1:10" ht="12.75">
      <c r="A1359" s="78"/>
      <c r="B1359" s="78"/>
      <c r="C1359" s="78"/>
      <c r="D1359" s="78"/>
      <c r="E1359" s="73"/>
      <c r="F1359" s="78"/>
      <c r="G1359" s="69"/>
      <c r="H1359" s="70"/>
      <c r="I1359" s="70"/>
      <c r="J1359" s="70"/>
    </row>
    <row r="1360" spans="1:10" ht="12.75">
      <c r="A1360" s="78"/>
      <c r="B1360" s="78"/>
      <c r="C1360" s="78"/>
      <c r="D1360" s="78"/>
      <c r="E1360" s="73"/>
      <c r="F1360" s="78"/>
      <c r="G1360" s="69"/>
      <c r="H1360" s="70"/>
      <c r="I1360" s="70"/>
      <c r="J1360" s="70"/>
    </row>
    <row r="1361" spans="1:10" ht="12.75">
      <c r="A1361" s="78"/>
      <c r="B1361" s="78"/>
      <c r="C1361" s="78"/>
      <c r="D1361" s="78"/>
      <c r="E1361" s="73"/>
      <c r="F1361" s="78"/>
      <c r="G1361" s="69"/>
      <c r="H1361" s="70"/>
      <c r="I1361" s="70"/>
      <c r="J1361" s="70"/>
    </row>
    <row r="1362" spans="1:10" ht="12.75">
      <c r="A1362" s="78"/>
      <c r="B1362" s="78"/>
      <c r="C1362" s="78"/>
      <c r="D1362" s="78"/>
      <c r="E1362" s="73"/>
      <c r="F1362" s="78"/>
      <c r="G1362" s="69"/>
      <c r="H1362" s="70"/>
      <c r="I1362" s="70"/>
      <c r="J1362" s="70"/>
    </row>
    <row r="1363" spans="1:10" ht="12.75">
      <c r="A1363" s="78"/>
      <c r="B1363" s="78"/>
      <c r="C1363" s="78"/>
      <c r="D1363" s="78"/>
      <c r="E1363" s="73"/>
      <c r="F1363" s="78"/>
      <c r="G1363" s="69"/>
      <c r="H1363" s="70"/>
      <c r="I1363" s="70"/>
      <c r="J1363" s="70"/>
    </row>
    <row r="1364" spans="1:10" ht="12.75">
      <c r="A1364" s="78"/>
      <c r="B1364" s="78"/>
      <c r="C1364" s="78"/>
      <c r="D1364" s="78"/>
      <c r="E1364" s="73"/>
      <c r="F1364" s="78"/>
      <c r="G1364" s="69"/>
      <c r="H1364" s="70"/>
      <c r="I1364" s="70"/>
      <c r="J1364" s="70"/>
    </row>
    <row r="1365" spans="1:10" ht="12.75">
      <c r="A1365" s="78"/>
      <c r="B1365" s="78"/>
      <c r="C1365" s="78"/>
      <c r="D1365" s="78"/>
      <c r="E1365" s="73"/>
      <c r="F1365" s="78"/>
      <c r="G1365" s="69"/>
      <c r="H1365" s="70"/>
      <c r="I1365" s="70"/>
      <c r="J1365" s="70"/>
    </row>
    <row r="1366" spans="1:10" ht="12.75">
      <c r="A1366" s="78"/>
      <c r="B1366" s="78"/>
      <c r="C1366" s="78"/>
      <c r="D1366" s="78"/>
      <c r="E1366" s="73"/>
      <c r="F1366" s="78"/>
      <c r="G1366" s="69"/>
      <c r="H1366" s="70"/>
      <c r="I1366" s="70"/>
      <c r="J1366" s="70"/>
    </row>
    <row r="1367" spans="1:10" ht="12.75">
      <c r="A1367" s="78"/>
      <c r="B1367" s="78"/>
      <c r="C1367" s="78"/>
      <c r="D1367" s="78"/>
      <c r="E1367" s="73"/>
      <c r="F1367" s="78"/>
      <c r="G1367" s="69"/>
      <c r="H1367" s="70"/>
      <c r="I1367" s="70"/>
      <c r="J1367" s="70"/>
    </row>
    <row r="1368" spans="1:10" ht="12.75">
      <c r="A1368" s="78"/>
      <c r="B1368" s="78"/>
      <c r="C1368" s="78"/>
      <c r="D1368" s="78"/>
      <c r="E1368" s="73"/>
      <c r="F1368" s="78"/>
      <c r="G1368" s="69"/>
      <c r="H1368" s="70"/>
      <c r="I1368" s="70"/>
      <c r="J1368" s="70"/>
    </row>
    <row r="1369" spans="1:10" ht="12.75">
      <c r="A1369" s="78"/>
      <c r="B1369" s="78"/>
      <c r="C1369" s="78"/>
      <c r="D1369" s="78"/>
      <c r="E1369" s="73"/>
      <c r="F1369" s="78"/>
      <c r="G1369" s="69"/>
      <c r="H1369" s="70"/>
      <c r="I1369" s="70"/>
      <c r="J1369" s="70"/>
    </row>
    <row r="1370" spans="1:10" ht="12.75">
      <c r="A1370" s="78"/>
      <c r="B1370" s="78"/>
      <c r="C1370" s="78"/>
      <c r="D1370" s="78"/>
      <c r="E1370" s="73"/>
      <c r="F1370" s="78"/>
      <c r="G1370" s="69"/>
      <c r="H1370" s="70"/>
      <c r="I1370" s="70"/>
      <c r="J1370" s="70"/>
    </row>
    <row r="1371" spans="1:10" ht="12.75">
      <c r="A1371" s="78"/>
      <c r="B1371" s="78"/>
      <c r="C1371" s="78"/>
      <c r="D1371" s="78"/>
      <c r="E1371" s="73"/>
      <c r="F1371" s="78"/>
      <c r="G1371" s="69"/>
      <c r="H1371" s="70"/>
      <c r="I1371" s="70"/>
      <c r="J1371" s="70"/>
    </row>
    <row r="1372" spans="1:10" ht="12.75">
      <c r="A1372" s="78"/>
      <c r="B1372" s="78"/>
      <c r="C1372" s="78"/>
      <c r="D1372" s="78"/>
      <c r="E1372" s="73"/>
      <c r="F1372" s="78"/>
      <c r="G1372" s="69"/>
      <c r="H1372" s="70"/>
      <c r="I1372" s="70"/>
      <c r="J1372" s="70"/>
    </row>
    <row r="1373" spans="1:10" ht="12.75">
      <c r="A1373" s="78"/>
      <c r="B1373" s="78"/>
      <c r="C1373" s="78"/>
      <c r="D1373" s="78"/>
      <c r="E1373" s="73"/>
      <c r="F1373" s="78"/>
      <c r="G1373" s="69"/>
      <c r="H1373" s="70"/>
      <c r="I1373" s="70"/>
      <c r="J1373" s="70"/>
    </row>
    <row r="1374" spans="1:10" ht="12.75">
      <c r="A1374" s="78"/>
      <c r="B1374" s="78"/>
      <c r="C1374" s="78"/>
      <c r="D1374" s="78"/>
      <c r="E1374" s="73"/>
      <c r="F1374" s="78"/>
      <c r="G1374" s="69"/>
      <c r="H1374" s="70"/>
      <c r="I1374" s="70"/>
      <c r="J1374" s="70"/>
    </row>
    <row r="1375" spans="1:10" ht="12.75">
      <c r="A1375" s="78"/>
      <c r="B1375" s="78"/>
      <c r="C1375" s="78"/>
      <c r="D1375" s="78"/>
      <c r="E1375" s="73"/>
      <c r="F1375" s="78"/>
      <c r="G1375" s="69"/>
      <c r="H1375" s="70"/>
      <c r="I1375" s="70"/>
      <c r="J1375" s="70"/>
    </row>
    <row r="1376" spans="1:10" ht="12.75">
      <c r="A1376" s="78"/>
      <c r="B1376" s="78"/>
      <c r="C1376" s="78"/>
      <c r="D1376" s="78"/>
      <c r="E1376" s="73"/>
      <c r="F1376" s="78"/>
      <c r="G1376" s="69"/>
      <c r="H1376" s="70"/>
      <c r="I1376" s="70"/>
      <c r="J1376" s="70"/>
    </row>
    <row r="1377" spans="1:10" ht="12.75">
      <c r="A1377" s="78"/>
      <c r="B1377" s="78"/>
      <c r="C1377" s="78"/>
      <c r="D1377" s="78"/>
      <c r="E1377" s="73"/>
      <c r="F1377" s="78"/>
      <c r="G1377" s="69"/>
      <c r="H1377" s="70"/>
      <c r="I1377" s="70"/>
      <c r="J1377" s="70"/>
    </row>
    <row r="1378" spans="1:10" ht="12.75">
      <c r="A1378" s="78"/>
      <c r="B1378" s="78"/>
      <c r="C1378" s="78"/>
      <c r="D1378" s="78"/>
      <c r="E1378" s="73"/>
      <c r="F1378" s="78"/>
      <c r="G1378" s="69"/>
      <c r="H1378" s="70"/>
      <c r="I1378" s="70"/>
      <c r="J1378" s="70"/>
    </row>
    <row r="1379" spans="1:10" ht="12.75">
      <c r="A1379" s="78"/>
      <c r="B1379" s="78"/>
      <c r="C1379" s="78"/>
      <c r="D1379" s="78"/>
      <c r="E1379" s="73"/>
      <c r="F1379" s="78"/>
      <c r="G1379" s="69"/>
      <c r="H1379" s="70"/>
      <c r="I1379" s="70"/>
      <c r="J1379" s="70"/>
    </row>
    <row r="1380" spans="1:10" ht="12.75">
      <c r="A1380" s="78"/>
      <c r="B1380" s="78"/>
      <c r="C1380" s="78"/>
      <c r="D1380" s="78"/>
      <c r="E1380" s="73"/>
      <c r="F1380" s="78"/>
      <c r="G1380" s="69"/>
      <c r="H1380" s="70"/>
      <c r="I1380" s="70"/>
      <c r="J1380" s="70"/>
    </row>
    <row r="1381" spans="1:10" ht="12.75">
      <c r="A1381" s="78"/>
      <c r="B1381" s="78"/>
      <c r="C1381" s="78"/>
      <c r="D1381" s="78"/>
      <c r="E1381" s="73"/>
      <c r="F1381" s="78"/>
      <c r="G1381" s="69"/>
      <c r="H1381" s="70"/>
      <c r="I1381" s="70"/>
      <c r="J1381" s="70"/>
    </row>
    <row r="1382" spans="1:10" ht="12.75">
      <c r="A1382" s="78"/>
      <c r="B1382" s="78"/>
      <c r="C1382" s="78"/>
      <c r="D1382" s="78"/>
      <c r="E1382" s="73"/>
      <c r="F1382" s="78"/>
      <c r="G1382" s="69"/>
      <c r="H1382" s="70"/>
      <c r="I1382" s="70"/>
      <c r="J1382" s="70"/>
    </row>
    <row r="1383" spans="1:10" ht="12.75">
      <c r="A1383" s="78"/>
      <c r="B1383" s="78"/>
      <c r="C1383" s="78"/>
      <c r="D1383" s="78"/>
      <c r="E1383" s="73"/>
      <c r="F1383" s="78"/>
      <c r="G1383" s="69"/>
      <c r="H1383" s="70"/>
      <c r="I1383" s="70"/>
      <c r="J1383" s="70"/>
    </row>
    <row r="1384" spans="1:10" ht="12.75">
      <c r="A1384" s="78"/>
      <c r="B1384" s="78"/>
      <c r="C1384" s="78"/>
      <c r="D1384" s="78"/>
      <c r="E1384" s="73"/>
      <c r="F1384" s="78"/>
      <c r="G1384" s="69"/>
      <c r="H1384" s="70"/>
      <c r="I1384" s="70"/>
      <c r="J1384" s="70"/>
    </row>
    <row r="1385" spans="1:10" ht="12.75">
      <c r="A1385" s="78"/>
      <c r="B1385" s="78"/>
      <c r="C1385" s="78"/>
      <c r="D1385" s="78"/>
      <c r="E1385" s="73"/>
      <c r="F1385" s="78"/>
      <c r="G1385" s="69"/>
      <c r="H1385" s="70"/>
      <c r="I1385" s="70"/>
      <c r="J1385" s="70"/>
    </row>
    <row r="1386" spans="1:10" ht="12.75">
      <c r="A1386" s="78"/>
      <c r="B1386" s="78"/>
      <c r="C1386" s="78"/>
      <c r="D1386" s="78"/>
      <c r="E1386" s="73"/>
      <c r="F1386" s="78"/>
      <c r="G1386" s="69"/>
      <c r="H1386" s="70"/>
      <c r="I1386" s="70"/>
      <c r="J1386" s="70"/>
    </row>
    <row r="1387" spans="1:10" ht="12.75">
      <c r="A1387" s="78"/>
      <c r="B1387" s="78"/>
      <c r="C1387" s="78"/>
      <c r="D1387" s="78"/>
      <c r="E1387" s="73"/>
      <c r="F1387" s="78"/>
      <c r="G1387" s="69"/>
      <c r="H1387" s="70"/>
      <c r="I1387" s="70"/>
      <c r="J1387" s="70"/>
    </row>
    <row r="1388" spans="1:10" ht="12.75">
      <c r="A1388" s="78"/>
      <c r="B1388" s="78"/>
      <c r="C1388" s="78"/>
      <c r="D1388" s="78"/>
      <c r="E1388" s="73"/>
      <c r="F1388" s="78"/>
      <c r="G1388" s="69"/>
      <c r="H1388" s="70"/>
      <c r="I1388" s="70"/>
      <c r="J1388" s="70"/>
    </row>
    <row r="1389" spans="1:10" ht="12.75">
      <c r="A1389" s="78"/>
      <c r="B1389" s="78"/>
      <c r="C1389" s="78"/>
      <c r="D1389" s="78"/>
      <c r="E1389" s="73"/>
      <c r="F1389" s="78"/>
      <c r="G1389" s="69"/>
      <c r="H1389" s="70"/>
      <c r="I1389" s="70"/>
      <c r="J1389" s="70"/>
    </row>
    <row r="1390" spans="1:10" ht="12.75">
      <c r="A1390" s="78"/>
      <c r="B1390" s="78"/>
      <c r="C1390" s="78"/>
      <c r="D1390" s="78"/>
      <c r="E1390" s="73"/>
      <c r="F1390" s="78"/>
      <c r="G1390" s="69"/>
      <c r="H1390" s="70"/>
      <c r="I1390" s="70"/>
      <c r="J1390" s="70"/>
    </row>
    <row r="1391" spans="1:10" ht="12.75">
      <c r="A1391" s="78"/>
      <c r="B1391" s="78"/>
      <c r="C1391" s="78"/>
      <c r="D1391" s="78"/>
      <c r="E1391" s="73"/>
      <c r="F1391" s="78"/>
      <c r="G1391" s="69"/>
      <c r="H1391" s="70"/>
      <c r="I1391" s="70"/>
      <c r="J1391" s="70"/>
    </row>
    <row r="1392" spans="1:10" ht="12.75">
      <c r="A1392" s="78"/>
      <c r="B1392" s="78"/>
      <c r="C1392" s="78"/>
      <c r="D1392" s="78"/>
      <c r="E1392" s="73"/>
      <c r="F1392" s="78"/>
      <c r="G1392" s="69"/>
      <c r="H1392" s="70"/>
      <c r="I1392" s="70"/>
      <c r="J1392" s="70"/>
    </row>
    <row r="1393" spans="1:10" ht="12.75">
      <c r="A1393" s="78"/>
      <c r="B1393" s="78"/>
      <c r="C1393" s="78"/>
      <c r="D1393" s="78"/>
      <c r="E1393" s="73"/>
      <c r="F1393" s="78"/>
      <c r="G1393" s="69"/>
      <c r="H1393" s="70"/>
      <c r="I1393" s="70"/>
      <c r="J1393" s="70"/>
    </row>
    <row r="1394" spans="1:10" ht="12.75">
      <c r="A1394" s="78"/>
      <c r="B1394" s="78"/>
      <c r="C1394" s="78"/>
      <c r="D1394" s="78"/>
      <c r="E1394" s="73"/>
      <c r="F1394" s="78"/>
      <c r="G1394" s="69"/>
      <c r="H1394" s="70"/>
      <c r="I1394" s="70"/>
      <c r="J1394" s="70"/>
    </row>
    <row r="1395" spans="1:10" ht="12.75">
      <c r="A1395" s="78"/>
      <c r="B1395" s="78"/>
      <c r="C1395" s="78"/>
      <c r="D1395" s="78"/>
      <c r="E1395" s="73"/>
      <c r="F1395" s="78"/>
      <c r="G1395" s="69"/>
      <c r="H1395" s="70"/>
      <c r="I1395" s="70"/>
      <c r="J1395" s="70"/>
    </row>
    <row r="1396" spans="1:10" ht="12.75">
      <c r="A1396" s="78"/>
      <c r="B1396" s="78"/>
      <c r="C1396" s="78"/>
      <c r="D1396" s="78"/>
      <c r="E1396" s="73"/>
      <c r="F1396" s="78"/>
      <c r="G1396" s="69"/>
      <c r="H1396" s="70"/>
      <c r="I1396" s="70"/>
      <c r="J1396" s="70"/>
    </row>
    <row r="1397" spans="1:10" ht="12.75">
      <c r="A1397" s="78"/>
      <c r="B1397" s="78"/>
      <c r="C1397" s="78"/>
      <c r="D1397" s="78"/>
      <c r="E1397" s="73"/>
      <c r="F1397" s="78"/>
      <c r="G1397" s="69"/>
      <c r="H1397" s="70"/>
      <c r="I1397" s="70"/>
      <c r="J1397" s="70"/>
    </row>
    <row r="1398" spans="1:10" ht="12.75">
      <c r="A1398" s="78"/>
      <c r="B1398" s="78"/>
      <c r="C1398" s="78"/>
      <c r="D1398" s="78"/>
      <c r="E1398" s="73"/>
      <c r="F1398" s="78"/>
      <c r="G1398" s="69"/>
      <c r="H1398" s="70"/>
      <c r="I1398" s="70"/>
      <c r="J1398" s="70"/>
    </row>
    <row r="1399" spans="1:10" ht="12.75">
      <c r="A1399" s="78"/>
      <c r="B1399" s="78"/>
      <c r="C1399" s="78"/>
      <c r="D1399" s="78"/>
      <c r="E1399" s="73"/>
      <c r="F1399" s="78"/>
      <c r="G1399" s="69"/>
      <c r="H1399" s="70"/>
      <c r="I1399" s="70"/>
      <c r="J1399" s="70"/>
    </row>
    <row r="1400" spans="1:10" ht="12.75">
      <c r="A1400" s="78"/>
      <c r="B1400" s="78"/>
      <c r="C1400" s="78"/>
      <c r="D1400" s="78"/>
      <c r="E1400" s="73"/>
      <c r="F1400" s="78"/>
      <c r="G1400" s="69"/>
      <c r="H1400" s="70"/>
      <c r="I1400" s="70"/>
      <c r="J1400" s="70"/>
    </row>
    <row r="1401" spans="1:10" ht="12.75">
      <c r="A1401" s="78"/>
      <c r="B1401" s="78"/>
      <c r="C1401" s="78"/>
      <c r="D1401" s="78"/>
      <c r="E1401" s="73"/>
      <c r="F1401" s="78"/>
      <c r="G1401" s="69"/>
      <c r="H1401" s="70"/>
      <c r="I1401" s="70"/>
      <c r="J1401" s="70"/>
    </row>
    <row r="1402" spans="1:10" ht="12.75">
      <c r="A1402" s="78"/>
      <c r="B1402" s="78"/>
      <c r="C1402" s="78"/>
      <c r="D1402" s="78"/>
      <c r="E1402" s="73"/>
      <c r="F1402" s="78"/>
      <c r="G1402" s="69"/>
      <c r="H1402" s="70"/>
      <c r="I1402" s="70"/>
      <c r="J1402" s="70"/>
    </row>
    <row r="1403" spans="1:10" ht="12.75">
      <c r="A1403" s="78"/>
      <c r="B1403" s="78"/>
      <c r="C1403" s="78"/>
      <c r="D1403" s="78"/>
      <c r="E1403" s="73"/>
      <c r="F1403" s="78"/>
      <c r="G1403" s="69"/>
      <c r="H1403" s="70"/>
      <c r="I1403" s="70"/>
      <c r="J1403" s="70"/>
    </row>
    <row r="1404" spans="1:10" ht="12.75">
      <c r="A1404" s="78"/>
      <c r="B1404" s="78"/>
      <c r="C1404" s="78"/>
      <c r="D1404" s="78"/>
      <c r="E1404" s="73"/>
      <c r="F1404" s="78"/>
      <c r="G1404" s="69"/>
      <c r="H1404" s="70"/>
      <c r="I1404" s="70"/>
      <c r="J1404" s="70"/>
    </row>
    <row r="1405" spans="1:10" ht="12.75">
      <c r="A1405" s="78"/>
      <c r="B1405" s="78"/>
      <c r="C1405" s="78"/>
      <c r="D1405" s="78"/>
      <c r="E1405" s="73"/>
      <c r="F1405" s="78"/>
      <c r="G1405" s="69"/>
      <c r="H1405" s="70"/>
      <c r="I1405" s="70"/>
      <c r="J1405" s="70"/>
    </row>
    <row r="1406" spans="1:10" ht="12.75">
      <c r="A1406" s="78"/>
      <c r="B1406" s="78"/>
      <c r="C1406" s="78"/>
      <c r="D1406" s="78"/>
      <c r="E1406" s="73"/>
      <c r="F1406" s="78"/>
      <c r="G1406" s="69"/>
      <c r="H1406" s="70"/>
      <c r="I1406" s="70"/>
      <c r="J1406" s="70"/>
    </row>
    <row r="1407" spans="1:10" ht="12.75">
      <c r="A1407" s="78"/>
      <c r="B1407" s="78"/>
      <c r="C1407" s="78"/>
      <c r="D1407" s="78"/>
      <c r="E1407" s="73"/>
      <c r="F1407" s="78"/>
      <c r="G1407" s="69"/>
      <c r="H1407" s="70"/>
      <c r="I1407" s="70"/>
      <c r="J1407" s="70"/>
    </row>
    <row r="1408" spans="1:10" ht="12.75">
      <c r="A1408" s="78"/>
      <c r="B1408" s="78"/>
      <c r="C1408" s="78"/>
      <c r="D1408" s="78"/>
      <c r="E1408" s="73"/>
      <c r="F1408" s="78"/>
      <c r="G1408" s="69"/>
      <c r="H1408" s="70"/>
      <c r="I1408" s="70"/>
      <c r="J1408" s="70"/>
    </row>
    <row r="1409" spans="1:10" ht="12.75">
      <c r="A1409" s="78"/>
      <c r="B1409" s="78"/>
      <c r="C1409" s="78"/>
      <c r="D1409" s="78"/>
      <c r="E1409" s="73"/>
      <c r="F1409" s="78"/>
      <c r="G1409" s="69"/>
      <c r="H1409" s="70"/>
      <c r="I1409" s="70"/>
      <c r="J1409" s="70"/>
    </row>
    <row r="1410" spans="1:10" ht="12.75">
      <c r="A1410" s="78"/>
      <c r="B1410" s="78"/>
      <c r="C1410" s="78"/>
      <c r="D1410" s="78"/>
      <c r="E1410" s="73"/>
      <c r="F1410" s="78"/>
      <c r="G1410" s="69"/>
      <c r="H1410" s="70"/>
      <c r="I1410" s="70"/>
      <c r="J1410" s="70"/>
    </row>
    <row r="1411" spans="1:10" ht="12.75">
      <c r="A1411" s="78"/>
      <c r="B1411" s="78"/>
      <c r="C1411" s="78"/>
      <c r="D1411" s="78"/>
      <c r="E1411" s="73"/>
      <c r="F1411" s="78"/>
      <c r="G1411" s="69"/>
      <c r="H1411" s="70"/>
      <c r="I1411" s="70"/>
      <c r="J1411" s="70"/>
    </row>
    <row r="1412" spans="1:10" ht="12.75">
      <c r="A1412" s="78"/>
      <c r="B1412" s="78"/>
      <c r="C1412" s="78"/>
      <c r="D1412" s="78"/>
      <c r="E1412" s="73"/>
      <c r="F1412" s="78"/>
      <c r="G1412" s="69"/>
      <c r="H1412" s="70"/>
      <c r="I1412" s="70"/>
      <c r="J1412" s="70"/>
    </row>
    <row r="1413" spans="1:10" ht="12.75">
      <c r="A1413" s="78"/>
      <c r="B1413" s="78"/>
      <c r="C1413" s="78"/>
      <c r="D1413" s="78"/>
      <c r="E1413" s="73"/>
      <c r="F1413" s="78"/>
      <c r="G1413" s="69"/>
      <c r="H1413" s="70"/>
      <c r="I1413" s="70"/>
      <c r="J1413" s="70"/>
    </row>
    <row r="1414" spans="1:10" ht="12.75">
      <c r="A1414" s="78"/>
      <c r="B1414" s="78"/>
      <c r="C1414" s="78"/>
      <c r="D1414" s="78"/>
      <c r="E1414" s="73"/>
      <c r="F1414" s="78"/>
      <c r="G1414" s="69"/>
      <c r="H1414" s="70"/>
      <c r="I1414" s="70"/>
      <c r="J1414" s="70"/>
    </row>
    <row r="1415" spans="1:10" ht="12.75">
      <c r="A1415" s="78"/>
      <c r="B1415" s="78"/>
      <c r="C1415" s="78"/>
      <c r="D1415" s="78"/>
      <c r="E1415" s="73"/>
      <c r="F1415" s="78"/>
      <c r="G1415" s="69"/>
      <c r="H1415" s="70"/>
      <c r="I1415" s="70"/>
      <c r="J1415" s="70"/>
    </row>
    <row r="1416" spans="1:10" ht="12.75">
      <c r="A1416" s="78"/>
      <c r="B1416" s="78"/>
      <c r="C1416" s="78"/>
      <c r="D1416" s="78"/>
      <c r="E1416" s="73"/>
      <c r="F1416" s="78"/>
      <c r="G1416" s="69"/>
      <c r="H1416" s="70"/>
      <c r="I1416" s="70"/>
      <c r="J1416" s="70"/>
    </row>
    <row r="1417" spans="1:10" ht="12.75">
      <c r="A1417" s="78"/>
      <c r="B1417" s="78"/>
      <c r="C1417" s="78"/>
      <c r="D1417" s="78"/>
      <c r="E1417" s="73"/>
      <c r="F1417" s="78"/>
      <c r="G1417" s="69"/>
      <c r="H1417" s="70"/>
      <c r="I1417" s="70"/>
      <c r="J1417" s="70"/>
    </row>
    <row r="1418" spans="1:10" ht="12.75">
      <c r="A1418" s="78"/>
      <c r="B1418" s="78"/>
      <c r="C1418" s="78"/>
      <c r="D1418" s="78"/>
      <c r="E1418" s="73"/>
      <c r="F1418" s="78"/>
      <c r="G1418" s="69"/>
      <c r="H1418" s="70"/>
      <c r="I1418" s="70"/>
      <c r="J1418" s="70"/>
    </row>
    <row r="1419" spans="1:10" ht="12.75">
      <c r="A1419" s="78"/>
      <c r="B1419" s="78"/>
      <c r="C1419" s="78"/>
      <c r="D1419" s="78"/>
      <c r="E1419" s="73"/>
      <c r="F1419" s="78"/>
      <c r="G1419" s="69"/>
      <c r="H1419" s="70"/>
      <c r="I1419" s="70"/>
      <c r="J1419" s="70"/>
    </row>
    <row r="1420" spans="1:10" ht="12.75">
      <c r="A1420" s="78"/>
      <c r="B1420" s="78"/>
      <c r="C1420" s="78"/>
      <c r="D1420" s="78"/>
      <c r="E1420" s="73"/>
      <c r="F1420" s="78"/>
      <c r="G1420" s="69"/>
      <c r="H1420" s="70"/>
      <c r="I1420" s="70"/>
      <c r="J1420" s="70"/>
    </row>
    <row r="1421" spans="1:10" ht="12.75">
      <c r="A1421" s="78"/>
      <c r="B1421" s="78"/>
      <c r="C1421" s="78"/>
      <c r="D1421" s="78"/>
      <c r="E1421" s="73"/>
      <c r="F1421" s="78"/>
      <c r="G1421" s="69"/>
      <c r="H1421" s="70"/>
      <c r="I1421" s="70"/>
      <c r="J1421" s="70"/>
    </row>
    <row r="1422" spans="1:10" ht="12.75">
      <c r="A1422" s="78"/>
      <c r="B1422" s="78"/>
      <c r="C1422" s="78"/>
      <c r="D1422" s="78"/>
      <c r="E1422" s="73"/>
      <c r="F1422" s="78"/>
      <c r="G1422" s="69"/>
      <c r="H1422" s="70"/>
      <c r="I1422" s="70"/>
      <c r="J1422" s="70"/>
    </row>
    <row r="1423" spans="1:10" ht="12.75">
      <c r="A1423" s="78"/>
      <c r="B1423" s="78"/>
      <c r="C1423" s="78"/>
      <c r="D1423" s="78"/>
      <c r="E1423" s="73"/>
      <c r="F1423" s="78"/>
      <c r="G1423" s="69"/>
      <c r="H1423" s="70"/>
      <c r="I1423" s="70"/>
      <c r="J1423" s="70"/>
    </row>
    <row r="1424" spans="1:10" ht="12.75">
      <c r="A1424" s="78"/>
      <c r="B1424" s="78"/>
      <c r="C1424" s="78"/>
      <c r="D1424" s="78"/>
      <c r="E1424" s="73"/>
      <c r="F1424" s="78"/>
      <c r="G1424" s="69"/>
      <c r="H1424" s="70"/>
      <c r="I1424" s="70"/>
      <c r="J1424" s="70"/>
    </row>
    <row r="1425" spans="1:10" ht="12.75">
      <c r="A1425" s="78"/>
      <c r="B1425" s="78"/>
      <c r="C1425" s="78"/>
      <c r="D1425" s="78"/>
      <c r="E1425" s="73"/>
      <c r="F1425" s="78"/>
      <c r="G1425" s="69"/>
      <c r="H1425" s="70"/>
      <c r="I1425" s="70"/>
      <c r="J1425" s="70"/>
    </row>
    <row r="1426" spans="1:10" ht="12.75">
      <c r="A1426" s="78"/>
      <c r="B1426" s="78"/>
      <c r="C1426" s="78"/>
      <c r="D1426" s="78"/>
      <c r="E1426" s="73"/>
      <c r="F1426" s="78"/>
      <c r="G1426" s="69"/>
      <c r="H1426" s="70"/>
      <c r="I1426" s="70"/>
      <c r="J1426" s="70"/>
    </row>
    <row r="1427" spans="1:10" ht="12.75">
      <c r="A1427" s="78"/>
      <c r="B1427" s="78"/>
      <c r="C1427" s="78"/>
      <c r="D1427" s="78"/>
      <c r="E1427" s="73"/>
      <c r="F1427" s="78"/>
      <c r="G1427" s="69"/>
      <c r="H1427" s="70"/>
      <c r="I1427" s="70"/>
      <c r="J1427" s="70"/>
    </row>
    <row r="1428" spans="1:10" ht="12.75">
      <c r="A1428" s="78"/>
      <c r="B1428" s="78"/>
      <c r="C1428" s="78"/>
      <c r="D1428" s="78"/>
      <c r="E1428" s="73"/>
      <c r="F1428" s="78"/>
      <c r="G1428" s="69"/>
      <c r="H1428" s="70"/>
      <c r="I1428" s="70"/>
      <c r="J1428" s="70"/>
    </row>
    <row r="1429" spans="1:10" ht="12.75">
      <c r="A1429" s="78"/>
      <c r="B1429" s="78"/>
      <c r="C1429" s="78"/>
      <c r="D1429" s="78"/>
      <c r="E1429" s="73"/>
      <c r="F1429" s="78"/>
      <c r="G1429" s="69"/>
      <c r="H1429" s="70"/>
      <c r="I1429" s="70"/>
      <c r="J1429" s="70"/>
    </row>
    <row r="1430" spans="1:10" ht="12.75">
      <c r="A1430" s="78"/>
      <c r="B1430" s="78"/>
      <c r="C1430" s="78"/>
      <c r="D1430" s="78"/>
      <c r="E1430" s="73"/>
      <c r="F1430" s="78"/>
      <c r="G1430" s="69"/>
      <c r="H1430" s="70"/>
      <c r="I1430" s="70"/>
      <c r="J1430" s="70"/>
    </row>
    <row r="1431" spans="1:10" ht="12.75">
      <c r="A1431" s="78"/>
      <c r="B1431" s="78"/>
      <c r="C1431" s="78"/>
      <c r="D1431" s="78"/>
      <c r="E1431" s="73"/>
      <c r="F1431" s="78"/>
      <c r="G1431" s="69"/>
      <c r="H1431" s="70"/>
      <c r="I1431" s="70"/>
      <c r="J1431" s="70"/>
    </row>
    <row r="1432" spans="1:10" ht="12.75">
      <c r="A1432" s="78"/>
      <c r="B1432" s="78"/>
      <c r="C1432" s="78"/>
      <c r="D1432" s="78"/>
      <c r="E1432" s="73"/>
      <c r="F1432" s="78"/>
      <c r="G1432" s="69"/>
      <c r="H1432" s="70"/>
      <c r="I1432" s="70"/>
      <c r="J1432" s="70"/>
    </row>
    <row r="1433" spans="1:10" ht="12.75">
      <c r="A1433" s="78"/>
      <c r="B1433" s="78"/>
      <c r="C1433" s="78"/>
      <c r="D1433" s="78"/>
      <c r="E1433" s="73"/>
      <c r="F1433" s="78"/>
      <c r="G1433" s="69"/>
      <c r="H1433" s="70"/>
      <c r="I1433" s="70"/>
      <c r="J1433" s="70"/>
    </row>
    <row r="1434" spans="1:10" ht="12.75">
      <c r="A1434" s="78"/>
      <c r="B1434" s="78"/>
      <c r="C1434" s="78"/>
      <c r="D1434" s="78"/>
      <c r="E1434" s="73"/>
      <c r="F1434" s="78"/>
      <c r="G1434" s="69"/>
      <c r="H1434" s="70"/>
      <c r="I1434" s="70"/>
      <c r="J1434" s="70"/>
    </row>
    <row r="1435" spans="1:10" ht="12.75">
      <c r="A1435" s="78"/>
      <c r="B1435" s="78"/>
      <c r="C1435" s="78"/>
      <c r="D1435" s="78"/>
      <c r="E1435" s="73"/>
      <c r="F1435" s="78"/>
      <c r="G1435" s="69"/>
      <c r="H1435" s="70"/>
      <c r="I1435" s="70"/>
      <c r="J1435" s="70"/>
    </row>
    <row r="1436" spans="1:10" ht="12.75">
      <c r="A1436" s="78"/>
      <c r="B1436" s="78"/>
      <c r="C1436" s="78"/>
      <c r="D1436" s="78"/>
      <c r="E1436" s="73"/>
      <c r="F1436" s="78"/>
      <c r="G1436" s="69"/>
      <c r="H1436" s="70"/>
      <c r="I1436" s="70"/>
      <c r="J1436" s="70"/>
    </row>
    <row r="1437" spans="1:10" ht="12.75">
      <c r="A1437" s="78"/>
      <c r="B1437" s="78"/>
      <c r="C1437" s="78"/>
      <c r="D1437" s="78"/>
      <c r="E1437" s="73"/>
      <c r="F1437" s="78"/>
      <c r="G1437" s="69"/>
      <c r="H1437" s="70"/>
      <c r="I1437" s="70"/>
      <c r="J1437" s="70"/>
    </row>
    <row r="1438" spans="1:10" ht="12.75">
      <c r="A1438" s="78"/>
      <c r="B1438" s="78"/>
      <c r="C1438" s="78"/>
      <c r="D1438" s="78"/>
      <c r="E1438" s="73"/>
      <c r="F1438" s="78"/>
      <c r="G1438" s="69"/>
      <c r="H1438" s="70"/>
      <c r="I1438" s="70"/>
      <c r="J1438" s="70"/>
    </row>
    <row r="1439" spans="1:10" ht="12.75">
      <c r="A1439" s="78"/>
      <c r="B1439" s="78"/>
      <c r="C1439" s="78"/>
      <c r="D1439" s="78"/>
      <c r="E1439" s="73"/>
      <c r="F1439" s="78"/>
      <c r="G1439" s="69"/>
      <c r="H1439" s="70"/>
      <c r="I1439" s="70"/>
      <c r="J1439" s="70"/>
    </row>
    <row r="1440" spans="1:10" ht="12.75">
      <c r="A1440" s="78"/>
      <c r="B1440" s="78"/>
      <c r="C1440" s="78"/>
      <c r="D1440" s="78"/>
      <c r="E1440" s="73"/>
      <c r="F1440" s="78"/>
      <c r="G1440" s="69"/>
      <c r="H1440" s="70"/>
      <c r="I1440" s="70"/>
      <c r="J1440" s="70"/>
    </row>
    <row r="1441" spans="1:10" ht="12.75">
      <c r="A1441" s="78"/>
      <c r="B1441" s="78"/>
      <c r="C1441" s="78"/>
      <c r="D1441" s="78"/>
      <c r="E1441" s="73"/>
      <c r="F1441" s="78"/>
      <c r="G1441" s="69"/>
      <c r="H1441" s="70"/>
      <c r="I1441" s="70"/>
      <c r="J1441" s="70"/>
    </row>
    <row r="1442" spans="1:10" ht="12.75">
      <c r="A1442" s="78"/>
      <c r="B1442" s="78"/>
      <c r="C1442" s="78"/>
      <c r="D1442" s="78"/>
      <c r="E1442" s="73"/>
      <c r="F1442" s="78"/>
      <c r="G1442" s="69"/>
      <c r="H1442" s="70"/>
      <c r="I1442" s="70"/>
      <c r="J1442" s="70"/>
    </row>
    <row r="1443" spans="1:10" ht="12.75">
      <c r="A1443" s="78"/>
      <c r="B1443" s="78"/>
      <c r="C1443" s="78"/>
      <c r="D1443" s="78"/>
      <c r="E1443" s="73"/>
      <c r="F1443" s="78"/>
      <c r="G1443" s="69"/>
      <c r="H1443" s="70"/>
      <c r="I1443" s="70"/>
      <c r="J1443" s="70"/>
    </row>
    <row r="1444" spans="1:10" ht="12.75">
      <c r="A1444" s="78"/>
      <c r="B1444" s="78"/>
      <c r="C1444" s="78"/>
      <c r="D1444" s="78"/>
      <c r="E1444" s="73"/>
      <c r="F1444" s="78"/>
      <c r="G1444" s="69"/>
      <c r="H1444" s="70"/>
      <c r="I1444" s="70"/>
      <c r="J1444" s="70"/>
    </row>
    <row r="1445" spans="1:10" ht="12.75">
      <c r="A1445" s="78"/>
      <c r="B1445" s="78"/>
      <c r="C1445" s="78"/>
      <c r="D1445" s="78"/>
      <c r="E1445" s="73"/>
      <c r="F1445" s="78"/>
      <c r="G1445" s="69"/>
      <c r="H1445" s="70"/>
      <c r="I1445" s="70"/>
      <c r="J1445" s="70"/>
    </row>
    <row r="1446" spans="1:10" ht="12.75">
      <c r="A1446" s="78"/>
      <c r="B1446" s="78"/>
      <c r="C1446" s="78"/>
      <c r="D1446" s="78"/>
      <c r="E1446" s="73"/>
      <c r="F1446" s="78"/>
      <c r="G1446" s="69"/>
      <c r="H1446" s="70"/>
      <c r="I1446" s="70"/>
      <c r="J1446" s="70"/>
    </row>
    <row r="1447" spans="1:10" ht="12.75">
      <c r="A1447" s="78"/>
      <c r="B1447" s="78"/>
      <c r="C1447" s="78"/>
      <c r="D1447" s="78"/>
      <c r="E1447" s="73"/>
      <c r="F1447" s="78"/>
      <c r="G1447" s="69"/>
      <c r="H1447" s="70"/>
      <c r="I1447" s="70"/>
      <c r="J1447" s="70"/>
    </row>
    <row r="1448" spans="1:10" ht="12.75">
      <c r="A1448" s="78"/>
      <c r="B1448" s="78"/>
      <c r="C1448" s="78"/>
      <c r="D1448" s="78"/>
      <c r="E1448" s="73"/>
      <c r="F1448" s="78"/>
      <c r="G1448" s="69"/>
      <c r="H1448" s="70"/>
      <c r="I1448" s="70"/>
      <c r="J1448" s="70"/>
    </row>
    <row r="1449" spans="1:10" ht="12.75">
      <c r="A1449" s="78"/>
      <c r="B1449" s="78"/>
      <c r="C1449" s="78"/>
      <c r="D1449" s="78"/>
      <c r="E1449" s="73"/>
      <c r="F1449" s="78"/>
      <c r="G1449" s="69"/>
      <c r="H1449" s="70"/>
      <c r="I1449" s="70"/>
      <c r="J1449" s="70"/>
    </row>
    <row r="1450" spans="1:10" ht="12.75">
      <c r="A1450" s="78"/>
      <c r="B1450" s="78"/>
      <c r="C1450" s="78"/>
      <c r="D1450" s="78"/>
      <c r="E1450" s="73"/>
      <c r="F1450" s="78"/>
      <c r="G1450" s="69"/>
      <c r="H1450" s="70"/>
      <c r="I1450" s="70"/>
      <c r="J1450" s="70"/>
    </row>
    <row r="1451" spans="1:10" ht="12.75">
      <c r="A1451" s="78"/>
      <c r="B1451" s="78"/>
      <c r="C1451" s="78"/>
      <c r="D1451" s="78"/>
      <c r="E1451" s="73"/>
      <c r="F1451" s="78"/>
      <c r="G1451" s="69"/>
      <c r="H1451" s="70"/>
      <c r="I1451" s="70"/>
      <c r="J1451" s="70"/>
    </row>
    <row r="1452" spans="1:10" ht="12.75">
      <c r="A1452" s="78"/>
      <c r="B1452" s="78"/>
      <c r="C1452" s="78"/>
      <c r="D1452" s="78"/>
      <c r="E1452" s="73"/>
      <c r="F1452" s="78"/>
      <c r="G1452" s="69"/>
      <c r="H1452" s="70"/>
      <c r="I1452" s="70"/>
      <c r="J1452" s="70"/>
    </row>
    <row r="1453" spans="1:10" ht="12.75">
      <c r="A1453" s="78"/>
      <c r="B1453" s="78"/>
      <c r="C1453" s="78"/>
      <c r="D1453" s="78"/>
      <c r="E1453" s="73"/>
      <c r="F1453" s="78"/>
      <c r="G1453" s="69"/>
      <c r="H1453" s="70"/>
      <c r="I1453" s="70"/>
      <c r="J1453" s="70"/>
    </row>
    <row r="1454" spans="1:10" ht="12.75">
      <c r="A1454" s="78"/>
      <c r="B1454" s="78"/>
      <c r="C1454" s="78"/>
      <c r="D1454" s="78"/>
      <c r="E1454" s="73"/>
      <c r="F1454" s="78"/>
      <c r="G1454" s="69"/>
      <c r="H1454" s="70"/>
      <c r="I1454" s="70"/>
      <c r="J1454" s="70"/>
    </row>
    <row r="1455" spans="1:10" ht="12.75">
      <c r="A1455" s="78"/>
      <c r="B1455" s="78"/>
      <c r="C1455" s="78"/>
      <c r="D1455" s="78"/>
      <c r="E1455" s="73"/>
      <c r="F1455" s="78"/>
      <c r="G1455" s="69"/>
      <c r="H1455" s="70"/>
      <c r="I1455" s="70"/>
      <c r="J1455" s="70"/>
    </row>
    <row r="1456" spans="1:10" ht="12.75">
      <c r="A1456" s="78"/>
      <c r="B1456" s="78"/>
      <c r="C1456" s="78"/>
      <c r="D1456" s="78"/>
      <c r="E1456" s="73"/>
      <c r="F1456" s="78"/>
      <c r="G1456" s="69"/>
      <c r="H1456" s="70"/>
      <c r="I1456" s="70"/>
      <c r="J1456" s="70"/>
    </row>
    <row r="1457" spans="1:10" ht="12.75">
      <c r="A1457" s="78"/>
      <c r="B1457" s="78"/>
      <c r="C1457" s="78"/>
      <c r="D1457" s="78"/>
      <c r="E1457" s="73"/>
      <c r="F1457" s="78"/>
      <c r="G1457" s="69"/>
      <c r="H1457" s="70"/>
      <c r="I1457" s="70"/>
      <c r="J1457" s="70"/>
    </row>
    <row r="1458" spans="1:10" ht="12.75">
      <c r="A1458" s="78"/>
      <c r="B1458" s="78"/>
      <c r="C1458" s="78"/>
      <c r="D1458" s="78"/>
      <c r="E1458" s="73"/>
      <c r="F1458" s="78"/>
      <c r="G1458" s="69"/>
      <c r="H1458" s="70"/>
      <c r="I1458" s="70"/>
      <c r="J1458" s="70"/>
    </row>
    <row r="1459" spans="1:10" ht="12.75">
      <c r="A1459" s="78"/>
      <c r="B1459" s="78"/>
      <c r="C1459" s="78"/>
      <c r="D1459" s="78"/>
      <c r="E1459" s="73"/>
      <c r="F1459" s="78"/>
      <c r="G1459" s="69"/>
      <c r="H1459" s="70"/>
      <c r="I1459" s="70"/>
      <c r="J1459" s="70"/>
    </row>
    <row r="1460" spans="1:10" ht="12.75">
      <c r="A1460" s="78"/>
      <c r="B1460" s="78"/>
      <c r="C1460" s="78"/>
      <c r="D1460" s="78"/>
      <c r="E1460" s="73"/>
      <c r="F1460" s="78"/>
      <c r="G1460" s="69"/>
      <c r="H1460" s="70"/>
      <c r="I1460" s="70"/>
      <c r="J1460" s="70"/>
    </row>
    <row r="1461" spans="1:10" ht="12.75">
      <c r="A1461" s="78"/>
      <c r="B1461" s="78"/>
      <c r="C1461" s="78"/>
      <c r="D1461" s="78"/>
      <c r="E1461" s="73"/>
      <c r="F1461" s="78"/>
      <c r="G1461" s="69"/>
      <c r="H1461" s="70"/>
      <c r="I1461" s="70"/>
      <c r="J1461" s="70"/>
    </row>
    <row r="1462" spans="1:10" ht="12.75">
      <c r="A1462" s="78"/>
      <c r="B1462" s="78"/>
      <c r="C1462" s="78"/>
      <c r="D1462" s="78"/>
      <c r="E1462" s="73"/>
      <c r="F1462" s="78"/>
      <c r="G1462" s="69"/>
      <c r="H1462" s="70"/>
      <c r="I1462" s="70"/>
      <c r="J1462" s="70"/>
    </row>
    <row r="1463" spans="1:10" ht="12.75">
      <c r="A1463" s="78"/>
      <c r="B1463" s="78"/>
      <c r="C1463" s="78"/>
      <c r="D1463" s="78"/>
      <c r="E1463" s="73"/>
      <c r="F1463" s="78"/>
      <c r="G1463" s="69"/>
      <c r="H1463" s="70"/>
      <c r="I1463" s="70"/>
      <c r="J1463" s="70"/>
    </row>
    <row r="1464" spans="1:10" ht="12.75">
      <c r="A1464" s="78"/>
      <c r="B1464" s="78"/>
      <c r="C1464" s="78"/>
      <c r="D1464" s="78"/>
      <c r="E1464" s="73"/>
      <c r="F1464" s="78"/>
      <c r="G1464" s="69"/>
      <c r="H1464" s="70"/>
      <c r="I1464" s="70"/>
      <c r="J1464" s="70"/>
    </row>
    <row r="1465" spans="1:10" ht="12.75">
      <c r="A1465" s="78"/>
      <c r="B1465" s="78"/>
      <c r="C1465" s="78"/>
      <c r="D1465" s="78"/>
      <c r="E1465" s="73"/>
      <c r="F1465" s="78"/>
      <c r="G1465" s="69"/>
      <c r="H1465" s="70"/>
      <c r="I1465" s="70"/>
      <c r="J1465" s="70"/>
    </row>
    <row r="1466" spans="1:10" ht="12.75">
      <c r="A1466" s="78"/>
      <c r="B1466" s="78"/>
      <c r="C1466" s="78"/>
      <c r="D1466" s="78"/>
      <c r="E1466" s="73"/>
      <c r="F1466" s="78"/>
      <c r="G1466" s="69"/>
      <c r="H1466" s="70"/>
      <c r="I1466" s="70"/>
      <c r="J1466" s="70"/>
    </row>
    <row r="1467" spans="1:10" ht="12.75">
      <c r="A1467" s="78"/>
      <c r="B1467" s="78"/>
      <c r="C1467" s="78"/>
      <c r="D1467" s="78"/>
      <c r="E1467" s="73"/>
      <c r="F1467" s="78"/>
      <c r="G1467" s="69"/>
      <c r="H1467" s="70"/>
      <c r="I1467" s="70"/>
      <c r="J1467" s="70"/>
    </row>
    <row r="1468" spans="1:10" ht="12.75">
      <c r="A1468" s="78"/>
      <c r="B1468" s="78"/>
      <c r="C1468" s="78"/>
      <c r="D1468" s="78"/>
      <c r="E1468" s="73"/>
      <c r="F1468" s="78"/>
      <c r="G1468" s="69"/>
      <c r="H1468" s="70"/>
      <c r="I1468" s="70"/>
      <c r="J1468" s="70"/>
    </row>
    <row r="1469" spans="1:10" ht="12.75">
      <c r="A1469" s="78"/>
      <c r="B1469" s="78"/>
      <c r="C1469" s="78"/>
      <c r="D1469" s="78"/>
      <c r="E1469" s="73"/>
      <c r="F1469" s="78"/>
      <c r="G1469" s="69"/>
      <c r="H1469" s="70"/>
      <c r="I1469" s="70"/>
      <c r="J1469" s="70"/>
    </row>
    <row r="1470" spans="1:10" ht="12.75">
      <c r="A1470" s="78"/>
      <c r="B1470" s="78"/>
      <c r="C1470" s="78"/>
      <c r="D1470" s="78"/>
      <c r="E1470" s="73"/>
      <c r="F1470" s="78"/>
      <c r="G1470" s="69"/>
      <c r="H1470" s="70"/>
      <c r="I1470" s="70"/>
      <c r="J1470" s="70"/>
    </row>
    <row r="1471" spans="1:10" ht="12.75">
      <c r="A1471" s="78"/>
      <c r="B1471" s="78"/>
      <c r="C1471" s="78"/>
      <c r="D1471" s="78"/>
      <c r="E1471" s="73"/>
      <c r="F1471" s="78"/>
      <c r="G1471" s="69"/>
      <c r="H1471" s="70"/>
      <c r="I1471" s="70"/>
      <c r="J1471" s="70"/>
    </row>
    <row r="1472" spans="1:10" ht="12.75">
      <c r="A1472" s="78"/>
      <c r="B1472" s="78"/>
      <c r="C1472" s="78"/>
      <c r="D1472" s="78"/>
      <c r="E1472" s="73"/>
      <c r="F1472" s="78"/>
      <c r="G1472" s="69"/>
      <c r="H1472" s="70"/>
      <c r="I1472" s="70"/>
      <c r="J1472" s="70"/>
    </row>
    <row r="1473" spans="1:10" ht="12.75">
      <c r="A1473" s="78"/>
      <c r="B1473" s="78"/>
      <c r="C1473" s="78"/>
      <c r="D1473" s="78"/>
      <c r="E1473" s="73"/>
      <c r="F1473" s="78"/>
      <c r="G1473" s="69"/>
      <c r="H1473" s="70"/>
      <c r="I1473" s="70"/>
      <c r="J1473" s="70"/>
    </row>
    <row r="1474" spans="1:10" ht="12.75">
      <c r="A1474" s="78"/>
      <c r="B1474" s="78"/>
      <c r="C1474" s="78"/>
      <c r="D1474" s="78"/>
      <c r="E1474" s="73"/>
      <c r="F1474" s="78"/>
      <c r="G1474" s="69"/>
      <c r="H1474" s="70"/>
      <c r="I1474" s="70"/>
      <c r="J1474" s="70"/>
    </row>
    <row r="1475" spans="1:10" ht="12.75">
      <c r="A1475" s="78"/>
      <c r="B1475" s="78"/>
      <c r="C1475" s="78"/>
      <c r="D1475" s="78"/>
      <c r="E1475" s="73"/>
      <c r="F1475" s="78"/>
      <c r="G1475" s="69"/>
      <c r="H1475" s="70"/>
      <c r="I1475" s="70"/>
      <c r="J1475" s="70"/>
    </row>
    <row r="1476" spans="1:10" ht="12.75">
      <c r="A1476" s="78"/>
      <c r="B1476" s="78"/>
      <c r="C1476" s="78"/>
      <c r="D1476" s="78"/>
      <c r="E1476" s="73"/>
      <c r="F1476" s="78"/>
      <c r="G1476" s="69"/>
      <c r="H1476" s="70"/>
      <c r="I1476" s="70"/>
      <c r="J1476" s="70"/>
    </row>
    <row r="1477" spans="1:10" ht="12.75">
      <c r="A1477" s="78"/>
      <c r="B1477" s="78"/>
      <c r="C1477" s="78"/>
      <c r="D1477" s="78"/>
      <c r="E1477" s="73"/>
      <c r="F1477" s="78"/>
      <c r="G1477" s="69"/>
      <c r="H1477" s="70"/>
      <c r="I1477" s="70"/>
      <c r="J1477" s="70"/>
    </row>
    <row r="1478" spans="1:10" ht="12.75">
      <c r="A1478" s="78"/>
      <c r="B1478" s="78"/>
      <c r="C1478" s="78"/>
      <c r="D1478" s="78"/>
      <c r="E1478" s="73"/>
      <c r="F1478" s="78"/>
      <c r="G1478" s="69"/>
      <c r="H1478" s="70"/>
      <c r="I1478" s="70"/>
      <c r="J1478" s="70"/>
    </row>
    <row r="1479" spans="1:10" ht="12.75">
      <c r="A1479" s="78"/>
      <c r="B1479" s="78"/>
      <c r="C1479" s="78"/>
      <c r="D1479" s="78"/>
      <c r="E1479" s="73"/>
      <c r="F1479" s="78"/>
      <c r="G1479" s="69"/>
      <c r="H1479" s="70"/>
      <c r="I1479" s="70"/>
      <c r="J1479" s="70"/>
    </row>
    <row r="1480" spans="1:10" ht="12.75">
      <c r="A1480" s="78"/>
      <c r="B1480" s="78"/>
      <c r="C1480" s="78"/>
      <c r="D1480" s="78"/>
      <c r="E1480" s="73"/>
      <c r="F1480" s="78"/>
      <c r="G1480" s="69"/>
      <c r="H1480" s="70"/>
      <c r="I1480" s="70"/>
      <c r="J1480" s="70"/>
    </row>
    <row r="1481" spans="1:10" ht="12.75">
      <c r="A1481" s="78"/>
      <c r="B1481" s="78"/>
      <c r="C1481" s="78"/>
      <c r="D1481" s="78"/>
      <c r="E1481" s="73"/>
      <c r="F1481" s="78"/>
      <c r="G1481" s="69"/>
      <c r="H1481" s="70"/>
      <c r="I1481" s="70"/>
      <c r="J1481" s="70"/>
    </row>
    <row r="1482" spans="1:10" ht="12.75">
      <c r="A1482" s="78"/>
      <c r="B1482" s="78"/>
      <c r="C1482" s="78"/>
      <c r="D1482" s="78"/>
      <c r="E1482" s="73"/>
      <c r="F1482" s="78"/>
      <c r="G1482" s="69"/>
      <c r="H1482" s="70"/>
      <c r="I1482" s="70"/>
      <c r="J1482" s="70"/>
    </row>
    <row r="1483" spans="1:10" ht="12.75">
      <c r="A1483" s="78"/>
      <c r="B1483" s="78"/>
      <c r="C1483" s="78"/>
      <c r="D1483" s="78"/>
      <c r="E1483" s="73"/>
      <c r="F1483" s="78"/>
      <c r="G1483" s="69"/>
      <c r="H1483" s="70"/>
      <c r="I1483" s="70"/>
      <c r="J1483" s="70"/>
    </row>
    <row r="1484" spans="1:10" ht="12.75">
      <c r="A1484" s="78"/>
      <c r="B1484" s="78"/>
      <c r="C1484" s="78"/>
      <c r="D1484" s="78"/>
      <c r="E1484" s="73"/>
      <c r="F1484" s="78"/>
      <c r="G1484" s="69"/>
      <c r="H1484" s="70"/>
      <c r="I1484" s="70"/>
      <c r="J1484" s="70"/>
    </row>
    <row r="1485" spans="1:10" ht="12.75">
      <c r="A1485" s="78"/>
      <c r="B1485" s="78"/>
      <c r="C1485" s="78"/>
      <c r="D1485" s="78"/>
      <c r="E1485" s="73"/>
      <c r="F1485" s="78"/>
      <c r="G1485" s="69"/>
      <c r="H1485" s="70"/>
      <c r="I1485" s="70"/>
      <c r="J1485" s="70"/>
    </row>
    <row r="1486" spans="1:10" ht="12.75">
      <c r="A1486" s="78"/>
      <c r="B1486" s="78"/>
      <c r="C1486" s="78"/>
      <c r="D1486" s="78"/>
      <c r="E1486" s="73"/>
      <c r="F1486" s="78"/>
      <c r="G1486" s="69"/>
      <c r="H1486" s="70"/>
      <c r="I1486" s="70"/>
      <c r="J1486" s="70"/>
    </row>
    <row r="1487" spans="1:10" ht="12.75">
      <c r="A1487" s="78"/>
      <c r="B1487" s="78"/>
      <c r="C1487" s="78"/>
      <c r="D1487" s="78"/>
      <c r="E1487" s="73"/>
      <c r="F1487" s="78"/>
      <c r="G1487" s="69"/>
      <c r="H1487" s="70"/>
      <c r="I1487" s="70"/>
      <c r="J1487" s="70"/>
    </row>
    <row r="1488" spans="1:10" ht="12.75">
      <c r="A1488" s="78"/>
      <c r="B1488" s="78"/>
      <c r="C1488" s="78"/>
      <c r="D1488" s="78"/>
      <c r="E1488" s="73"/>
      <c r="F1488" s="78"/>
      <c r="G1488" s="69"/>
      <c r="H1488" s="70"/>
      <c r="I1488" s="70"/>
      <c r="J1488" s="70"/>
    </row>
    <row r="1489" spans="1:10" ht="12.75">
      <c r="A1489" s="78"/>
      <c r="B1489" s="78"/>
      <c r="C1489" s="78"/>
      <c r="D1489" s="78"/>
      <c r="E1489" s="73"/>
      <c r="F1489" s="78"/>
      <c r="G1489" s="69"/>
      <c r="H1489" s="70"/>
      <c r="I1489" s="70"/>
      <c r="J1489" s="70"/>
    </row>
    <row r="1490" spans="1:10" ht="12.75">
      <c r="A1490" s="78"/>
      <c r="B1490" s="78"/>
      <c r="C1490" s="78"/>
      <c r="D1490" s="78"/>
      <c r="E1490" s="73"/>
      <c r="F1490" s="78"/>
      <c r="G1490" s="69"/>
      <c r="H1490" s="70"/>
      <c r="I1490" s="70"/>
      <c r="J1490" s="70"/>
    </row>
    <row r="1491" spans="1:10" ht="12.75">
      <c r="A1491" s="78"/>
      <c r="B1491" s="78"/>
      <c r="C1491" s="78"/>
      <c r="D1491" s="78"/>
      <c r="E1491" s="73"/>
      <c r="F1491" s="78"/>
      <c r="G1491" s="69"/>
      <c r="H1491" s="70"/>
      <c r="I1491" s="70"/>
      <c r="J1491" s="70"/>
    </row>
    <row r="1492" spans="1:10" ht="12.75">
      <c r="A1492" s="78"/>
      <c r="B1492" s="78"/>
      <c r="C1492" s="78"/>
      <c r="D1492" s="78"/>
      <c r="E1492" s="73"/>
      <c r="F1492" s="78"/>
      <c r="G1492" s="69"/>
      <c r="H1492" s="70"/>
      <c r="I1492" s="70"/>
      <c r="J1492" s="70"/>
    </row>
    <row r="1493" spans="1:10" ht="12.75">
      <c r="A1493" s="78"/>
      <c r="B1493" s="78"/>
      <c r="C1493" s="78"/>
      <c r="D1493" s="78"/>
      <c r="E1493" s="73"/>
      <c r="F1493" s="78"/>
      <c r="G1493" s="69"/>
      <c r="H1493" s="70"/>
      <c r="I1493" s="70"/>
      <c r="J1493" s="70"/>
    </row>
    <row r="1494" spans="1:10" ht="12.75">
      <c r="A1494" s="78"/>
      <c r="B1494" s="78"/>
      <c r="C1494" s="78"/>
      <c r="D1494" s="78"/>
      <c r="E1494" s="73"/>
      <c r="F1494" s="78"/>
      <c r="G1494" s="69"/>
      <c r="H1494" s="70"/>
      <c r="I1494" s="70"/>
      <c r="J1494" s="70"/>
    </row>
    <row r="1495" spans="1:10" ht="12.75">
      <c r="A1495" s="78"/>
      <c r="B1495" s="78"/>
      <c r="C1495" s="78"/>
      <c r="D1495" s="78"/>
      <c r="E1495" s="73"/>
      <c r="F1495" s="78"/>
      <c r="G1495" s="69"/>
      <c r="H1495" s="70"/>
      <c r="I1495" s="70"/>
      <c r="J1495" s="70"/>
    </row>
    <row r="1496" spans="1:10" ht="12.75">
      <c r="A1496" s="78"/>
      <c r="B1496" s="78"/>
      <c r="C1496" s="78"/>
      <c r="D1496" s="78"/>
      <c r="E1496" s="73"/>
      <c r="F1496" s="78"/>
      <c r="G1496" s="69"/>
      <c r="H1496" s="70"/>
      <c r="I1496" s="70"/>
      <c r="J1496" s="70"/>
    </row>
    <row r="1497" spans="1:10" ht="12.75">
      <c r="A1497" s="78"/>
      <c r="B1497" s="78"/>
      <c r="C1497" s="78"/>
      <c r="D1497" s="78"/>
      <c r="E1497" s="73"/>
      <c r="F1497" s="78"/>
      <c r="G1497" s="69"/>
      <c r="H1497" s="70"/>
      <c r="I1497" s="70"/>
      <c r="J1497" s="70"/>
    </row>
    <row r="1498" spans="1:10" ht="12.75">
      <c r="A1498" s="78"/>
      <c r="B1498" s="78"/>
      <c r="C1498" s="78"/>
      <c r="D1498" s="78"/>
      <c r="E1498" s="73"/>
      <c r="F1498" s="78"/>
      <c r="G1498" s="69"/>
      <c r="H1498" s="70"/>
      <c r="I1498" s="70"/>
      <c r="J1498" s="70"/>
    </row>
    <row r="1499" spans="1:10" ht="12.75">
      <c r="A1499" s="78"/>
      <c r="B1499" s="78"/>
      <c r="C1499" s="78"/>
      <c r="D1499" s="78"/>
      <c r="E1499" s="73"/>
      <c r="F1499" s="78"/>
      <c r="G1499" s="69"/>
      <c r="H1499" s="70"/>
      <c r="I1499" s="70"/>
      <c r="J1499" s="70"/>
    </row>
    <row r="1500" spans="1:10" ht="12.75">
      <c r="A1500" s="78"/>
      <c r="B1500" s="78"/>
      <c r="C1500" s="78"/>
      <c r="D1500" s="78"/>
      <c r="E1500" s="73"/>
      <c r="F1500" s="78"/>
      <c r="G1500" s="69"/>
      <c r="H1500" s="70"/>
      <c r="I1500" s="70"/>
      <c r="J1500" s="70"/>
    </row>
    <row r="1501" spans="1:10" ht="12.75">
      <c r="A1501" s="78"/>
      <c r="B1501" s="78"/>
      <c r="C1501" s="78"/>
      <c r="D1501" s="78"/>
      <c r="E1501" s="73"/>
      <c r="F1501" s="78"/>
      <c r="G1501" s="69"/>
      <c r="H1501" s="70"/>
      <c r="I1501" s="70"/>
      <c r="J1501" s="70"/>
    </row>
    <row r="1502" spans="1:10" ht="12.75">
      <c r="A1502" s="78"/>
      <c r="B1502" s="78"/>
      <c r="C1502" s="78"/>
      <c r="D1502" s="78"/>
      <c r="E1502" s="73"/>
      <c r="F1502" s="78"/>
      <c r="G1502" s="69"/>
      <c r="H1502" s="70"/>
      <c r="I1502" s="70"/>
      <c r="J1502" s="70"/>
    </row>
    <row r="1503" spans="1:10" ht="12.75">
      <c r="A1503" s="78"/>
      <c r="B1503" s="78"/>
      <c r="C1503" s="78"/>
      <c r="D1503" s="78"/>
      <c r="E1503" s="73"/>
      <c r="F1503" s="78"/>
      <c r="G1503" s="69"/>
      <c r="H1503" s="70"/>
      <c r="I1503" s="70"/>
      <c r="J1503" s="70"/>
    </row>
    <row r="1504" spans="1:10" ht="12.75">
      <c r="A1504" s="78"/>
      <c r="B1504" s="78"/>
      <c r="C1504" s="78"/>
      <c r="D1504" s="78"/>
      <c r="E1504" s="73"/>
      <c r="F1504" s="78"/>
      <c r="G1504" s="69"/>
      <c r="H1504" s="70"/>
      <c r="I1504" s="70"/>
      <c r="J1504" s="70"/>
    </row>
    <row r="1505" spans="1:10" ht="12.75">
      <c r="A1505" s="78"/>
      <c r="B1505" s="78"/>
      <c r="C1505" s="78"/>
      <c r="D1505" s="78"/>
      <c r="E1505" s="73"/>
      <c r="F1505" s="78"/>
      <c r="G1505" s="69"/>
      <c r="H1505" s="70"/>
      <c r="I1505" s="70"/>
      <c r="J1505" s="70"/>
    </row>
    <row r="1506" spans="1:10" ht="12.75">
      <c r="A1506" s="78"/>
      <c r="B1506" s="78"/>
      <c r="C1506" s="78"/>
      <c r="D1506" s="78"/>
      <c r="E1506" s="73"/>
      <c r="F1506" s="78"/>
      <c r="G1506" s="69"/>
      <c r="H1506" s="70"/>
      <c r="I1506" s="70"/>
      <c r="J1506" s="70"/>
    </row>
    <row r="1507" spans="1:10" ht="12.75">
      <c r="A1507" s="78"/>
      <c r="B1507" s="78"/>
      <c r="C1507" s="78"/>
      <c r="D1507" s="78"/>
      <c r="E1507" s="73"/>
      <c r="F1507" s="78"/>
      <c r="G1507" s="69"/>
      <c r="H1507" s="70"/>
      <c r="I1507" s="70"/>
      <c r="J1507" s="70"/>
    </row>
    <row r="1508" spans="1:10" ht="12.75">
      <c r="A1508" s="78"/>
      <c r="B1508" s="78"/>
      <c r="C1508" s="78"/>
      <c r="D1508" s="78"/>
      <c r="E1508" s="73"/>
      <c r="F1508" s="78"/>
      <c r="G1508" s="69"/>
      <c r="H1508" s="70"/>
      <c r="I1508" s="70"/>
      <c r="J1508" s="70"/>
    </row>
    <row r="1509" spans="1:10" ht="12.75">
      <c r="A1509" s="78"/>
      <c r="B1509" s="78"/>
      <c r="C1509" s="78"/>
      <c r="D1509" s="78"/>
      <c r="E1509" s="73"/>
      <c r="F1509" s="78"/>
      <c r="G1509" s="69"/>
      <c r="H1509" s="70"/>
      <c r="I1509" s="70"/>
      <c r="J1509" s="70"/>
    </row>
    <row r="1510" spans="1:10" ht="12.75">
      <c r="A1510" s="78"/>
      <c r="B1510" s="78"/>
      <c r="C1510" s="78"/>
      <c r="D1510" s="78"/>
      <c r="E1510" s="73"/>
      <c r="F1510" s="78"/>
      <c r="G1510" s="69"/>
      <c r="H1510" s="70"/>
      <c r="I1510" s="70"/>
      <c r="J1510" s="70"/>
    </row>
    <row r="1511" spans="1:10" ht="12.75">
      <c r="A1511" s="78"/>
      <c r="B1511" s="78"/>
      <c r="C1511" s="78"/>
      <c r="D1511" s="78"/>
      <c r="E1511" s="73"/>
      <c r="F1511" s="78"/>
      <c r="G1511" s="69"/>
      <c r="H1511" s="70"/>
      <c r="I1511" s="70"/>
      <c r="J1511" s="70"/>
    </row>
    <row r="1512" spans="1:10" ht="12.75">
      <c r="A1512" s="78"/>
      <c r="B1512" s="78"/>
      <c r="C1512" s="78"/>
      <c r="D1512" s="78"/>
      <c r="E1512" s="73"/>
      <c r="F1512" s="78"/>
      <c r="G1512" s="69"/>
      <c r="H1512" s="70"/>
      <c r="I1512" s="70"/>
      <c r="J1512" s="70"/>
    </row>
    <row r="1513" spans="1:10" ht="12.75">
      <c r="A1513" s="78"/>
      <c r="B1513" s="78"/>
      <c r="C1513" s="78"/>
      <c r="D1513" s="78"/>
      <c r="E1513" s="73"/>
      <c r="F1513" s="78"/>
      <c r="G1513" s="69"/>
      <c r="H1513" s="70"/>
      <c r="I1513" s="70"/>
      <c r="J1513" s="70"/>
    </row>
    <row r="1514" spans="1:10" ht="12.75">
      <c r="A1514" s="78"/>
      <c r="B1514" s="78"/>
      <c r="C1514" s="78"/>
      <c r="D1514" s="78"/>
      <c r="E1514" s="73"/>
      <c r="F1514" s="78"/>
      <c r="G1514" s="69"/>
      <c r="H1514" s="70"/>
      <c r="I1514" s="70"/>
      <c r="J1514" s="70"/>
    </row>
    <row r="1515" spans="1:10" ht="12.75">
      <c r="A1515" s="78"/>
      <c r="B1515" s="78"/>
      <c r="C1515" s="78"/>
      <c r="D1515" s="78"/>
      <c r="E1515" s="73"/>
      <c r="F1515" s="78"/>
      <c r="G1515" s="69"/>
      <c r="H1515" s="70"/>
      <c r="I1515" s="70"/>
      <c r="J1515" s="70"/>
    </row>
    <row r="1516" spans="1:10" ht="12.75">
      <c r="A1516" s="78"/>
      <c r="B1516" s="78"/>
      <c r="C1516" s="78"/>
      <c r="D1516" s="78"/>
      <c r="E1516" s="73"/>
      <c r="F1516" s="78"/>
      <c r="G1516" s="69"/>
      <c r="H1516" s="70"/>
      <c r="I1516" s="70"/>
      <c r="J1516" s="70"/>
    </row>
    <row r="1517" spans="1:10" ht="12.75">
      <c r="A1517" s="78"/>
      <c r="B1517" s="78"/>
      <c r="C1517" s="78"/>
      <c r="D1517" s="78"/>
      <c r="E1517" s="73"/>
      <c r="F1517" s="78"/>
      <c r="G1517" s="69"/>
      <c r="H1517" s="70"/>
      <c r="I1517" s="70"/>
      <c r="J1517" s="70"/>
    </row>
    <row r="1518" spans="1:10" ht="12.75">
      <c r="A1518" s="78"/>
      <c r="B1518" s="78"/>
      <c r="C1518" s="78"/>
      <c r="D1518" s="78"/>
      <c r="E1518" s="73"/>
      <c r="F1518" s="78"/>
      <c r="G1518" s="69"/>
      <c r="H1518" s="70"/>
      <c r="I1518" s="70"/>
      <c r="J1518" s="70"/>
    </row>
    <row r="1519" spans="1:10" ht="12.75">
      <c r="A1519" s="78"/>
      <c r="B1519" s="78"/>
      <c r="C1519" s="78"/>
      <c r="D1519" s="78"/>
      <c r="E1519" s="73"/>
      <c r="F1519" s="78"/>
      <c r="G1519" s="69"/>
      <c r="H1519" s="70"/>
      <c r="I1519" s="70"/>
      <c r="J1519" s="70"/>
    </row>
    <row r="1520" spans="1:10" ht="12.75">
      <c r="A1520" s="78"/>
      <c r="B1520" s="78"/>
      <c r="C1520" s="78"/>
      <c r="D1520" s="78"/>
      <c r="E1520" s="73"/>
      <c r="F1520" s="78"/>
      <c r="G1520" s="69"/>
      <c r="H1520" s="70"/>
      <c r="I1520" s="70"/>
      <c r="J1520" s="70"/>
    </row>
    <row r="1521" spans="1:10" ht="12.75">
      <c r="A1521" s="78"/>
      <c r="B1521" s="78"/>
      <c r="C1521" s="78"/>
      <c r="D1521" s="78"/>
      <c r="E1521" s="73"/>
      <c r="F1521" s="78"/>
      <c r="G1521" s="69"/>
      <c r="H1521" s="70"/>
      <c r="I1521" s="70"/>
      <c r="J1521" s="70"/>
    </row>
    <row r="1522" spans="1:10" ht="12.75">
      <c r="A1522" s="78"/>
      <c r="B1522" s="78"/>
      <c r="C1522" s="78"/>
      <c r="D1522" s="78"/>
      <c r="E1522" s="73"/>
      <c r="F1522" s="78"/>
      <c r="G1522" s="69"/>
      <c r="H1522" s="70"/>
      <c r="I1522" s="70"/>
      <c r="J1522" s="70"/>
    </row>
    <row r="1523" spans="1:10" ht="12.75">
      <c r="A1523" s="78"/>
      <c r="B1523" s="78"/>
      <c r="C1523" s="78"/>
      <c r="D1523" s="78"/>
      <c r="E1523" s="73"/>
      <c r="F1523" s="78"/>
      <c r="G1523" s="69"/>
      <c r="H1523" s="70"/>
      <c r="I1523" s="70"/>
      <c r="J1523" s="70"/>
    </row>
    <row r="1524" spans="1:10" ht="12.75">
      <c r="A1524" s="78"/>
      <c r="B1524" s="78"/>
      <c r="C1524" s="78"/>
      <c r="D1524" s="78"/>
      <c r="E1524" s="73"/>
      <c r="F1524" s="78"/>
      <c r="G1524" s="69"/>
      <c r="H1524" s="70"/>
      <c r="I1524" s="70"/>
      <c r="J1524" s="70"/>
    </row>
    <row r="1525" spans="1:10" ht="12.75">
      <c r="A1525" s="78"/>
      <c r="B1525" s="78"/>
      <c r="C1525" s="78"/>
      <c r="D1525" s="78"/>
      <c r="E1525" s="73"/>
      <c r="F1525" s="78"/>
      <c r="G1525" s="69"/>
      <c r="H1525" s="70"/>
      <c r="I1525" s="70"/>
      <c r="J1525" s="70"/>
    </row>
    <row r="1526" spans="1:10" ht="12.75">
      <c r="A1526" s="78"/>
      <c r="B1526" s="78"/>
      <c r="C1526" s="78"/>
      <c r="D1526" s="78"/>
      <c r="E1526" s="73"/>
      <c r="F1526" s="78"/>
      <c r="G1526" s="69"/>
      <c r="H1526" s="70"/>
      <c r="I1526" s="70"/>
      <c r="J1526" s="70"/>
    </row>
    <row r="1527" spans="1:10" ht="12.75">
      <c r="A1527" s="78"/>
      <c r="B1527" s="78"/>
      <c r="C1527" s="78"/>
      <c r="D1527" s="78"/>
      <c r="E1527" s="73"/>
      <c r="F1527" s="78"/>
      <c r="G1527" s="69"/>
      <c r="H1527" s="70"/>
      <c r="I1527" s="70"/>
      <c r="J1527" s="70"/>
    </row>
    <row r="1528" spans="1:10" ht="12.75">
      <c r="A1528" s="78"/>
      <c r="B1528" s="78"/>
      <c r="C1528" s="78"/>
      <c r="D1528" s="78"/>
      <c r="E1528" s="73"/>
      <c r="F1528" s="78"/>
      <c r="G1528" s="69"/>
      <c r="H1528" s="70"/>
      <c r="I1528" s="70"/>
      <c r="J1528" s="70"/>
    </row>
    <row r="1529" spans="1:10" ht="12.75">
      <c r="A1529" s="78"/>
      <c r="B1529" s="78"/>
      <c r="C1529" s="78"/>
      <c r="D1529" s="78"/>
      <c r="E1529" s="73"/>
      <c r="F1529" s="78"/>
      <c r="G1529" s="69"/>
      <c r="H1529" s="70"/>
      <c r="I1529" s="70"/>
      <c r="J1529" s="70"/>
    </row>
    <row r="1530" spans="1:10" ht="12.75">
      <c r="A1530" s="78"/>
      <c r="B1530" s="78"/>
      <c r="C1530" s="78"/>
      <c r="D1530" s="78"/>
      <c r="E1530" s="73"/>
      <c r="F1530" s="78"/>
      <c r="G1530" s="69"/>
      <c r="H1530" s="70"/>
      <c r="I1530" s="70"/>
      <c r="J1530" s="70"/>
    </row>
    <row r="1531" spans="1:10" ht="12.75">
      <c r="A1531" s="78"/>
      <c r="B1531" s="78"/>
      <c r="C1531" s="78"/>
      <c r="D1531" s="78"/>
      <c r="E1531" s="73"/>
      <c r="F1531" s="78"/>
      <c r="G1531" s="69"/>
      <c r="H1531" s="70"/>
      <c r="I1531" s="70"/>
      <c r="J1531" s="70"/>
    </row>
    <row r="1532" spans="1:10" ht="12.75">
      <c r="A1532" s="78"/>
      <c r="B1532" s="78"/>
      <c r="C1532" s="78"/>
      <c r="D1532" s="78"/>
      <c r="E1532" s="73"/>
      <c r="F1532" s="78"/>
      <c r="G1532" s="69"/>
      <c r="H1532" s="70"/>
      <c r="I1532" s="70"/>
      <c r="J1532" s="70"/>
    </row>
    <row r="1533" spans="1:10" ht="12.75">
      <c r="A1533" s="78"/>
      <c r="B1533" s="78"/>
      <c r="C1533" s="78"/>
      <c r="D1533" s="78"/>
      <c r="E1533" s="73"/>
      <c r="F1533" s="78"/>
      <c r="G1533" s="69"/>
      <c r="H1533" s="70"/>
      <c r="I1533" s="70"/>
      <c r="J1533" s="70"/>
    </row>
    <row r="1534" spans="1:10" ht="12.75">
      <c r="A1534" s="78"/>
      <c r="B1534" s="78"/>
      <c r="C1534" s="78"/>
      <c r="D1534" s="78"/>
      <c r="E1534" s="73"/>
      <c r="F1534" s="78"/>
      <c r="G1534" s="69"/>
      <c r="H1534" s="70"/>
      <c r="I1534" s="70"/>
      <c r="J1534" s="70"/>
    </row>
    <row r="1535" spans="1:10" ht="12.75">
      <c r="A1535" s="78"/>
      <c r="B1535" s="78"/>
      <c r="C1535" s="78"/>
      <c r="D1535" s="78"/>
      <c r="E1535" s="73"/>
      <c r="F1535" s="78"/>
      <c r="G1535" s="69"/>
      <c r="H1535" s="70"/>
      <c r="I1535" s="70"/>
      <c r="J1535" s="70"/>
    </row>
    <row r="1536" spans="1:10" ht="12.75">
      <c r="A1536" s="78"/>
      <c r="B1536" s="78"/>
      <c r="C1536" s="78"/>
      <c r="D1536" s="78"/>
      <c r="E1536" s="73"/>
      <c r="F1536" s="78"/>
      <c r="G1536" s="69"/>
      <c r="H1536" s="70"/>
      <c r="I1536" s="70"/>
      <c r="J1536" s="70"/>
    </row>
    <row r="1537" spans="1:10" ht="12.75">
      <c r="A1537" s="78"/>
      <c r="B1537" s="78"/>
      <c r="C1537" s="78"/>
      <c r="D1537" s="78"/>
      <c r="E1537" s="73"/>
      <c r="F1537" s="78"/>
      <c r="G1537" s="69"/>
      <c r="H1537" s="70"/>
      <c r="I1537" s="70"/>
      <c r="J1537" s="70"/>
    </row>
    <row r="1538" spans="1:10" ht="12.75">
      <c r="A1538" s="78"/>
      <c r="B1538" s="78"/>
      <c r="C1538" s="78"/>
      <c r="D1538" s="78"/>
      <c r="E1538" s="73"/>
      <c r="F1538" s="78"/>
      <c r="G1538" s="69"/>
      <c r="H1538" s="70"/>
      <c r="I1538" s="70"/>
      <c r="J1538" s="70"/>
    </row>
    <row r="1539" spans="1:10" ht="12.75">
      <c r="A1539" s="78"/>
      <c r="B1539" s="78"/>
      <c r="C1539" s="78"/>
      <c r="D1539" s="78"/>
      <c r="E1539" s="73"/>
      <c r="F1539" s="78"/>
      <c r="G1539" s="69"/>
      <c r="H1539" s="70"/>
      <c r="I1539" s="70"/>
      <c r="J1539" s="70"/>
    </row>
    <row r="1540" spans="1:10" ht="12.75">
      <c r="A1540" s="78"/>
      <c r="B1540" s="78"/>
      <c r="C1540" s="78"/>
      <c r="D1540" s="78"/>
      <c r="E1540" s="73"/>
      <c r="F1540" s="78"/>
      <c r="G1540" s="69"/>
      <c r="H1540" s="70"/>
      <c r="I1540" s="70"/>
      <c r="J1540" s="70"/>
    </row>
    <row r="1541" spans="1:10" ht="12.75">
      <c r="A1541" s="78"/>
      <c r="B1541" s="78"/>
      <c r="C1541" s="78"/>
      <c r="D1541" s="78"/>
      <c r="E1541" s="73"/>
      <c r="F1541" s="78"/>
      <c r="G1541" s="69"/>
      <c r="H1541" s="70"/>
      <c r="I1541" s="70"/>
      <c r="J1541" s="70"/>
    </row>
    <row r="1542" spans="1:10" ht="12.75">
      <c r="A1542" s="78"/>
      <c r="B1542" s="78"/>
      <c r="C1542" s="78"/>
      <c r="D1542" s="78"/>
      <c r="E1542" s="73"/>
      <c r="F1542" s="78"/>
      <c r="G1542" s="69"/>
      <c r="H1542" s="70"/>
      <c r="I1542" s="70"/>
      <c r="J1542" s="70"/>
    </row>
    <row r="1543" spans="1:10" ht="12.75">
      <c r="A1543" s="78"/>
      <c r="B1543" s="78"/>
      <c r="C1543" s="78"/>
      <c r="D1543" s="78"/>
      <c r="E1543" s="73"/>
      <c r="F1543" s="78"/>
      <c r="G1543" s="69"/>
      <c r="H1543" s="70"/>
      <c r="I1543" s="70"/>
      <c r="J1543" s="70"/>
    </row>
    <row r="1544" spans="1:10" ht="12.75">
      <c r="A1544" s="78"/>
      <c r="B1544" s="78"/>
      <c r="C1544" s="78"/>
      <c r="D1544" s="78"/>
      <c r="E1544" s="73"/>
      <c r="F1544" s="78"/>
      <c r="G1544" s="69"/>
      <c r="H1544" s="70"/>
      <c r="I1544" s="70"/>
      <c r="J1544" s="70"/>
    </row>
    <row r="1545" spans="1:10" ht="12.75">
      <c r="A1545" s="78"/>
      <c r="B1545" s="78"/>
      <c r="C1545" s="78"/>
      <c r="D1545" s="78"/>
      <c r="E1545" s="73"/>
      <c r="F1545" s="78"/>
      <c r="G1545" s="69"/>
      <c r="H1545" s="70"/>
      <c r="I1545" s="70"/>
      <c r="J1545" s="70"/>
    </row>
    <row r="1546" spans="1:10" ht="12.75">
      <c r="A1546" s="78"/>
      <c r="B1546" s="78"/>
      <c r="C1546" s="78"/>
      <c r="D1546" s="78"/>
      <c r="E1546" s="73"/>
      <c r="F1546" s="78"/>
      <c r="G1546" s="69"/>
      <c r="H1546" s="70"/>
      <c r="I1546" s="70"/>
      <c r="J1546" s="70"/>
    </row>
    <row r="1547" spans="1:10" ht="12.75">
      <c r="A1547" s="78"/>
      <c r="B1547" s="78"/>
      <c r="C1547" s="78"/>
      <c r="D1547" s="78"/>
      <c r="E1547" s="73"/>
      <c r="F1547" s="78"/>
      <c r="G1547" s="69"/>
      <c r="H1547" s="70"/>
      <c r="I1547" s="70"/>
      <c r="J1547" s="70"/>
    </row>
    <row r="1548" spans="1:10" ht="12.75">
      <c r="A1548" s="78"/>
      <c r="B1548" s="78"/>
      <c r="C1548" s="78"/>
      <c r="D1548" s="78"/>
      <c r="E1548" s="73"/>
      <c r="F1548" s="78"/>
      <c r="G1548" s="69"/>
      <c r="H1548" s="70"/>
      <c r="I1548" s="70"/>
      <c r="J1548" s="70"/>
    </row>
    <row r="1549" spans="1:10" ht="12.75">
      <c r="A1549" s="78"/>
      <c r="B1549" s="78"/>
      <c r="C1549" s="78"/>
      <c r="D1549" s="78"/>
      <c r="E1549" s="73"/>
      <c r="F1549" s="78"/>
      <c r="G1549" s="69"/>
      <c r="H1549" s="70"/>
      <c r="I1549" s="70"/>
      <c r="J1549" s="70"/>
    </row>
    <row r="1550" spans="1:10" ht="12.75">
      <c r="A1550" s="78"/>
      <c r="B1550" s="78"/>
      <c r="C1550" s="78"/>
      <c r="D1550" s="78"/>
      <c r="E1550" s="73"/>
      <c r="F1550" s="78"/>
      <c r="G1550" s="69"/>
      <c r="H1550" s="70"/>
      <c r="I1550" s="70"/>
      <c r="J1550" s="70"/>
    </row>
    <row r="1551" spans="1:10" ht="12.75">
      <c r="A1551" s="78"/>
      <c r="B1551" s="78"/>
      <c r="C1551" s="78"/>
      <c r="D1551" s="78"/>
      <c r="E1551" s="73"/>
      <c r="F1551" s="78"/>
      <c r="G1551" s="69"/>
      <c r="H1551" s="70"/>
      <c r="I1551" s="70"/>
      <c r="J1551" s="70"/>
    </row>
    <row r="1552" spans="1:10" ht="12.75">
      <c r="A1552" s="78"/>
      <c r="B1552" s="78"/>
      <c r="C1552" s="78"/>
      <c r="D1552" s="78"/>
      <c r="E1552" s="73"/>
      <c r="F1552" s="78"/>
      <c r="G1552" s="69"/>
      <c r="H1552" s="70"/>
      <c r="I1552" s="70"/>
      <c r="J1552" s="70"/>
    </row>
    <row r="1553" spans="1:10" ht="12.75">
      <c r="A1553" s="78"/>
      <c r="B1553" s="78"/>
      <c r="C1553" s="78"/>
      <c r="D1553" s="78"/>
      <c r="E1553" s="73"/>
      <c r="F1553" s="78"/>
      <c r="G1553" s="69"/>
      <c r="H1553" s="70"/>
      <c r="I1553" s="70"/>
      <c r="J1553" s="70"/>
    </row>
    <row r="1554" spans="1:10" ht="12.75">
      <c r="A1554" s="78"/>
      <c r="B1554" s="78"/>
      <c r="C1554" s="78"/>
      <c r="D1554" s="78"/>
      <c r="E1554" s="73"/>
      <c r="F1554" s="78"/>
      <c r="G1554" s="69"/>
      <c r="H1554" s="70"/>
      <c r="I1554" s="70"/>
      <c r="J1554" s="70"/>
    </row>
    <row r="1555" spans="1:10" ht="12.75">
      <c r="A1555" s="78"/>
      <c r="B1555" s="78"/>
      <c r="C1555" s="78"/>
      <c r="D1555" s="78"/>
      <c r="E1555" s="73"/>
      <c r="F1555" s="78"/>
      <c r="G1555" s="69"/>
      <c r="H1555" s="70"/>
      <c r="I1555" s="70"/>
      <c r="J1555" s="70"/>
    </row>
    <row r="1556" spans="1:10" ht="12.75">
      <c r="A1556" s="78"/>
      <c r="B1556" s="78"/>
      <c r="C1556" s="78"/>
      <c r="D1556" s="78"/>
      <c r="E1556" s="73"/>
      <c r="F1556" s="78"/>
      <c r="G1556" s="69"/>
      <c r="H1556" s="70"/>
      <c r="I1556" s="70"/>
      <c r="J1556" s="70"/>
    </row>
    <row r="1557" spans="1:10" ht="12.75">
      <c r="A1557" s="78"/>
      <c r="B1557" s="78"/>
      <c r="C1557" s="78"/>
      <c r="D1557" s="78"/>
      <c r="E1557" s="73"/>
      <c r="F1557" s="78"/>
      <c r="G1557" s="69"/>
      <c r="H1557" s="70"/>
      <c r="I1557" s="70"/>
      <c r="J1557" s="70"/>
    </row>
    <row r="1558" spans="1:10" ht="12.75">
      <c r="A1558" s="78"/>
      <c r="B1558" s="78"/>
      <c r="C1558" s="78"/>
      <c r="D1558" s="78"/>
      <c r="E1558" s="73"/>
      <c r="F1558" s="78"/>
      <c r="G1558" s="69"/>
      <c r="H1558" s="70"/>
      <c r="I1558" s="70"/>
      <c r="J1558" s="70"/>
    </row>
    <row r="1559" spans="1:10" ht="12.75">
      <c r="A1559" s="78"/>
      <c r="B1559" s="78"/>
      <c r="C1559" s="78"/>
      <c r="D1559" s="78"/>
      <c r="E1559" s="73"/>
      <c r="F1559" s="78"/>
      <c r="G1559" s="69"/>
      <c r="H1559" s="70"/>
      <c r="I1559" s="70"/>
      <c r="J1559" s="70"/>
    </row>
    <row r="1560" spans="1:10" ht="12.75">
      <c r="A1560" s="78"/>
      <c r="B1560" s="78"/>
      <c r="C1560" s="78"/>
      <c r="D1560" s="78"/>
      <c r="E1560" s="73"/>
      <c r="F1560" s="78"/>
      <c r="G1560" s="69"/>
      <c r="H1560" s="70"/>
      <c r="I1560" s="70"/>
      <c r="J1560" s="70"/>
    </row>
    <row r="1561" spans="1:10" ht="12.75">
      <c r="A1561" s="78"/>
      <c r="B1561" s="78"/>
      <c r="C1561" s="78"/>
      <c r="D1561" s="78"/>
      <c r="E1561" s="73"/>
      <c r="F1561" s="78"/>
      <c r="G1561" s="69"/>
      <c r="H1561" s="70"/>
      <c r="I1561" s="70"/>
      <c r="J1561" s="70"/>
    </row>
    <row r="1562" spans="1:10" ht="12.75">
      <c r="A1562" s="78"/>
      <c r="B1562" s="78"/>
      <c r="C1562" s="78"/>
      <c r="D1562" s="78"/>
      <c r="E1562" s="73"/>
      <c r="F1562" s="78"/>
      <c r="G1562" s="69"/>
      <c r="H1562" s="70"/>
      <c r="I1562" s="70"/>
      <c r="J1562" s="70"/>
    </row>
    <row r="1563" spans="1:10" ht="12.75">
      <c r="A1563" s="78"/>
      <c r="B1563" s="78"/>
      <c r="C1563" s="78"/>
      <c r="D1563" s="78"/>
      <c r="E1563" s="73"/>
      <c r="F1563" s="78"/>
      <c r="G1563" s="69"/>
      <c r="H1563" s="70"/>
      <c r="I1563" s="70"/>
      <c r="J1563" s="70"/>
    </row>
    <row r="1564" spans="1:10" ht="12.75">
      <c r="A1564" s="78"/>
      <c r="B1564" s="78"/>
      <c r="C1564" s="78"/>
      <c r="D1564" s="78"/>
      <c r="E1564" s="73"/>
      <c r="F1564" s="78"/>
      <c r="G1564" s="69"/>
      <c r="H1564" s="70"/>
      <c r="I1564" s="70"/>
      <c r="J1564" s="70"/>
    </row>
    <row r="1565" spans="1:10" ht="12.75">
      <c r="A1565" s="78"/>
      <c r="B1565" s="78"/>
      <c r="C1565" s="78"/>
      <c r="D1565" s="78"/>
      <c r="E1565" s="73"/>
      <c r="F1565" s="78"/>
      <c r="G1565" s="69"/>
      <c r="H1565" s="70"/>
      <c r="I1565" s="70"/>
      <c r="J1565" s="70"/>
    </row>
    <row r="1566" spans="1:10" ht="12.75">
      <c r="A1566" s="78"/>
      <c r="B1566" s="78"/>
      <c r="C1566" s="78"/>
      <c r="D1566" s="78"/>
      <c r="E1566" s="73"/>
      <c r="F1566" s="78"/>
      <c r="G1566" s="69"/>
      <c r="H1566" s="70"/>
      <c r="I1566" s="70"/>
      <c r="J1566" s="70"/>
    </row>
    <row r="1567" spans="1:10" ht="12.75">
      <c r="A1567" s="78"/>
      <c r="B1567" s="78"/>
      <c r="C1567" s="78"/>
      <c r="D1567" s="78"/>
      <c r="E1567" s="73"/>
      <c r="F1567" s="78"/>
      <c r="G1567" s="69"/>
      <c r="H1567" s="70"/>
      <c r="I1567" s="70"/>
      <c r="J1567" s="70"/>
    </row>
    <row r="1568" spans="1:10" ht="12.75">
      <c r="A1568" s="78"/>
      <c r="B1568" s="78"/>
      <c r="C1568" s="78"/>
      <c r="D1568" s="78"/>
      <c r="E1568" s="73"/>
      <c r="F1568" s="78"/>
      <c r="G1568" s="69"/>
      <c r="H1568" s="70"/>
      <c r="I1568" s="70"/>
      <c r="J1568" s="70"/>
    </row>
    <row r="1569" spans="1:10" ht="12.75">
      <c r="A1569" s="78"/>
      <c r="B1569" s="78"/>
      <c r="C1569" s="78"/>
      <c r="D1569" s="78"/>
      <c r="E1569" s="73"/>
      <c r="F1569" s="78"/>
      <c r="G1569" s="69"/>
      <c r="H1569" s="70"/>
      <c r="I1569" s="70"/>
      <c r="J1569" s="70"/>
    </row>
    <row r="1570" spans="1:10" ht="12.75">
      <c r="A1570" s="78"/>
      <c r="B1570" s="78"/>
      <c r="C1570" s="78"/>
      <c r="D1570" s="78"/>
      <c r="E1570" s="73"/>
      <c r="F1570" s="78"/>
      <c r="G1570" s="69"/>
      <c r="H1570" s="70"/>
      <c r="I1570" s="70"/>
      <c r="J1570" s="70"/>
    </row>
    <row r="1571" spans="1:10" ht="12.75">
      <c r="A1571" s="78"/>
      <c r="B1571" s="78"/>
      <c r="C1571" s="78"/>
      <c r="D1571" s="78"/>
      <c r="E1571" s="73"/>
      <c r="F1571" s="78"/>
      <c r="G1571" s="69"/>
      <c r="H1571" s="70"/>
      <c r="I1571" s="70"/>
      <c r="J1571" s="70"/>
    </row>
    <row r="1572" spans="1:10" ht="12.75">
      <c r="A1572" s="78"/>
      <c r="B1572" s="78"/>
      <c r="C1572" s="78"/>
      <c r="D1572" s="78"/>
      <c r="E1572" s="73"/>
      <c r="F1572" s="78"/>
      <c r="G1572" s="69"/>
      <c r="H1572" s="70"/>
      <c r="I1572" s="70"/>
      <c r="J1572" s="70"/>
    </row>
    <row r="1573" spans="1:10" ht="12.75">
      <c r="A1573" s="78"/>
      <c r="B1573" s="78"/>
      <c r="C1573" s="78"/>
      <c r="D1573" s="78"/>
      <c r="E1573" s="73"/>
      <c r="F1573" s="78"/>
      <c r="G1573" s="69"/>
      <c r="H1573" s="70"/>
      <c r="I1573" s="70"/>
      <c r="J1573" s="70"/>
    </row>
    <row r="1574" spans="1:10" ht="12.75">
      <c r="A1574" s="78"/>
      <c r="B1574" s="78"/>
      <c r="C1574" s="78"/>
      <c r="D1574" s="78"/>
      <c r="E1574" s="73"/>
      <c r="F1574" s="78"/>
      <c r="G1574" s="69"/>
      <c r="H1574" s="70"/>
      <c r="I1574" s="70"/>
      <c r="J1574" s="70"/>
    </row>
    <row r="1575" spans="1:10" ht="12.75">
      <c r="A1575" s="78"/>
      <c r="B1575" s="78"/>
      <c r="C1575" s="78"/>
      <c r="D1575" s="78"/>
      <c r="E1575" s="73"/>
      <c r="F1575" s="78"/>
      <c r="G1575" s="69"/>
      <c r="H1575" s="70"/>
      <c r="I1575" s="70"/>
      <c r="J1575" s="70"/>
    </row>
    <row r="1576" spans="1:10" ht="12.75">
      <c r="A1576" s="78"/>
      <c r="B1576" s="78"/>
      <c r="C1576" s="78"/>
      <c r="D1576" s="78"/>
      <c r="E1576" s="73"/>
      <c r="F1576" s="78"/>
      <c r="G1576" s="69"/>
      <c r="H1576" s="70"/>
      <c r="I1576" s="70"/>
      <c r="J1576" s="70"/>
    </row>
    <row r="1577" spans="1:10" ht="12.75">
      <c r="A1577" s="78"/>
      <c r="B1577" s="78"/>
      <c r="C1577" s="78"/>
      <c r="D1577" s="78"/>
      <c r="E1577" s="73"/>
      <c r="F1577" s="78"/>
      <c r="G1577" s="69"/>
      <c r="H1577" s="70"/>
      <c r="I1577" s="70"/>
      <c r="J1577" s="70"/>
    </row>
    <row r="1578" spans="1:10" ht="12.75">
      <c r="A1578" s="78"/>
      <c r="B1578" s="78"/>
      <c r="C1578" s="78"/>
      <c r="D1578" s="78"/>
      <c r="E1578" s="73"/>
      <c r="F1578" s="78"/>
      <c r="G1578" s="69"/>
      <c r="H1578" s="70"/>
      <c r="I1578" s="70"/>
      <c r="J1578" s="70"/>
    </row>
    <row r="1579" spans="1:10" ht="12.75">
      <c r="A1579" s="78"/>
      <c r="B1579" s="78"/>
      <c r="C1579" s="78"/>
      <c r="D1579" s="78"/>
      <c r="E1579" s="73"/>
      <c r="F1579" s="78"/>
      <c r="G1579" s="69"/>
      <c r="H1579" s="70"/>
      <c r="I1579" s="70"/>
      <c r="J1579" s="70"/>
    </row>
    <row r="1580" spans="1:10" ht="12.75">
      <c r="A1580" s="78"/>
      <c r="B1580" s="78"/>
      <c r="C1580" s="78"/>
      <c r="D1580" s="78"/>
      <c r="E1580" s="73"/>
      <c r="F1580" s="78"/>
      <c r="G1580" s="69"/>
      <c r="H1580" s="70"/>
      <c r="I1580" s="70"/>
      <c r="J1580" s="70"/>
    </row>
    <row r="1581" spans="1:10" ht="12.75">
      <c r="A1581" s="78"/>
      <c r="B1581" s="78"/>
      <c r="C1581" s="78"/>
      <c r="D1581" s="78"/>
      <c r="E1581" s="73"/>
      <c r="F1581" s="78"/>
      <c r="G1581" s="69"/>
      <c r="H1581" s="70"/>
      <c r="I1581" s="70"/>
      <c r="J1581" s="70"/>
    </row>
    <row r="1582" spans="1:10" ht="12.75">
      <c r="A1582" s="78"/>
      <c r="B1582" s="78"/>
      <c r="C1582" s="78"/>
      <c r="D1582" s="78"/>
      <c r="E1582" s="73"/>
      <c r="F1582" s="78"/>
      <c r="G1582" s="69"/>
      <c r="H1582" s="70"/>
      <c r="I1582" s="70"/>
      <c r="J1582" s="70"/>
    </row>
    <row r="1583" spans="1:10" ht="12.75">
      <c r="A1583" s="78"/>
      <c r="B1583" s="78"/>
      <c r="C1583" s="78"/>
      <c r="D1583" s="78"/>
      <c r="E1583" s="73"/>
      <c r="F1583" s="78"/>
      <c r="G1583" s="69"/>
      <c r="H1583" s="70"/>
      <c r="I1583" s="70"/>
      <c r="J1583" s="70"/>
    </row>
    <row r="1584" spans="1:10" ht="12.75">
      <c r="A1584" s="78"/>
      <c r="B1584" s="78"/>
      <c r="C1584" s="78"/>
      <c r="D1584" s="78"/>
      <c r="E1584" s="73"/>
      <c r="F1584" s="78"/>
      <c r="G1584" s="69"/>
      <c r="H1584" s="70"/>
      <c r="I1584" s="70"/>
      <c r="J1584" s="70"/>
    </row>
    <row r="1585" spans="1:10" ht="12.75">
      <c r="A1585" s="78"/>
      <c r="B1585" s="78"/>
      <c r="C1585" s="78"/>
      <c r="D1585" s="78"/>
      <c r="E1585" s="73"/>
      <c r="F1585" s="78"/>
      <c r="G1585" s="69"/>
      <c r="H1585" s="70"/>
      <c r="I1585" s="70"/>
      <c r="J1585" s="70"/>
    </row>
    <row r="1586" spans="1:10" ht="12.75">
      <c r="A1586" s="78"/>
      <c r="B1586" s="78"/>
      <c r="C1586" s="78"/>
      <c r="D1586" s="78"/>
      <c r="E1586" s="73"/>
      <c r="F1586" s="78"/>
      <c r="G1586" s="69"/>
      <c r="H1586" s="70"/>
      <c r="I1586" s="70"/>
      <c r="J1586" s="70"/>
    </row>
    <row r="1587" spans="1:10" ht="12.75">
      <c r="A1587" s="78"/>
      <c r="B1587" s="78"/>
      <c r="C1587" s="78"/>
      <c r="D1587" s="78"/>
      <c r="E1587" s="73"/>
      <c r="F1587" s="78"/>
      <c r="G1587" s="69"/>
      <c r="H1587" s="70"/>
      <c r="I1587" s="70"/>
      <c r="J1587" s="70"/>
    </row>
    <row r="1588" spans="1:10" ht="12.75">
      <c r="A1588" s="78"/>
      <c r="B1588" s="78"/>
      <c r="C1588" s="78"/>
      <c r="D1588" s="78"/>
      <c r="E1588" s="73"/>
      <c r="F1588" s="78"/>
      <c r="G1588" s="69"/>
      <c r="H1588" s="70"/>
      <c r="I1588" s="70"/>
      <c r="J1588" s="70"/>
    </row>
    <row r="1589" spans="1:10" ht="12.75">
      <c r="A1589" s="78"/>
      <c r="B1589" s="78"/>
      <c r="C1589" s="78"/>
      <c r="D1589" s="78"/>
      <c r="E1589" s="73"/>
      <c r="F1589" s="78"/>
      <c r="G1589" s="69"/>
      <c r="H1589" s="70"/>
      <c r="I1589" s="70"/>
      <c r="J1589" s="70"/>
    </row>
    <row r="1590" spans="1:10" ht="12.75">
      <c r="A1590" s="78"/>
      <c r="B1590" s="78"/>
      <c r="C1590" s="78"/>
      <c r="D1590" s="78"/>
      <c r="E1590" s="73"/>
      <c r="F1590" s="78"/>
      <c r="G1590" s="69"/>
      <c r="H1590" s="70"/>
      <c r="I1590" s="70"/>
      <c r="J1590" s="70"/>
    </row>
    <row r="1591" spans="1:10" ht="12.75">
      <c r="A1591" s="78"/>
      <c r="B1591" s="78"/>
      <c r="C1591" s="78"/>
      <c r="D1591" s="78"/>
      <c r="E1591" s="73"/>
      <c r="F1591" s="78"/>
      <c r="G1591" s="69"/>
      <c r="H1591" s="70"/>
      <c r="I1591" s="70"/>
      <c r="J1591" s="70"/>
    </row>
    <row r="1592" spans="1:10" ht="12.75">
      <c r="A1592" s="78"/>
      <c r="B1592" s="78"/>
      <c r="C1592" s="78"/>
      <c r="D1592" s="78"/>
      <c r="E1592" s="73"/>
      <c r="F1592" s="78"/>
      <c r="G1592" s="69"/>
      <c r="H1592" s="70"/>
      <c r="I1592" s="70"/>
      <c r="J1592" s="70"/>
    </row>
    <row r="1593" spans="1:10" ht="12.75">
      <c r="A1593" s="78"/>
      <c r="B1593" s="78"/>
      <c r="C1593" s="78"/>
      <c r="D1593" s="78"/>
      <c r="E1593" s="73"/>
      <c r="F1593" s="78"/>
      <c r="G1593" s="69"/>
      <c r="H1593" s="70"/>
      <c r="I1593" s="70"/>
      <c r="J1593" s="70"/>
    </row>
    <row r="1594" spans="1:10" ht="12.75">
      <c r="A1594" s="78"/>
      <c r="B1594" s="78"/>
      <c r="C1594" s="78"/>
      <c r="D1594" s="78"/>
      <c r="E1594" s="73"/>
      <c r="F1594" s="78"/>
      <c r="G1594" s="69"/>
      <c r="H1594" s="70"/>
      <c r="I1594" s="70"/>
      <c r="J1594" s="70"/>
    </row>
    <row r="1595" spans="1:10" ht="12.75">
      <c r="A1595" s="78"/>
      <c r="B1595" s="78"/>
      <c r="C1595" s="78"/>
      <c r="D1595" s="78"/>
      <c r="E1595" s="73"/>
      <c r="F1595" s="78"/>
      <c r="G1595" s="69"/>
      <c r="H1595" s="70"/>
      <c r="I1595" s="70"/>
      <c r="J1595" s="70"/>
    </row>
    <row r="1596" spans="1:10" ht="12.75">
      <c r="A1596" s="78"/>
      <c r="B1596" s="78"/>
      <c r="C1596" s="78"/>
      <c r="D1596" s="78"/>
      <c r="E1596" s="73"/>
      <c r="F1596" s="78"/>
      <c r="G1596" s="69"/>
      <c r="H1596" s="70"/>
      <c r="I1596" s="70"/>
      <c r="J1596" s="70"/>
    </row>
    <row r="1597" spans="1:10" ht="12.75">
      <c r="A1597" s="78"/>
      <c r="B1597" s="78"/>
      <c r="C1597" s="78"/>
      <c r="D1597" s="78"/>
      <c r="E1597" s="73"/>
      <c r="F1597" s="78"/>
      <c r="G1597" s="69"/>
      <c r="H1597" s="70"/>
      <c r="I1597" s="70"/>
      <c r="J1597" s="70"/>
    </row>
    <row r="1598" spans="1:10" ht="12.75">
      <c r="A1598" s="78"/>
      <c r="B1598" s="78"/>
      <c r="C1598" s="78"/>
      <c r="D1598" s="78"/>
      <c r="E1598" s="73"/>
      <c r="F1598" s="78"/>
      <c r="G1598" s="69"/>
      <c r="H1598" s="70"/>
      <c r="I1598" s="70"/>
      <c r="J1598" s="70"/>
    </row>
    <row r="1599" spans="1:10" ht="12.75">
      <c r="A1599" s="78"/>
      <c r="B1599" s="78"/>
      <c r="C1599" s="78"/>
      <c r="D1599" s="78"/>
      <c r="E1599" s="73"/>
      <c r="F1599" s="78"/>
      <c r="G1599" s="69"/>
      <c r="H1599" s="70"/>
      <c r="I1599" s="70"/>
      <c r="J1599" s="70"/>
    </row>
    <row r="1600" spans="1:10" ht="12.75">
      <c r="A1600" s="78"/>
      <c r="B1600" s="78"/>
      <c r="C1600" s="78"/>
      <c r="D1600" s="78"/>
      <c r="E1600" s="73"/>
      <c r="F1600" s="78"/>
      <c r="G1600" s="69"/>
      <c r="H1600" s="70"/>
      <c r="I1600" s="70"/>
      <c r="J1600" s="70"/>
    </row>
    <row r="1601" spans="1:10" ht="12.75">
      <c r="A1601" s="78"/>
      <c r="B1601" s="78"/>
      <c r="C1601" s="78"/>
      <c r="D1601" s="78"/>
      <c r="E1601" s="73"/>
      <c r="F1601" s="78"/>
      <c r="G1601" s="69"/>
      <c r="H1601" s="70"/>
      <c r="I1601" s="70"/>
      <c r="J1601" s="70"/>
    </row>
    <row r="1602" spans="1:10" ht="12.75">
      <c r="A1602" s="78"/>
      <c r="B1602" s="78"/>
      <c r="C1602" s="78"/>
      <c r="D1602" s="78"/>
      <c r="E1602" s="73"/>
      <c r="F1602" s="78"/>
      <c r="G1602" s="69"/>
      <c r="H1602" s="70"/>
      <c r="I1602" s="70"/>
      <c r="J1602" s="70"/>
    </row>
    <row r="1603" spans="1:10" ht="12.75">
      <c r="A1603" s="78"/>
      <c r="B1603" s="78"/>
      <c r="C1603" s="78"/>
      <c r="D1603" s="78"/>
      <c r="E1603" s="73"/>
      <c r="F1603" s="78"/>
      <c r="G1603" s="69"/>
      <c r="H1603" s="70"/>
      <c r="I1603" s="70"/>
      <c r="J1603" s="70"/>
    </row>
    <row r="1604" spans="1:10" ht="12.75">
      <c r="A1604" s="78"/>
      <c r="B1604" s="78"/>
      <c r="C1604" s="78"/>
      <c r="D1604" s="78"/>
      <c r="E1604" s="73"/>
      <c r="F1604" s="78"/>
      <c r="G1604" s="69"/>
      <c r="H1604" s="70"/>
      <c r="I1604" s="70"/>
      <c r="J1604" s="70"/>
    </row>
    <row r="1605" spans="1:10" ht="12.75">
      <c r="A1605" s="78"/>
      <c r="B1605" s="78"/>
      <c r="C1605" s="78"/>
      <c r="D1605" s="78"/>
      <c r="E1605" s="73"/>
      <c r="F1605" s="78"/>
      <c r="G1605" s="69"/>
      <c r="H1605" s="70"/>
      <c r="I1605" s="70"/>
      <c r="J1605" s="70"/>
    </row>
    <row r="1606" spans="1:10" ht="12.75">
      <c r="A1606" s="78"/>
      <c r="B1606" s="78"/>
      <c r="C1606" s="78"/>
      <c r="D1606" s="78"/>
      <c r="E1606" s="73"/>
      <c r="F1606" s="78"/>
      <c r="G1606" s="69"/>
      <c r="H1606" s="70"/>
      <c r="I1606" s="70"/>
      <c r="J1606" s="70"/>
    </row>
    <row r="1607" spans="1:10" ht="12.75">
      <c r="A1607" s="78"/>
      <c r="B1607" s="78"/>
      <c r="C1607" s="78"/>
      <c r="D1607" s="78"/>
      <c r="E1607" s="73"/>
      <c r="F1607" s="78"/>
      <c r="G1607" s="69"/>
      <c r="H1607" s="70"/>
      <c r="I1607" s="70"/>
      <c r="J1607" s="70"/>
    </row>
    <row r="1608" spans="1:10" ht="12.75">
      <c r="A1608" s="78"/>
      <c r="B1608" s="78"/>
      <c r="C1608" s="78"/>
      <c r="D1608" s="78"/>
      <c r="E1608" s="73"/>
      <c r="F1608" s="78"/>
      <c r="G1608" s="69"/>
      <c r="H1608" s="70"/>
      <c r="I1608" s="70"/>
      <c r="J1608" s="70"/>
    </row>
    <row r="1609" spans="1:10" ht="12.75">
      <c r="A1609" s="78"/>
      <c r="B1609" s="78"/>
      <c r="C1609" s="78"/>
      <c r="D1609" s="78"/>
      <c r="E1609" s="73"/>
      <c r="F1609" s="78"/>
      <c r="G1609" s="69"/>
      <c r="H1609" s="70"/>
      <c r="I1609" s="70"/>
      <c r="J1609" s="70"/>
    </row>
    <row r="1610" spans="1:10" ht="12.75">
      <c r="A1610" s="78"/>
      <c r="B1610" s="78"/>
      <c r="C1610" s="78"/>
      <c r="D1610" s="78"/>
      <c r="E1610" s="73"/>
      <c r="F1610" s="78"/>
      <c r="G1610" s="69"/>
      <c r="H1610" s="70"/>
      <c r="I1610" s="70"/>
      <c r="J1610" s="70"/>
    </row>
    <row r="1611" spans="1:10" ht="12.75">
      <c r="A1611" s="78"/>
      <c r="B1611" s="78"/>
      <c r="C1611" s="78"/>
      <c r="D1611" s="78"/>
      <c r="E1611" s="73"/>
      <c r="F1611" s="78"/>
      <c r="G1611" s="69"/>
      <c r="H1611" s="70"/>
      <c r="I1611" s="70"/>
      <c r="J1611" s="70"/>
    </row>
    <row r="1612" spans="1:10" ht="12.75">
      <c r="A1612" s="78"/>
      <c r="B1612" s="78"/>
      <c r="C1612" s="78"/>
      <c r="D1612" s="78"/>
      <c r="E1612" s="73"/>
      <c r="F1612" s="78"/>
      <c r="G1612" s="69"/>
      <c r="H1612" s="70"/>
      <c r="I1612" s="70"/>
      <c r="J1612" s="70"/>
    </row>
    <row r="1613" spans="1:10" ht="12.75">
      <c r="A1613" s="78"/>
      <c r="B1613" s="78"/>
      <c r="C1613" s="78"/>
      <c r="D1613" s="78"/>
      <c r="E1613" s="73"/>
      <c r="F1613" s="78"/>
      <c r="G1613" s="69"/>
      <c r="H1613" s="70"/>
      <c r="I1613" s="70"/>
      <c r="J1613" s="70"/>
    </row>
    <row r="1614" spans="1:10" ht="12.75">
      <c r="A1614" s="78"/>
      <c r="B1614" s="78"/>
      <c r="C1614" s="78"/>
      <c r="D1614" s="78"/>
      <c r="E1614" s="73"/>
      <c r="F1614" s="78"/>
      <c r="G1614" s="69"/>
      <c r="H1614" s="70"/>
      <c r="I1614" s="70"/>
      <c r="J1614" s="70"/>
    </row>
    <row r="1615" spans="1:10" ht="12.75">
      <c r="A1615" s="78"/>
      <c r="B1615" s="78"/>
      <c r="C1615" s="78"/>
      <c r="D1615" s="78"/>
      <c r="E1615" s="73"/>
      <c r="F1615" s="78"/>
      <c r="G1615" s="69"/>
      <c r="H1615" s="70"/>
      <c r="I1615" s="70"/>
      <c r="J1615" s="70"/>
    </row>
    <row r="1616" spans="1:10" ht="12.75">
      <c r="A1616" s="78"/>
      <c r="B1616" s="78"/>
      <c r="C1616" s="78"/>
      <c r="D1616" s="78"/>
      <c r="E1616" s="73"/>
      <c r="F1616" s="78"/>
      <c r="G1616" s="69"/>
      <c r="H1616" s="70"/>
      <c r="I1616" s="70"/>
      <c r="J1616" s="70"/>
    </row>
    <row r="1617" spans="1:10" ht="12.75">
      <c r="A1617" s="78"/>
      <c r="B1617" s="78"/>
      <c r="C1617" s="78"/>
      <c r="D1617" s="78"/>
      <c r="E1617" s="73"/>
      <c r="F1617" s="78"/>
      <c r="G1617" s="69"/>
      <c r="H1617" s="70"/>
      <c r="I1617" s="70"/>
      <c r="J1617" s="70"/>
    </row>
    <row r="1618" spans="1:10" ht="12.75">
      <c r="A1618" s="78"/>
      <c r="B1618" s="78"/>
      <c r="C1618" s="78"/>
      <c r="D1618" s="78"/>
      <c r="E1618" s="73"/>
      <c r="F1618" s="78"/>
      <c r="G1618" s="69"/>
      <c r="H1618" s="70"/>
      <c r="I1618" s="70"/>
      <c r="J1618" s="70"/>
    </row>
    <row r="1619" spans="1:10" ht="12.75">
      <c r="A1619" s="78"/>
      <c r="B1619" s="78"/>
      <c r="C1619" s="78"/>
      <c r="D1619" s="78"/>
      <c r="E1619" s="73"/>
      <c r="F1619" s="78"/>
      <c r="G1619" s="69"/>
      <c r="H1619" s="70"/>
      <c r="I1619" s="70"/>
      <c r="J1619" s="70"/>
    </row>
    <row r="1620" spans="1:10" ht="12.75">
      <c r="A1620" s="78"/>
      <c r="B1620" s="78"/>
      <c r="C1620" s="78"/>
      <c r="D1620" s="78"/>
      <c r="E1620" s="73"/>
      <c r="F1620" s="78"/>
      <c r="G1620" s="69"/>
      <c r="H1620" s="70"/>
      <c r="I1620" s="70"/>
      <c r="J1620" s="70"/>
    </row>
    <row r="1621" spans="1:10" ht="12.75">
      <c r="A1621" s="78"/>
      <c r="B1621" s="78"/>
      <c r="C1621" s="78"/>
      <c r="D1621" s="78"/>
      <c r="E1621" s="73"/>
      <c r="F1621" s="78"/>
      <c r="G1621" s="69"/>
      <c r="H1621" s="70"/>
      <c r="I1621" s="70"/>
      <c r="J1621" s="70"/>
    </row>
    <row r="1622" spans="1:10" ht="12.75">
      <c r="A1622" s="78"/>
      <c r="B1622" s="78"/>
      <c r="C1622" s="78"/>
      <c r="D1622" s="78"/>
      <c r="E1622" s="73"/>
      <c r="F1622" s="78"/>
      <c r="G1622" s="69"/>
      <c r="H1622" s="70"/>
      <c r="I1622" s="70"/>
      <c r="J1622" s="70"/>
    </row>
    <row r="1623" spans="1:10" ht="12.75">
      <c r="A1623" s="78"/>
      <c r="B1623" s="78"/>
      <c r="C1623" s="78"/>
      <c r="D1623" s="78"/>
      <c r="E1623" s="73"/>
      <c r="F1623" s="78"/>
      <c r="G1623" s="69"/>
      <c r="H1623" s="70"/>
      <c r="I1623" s="70"/>
      <c r="J1623" s="70"/>
    </row>
    <row r="1624" spans="1:10" ht="12.75">
      <c r="A1624" s="78"/>
      <c r="B1624" s="78"/>
      <c r="C1624" s="78"/>
      <c r="D1624" s="78"/>
      <c r="E1624" s="73"/>
      <c r="F1624" s="78"/>
      <c r="G1624" s="69"/>
      <c r="H1624" s="70"/>
      <c r="I1624" s="70"/>
      <c r="J1624" s="70"/>
    </row>
    <row r="1625" spans="1:10" ht="12.75">
      <c r="A1625" s="78"/>
      <c r="B1625" s="78"/>
      <c r="C1625" s="78"/>
      <c r="D1625" s="78"/>
      <c r="E1625" s="73"/>
      <c r="F1625" s="78"/>
      <c r="G1625" s="69"/>
      <c r="H1625" s="70"/>
      <c r="I1625" s="70"/>
      <c r="J1625" s="70"/>
    </row>
    <row r="1626" spans="1:10" ht="12.75">
      <c r="A1626" s="78"/>
      <c r="B1626" s="78"/>
      <c r="C1626" s="78"/>
      <c r="D1626" s="78"/>
      <c r="E1626" s="73"/>
      <c r="F1626" s="78"/>
      <c r="G1626" s="69"/>
      <c r="H1626" s="70"/>
      <c r="I1626" s="70"/>
      <c r="J1626" s="70"/>
    </row>
    <row r="1627" spans="1:10" ht="12.75">
      <c r="A1627" s="78"/>
      <c r="B1627" s="78"/>
      <c r="C1627" s="78"/>
      <c r="D1627" s="78"/>
      <c r="E1627" s="73"/>
      <c r="F1627" s="78"/>
      <c r="G1627" s="69"/>
      <c r="H1627" s="70"/>
      <c r="I1627" s="70"/>
      <c r="J1627" s="70"/>
    </row>
    <row r="1628" spans="1:10" ht="12.75">
      <c r="A1628" s="78"/>
      <c r="B1628" s="78"/>
      <c r="C1628" s="78"/>
      <c r="D1628" s="78"/>
      <c r="E1628" s="73"/>
      <c r="F1628" s="78"/>
      <c r="G1628" s="69"/>
      <c r="H1628" s="70"/>
      <c r="I1628" s="70"/>
      <c r="J1628" s="70"/>
    </row>
    <row r="1629" spans="1:10" ht="12.75">
      <c r="A1629" s="78"/>
      <c r="B1629" s="78"/>
      <c r="C1629" s="78"/>
      <c r="D1629" s="78"/>
      <c r="E1629" s="73"/>
      <c r="F1629" s="78"/>
      <c r="G1629" s="69"/>
      <c r="H1629" s="70"/>
      <c r="I1629" s="70"/>
      <c r="J1629" s="70"/>
    </row>
    <row r="1630" spans="1:10" ht="12.75">
      <c r="A1630" s="78"/>
      <c r="B1630" s="78"/>
      <c r="C1630" s="78"/>
      <c r="D1630" s="78"/>
      <c r="E1630" s="73"/>
      <c r="F1630" s="78"/>
      <c r="G1630" s="69"/>
      <c r="H1630" s="70"/>
      <c r="I1630" s="70"/>
      <c r="J1630" s="70"/>
    </row>
    <row r="1631" spans="1:10" ht="12.75">
      <c r="A1631" s="78"/>
      <c r="B1631" s="78"/>
      <c r="C1631" s="78"/>
      <c r="D1631" s="78"/>
      <c r="E1631" s="73"/>
      <c r="F1631" s="78"/>
      <c r="G1631" s="69"/>
      <c r="H1631" s="70"/>
      <c r="I1631" s="70"/>
      <c r="J1631" s="70"/>
    </row>
    <row r="1632" spans="1:10" ht="12.75">
      <c r="A1632" s="78"/>
      <c r="B1632" s="78"/>
      <c r="C1632" s="78"/>
      <c r="D1632" s="78"/>
      <c r="E1632" s="73"/>
      <c r="F1632" s="78"/>
      <c r="G1632" s="69"/>
      <c r="H1632" s="70"/>
      <c r="I1632" s="70"/>
      <c r="J1632" s="70"/>
    </row>
    <row r="1633" spans="1:10" ht="12.75">
      <c r="A1633" s="78"/>
      <c r="B1633" s="78"/>
      <c r="C1633" s="78"/>
      <c r="D1633" s="78"/>
      <c r="E1633" s="73"/>
      <c r="F1633" s="78"/>
      <c r="G1633" s="69"/>
      <c r="H1633" s="70"/>
      <c r="I1633" s="70"/>
      <c r="J1633" s="70"/>
    </row>
    <row r="1634" spans="1:10" ht="12.75">
      <c r="A1634" s="78"/>
      <c r="B1634" s="78"/>
      <c r="C1634" s="78"/>
      <c r="D1634" s="78"/>
      <c r="E1634" s="73"/>
      <c r="F1634" s="78"/>
      <c r="G1634" s="69"/>
      <c r="H1634" s="70"/>
      <c r="I1634" s="70"/>
      <c r="J1634" s="70"/>
    </row>
    <row r="1635" spans="1:10" ht="12.75">
      <c r="A1635" s="78"/>
      <c r="B1635" s="78"/>
      <c r="C1635" s="78"/>
      <c r="D1635" s="78"/>
      <c r="E1635" s="73"/>
      <c r="F1635" s="78"/>
      <c r="G1635" s="69"/>
      <c r="H1635" s="70"/>
      <c r="I1635" s="70"/>
      <c r="J1635" s="70"/>
    </row>
    <row r="1636" spans="1:10" ht="12.75">
      <c r="A1636" s="78"/>
      <c r="B1636" s="78"/>
      <c r="C1636" s="78"/>
      <c r="D1636" s="78"/>
      <c r="E1636" s="73"/>
      <c r="F1636" s="78"/>
      <c r="G1636" s="69"/>
      <c r="H1636" s="70"/>
      <c r="I1636" s="70"/>
      <c r="J1636" s="70"/>
    </row>
    <row r="1637" spans="1:10" ht="12.75">
      <c r="A1637" s="78"/>
      <c r="B1637" s="78"/>
      <c r="C1637" s="78"/>
      <c r="D1637" s="78"/>
      <c r="E1637" s="73"/>
      <c r="F1637" s="78"/>
      <c r="G1637" s="69"/>
      <c r="H1637" s="70"/>
      <c r="I1637" s="70"/>
      <c r="J1637" s="70"/>
    </row>
    <row r="1638" spans="1:10" ht="12.75">
      <c r="A1638" s="78"/>
      <c r="B1638" s="78"/>
      <c r="C1638" s="78"/>
      <c r="D1638" s="78"/>
      <c r="E1638" s="73"/>
      <c r="F1638" s="78"/>
      <c r="G1638" s="69"/>
      <c r="H1638" s="70"/>
      <c r="I1638" s="70"/>
      <c r="J1638" s="70"/>
    </row>
    <row r="1639" spans="1:10" ht="12.75">
      <c r="A1639" s="78"/>
      <c r="B1639" s="78"/>
      <c r="C1639" s="78"/>
      <c r="D1639" s="78"/>
      <c r="E1639" s="73"/>
      <c r="F1639" s="78"/>
      <c r="G1639" s="69"/>
      <c r="H1639" s="70"/>
      <c r="I1639" s="70"/>
      <c r="J1639" s="70"/>
    </row>
    <row r="1640" spans="1:10" ht="12.75">
      <c r="A1640" s="78"/>
      <c r="B1640" s="78"/>
      <c r="C1640" s="78"/>
      <c r="D1640" s="78"/>
      <c r="E1640" s="73"/>
      <c r="F1640" s="78"/>
      <c r="G1640" s="69"/>
      <c r="H1640" s="70"/>
      <c r="I1640" s="70"/>
      <c r="J1640" s="70"/>
    </row>
    <row r="1641" spans="1:10" ht="12.75">
      <c r="A1641" s="78"/>
      <c r="B1641" s="78"/>
      <c r="C1641" s="78"/>
      <c r="D1641" s="78"/>
      <c r="E1641" s="73"/>
      <c r="F1641" s="78"/>
      <c r="G1641" s="69"/>
      <c r="H1641" s="70"/>
      <c r="I1641" s="70"/>
      <c r="J1641" s="70"/>
    </row>
    <row r="1642" spans="1:10" ht="12.75">
      <c r="A1642" s="78"/>
      <c r="B1642" s="78"/>
      <c r="C1642" s="78"/>
      <c r="D1642" s="78"/>
      <c r="E1642" s="73"/>
      <c r="F1642" s="78"/>
      <c r="G1642" s="69"/>
      <c r="H1642" s="70"/>
      <c r="I1642" s="70"/>
      <c r="J1642" s="70"/>
    </row>
    <row r="1643" spans="1:10" ht="12.75">
      <c r="A1643" s="78"/>
      <c r="B1643" s="78"/>
      <c r="C1643" s="78"/>
      <c r="D1643" s="78"/>
      <c r="E1643" s="73"/>
      <c r="F1643" s="78"/>
      <c r="G1643" s="69"/>
      <c r="H1643" s="70"/>
      <c r="I1643" s="70"/>
      <c r="J1643" s="70"/>
    </row>
    <row r="1644" spans="1:10" ht="12.75">
      <c r="A1644" s="78"/>
      <c r="B1644" s="78"/>
      <c r="C1644" s="78"/>
      <c r="D1644" s="78"/>
      <c r="E1644" s="73"/>
      <c r="F1644" s="78"/>
      <c r="G1644" s="69"/>
      <c r="H1644" s="70"/>
      <c r="I1644" s="70"/>
      <c r="J1644" s="70"/>
    </row>
    <row r="1645" spans="1:10" ht="12.75">
      <c r="A1645" s="78"/>
      <c r="B1645" s="78"/>
      <c r="C1645" s="78"/>
      <c r="D1645" s="78"/>
      <c r="E1645" s="73"/>
      <c r="F1645" s="78"/>
      <c r="G1645" s="69"/>
      <c r="H1645" s="70"/>
      <c r="I1645" s="70"/>
      <c r="J1645" s="70"/>
    </row>
    <row r="1646" spans="1:10" ht="12.75">
      <c r="A1646" s="78"/>
      <c r="B1646" s="78"/>
      <c r="C1646" s="78"/>
      <c r="D1646" s="78"/>
      <c r="E1646" s="73"/>
      <c r="F1646" s="78"/>
      <c r="G1646" s="69"/>
      <c r="H1646" s="70"/>
      <c r="I1646" s="70"/>
      <c r="J1646" s="70"/>
    </row>
    <row r="1647" spans="1:10" ht="12.75">
      <c r="A1647" s="78"/>
      <c r="B1647" s="78"/>
      <c r="C1647" s="78"/>
      <c r="D1647" s="78"/>
      <c r="E1647" s="73"/>
      <c r="F1647" s="78"/>
      <c r="G1647" s="69"/>
      <c r="H1647" s="70"/>
      <c r="I1647" s="70"/>
      <c r="J1647" s="70"/>
    </row>
    <row r="1648" spans="1:10" ht="12.75">
      <c r="A1648" s="78"/>
      <c r="B1648" s="78"/>
      <c r="C1648" s="78"/>
      <c r="D1648" s="78"/>
      <c r="E1648" s="73"/>
      <c r="F1648" s="78"/>
      <c r="G1648" s="69"/>
      <c r="H1648" s="70"/>
      <c r="I1648" s="70"/>
      <c r="J1648" s="70"/>
    </row>
    <row r="1649" spans="1:10" ht="12.75">
      <c r="A1649" s="78"/>
      <c r="B1649" s="78"/>
      <c r="C1649" s="78"/>
      <c r="D1649" s="78"/>
      <c r="E1649" s="73"/>
      <c r="F1649" s="78"/>
      <c r="G1649" s="69"/>
      <c r="H1649" s="70"/>
      <c r="I1649" s="70"/>
      <c r="J1649" s="70"/>
    </row>
    <row r="1650" spans="1:10" ht="12.75">
      <c r="A1650" s="78"/>
      <c r="B1650" s="78"/>
      <c r="C1650" s="78"/>
      <c r="D1650" s="78"/>
      <c r="E1650" s="73"/>
      <c r="F1650" s="78"/>
      <c r="G1650" s="69"/>
      <c r="H1650" s="70"/>
      <c r="I1650" s="70"/>
      <c r="J1650" s="70"/>
    </row>
    <row r="1651" spans="1:10" ht="12.75">
      <c r="A1651" s="78"/>
      <c r="B1651" s="78"/>
      <c r="C1651" s="78"/>
      <c r="D1651" s="78"/>
      <c r="E1651" s="73"/>
      <c r="F1651" s="78"/>
      <c r="G1651" s="69"/>
      <c r="H1651" s="70"/>
      <c r="I1651" s="70"/>
      <c r="J1651" s="70"/>
    </row>
    <row r="1652" spans="1:10" ht="12.75">
      <c r="A1652" s="78"/>
      <c r="B1652" s="78"/>
      <c r="C1652" s="78"/>
      <c r="D1652" s="78"/>
      <c r="E1652" s="73"/>
      <c r="F1652" s="78"/>
      <c r="G1652" s="69"/>
      <c r="H1652" s="70"/>
      <c r="I1652" s="70"/>
      <c r="J1652" s="70"/>
    </row>
    <row r="1653" spans="1:10" ht="12.75">
      <c r="A1653" s="78"/>
      <c r="B1653" s="78"/>
      <c r="C1653" s="78"/>
      <c r="D1653" s="78"/>
      <c r="E1653" s="73"/>
      <c r="F1653" s="78"/>
      <c r="G1653" s="69"/>
      <c r="H1653" s="70"/>
      <c r="I1653" s="70"/>
      <c r="J1653" s="70"/>
    </row>
    <row r="1654" spans="1:10" ht="12.75">
      <c r="A1654" s="78"/>
      <c r="B1654" s="78"/>
      <c r="C1654" s="78"/>
      <c r="D1654" s="78"/>
      <c r="E1654" s="73"/>
      <c r="F1654" s="78"/>
      <c r="G1654" s="69"/>
      <c r="H1654" s="70"/>
      <c r="I1654" s="70"/>
      <c r="J1654" s="70"/>
    </row>
    <row r="1655" spans="1:10" ht="12.75">
      <c r="A1655" s="78"/>
      <c r="B1655" s="78"/>
      <c r="C1655" s="78"/>
      <c r="D1655" s="78"/>
      <c r="E1655" s="73"/>
      <c r="F1655" s="78"/>
      <c r="G1655" s="69"/>
      <c r="H1655" s="70"/>
      <c r="I1655" s="70"/>
      <c r="J1655" s="70"/>
    </row>
    <row r="1656" spans="1:10" ht="12.75">
      <c r="A1656" s="78"/>
      <c r="B1656" s="78"/>
      <c r="C1656" s="78"/>
      <c r="D1656" s="78"/>
      <c r="E1656" s="73"/>
      <c r="F1656" s="78"/>
      <c r="G1656" s="69"/>
      <c r="H1656" s="70"/>
      <c r="I1656" s="70"/>
      <c r="J1656" s="70"/>
    </row>
    <row r="1657" spans="1:10" ht="12.75">
      <c r="A1657" s="78"/>
      <c r="B1657" s="78"/>
      <c r="C1657" s="78"/>
      <c r="D1657" s="78"/>
      <c r="E1657" s="73"/>
      <c r="F1657" s="78"/>
      <c r="G1657" s="69"/>
      <c r="H1657" s="70"/>
      <c r="I1657" s="70"/>
      <c r="J1657" s="70"/>
    </row>
    <row r="1658" spans="1:10" ht="12.75">
      <c r="A1658" s="78"/>
      <c r="B1658" s="78"/>
      <c r="C1658" s="78"/>
      <c r="D1658" s="78"/>
      <c r="E1658" s="73"/>
      <c r="F1658" s="78"/>
      <c r="G1658" s="69"/>
      <c r="H1658" s="70"/>
      <c r="I1658" s="70"/>
      <c r="J1658" s="70"/>
    </row>
    <row r="1659" spans="1:10" ht="12.75">
      <c r="A1659" s="78"/>
      <c r="B1659" s="78"/>
      <c r="C1659" s="78"/>
      <c r="D1659" s="78"/>
      <c r="E1659" s="73"/>
      <c r="F1659" s="78"/>
      <c r="G1659" s="69"/>
      <c r="H1659" s="70"/>
      <c r="I1659" s="70"/>
      <c r="J1659" s="70"/>
    </row>
    <row r="1660" spans="1:10" ht="12.75">
      <c r="A1660" s="78"/>
      <c r="B1660" s="78"/>
      <c r="C1660" s="78"/>
      <c r="D1660" s="78"/>
      <c r="E1660" s="73"/>
      <c r="F1660" s="78"/>
      <c r="G1660" s="69"/>
      <c r="H1660" s="70"/>
      <c r="I1660" s="70"/>
      <c r="J1660" s="70"/>
    </row>
    <row r="1661" spans="1:10" ht="12.75">
      <c r="A1661" s="78"/>
      <c r="B1661" s="78"/>
      <c r="C1661" s="78"/>
      <c r="D1661" s="78"/>
      <c r="E1661" s="73"/>
      <c r="F1661" s="78"/>
      <c r="G1661" s="69"/>
      <c r="H1661" s="70"/>
      <c r="I1661" s="70"/>
      <c r="J1661" s="70"/>
    </row>
    <row r="1662" spans="1:10" ht="12.75">
      <c r="A1662" s="78"/>
      <c r="B1662" s="78"/>
      <c r="C1662" s="78"/>
      <c r="D1662" s="78"/>
      <c r="E1662" s="73"/>
      <c r="F1662" s="78"/>
      <c r="G1662" s="69"/>
      <c r="H1662" s="70"/>
      <c r="I1662" s="70"/>
      <c r="J1662" s="70"/>
    </row>
    <row r="1663" spans="1:10" ht="12.75">
      <c r="A1663" s="78"/>
      <c r="B1663" s="78"/>
      <c r="C1663" s="78"/>
      <c r="D1663" s="78"/>
      <c r="E1663" s="73"/>
      <c r="F1663" s="78"/>
      <c r="G1663" s="69"/>
      <c r="H1663" s="70"/>
      <c r="I1663" s="70"/>
      <c r="J1663" s="70"/>
    </row>
    <row r="1664" spans="1:10" ht="12.75">
      <c r="A1664" s="78"/>
      <c r="B1664" s="78"/>
      <c r="C1664" s="78"/>
      <c r="D1664" s="78"/>
      <c r="E1664" s="73"/>
      <c r="F1664" s="78"/>
      <c r="G1664" s="69"/>
      <c r="H1664" s="70"/>
      <c r="I1664" s="70"/>
      <c r="J1664" s="70"/>
    </row>
    <row r="1665" spans="1:10" ht="12.75">
      <c r="A1665" s="78"/>
      <c r="B1665" s="78"/>
      <c r="C1665" s="78"/>
      <c r="D1665" s="78"/>
      <c r="E1665" s="73"/>
      <c r="F1665" s="78"/>
      <c r="G1665" s="69"/>
      <c r="H1665" s="70"/>
      <c r="I1665" s="70"/>
      <c r="J1665" s="70"/>
    </row>
    <row r="1666" spans="1:10" ht="12.75">
      <c r="A1666" s="78"/>
      <c r="B1666" s="78"/>
      <c r="C1666" s="78"/>
      <c r="D1666" s="78"/>
      <c r="E1666" s="73"/>
      <c r="F1666" s="78"/>
      <c r="G1666" s="69"/>
      <c r="H1666" s="70"/>
      <c r="I1666" s="70"/>
      <c r="J1666" s="70"/>
    </row>
    <row r="1667" spans="1:10" ht="12.75">
      <c r="A1667" s="78"/>
      <c r="B1667" s="78"/>
      <c r="C1667" s="78"/>
      <c r="D1667" s="78"/>
      <c r="E1667" s="73"/>
      <c r="F1667" s="78"/>
      <c r="G1667" s="69"/>
      <c r="H1667" s="70"/>
      <c r="I1667" s="70"/>
      <c r="J1667" s="70"/>
    </row>
    <row r="1668" spans="1:10" ht="12.75">
      <c r="A1668" s="78"/>
      <c r="B1668" s="78"/>
      <c r="C1668" s="78"/>
      <c r="D1668" s="78"/>
      <c r="E1668" s="73"/>
      <c r="F1668" s="78"/>
      <c r="G1668" s="69"/>
      <c r="H1668" s="70"/>
      <c r="I1668" s="70"/>
      <c r="J1668" s="70"/>
    </row>
    <row r="1669" spans="1:10" ht="12.75">
      <c r="A1669" s="78"/>
      <c r="B1669" s="78"/>
      <c r="C1669" s="78"/>
      <c r="D1669" s="78"/>
      <c r="E1669" s="73"/>
      <c r="F1669" s="78"/>
      <c r="G1669" s="69"/>
      <c r="H1669" s="70"/>
      <c r="I1669" s="70"/>
      <c r="J1669" s="70"/>
    </row>
    <row r="1670" spans="1:10" ht="12.75">
      <c r="A1670" s="78"/>
      <c r="B1670" s="78"/>
      <c r="C1670" s="78"/>
      <c r="D1670" s="78"/>
      <c r="E1670" s="73"/>
      <c r="F1670" s="78"/>
      <c r="G1670" s="69"/>
      <c r="H1670" s="70"/>
      <c r="I1670" s="70"/>
      <c r="J1670" s="70"/>
    </row>
    <row r="1671" spans="1:10" ht="12.75">
      <c r="A1671" s="78"/>
      <c r="B1671" s="78"/>
      <c r="C1671" s="78"/>
      <c r="D1671" s="78"/>
      <c r="E1671" s="73"/>
      <c r="F1671" s="78"/>
      <c r="G1671" s="69"/>
      <c r="H1671" s="70"/>
      <c r="I1671" s="70"/>
      <c r="J1671" s="70"/>
    </row>
    <row r="1672" spans="1:10" ht="12.75">
      <c r="A1672" s="78"/>
      <c r="B1672" s="78"/>
      <c r="C1672" s="78"/>
      <c r="D1672" s="78"/>
      <c r="E1672" s="73"/>
      <c r="F1672" s="78"/>
      <c r="G1672" s="69"/>
      <c r="H1672" s="70"/>
      <c r="I1672" s="70"/>
      <c r="J1672" s="70"/>
    </row>
    <row r="1673" spans="1:10" ht="12.75">
      <c r="A1673" s="78"/>
      <c r="B1673" s="78"/>
      <c r="C1673" s="78"/>
      <c r="D1673" s="78"/>
      <c r="E1673" s="73"/>
      <c r="F1673" s="78"/>
      <c r="G1673" s="69"/>
      <c r="H1673" s="70"/>
      <c r="I1673" s="70"/>
      <c r="J1673" s="70"/>
    </row>
    <row r="1674" spans="1:10" ht="12.75">
      <c r="A1674" s="78"/>
      <c r="B1674" s="78"/>
      <c r="C1674" s="78"/>
      <c r="D1674" s="78"/>
      <c r="E1674" s="73"/>
      <c r="F1674" s="78"/>
      <c r="G1674" s="69"/>
      <c r="H1674" s="70"/>
      <c r="I1674" s="70"/>
      <c r="J1674" s="70"/>
    </row>
    <row r="1675" spans="1:10" ht="12.75">
      <c r="A1675" s="78"/>
      <c r="B1675" s="78"/>
      <c r="C1675" s="78"/>
      <c r="D1675" s="78"/>
      <c r="E1675" s="73"/>
      <c r="F1675" s="78"/>
      <c r="G1675" s="69"/>
      <c r="H1675" s="70"/>
      <c r="I1675" s="70"/>
      <c r="J1675" s="70"/>
    </row>
    <row r="1676" spans="1:10" ht="12.75">
      <c r="A1676" s="78"/>
      <c r="B1676" s="78"/>
      <c r="C1676" s="78"/>
      <c r="D1676" s="78"/>
      <c r="E1676" s="73"/>
      <c r="F1676" s="78"/>
      <c r="G1676" s="69"/>
      <c r="H1676" s="70"/>
      <c r="I1676" s="70"/>
      <c r="J1676" s="70"/>
    </row>
    <row r="1677" spans="1:10" ht="12.75">
      <c r="A1677" s="78"/>
      <c r="B1677" s="78"/>
      <c r="C1677" s="78"/>
      <c r="D1677" s="78"/>
      <c r="E1677" s="73"/>
      <c r="F1677" s="78"/>
      <c r="G1677" s="69"/>
      <c r="H1677" s="70"/>
      <c r="I1677" s="70"/>
      <c r="J1677" s="70"/>
    </row>
    <row r="1678" spans="1:10" ht="12.75">
      <c r="A1678" s="78"/>
      <c r="B1678" s="78"/>
      <c r="C1678" s="78"/>
      <c r="D1678" s="78"/>
      <c r="E1678" s="73"/>
      <c r="F1678" s="78"/>
      <c r="G1678" s="69"/>
      <c r="H1678" s="70"/>
      <c r="I1678" s="70"/>
      <c r="J1678" s="70"/>
    </row>
    <row r="1679" spans="1:10" ht="12.75">
      <c r="A1679" s="78"/>
      <c r="B1679" s="78"/>
      <c r="C1679" s="78"/>
      <c r="D1679" s="78"/>
      <c r="E1679" s="73"/>
      <c r="F1679" s="78"/>
      <c r="G1679" s="69"/>
      <c r="H1679" s="70"/>
      <c r="I1679" s="70"/>
      <c r="J1679" s="70"/>
    </row>
    <row r="1680" spans="1:10" ht="12.75">
      <c r="A1680" s="78"/>
      <c r="B1680" s="78"/>
      <c r="C1680" s="78"/>
      <c r="D1680" s="78"/>
      <c r="E1680" s="73"/>
      <c r="F1680" s="78"/>
      <c r="G1680" s="69"/>
      <c r="H1680" s="70"/>
      <c r="I1680" s="70"/>
      <c r="J1680" s="70"/>
    </row>
    <row r="1681" spans="1:10" ht="12.75">
      <c r="A1681" s="78"/>
      <c r="B1681" s="78"/>
      <c r="C1681" s="78"/>
      <c r="D1681" s="78"/>
      <c r="E1681" s="73"/>
      <c r="F1681" s="78"/>
      <c r="G1681" s="69"/>
      <c r="H1681" s="70"/>
      <c r="I1681" s="70"/>
      <c r="J1681" s="70"/>
    </row>
    <row r="1682" spans="1:10" ht="12.75">
      <c r="A1682" s="78"/>
      <c r="B1682" s="78"/>
      <c r="C1682" s="78"/>
      <c r="D1682" s="78"/>
      <c r="E1682" s="73"/>
      <c r="F1682" s="78"/>
      <c r="G1682" s="69"/>
      <c r="H1682" s="70"/>
      <c r="I1682" s="70"/>
      <c r="J1682" s="70"/>
    </row>
    <row r="1683" spans="1:10" ht="12.75">
      <c r="A1683" s="78"/>
      <c r="B1683" s="78"/>
      <c r="C1683" s="78"/>
      <c r="D1683" s="78"/>
      <c r="E1683" s="73"/>
      <c r="F1683" s="78"/>
      <c r="G1683" s="69"/>
      <c r="H1683" s="70"/>
      <c r="I1683" s="70"/>
      <c r="J1683" s="70"/>
    </row>
    <row r="1684" spans="1:10" ht="12.75">
      <c r="A1684" s="78"/>
      <c r="B1684" s="78"/>
      <c r="C1684" s="78"/>
      <c r="D1684" s="78"/>
      <c r="E1684" s="73"/>
      <c r="F1684" s="78"/>
      <c r="G1684" s="69"/>
      <c r="H1684" s="70"/>
      <c r="I1684" s="70"/>
      <c r="J1684" s="70"/>
    </row>
    <row r="1685" spans="1:10" ht="12.75">
      <c r="A1685" s="78"/>
      <c r="B1685" s="78"/>
      <c r="C1685" s="78"/>
      <c r="D1685" s="78"/>
      <c r="E1685" s="73"/>
      <c r="F1685" s="78"/>
      <c r="G1685" s="69"/>
      <c r="H1685" s="70"/>
      <c r="I1685" s="70"/>
      <c r="J1685" s="70"/>
    </row>
    <row r="1686" spans="1:10" ht="12.75">
      <c r="A1686" s="78"/>
      <c r="B1686" s="78"/>
      <c r="C1686" s="78"/>
      <c r="D1686" s="78"/>
      <c r="E1686" s="73"/>
      <c r="F1686" s="78"/>
      <c r="G1686" s="69"/>
      <c r="H1686" s="70"/>
      <c r="I1686" s="70"/>
      <c r="J1686" s="70"/>
    </row>
    <row r="1687" spans="1:10" ht="12.75">
      <c r="A1687" s="78"/>
      <c r="B1687" s="78"/>
      <c r="C1687" s="78"/>
      <c r="D1687" s="78"/>
      <c r="E1687" s="73"/>
      <c r="F1687" s="78"/>
      <c r="G1687" s="69"/>
      <c r="H1687" s="70"/>
      <c r="I1687" s="70"/>
      <c r="J1687" s="70"/>
    </row>
    <row r="1688" spans="1:10" ht="12.75">
      <c r="A1688" s="78"/>
      <c r="B1688" s="78"/>
      <c r="C1688" s="78"/>
      <c r="D1688" s="78"/>
      <c r="E1688" s="73"/>
      <c r="F1688" s="78"/>
      <c r="G1688" s="69"/>
      <c r="H1688" s="70"/>
      <c r="I1688" s="70"/>
      <c r="J1688" s="70"/>
    </row>
    <row r="1689" spans="1:10" ht="12.75">
      <c r="A1689" s="78"/>
      <c r="B1689" s="78"/>
      <c r="C1689" s="78"/>
      <c r="D1689" s="78"/>
      <c r="E1689" s="73"/>
      <c r="F1689" s="78"/>
      <c r="G1689" s="69"/>
      <c r="H1689" s="70"/>
      <c r="I1689" s="70"/>
      <c r="J1689" s="70"/>
    </row>
    <row r="1690" spans="1:10" ht="12.75">
      <c r="A1690" s="78"/>
      <c r="B1690" s="78"/>
      <c r="C1690" s="78"/>
      <c r="D1690" s="78"/>
      <c r="E1690" s="73"/>
      <c r="F1690" s="78"/>
      <c r="G1690" s="69"/>
      <c r="H1690" s="70"/>
      <c r="I1690" s="70"/>
      <c r="J1690" s="70"/>
    </row>
    <row r="1691" spans="1:10" ht="12.75">
      <c r="A1691" s="78"/>
      <c r="B1691" s="78"/>
      <c r="C1691" s="78"/>
      <c r="D1691" s="78"/>
      <c r="E1691" s="73"/>
      <c r="F1691" s="78"/>
      <c r="G1691" s="69"/>
      <c r="H1691" s="70"/>
      <c r="I1691" s="70"/>
      <c r="J1691" s="70"/>
    </row>
    <row r="1692" spans="1:10" ht="12.75">
      <c r="A1692" s="78"/>
      <c r="B1692" s="78"/>
      <c r="C1692" s="78"/>
      <c r="D1692" s="78"/>
      <c r="E1692" s="73"/>
      <c r="F1692" s="78"/>
      <c r="G1692" s="69"/>
      <c r="H1692" s="70"/>
      <c r="I1692" s="70"/>
      <c r="J1692" s="70"/>
    </row>
    <row r="1693" spans="1:10" ht="12.75">
      <c r="A1693" s="78"/>
      <c r="B1693" s="78"/>
      <c r="C1693" s="78"/>
      <c r="D1693" s="78"/>
      <c r="E1693" s="73"/>
      <c r="F1693" s="78"/>
      <c r="G1693" s="69"/>
      <c r="H1693" s="70"/>
      <c r="I1693" s="70"/>
      <c r="J1693" s="70"/>
    </row>
    <row r="1694" spans="1:10" ht="12.75">
      <c r="A1694" s="78"/>
      <c r="B1694" s="78"/>
      <c r="C1694" s="78"/>
      <c r="D1694" s="78"/>
      <c r="E1694" s="73"/>
      <c r="F1694" s="78"/>
      <c r="G1694" s="69"/>
      <c r="H1694" s="70"/>
      <c r="I1694" s="70"/>
      <c r="J1694" s="70"/>
    </row>
    <row r="1695" spans="1:10" ht="12.75">
      <c r="A1695" s="78"/>
      <c r="B1695" s="78"/>
      <c r="C1695" s="78"/>
      <c r="D1695" s="78"/>
      <c r="E1695" s="73"/>
      <c r="F1695" s="78"/>
      <c r="G1695" s="69"/>
      <c r="H1695" s="70"/>
      <c r="I1695" s="70"/>
      <c r="J1695" s="70"/>
    </row>
    <row r="1696" spans="1:10" ht="12.75">
      <c r="A1696" s="78"/>
      <c r="B1696" s="78"/>
      <c r="C1696" s="78"/>
      <c r="D1696" s="78"/>
      <c r="E1696" s="73"/>
      <c r="F1696" s="78"/>
      <c r="G1696" s="69"/>
      <c r="H1696" s="70"/>
      <c r="I1696" s="70"/>
      <c r="J1696" s="70"/>
    </row>
    <row r="1697" spans="1:10" ht="12.75">
      <c r="A1697" s="78"/>
      <c r="B1697" s="78"/>
      <c r="C1697" s="78"/>
      <c r="D1697" s="78"/>
      <c r="E1697" s="73"/>
      <c r="F1697" s="78"/>
      <c r="G1697" s="69"/>
      <c r="H1697" s="70"/>
      <c r="I1697" s="70"/>
      <c r="J1697" s="70"/>
    </row>
    <row r="1698" spans="1:10" ht="12.75">
      <c r="A1698" s="78"/>
      <c r="B1698" s="78"/>
      <c r="C1698" s="78"/>
      <c r="D1698" s="78"/>
      <c r="E1698" s="73"/>
      <c r="F1698" s="78"/>
      <c r="G1698" s="69"/>
      <c r="H1698" s="70"/>
      <c r="I1698" s="70"/>
      <c r="J1698" s="70"/>
    </row>
    <row r="1699" spans="1:10" ht="12.75">
      <c r="A1699" s="78"/>
      <c r="B1699" s="78"/>
      <c r="C1699" s="78"/>
      <c r="D1699" s="78"/>
      <c r="E1699" s="73"/>
      <c r="F1699" s="78"/>
      <c r="G1699" s="69"/>
      <c r="H1699" s="70"/>
      <c r="I1699" s="70"/>
      <c r="J1699" s="70"/>
    </row>
    <row r="1700" spans="1:10" ht="12.75">
      <c r="A1700" s="78"/>
      <c r="B1700" s="78"/>
      <c r="C1700" s="78"/>
      <c r="D1700" s="78"/>
      <c r="E1700" s="73"/>
      <c r="F1700" s="78"/>
      <c r="G1700" s="69"/>
      <c r="H1700" s="70"/>
      <c r="I1700" s="70"/>
      <c r="J1700" s="70"/>
    </row>
    <row r="1701" spans="1:10" ht="12.75">
      <c r="A1701" s="78"/>
      <c r="B1701" s="78"/>
      <c r="C1701" s="78"/>
      <c r="D1701" s="78"/>
      <c r="E1701" s="73"/>
      <c r="F1701" s="78"/>
      <c r="G1701" s="69"/>
      <c r="H1701" s="70"/>
      <c r="I1701" s="70"/>
      <c r="J1701" s="70"/>
    </row>
    <row r="1702" spans="1:10" ht="12.75">
      <c r="A1702" s="78"/>
      <c r="B1702" s="78"/>
      <c r="C1702" s="78"/>
      <c r="D1702" s="78"/>
      <c r="E1702" s="73"/>
      <c r="F1702" s="78"/>
      <c r="G1702" s="69"/>
      <c r="H1702" s="70"/>
      <c r="I1702" s="70"/>
      <c r="J1702" s="70"/>
    </row>
    <row r="1703" spans="1:10" ht="12.75">
      <c r="A1703" s="78"/>
      <c r="B1703" s="78"/>
      <c r="C1703" s="78"/>
      <c r="D1703" s="78"/>
      <c r="E1703" s="73"/>
      <c r="F1703" s="78"/>
      <c r="G1703" s="69"/>
      <c r="H1703" s="70"/>
      <c r="I1703" s="70"/>
      <c r="J1703" s="70"/>
    </row>
    <row r="1704" spans="1:10" ht="12.75">
      <c r="A1704" s="78"/>
      <c r="B1704" s="78"/>
      <c r="C1704" s="78"/>
      <c r="D1704" s="78"/>
      <c r="E1704" s="73"/>
      <c r="F1704" s="78"/>
      <c r="G1704" s="69"/>
      <c r="H1704" s="70"/>
      <c r="I1704" s="70"/>
      <c r="J1704" s="70"/>
    </row>
    <row r="1705" spans="1:10" ht="12.75">
      <c r="A1705" s="78"/>
      <c r="B1705" s="78"/>
      <c r="C1705" s="78"/>
      <c r="D1705" s="78"/>
      <c r="E1705" s="73"/>
      <c r="F1705" s="78"/>
      <c r="G1705" s="69"/>
      <c r="H1705" s="70"/>
      <c r="I1705" s="70"/>
      <c r="J1705" s="70"/>
    </row>
    <row r="1706" spans="1:10" ht="12.75">
      <c r="A1706" s="78"/>
      <c r="B1706" s="78"/>
      <c r="C1706" s="78"/>
      <c r="D1706" s="78"/>
      <c r="E1706" s="73"/>
      <c r="F1706" s="78"/>
      <c r="G1706" s="69"/>
      <c r="H1706" s="70"/>
      <c r="I1706" s="70"/>
      <c r="J1706" s="70"/>
    </row>
    <row r="1707" spans="1:10" ht="12.75">
      <c r="A1707" s="78"/>
      <c r="B1707" s="78"/>
      <c r="C1707" s="78"/>
      <c r="D1707" s="78"/>
      <c r="E1707" s="73"/>
      <c r="F1707" s="78"/>
      <c r="G1707" s="69"/>
      <c r="H1707" s="70"/>
      <c r="I1707" s="70"/>
      <c r="J1707" s="70"/>
    </row>
    <row r="1708" spans="1:10" ht="12.75">
      <c r="A1708" s="78"/>
      <c r="B1708" s="78"/>
      <c r="C1708" s="78"/>
      <c r="D1708" s="78"/>
      <c r="E1708" s="73"/>
      <c r="F1708" s="78"/>
      <c r="G1708" s="69"/>
      <c r="H1708" s="70"/>
      <c r="I1708" s="70"/>
      <c r="J1708" s="70"/>
    </row>
    <row r="1709" spans="1:10" ht="12.75">
      <c r="A1709" s="78"/>
      <c r="B1709" s="78"/>
      <c r="C1709" s="78"/>
      <c r="D1709" s="78"/>
      <c r="E1709" s="73"/>
      <c r="F1709" s="78"/>
      <c r="G1709" s="69"/>
      <c r="H1709" s="70"/>
      <c r="I1709" s="70"/>
      <c r="J1709" s="70"/>
    </row>
    <row r="1710" spans="1:10" ht="12.75">
      <c r="A1710" s="78"/>
      <c r="B1710" s="78"/>
      <c r="C1710" s="78"/>
      <c r="D1710" s="78"/>
      <c r="E1710" s="73"/>
      <c r="F1710" s="78"/>
      <c r="G1710" s="69"/>
      <c r="H1710" s="70"/>
      <c r="I1710" s="70"/>
      <c r="J1710" s="70"/>
    </row>
    <row r="1711" spans="1:10" ht="12.75">
      <c r="A1711" s="78"/>
      <c r="B1711" s="78"/>
      <c r="C1711" s="78"/>
      <c r="D1711" s="78"/>
      <c r="E1711" s="73"/>
      <c r="F1711" s="78"/>
      <c r="G1711" s="69"/>
      <c r="H1711" s="70"/>
      <c r="I1711" s="70"/>
      <c r="J1711" s="70"/>
    </row>
    <row r="1712" spans="1:10" ht="12.75">
      <c r="A1712" s="78"/>
      <c r="B1712" s="78"/>
      <c r="C1712" s="78"/>
      <c r="D1712" s="78"/>
      <c r="E1712" s="73"/>
      <c r="F1712" s="78"/>
      <c r="G1712" s="69"/>
      <c r="H1712" s="70"/>
      <c r="I1712" s="70"/>
      <c r="J1712" s="70"/>
    </row>
    <row r="1713" spans="1:10" ht="12.75">
      <c r="A1713" s="78"/>
      <c r="B1713" s="78"/>
      <c r="C1713" s="78"/>
      <c r="D1713" s="78"/>
      <c r="E1713" s="73"/>
      <c r="F1713" s="78"/>
      <c r="G1713" s="69"/>
      <c r="H1713" s="70"/>
      <c r="I1713" s="70"/>
      <c r="J1713" s="70"/>
    </row>
    <row r="1714" spans="1:10" ht="12.75">
      <c r="A1714" s="78"/>
      <c r="B1714" s="78"/>
      <c r="C1714" s="78"/>
      <c r="D1714" s="78"/>
      <c r="E1714" s="73"/>
      <c r="F1714" s="78"/>
      <c r="G1714" s="69"/>
      <c r="H1714" s="70"/>
      <c r="I1714" s="70"/>
      <c r="J1714" s="70"/>
    </row>
    <row r="1715" spans="1:10" ht="12.75">
      <c r="A1715" s="78"/>
      <c r="B1715" s="78"/>
      <c r="C1715" s="78"/>
      <c r="D1715" s="78"/>
      <c r="E1715" s="73"/>
      <c r="F1715" s="78"/>
      <c r="G1715" s="69"/>
      <c r="H1715" s="70"/>
      <c r="I1715" s="70"/>
      <c r="J1715" s="70"/>
    </row>
    <row r="1716" spans="1:10" ht="12.75">
      <c r="A1716" s="78"/>
      <c r="B1716" s="78"/>
      <c r="C1716" s="78"/>
      <c r="D1716" s="78"/>
      <c r="E1716" s="73"/>
      <c r="F1716" s="78"/>
      <c r="G1716" s="69"/>
      <c r="H1716" s="70"/>
      <c r="I1716" s="70"/>
      <c r="J1716" s="70"/>
    </row>
    <row r="1717" spans="1:10" ht="12.75">
      <c r="A1717" s="78"/>
      <c r="B1717" s="78"/>
      <c r="C1717" s="78"/>
      <c r="D1717" s="78"/>
      <c r="E1717" s="73"/>
      <c r="F1717" s="78"/>
      <c r="G1717" s="69"/>
      <c r="H1717" s="70"/>
      <c r="I1717" s="70"/>
      <c r="J1717" s="70"/>
    </row>
    <row r="1718" spans="1:10" ht="12.75">
      <c r="A1718" s="78"/>
      <c r="B1718" s="78"/>
      <c r="C1718" s="78"/>
      <c r="D1718" s="78"/>
      <c r="E1718" s="73"/>
      <c r="F1718" s="78"/>
      <c r="G1718" s="69"/>
      <c r="H1718" s="70"/>
      <c r="I1718" s="70"/>
      <c r="J1718" s="70"/>
    </row>
    <row r="1719" spans="1:10" ht="12.75">
      <c r="A1719" s="78"/>
      <c r="B1719" s="78"/>
      <c r="C1719" s="78"/>
      <c r="D1719" s="78"/>
      <c r="E1719" s="73"/>
      <c r="F1719" s="78"/>
      <c r="G1719" s="69"/>
      <c r="H1719" s="70"/>
      <c r="I1719" s="70"/>
      <c r="J1719" s="70"/>
    </row>
    <row r="1720" spans="1:10" ht="12.75">
      <c r="A1720" s="78"/>
      <c r="B1720" s="78"/>
      <c r="C1720" s="78"/>
      <c r="D1720" s="78"/>
      <c r="E1720" s="73"/>
      <c r="F1720" s="78"/>
      <c r="G1720" s="69"/>
      <c r="H1720" s="70"/>
      <c r="I1720" s="70"/>
      <c r="J1720" s="70"/>
    </row>
    <row r="1721" spans="1:10" ht="12.75">
      <c r="A1721" s="78"/>
      <c r="B1721" s="78"/>
      <c r="C1721" s="78"/>
      <c r="D1721" s="78"/>
      <c r="E1721" s="73"/>
      <c r="F1721" s="78"/>
      <c r="G1721" s="69"/>
      <c r="H1721" s="70"/>
      <c r="I1721" s="70"/>
      <c r="J1721" s="70"/>
    </row>
    <row r="1722" spans="1:10" ht="12.75">
      <c r="A1722" s="78"/>
      <c r="B1722" s="78"/>
      <c r="C1722" s="78"/>
      <c r="D1722" s="78"/>
      <c r="E1722" s="73"/>
      <c r="F1722" s="78"/>
      <c r="G1722" s="69"/>
      <c r="H1722" s="70"/>
      <c r="I1722" s="70"/>
      <c r="J1722" s="70"/>
    </row>
    <row r="1723" spans="1:10" ht="12.75">
      <c r="A1723" s="78"/>
      <c r="B1723" s="78"/>
      <c r="C1723" s="78"/>
      <c r="D1723" s="78"/>
      <c r="E1723" s="73"/>
      <c r="F1723" s="78"/>
      <c r="G1723" s="69"/>
      <c r="H1723" s="70"/>
      <c r="I1723" s="70"/>
      <c r="J1723" s="70"/>
    </row>
    <row r="1724" spans="1:10" ht="12.75">
      <c r="A1724" s="78"/>
      <c r="B1724" s="78"/>
      <c r="C1724" s="78"/>
      <c r="D1724" s="78"/>
      <c r="E1724" s="73"/>
      <c r="F1724" s="78"/>
      <c r="G1724" s="69"/>
      <c r="H1724" s="70"/>
      <c r="I1724" s="70"/>
      <c r="J1724" s="70"/>
    </row>
    <row r="1725" spans="1:10" ht="12.75">
      <c r="A1725" s="78"/>
      <c r="B1725" s="78"/>
      <c r="C1725" s="78"/>
      <c r="D1725" s="78"/>
      <c r="E1725" s="73"/>
      <c r="F1725" s="78"/>
      <c r="G1725" s="69"/>
      <c r="H1725" s="70"/>
      <c r="I1725" s="70"/>
      <c r="J1725" s="70"/>
    </row>
    <row r="1726" spans="1:10" ht="12.75">
      <c r="A1726" s="78"/>
      <c r="B1726" s="78"/>
      <c r="C1726" s="78"/>
      <c r="D1726" s="78"/>
      <c r="E1726" s="73"/>
      <c r="F1726" s="78"/>
      <c r="G1726" s="69"/>
      <c r="H1726" s="70"/>
      <c r="I1726" s="70"/>
      <c r="J1726" s="70"/>
    </row>
    <row r="1727" spans="1:10" ht="12.75">
      <c r="A1727" s="78"/>
      <c r="B1727" s="78"/>
      <c r="C1727" s="78"/>
      <c r="D1727" s="78"/>
      <c r="E1727" s="73"/>
      <c r="F1727" s="78"/>
      <c r="G1727" s="69"/>
      <c r="H1727" s="70"/>
      <c r="I1727" s="70"/>
      <c r="J1727" s="70"/>
    </row>
    <row r="1728" spans="1:10" ht="12.75">
      <c r="A1728" s="78"/>
      <c r="B1728" s="78"/>
      <c r="C1728" s="78"/>
      <c r="D1728" s="78"/>
      <c r="E1728" s="73"/>
      <c r="F1728" s="78"/>
      <c r="G1728" s="69"/>
      <c r="H1728" s="70"/>
      <c r="I1728" s="70"/>
      <c r="J1728" s="70"/>
    </row>
    <row r="1729" spans="1:10" ht="12.75">
      <c r="A1729" s="78"/>
      <c r="B1729" s="78"/>
      <c r="C1729" s="78"/>
      <c r="D1729" s="78"/>
      <c r="E1729" s="73"/>
      <c r="F1729" s="78"/>
      <c r="G1729" s="69"/>
      <c r="H1729" s="70"/>
      <c r="I1729" s="70"/>
      <c r="J1729" s="70"/>
    </row>
    <row r="1730" spans="1:10" ht="12.75">
      <c r="A1730" s="78"/>
      <c r="B1730" s="78"/>
      <c r="C1730" s="78"/>
      <c r="D1730" s="78"/>
      <c r="E1730" s="73"/>
      <c r="F1730" s="78"/>
      <c r="G1730" s="69"/>
      <c r="H1730" s="70"/>
      <c r="I1730" s="70"/>
      <c r="J1730" s="70"/>
    </row>
    <row r="1731" spans="1:10" ht="12.75">
      <c r="A1731" s="78"/>
      <c r="B1731" s="78"/>
      <c r="C1731" s="78"/>
      <c r="D1731" s="78"/>
      <c r="E1731" s="73"/>
      <c r="F1731" s="78"/>
      <c r="G1731" s="69"/>
      <c r="H1731" s="70"/>
      <c r="I1731" s="70"/>
      <c r="J1731" s="70"/>
    </row>
    <row r="1732" spans="1:10" ht="12.75">
      <c r="A1732" s="78"/>
      <c r="B1732" s="78"/>
      <c r="C1732" s="78"/>
      <c r="D1732" s="78"/>
      <c r="E1732" s="73"/>
      <c r="F1732" s="78"/>
      <c r="G1732" s="69"/>
      <c r="H1732" s="70"/>
      <c r="I1732" s="70"/>
      <c r="J1732" s="70"/>
    </row>
    <row r="1733" spans="1:10" ht="12.75">
      <c r="A1733" s="78"/>
      <c r="B1733" s="78"/>
      <c r="C1733" s="78"/>
      <c r="D1733" s="78"/>
      <c r="E1733" s="73"/>
      <c r="F1733" s="78"/>
      <c r="G1733" s="69"/>
      <c r="H1733" s="70"/>
      <c r="I1733" s="70"/>
      <c r="J1733" s="70"/>
    </row>
    <row r="1734" spans="1:10" ht="12.75">
      <c r="A1734" s="78"/>
      <c r="B1734" s="78"/>
      <c r="C1734" s="78"/>
      <c r="D1734" s="78"/>
      <c r="E1734" s="73"/>
      <c r="F1734" s="78"/>
      <c r="G1734" s="69"/>
      <c r="H1734" s="70"/>
      <c r="I1734" s="70"/>
      <c r="J1734" s="70"/>
    </row>
    <row r="1735" spans="1:10" ht="12.75">
      <c r="A1735" s="78"/>
      <c r="B1735" s="78"/>
      <c r="C1735" s="78"/>
      <c r="D1735" s="78"/>
      <c r="E1735" s="73"/>
      <c r="F1735" s="78"/>
      <c r="G1735" s="69"/>
      <c r="H1735" s="70"/>
      <c r="I1735" s="70"/>
      <c r="J1735" s="70"/>
    </row>
    <row r="1736" spans="1:10" ht="12.75">
      <c r="A1736" s="78"/>
      <c r="B1736" s="78"/>
      <c r="C1736" s="78"/>
      <c r="D1736" s="78"/>
      <c r="E1736" s="73"/>
      <c r="F1736" s="78"/>
      <c r="G1736" s="69"/>
      <c r="H1736" s="70"/>
      <c r="I1736" s="70"/>
      <c r="J1736" s="70"/>
    </row>
    <row r="1737" spans="1:10" ht="12.75">
      <c r="A1737" s="78"/>
      <c r="B1737" s="78"/>
      <c r="C1737" s="78"/>
      <c r="D1737" s="78"/>
      <c r="E1737" s="73"/>
      <c r="F1737" s="78"/>
      <c r="G1737" s="69"/>
      <c r="H1737" s="70"/>
      <c r="I1737" s="70"/>
      <c r="J1737" s="70"/>
    </row>
    <row r="1738" spans="1:10" ht="12.75">
      <c r="A1738" s="78"/>
      <c r="B1738" s="78"/>
      <c r="C1738" s="78"/>
      <c r="D1738" s="78"/>
      <c r="E1738" s="73"/>
      <c r="F1738" s="78"/>
      <c r="G1738" s="69"/>
      <c r="H1738" s="70"/>
      <c r="I1738" s="70"/>
      <c r="J1738" s="70"/>
    </row>
    <row r="1739" spans="1:10" ht="12.75">
      <c r="A1739" s="78"/>
      <c r="B1739" s="78"/>
      <c r="C1739" s="78"/>
      <c r="D1739" s="78"/>
      <c r="E1739" s="73"/>
      <c r="F1739" s="78"/>
      <c r="G1739" s="69"/>
      <c r="H1739" s="70"/>
      <c r="I1739" s="70"/>
      <c r="J1739" s="70"/>
    </row>
    <row r="1740" spans="1:10" ht="12.75">
      <c r="A1740" s="78"/>
      <c r="B1740" s="78"/>
      <c r="C1740" s="78"/>
      <c r="D1740" s="78"/>
      <c r="E1740" s="73"/>
      <c r="F1740" s="78"/>
      <c r="G1740" s="69"/>
      <c r="H1740" s="70"/>
      <c r="I1740" s="70"/>
      <c r="J1740" s="70"/>
    </row>
    <row r="1741" spans="1:10" ht="12.75">
      <c r="A1741" s="78"/>
      <c r="B1741" s="78"/>
      <c r="C1741" s="78"/>
      <c r="D1741" s="78"/>
      <c r="E1741" s="73"/>
      <c r="F1741" s="78"/>
      <c r="G1741" s="69"/>
      <c r="H1741" s="70"/>
      <c r="I1741" s="70"/>
      <c r="J1741" s="70"/>
    </row>
    <row r="1742" spans="1:10" ht="12.75">
      <c r="A1742" s="78"/>
      <c r="B1742" s="78"/>
      <c r="C1742" s="78"/>
      <c r="D1742" s="78"/>
      <c r="E1742" s="73"/>
      <c r="F1742" s="78"/>
      <c r="G1742" s="69"/>
      <c r="H1742" s="70"/>
      <c r="I1742" s="70"/>
      <c r="J1742" s="70"/>
    </row>
    <row r="1743" spans="1:10" ht="12.75">
      <c r="A1743" s="78"/>
      <c r="B1743" s="78"/>
      <c r="C1743" s="78"/>
      <c r="D1743" s="78"/>
      <c r="E1743" s="73"/>
      <c r="F1743" s="78"/>
      <c r="G1743" s="69"/>
      <c r="H1743" s="70"/>
      <c r="I1743" s="70"/>
      <c r="J1743" s="70"/>
    </row>
    <row r="1744" spans="1:10" ht="12.75">
      <c r="A1744" s="78"/>
      <c r="B1744" s="78"/>
      <c r="C1744" s="78"/>
      <c r="D1744" s="78"/>
      <c r="E1744" s="73"/>
      <c r="F1744" s="78"/>
      <c r="G1744" s="69"/>
      <c r="H1744" s="70"/>
      <c r="I1744" s="70"/>
      <c r="J1744" s="70"/>
    </row>
    <row r="1745" spans="1:10" ht="12.75">
      <c r="A1745" s="78"/>
      <c r="B1745" s="78"/>
      <c r="C1745" s="78"/>
      <c r="D1745" s="78"/>
      <c r="E1745" s="73"/>
      <c r="F1745" s="78"/>
      <c r="G1745" s="69"/>
      <c r="H1745" s="70"/>
      <c r="I1745" s="70"/>
      <c r="J1745" s="70"/>
    </row>
    <row r="1746" spans="1:10" ht="12.75">
      <c r="A1746" s="78"/>
      <c r="B1746" s="78"/>
      <c r="C1746" s="78"/>
      <c r="D1746" s="78"/>
      <c r="E1746" s="73"/>
      <c r="F1746" s="78"/>
      <c r="G1746" s="69"/>
      <c r="H1746" s="70"/>
      <c r="I1746" s="70"/>
      <c r="J1746" s="70"/>
    </row>
    <row r="1747" spans="1:10" ht="12.75">
      <c r="A1747" s="78"/>
      <c r="B1747" s="78"/>
      <c r="C1747" s="78"/>
      <c r="D1747" s="78"/>
      <c r="E1747" s="73"/>
      <c r="F1747" s="78"/>
      <c r="G1747" s="69"/>
      <c r="H1747" s="70"/>
      <c r="I1747" s="70"/>
      <c r="J1747" s="70"/>
    </row>
    <row r="1748" spans="1:10" ht="12.75">
      <c r="A1748" s="78"/>
      <c r="B1748" s="78"/>
      <c r="C1748" s="78"/>
      <c r="D1748" s="78"/>
      <c r="E1748" s="73"/>
      <c r="F1748" s="78"/>
      <c r="G1748" s="69"/>
      <c r="H1748" s="70"/>
      <c r="I1748" s="70"/>
      <c r="J1748" s="70"/>
    </row>
    <row r="1749" spans="1:10" ht="12.75">
      <c r="A1749" s="78"/>
      <c r="B1749" s="78"/>
      <c r="C1749" s="78"/>
      <c r="D1749" s="78"/>
      <c r="E1749" s="73"/>
      <c r="F1749" s="78"/>
      <c r="G1749" s="69"/>
      <c r="H1749" s="70"/>
      <c r="I1749" s="70"/>
      <c r="J1749" s="70"/>
    </row>
    <row r="1750" spans="1:10" ht="12.75">
      <c r="A1750" s="78"/>
      <c r="B1750" s="78"/>
      <c r="C1750" s="78"/>
      <c r="D1750" s="78"/>
      <c r="E1750" s="73"/>
      <c r="F1750" s="78"/>
      <c r="G1750" s="69"/>
      <c r="H1750" s="70"/>
      <c r="I1750" s="70"/>
      <c r="J1750" s="70"/>
    </row>
    <row r="1751" spans="1:10" ht="12.75">
      <c r="A1751" s="78"/>
      <c r="B1751" s="78"/>
      <c r="C1751" s="78"/>
      <c r="D1751" s="78"/>
      <c r="E1751" s="73"/>
      <c r="F1751" s="78"/>
      <c r="G1751" s="69"/>
      <c r="H1751" s="70"/>
      <c r="I1751" s="70"/>
      <c r="J1751" s="70"/>
    </row>
    <row r="1752" spans="1:10" ht="12.75">
      <c r="A1752" s="78"/>
      <c r="B1752" s="78"/>
      <c r="C1752" s="78"/>
      <c r="D1752" s="78"/>
      <c r="E1752" s="73"/>
      <c r="F1752" s="78"/>
      <c r="G1752" s="69"/>
      <c r="H1752" s="70"/>
      <c r="I1752" s="70"/>
      <c r="J1752" s="70"/>
    </row>
    <row r="1753" spans="1:10" ht="12.75">
      <c r="A1753" s="78"/>
      <c r="B1753" s="78"/>
      <c r="C1753" s="78"/>
      <c r="D1753" s="78"/>
      <c r="E1753" s="73"/>
      <c r="F1753" s="78"/>
      <c r="G1753" s="69"/>
      <c r="H1753" s="70"/>
      <c r="I1753" s="70"/>
      <c r="J1753" s="70"/>
    </row>
    <row r="1754" spans="1:10" ht="12.75">
      <c r="A1754" s="78"/>
      <c r="B1754" s="78"/>
      <c r="C1754" s="78"/>
      <c r="D1754" s="78"/>
      <c r="E1754" s="73"/>
      <c r="F1754" s="78"/>
      <c r="G1754" s="69"/>
      <c r="H1754" s="70"/>
      <c r="I1754" s="70"/>
      <c r="J1754" s="70"/>
    </row>
    <row r="1755" spans="1:10" ht="12.75">
      <c r="A1755" s="78"/>
      <c r="B1755" s="78"/>
      <c r="C1755" s="78"/>
      <c r="D1755" s="78"/>
      <c r="E1755" s="73"/>
      <c r="F1755" s="78"/>
      <c r="G1755" s="69"/>
      <c r="H1755" s="70"/>
      <c r="I1755" s="70"/>
      <c r="J1755" s="70"/>
    </row>
    <row r="1756" spans="1:10" ht="12.75">
      <c r="A1756" s="78"/>
      <c r="B1756" s="78"/>
      <c r="C1756" s="78"/>
      <c r="D1756" s="78"/>
      <c r="E1756" s="73"/>
      <c r="F1756" s="78"/>
      <c r="G1756" s="69"/>
      <c r="H1756" s="70"/>
      <c r="I1756" s="70"/>
      <c r="J1756" s="70"/>
    </row>
    <row r="1757" spans="1:10" ht="12.75">
      <c r="A1757" s="78"/>
      <c r="B1757" s="78"/>
      <c r="C1757" s="78"/>
      <c r="D1757" s="78"/>
      <c r="E1757" s="73"/>
      <c r="F1757" s="78"/>
      <c r="G1757" s="69"/>
      <c r="H1757" s="70"/>
      <c r="I1757" s="70"/>
      <c r="J1757" s="70"/>
    </row>
    <row r="1758" spans="1:10" ht="12.75">
      <c r="A1758" s="78"/>
      <c r="B1758" s="78"/>
      <c r="C1758" s="78"/>
      <c r="D1758" s="78"/>
      <c r="E1758" s="73"/>
      <c r="F1758" s="78"/>
      <c r="G1758" s="69"/>
      <c r="H1758" s="70"/>
      <c r="I1758" s="70"/>
      <c r="J1758" s="70"/>
    </row>
    <row r="1759" spans="1:10" ht="12.75">
      <c r="A1759" s="78"/>
      <c r="B1759" s="78"/>
      <c r="C1759" s="78"/>
      <c r="D1759" s="78"/>
      <c r="E1759" s="73"/>
      <c r="F1759" s="78"/>
      <c r="G1759" s="69"/>
      <c r="H1759" s="70"/>
      <c r="I1759" s="70"/>
      <c r="J1759" s="70"/>
    </row>
    <row r="1760" spans="1:10" ht="12.75">
      <c r="A1760" s="78"/>
      <c r="B1760" s="78"/>
      <c r="C1760" s="78"/>
      <c r="D1760" s="78"/>
      <c r="E1760" s="73"/>
      <c r="F1760" s="78"/>
      <c r="G1760" s="69"/>
      <c r="H1760" s="70"/>
      <c r="I1760" s="70"/>
      <c r="J1760" s="70"/>
    </row>
    <row r="1761" spans="1:10" ht="12.75">
      <c r="A1761" s="78"/>
      <c r="B1761" s="78"/>
      <c r="C1761" s="78"/>
      <c r="D1761" s="78"/>
      <c r="E1761" s="73"/>
      <c r="F1761" s="78"/>
      <c r="G1761" s="69"/>
      <c r="H1761" s="70"/>
      <c r="I1761" s="70"/>
      <c r="J1761" s="70"/>
    </row>
    <row r="1762" spans="1:10" ht="12.75">
      <c r="A1762" s="78"/>
      <c r="B1762" s="78"/>
      <c r="C1762" s="78"/>
      <c r="D1762" s="78"/>
      <c r="E1762" s="73"/>
      <c r="F1762" s="78"/>
      <c r="G1762" s="69"/>
      <c r="H1762" s="70"/>
      <c r="I1762" s="70"/>
      <c r="J1762" s="70"/>
    </row>
    <row r="1763" spans="1:10" ht="12.75">
      <c r="A1763" s="78"/>
      <c r="B1763" s="78"/>
      <c r="C1763" s="78"/>
      <c r="D1763" s="78"/>
      <c r="E1763" s="73"/>
      <c r="F1763" s="78"/>
      <c r="G1763" s="69"/>
      <c r="H1763" s="70"/>
      <c r="I1763" s="70"/>
      <c r="J1763" s="70"/>
    </row>
    <row r="1764" spans="1:10" ht="12.75">
      <c r="A1764" s="78"/>
      <c r="B1764" s="78"/>
      <c r="C1764" s="78"/>
      <c r="D1764" s="78"/>
      <c r="E1764" s="73"/>
      <c r="F1764" s="78"/>
      <c r="G1764" s="69"/>
      <c r="H1764" s="70"/>
      <c r="I1764" s="70"/>
      <c r="J1764" s="70"/>
    </row>
    <row r="1765" spans="1:10" ht="12.75">
      <c r="A1765" s="78"/>
      <c r="B1765" s="78"/>
      <c r="C1765" s="78"/>
      <c r="D1765" s="78"/>
      <c r="E1765" s="73"/>
      <c r="F1765" s="78"/>
      <c r="G1765" s="69"/>
      <c r="H1765" s="70"/>
      <c r="I1765" s="70"/>
      <c r="J1765" s="70"/>
    </row>
    <row r="1766" spans="1:10" ht="12.75">
      <c r="A1766" s="78"/>
      <c r="B1766" s="78"/>
      <c r="C1766" s="78"/>
      <c r="D1766" s="78"/>
      <c r="E1766" s="73"/>
      <c r="F1766" s="78"/>
      <c r="G1766" s="69"/>
      <c r="H1766" s="70"/>
      <c r="I1766" s="70"/>
      <c r="J1766" s="70"/>
    </row>
    <row r="1767" spans="1:10" ht="12.75">
      <c r="A1767" s="78"/>
      <c r="B1767" s="78"/>
      <c r="C1767" s="78"/>
      <c r="D1767" s="78"/>
      <c r="E1767" s="73"/>
      <c r="F1767" s="78"/>
      <c r="G1767" s="69"/>
      <c r="H1767" s="70"/>
      <c r="I1767" s="70"/>
      <c r="J1767" s="70"/>
    </row>
    <row r="1768" spans="1:10" ht="12.75">
      <c r="A1768" s="78"/>
      <c r="B1768" s="78"/>
      <c r="C1768" s="78"/>
      <c r="D1768" s="78"/>
      <c r="E1768" s="73"/>
      <c r="F1768" s="78"/>
      <c r="G1768" s="69"/>
      <c r="H1768" s="70"/>
      <c r="I1768" s="70"/>
      <c r="J1768" s="70"/>
    </row>
    <row r="1769" spans="1:10" ht="12.75">
      <c r="A1769" s="78"/>
      <c r="B1769" s="78"/>
      <c r="C1769" s="78"/>
      <c r="D1769" s="78"/>
      <c r="E1769" s="73"/>
      <c r="F1769" s="78"/>
      <c r="G1769" s="69"/>
      <c r="H1769" s="70"/>
      <c r="I1769" s="70"/>
      <c r="J1769" s="70"/>
    </row>
    <row r="1770" spans="1:10" ht="12.75">
      <c r="A1770" s="78"/>
      <c r="B1770" s="78"/>
      <c r="C1770" s="78"/>
      <c r="D1770" s="78"/>
      <c r="E1770" s="73"/>
      <c r="F1770" s="78"/>
      <c r="G1770" s="69"/>
      <c r="H1770" s="70"/>
      <c r="I1770" s="70"/>
      <c r="J1770" s="70"/>
    </row>
    <row r="1771" spans="1:10" ht="12.75">
      <c r="A1771" s="78"/>
      <c r="B1771" s="78"/>
      <c r="C1771" s="78"/>
      <c r="D1771" s="78"/>
      <c r="E1771" s="73"/>
      <c r="F1771" s="78"/>
      <c r="G1771" s="69"/>
      <c r="H1771" s="70"/>
      <c r="I1771" s="70"/>
      <c r="J1771" s="70"/>
    </row>
    <row r="1772" spans="1:10" ht="12.75">
      <c r="A1772" s="78"/>
      <c r="B1772" s="78"/>
      <c r="C1772" s="78"/>
      <c r="D1772" s="78"/>
      <c r="E1772" s="73"/>
      <c r="F1772" s="78"/>
      <c r="G1772" s="69"/>
      <c r="H1772" s="70"/>
      <c r="I1772" s="70"/>
      <c r="J1772" s="70"/>
    </row>
    <row r="1773" spans="1:10" ht="12.75">
      <c r="A1773" s="78"/>
      <c r="B1773" s="78"/>
      <c r="C1773" s="78"/>
      <c r="D1773" s="78"/>
      <c r="E1773" s="73"/>
      <c r="F1773" s="78"/>
      <c r="G1773" s="69"/>
      <c r="H1773" s="70"/>
      <c r="I1773" s="70"/>
      <c r="J1773" s="70"/>
    </row>
    <row r="1774" spans="1:10" ht="12.75">
      <c r="A1774" s="78"/>
      <c r="B1774" s="78"/>
      <c r="C1774" s="78"/>
      <c r="D1774" s="78"/>
      <c r="E1774" s="73"/>
      <c r="F1774" s="78"/>
      <c r="G1774" s="69"/>
      <c r="H1774" s="70"/>
      <c r="I1774" s="70"/>
      <c r="J1774" s="70"/>
    </row>
    <row r="1775" spans="1:10" ht="12.75">
      <c r="A1775" s="78"/>
      <c r="B1775" s="78"/>
      <c r="C1775" s="78"/>
      <c r="D1775" s="78"/>
      <c r="E1775" s="73"/>
      <c r="F1775" s="78"/>
      <c r="G1775" s="69"/>
      <c r="H1775" s="70"/>
      <c r="I1775" s="70"/>
      <c r="J1775" s="70"/>
    </row>
    <row r="1776" spans="1:10" ht="12.75">
      <c r="A1776" s="78"/>
      <c r="B1776" s="78"/>
      <c r="C1776" s="78"/>
      <c r="D1776" s="78"/>
      <c r="E1776" s="73"/>
      <c r="F1776" s="78"/>
      <c r="G1776" s="69"/>
      <c r="H1776" s="70"/>
      <c r="I1776" s="70"/>
      <c r="J1776" s="70"/>
    </row>
    <row r="1777" spans="1:10" ht="12.75">
      <c r="A1777" s="78"/>
      <c r="B1777" s="78"/>
      <c r="C1777" s="78"/>
      <c r="D1777" s="78"/>
      <c r="E1777" s="73"/>
      <c r="F1777" s="78"/>
      <c r="G1777" s="69"/>
      <c r="H1777" s="70"/>
      <c r="I1777" s="70"/>
      <c r="J1777" s="70"/>
    </row>
    <row r="1778" spans="1:10" ht="12.75">
      <c r="A1778" s="78"/>
      <c r="B1778" s="78"/>
      <c r="C1778" s="78"/>
      <c r="D1778" s="78"/>
      <c r="E1778" s="73"/>
      <c r="F1778" s="78"/>
      <c r="G1778" s="69"/>
      <c r="H1778" s="70"/>
      <c r="I1778" s="70"/>
      <c r="J1778" s="70"/>
    </row>
    <row r="1779" spans="1:10" ht="12.75">
      <c r="A1779" s="78"/>
      <c r="B1779" s="78"/>
      <c r="C1779" s="78"/>
      <c r="D1779" s="78"/>
      <c r="E1779" s="73"/>
      <c r="F1779" s="78"/>
      <c r="G1779" s="69"/>
      <c r="H1779" s="70"/>
      <c r="I1779" s="70"/>
      <c r="J1779" s="70"/>
    </row>
    <row r="1780" spans="1:10" ht="12.75">
      <c r="A1780" s="78"/>
      <c r="B1780" s="78"/>
      <c r="C1780" s="78"/>
      <c r="D1780" s="78"/>
      <c r="E1780" s="73"/>
      <c r="F1780" s="78"/>
      <c r="G1780" s="69"/>
      <c r="H1780" s="70"/>
      <c r="I1780" s="70"/>
      <c r="J1780" s="70"/>
    </row>
    <row r="1781" spans="1:10" ht="12.75">
      <c r="A1781" s="78"/>
      <c r="B1781" s="78"/>
      <c r="C1781" s="78"/>
      <c r="D1781" s="78"/>
      <c r="E1781" s="73"/>
      <c r="F1781" s="78"/>
      <c r="G1781" s="69"/>
      <c r="H1781" s="70"/>
      <c r="I1781" s="70"/>
      <c r="J1781" s="70"/>
    </row>
    <row r="1782" spans="1:10" ht="12.75">
      <c r="A1782" s="78"/>
      <c r="B1782" s="78"/>
      <c r="C1782" s="78"/>
      <c r="D1782" s="78"/>
      <c r="E1782" s="73"/>
      <c r="F1782" s="78"/>
      <c r="G1782" s="69"/>
      <c r="H1782" s="70"/>
      <c r="I1782" s="70"/>
      <c r="J1782" s="70"/>
    </row>
    <row r="1783" spans="1:10" ht="12.75">
      <c r="A1783" s="78"/>
      <c r="B1783" s="78"/>
      <c r="C1783" s="78"/>
      <c r="D1783" s="78"/>
      <c r="E1783" s="73"/>
      <c r="F1783" s="78"/>
      <c r="G1783" s="69"/>
      <c r="H1783" s="70"/>
      <c r="I1783" s="70"/>
      <c r="J1783" s="70"/>
    </row>
    <row r="1784" spans="1:10" ht="12.75">
      <c r="A1784" s="78"/>
      <c r="B1784" s="78"/>
      <c r="C1784" s="78"/>
      <c r="D1784" s="78"/>
      <c r="E1784" s="73"/>
      <c r="F1784" s="78"/>
      <c r="G1784" s="69"/>
      <c r="H1784" s="70"/>
      <c r="I1784" s="70"/>
      <c r="J1784" s="70"/>
    </row>
    <row r="1785" spans="1:10" ht="12.75">
      <c r="A1785" s="78"/>
      <c r="B1785" s="78"/>
      <c r="C1785" s="78"/>
      <c r="D1785" s="78"/>
      <c r="E1785" s="73"/>
      <c r="F1785" s="78"/>
      <c r="G1785" s="69"/>
      <c r="H1785" s="70"/>
      <c r="I1785" s="70"/>
      <c r="J1785" s="70"/>
    </row>
    <row r="1786" spans="1:10" ht="12.75">
      <c r="A1786" s="78"/>
      <c r="B1786" s="78"/>
      <c r="C1786" s="78"/>
      <c r="D1786" s="78"/>
      <c r="E1786" s="73"/>
      <c r="F1786" s="78"/>
      <c r="G1786" s="69"/>
      <c r="H1786" s="70"/>
      <c r="I1786" s="70"/>
      <c r="J1786" s="70"/>
    </row>
    <row r="1787" spans="1:10" ht="12.75">
      <c r="A1787" s="78"/>
      <c r="B1787" s="78"/>
      <c r="C1787" s="78"/>
      <c r="D1787" s="78"/>
      <c r="E1787" s="73"/>
      <c r="F1787" s="78"/>
      <c r="G1787" s="69"/>
      <c r="H1787" s="70"/>
      <c r="I1787" s="70"/>
      <c r="J1787" s="70"/>
    </row>
    <row r="1788" spans="1:10" ht="12.75">
      <c r="A1788" s="78"/>
      <c r="B1788" s="78"/>
      <c r="C1788" s="78"/>
      <c r="D1788" s="78"/>
      <c r="E1788" s="73"/>
      <c r="F1788" s="78"/>
      <c r="G1788" s="69"/>
      <c r="H1788" s="70"/>
      <c r="I1788" s="70"/>
      <c r="J1788" s="70"/>
    </row>
    <row r="1789" spans="1:10" ht="12.75">
      <c r="A1789" s="78"/>
      <c r="B1789" s="78"/>
      <c r="C1789" s="78"/>
      <c r="D1789" s="78"/>
      <c r="E1789" s="73"/>
      <c r="F1789" s="78"/>
      <c r="G1789" s="69"/>
      <c r="H1789" s="70"/>
      <c r="I1789" s="70"/>
      <c r="J1789" s="70"/>
    </row>
    <row r="1790" spans="1:10" ht="12.75">
      <c r="A1790" s="78"/>
      <c r="B1790" s="78"/>
      <c r="C1790" s="78"/>
      <c r="D1790" s="78"/>
      <c r="E1790" s="73"/>
      <c r="F1790" s="78"/>
      <c r="G1790" s="69"/>
      <c r="H1790" s="70"/>
      <c r="I1790" s="70"/>
      <c r="J1790" s="70"/>
    </row>
    <row r="1791" spans="1:10" ht="12.75">
      <c r="A1791" s="78"/>
      <c r="B1791" s="78"/>
      <c r="C1791" s="78"/>
      <c r="D1791" s="78"/>
      <c r="E1791" s="73"/>
      <c r="F1791" s="78"/>
      <c r="G1791" s="69"/>
      <c r="H1791" s="70"/>
      <c r="I1791" s="70"/>
      <c r="J1791" s="70"/>
    </row>
    <row r="1792" spans="1:10" ht="12.75">
      <c r="A1792" s="78"/>
      <c r="B1792" s="78"/>
      <c r="C1792" s="78"/>
      <c r="D1792" s="78"/>
      <c r="E1792" s="73"/>
      <c r="F1792" s="78"/>
      <c r="G1792" s="69"/>
      <c r="H1792" s="70"/>
      <c r="I1792" s="70"/>
      <c r="J1792" s="70"/>
    </row>
    <row r="1793" spans="1:10" ht="12.75">
      <c r="A1793" s="78"/>
      <c r="B1793" s="78"/>
      <c r="C1793" s="78"/>
      <c r="D1793" s="78"/>
      <c r="E1793" s="73"/>
      <c r="F1793" s="78"/>
      <c r="G1793" s="69"/>
      <c r="H1793" s="70"/>
      <c r="I1793" s="70"/>
      <c r="J1793" s="70"/>
    </row>
    <row r="1794" spans="1:10" ht="12.75">
      <c r="A1794" s="78"/>
      <c r="B1794" s="78"/>
      <c r="C1794" s="78"/>
      <c r="D1794" s="78"/>
      <c r="E1794" s="73"/>
      <c r="F1794" s="78"/>
      <c r="G1794" s="69"/>
      <c r="H1794" s="70"/>
      <c r="I1794" s="70"/>
      <c r="J1794" s="70"/>
    </row>
    <row r="1795" spans="1:10" ht="12.75">
      <c r="A1795" s="78"/>
      <c r="B1795" s="78"/>
      <c r="C1795" s="78"/>
      <c r="D1795" s="78"/>
      <c r="E1795" s="73"/>
      <c r="F1795" s="78"/>
      <c r="G1795" s="69"/>
      <c r="H1795" s="70"/>
      <c r="I1795" s="70"/>
      <c r="J1795" s="70"/>
    </row>
    <row r="1796" spans="1:10" ht="12.75">
      <c r="A1796" s="78"/>
      <c r="B1796" s="78"/>
      <c r="C1796" s="78"/>
      <c r="D1796" s="78"/>
      <c r="E1796" s="73"/>
      <c r="F1796" s="78"/>
      <c r="G1796" s="69"/>
      <c r="H1796" s="70"/>
      <c r="I1796" s="70"/>
      <c r="J1796" s="70"/>
    </row>
    <row r="1797" spans="1:10" ht="12.75">
      <c r="A1797" s="78"/>
      <c r="B1797" s="78"/>
      <c r="C1797" s="78"/>
      <c r="D1797" s="78"/>
      <c r="E1797" s="73"/>
      <c r="F1797" s="78"/>
      <c r="G1797" s="69"/>
      <c r="H1797" s="70"/>
      <c r="I1797" s="70"/>
      <c r="J1797" s="70"/>
    </row>
    <row r="1798" spans="1:10" ht="12.75">
      <c r="A1798" s="78"/>
      <c r="B1798" s="78"/>
      <c r="C1798" s="78"/>
      <c r="D1798" s="78"/>
      <c r="E1798" s="73"/>
      <c r="F1798" s="78"/>
      <c r="G1798" s="69"/>
      <c r="H1798" s="70"/>
      <c r="I1798" s="70"/>
      <c r="J1798" s="70"/>
    </row>
    <row r="1799" spans="1:10" ht="12.75">
      <c r="A1799" s="78"/>
      <c r="B1799" s="78"/>
      <c r="C1799" s="78"/>
      <c r="D1799" s="78"/>
      <c r="E1799" s="73"/>
      <c r="F1799" s="78"/>
      <c r="G1799" s="69"/>
      <c r="H1799" s="70"/>
      <c r="I1799" s="70"/>
      <c r="J1799" s="70"/>
    </row>
    <row r="1800" spans="1:10" ht="12.75">
      <c r="A1800" s="78"/>
      <c r="B1800" s="78"/>
      <c r="C1800" s="78"/>
      <c r="D1800" s="78"/>
      <c r="E1800" s="73"/>
      <c r="F1800" s="78"/>
      <c r="G1800" s="69"/>
      <c r="H1800" s="70"/>
      <c r="I1800" s="70"/>
      <c r="J1800" s="70"/>
    </row>
    <row r="1801" spans="1:10" ht="12.75">
      <c r="A1801" s="78"/>
      <c r="B1801" s="78"/>
      <c r="C1801" s="78"/>
      <c r="D1801" s="78"/>
      <c r="E1801" s="73"/>
      <c r="F1801" s="78"/>
      <c r="G1801" s="69"/>
      <c r="H1801" s="70"/>
      <c r="I1801" s="70"/>
      <c r="J1801" s="70"/>
    </row>
    <row r="1802" spans="1:10" ht="12.75">
      <c r="A1802" s="78"/>
      <c r="B1802" s="78"/>
      <c r="C1802" s="78"/>
      <c r="D1802" s="78"/>
      <c r="E1802" s="73"/>
      <c r="F1802" s="78"/>
      <c r="G1802" s="69"/>
      <c r="H1802" s="70"/>
      <c r="I1802" s="70"/>
      <c r="J1802" s="70"/>
    </row>
    <row r="1803" spans="1:10" ht="12.75">
      <c r="A1803" s="78"/>
      <c r="B1803" s="78"/>
      <c r="C1803" s="78"/>
      <c r="D1803" s="78"/>
      <c r="E1803" s="73"/>
      <c r="F1803" s="78"/>
      <c r="G1803" s="69"/>
      <c r="H1803" s="70"/>
      <c r="I1803" s="70"/>
      <c r="J1803" s="70"/>
    </row>
    <row r="1804" spans="1:10" ht="12.75">
      <c r="A1804" s="78"/>
      <c r="B1804" s="78"/>
      <c r="C1804" s="78"/>
      <c r="D1804" s="78"/>
      <c r="E1804" s="73"/>
      <c r="F1804" s="78"/>
      <c r="G1804" s="69"/>
      <c r="H1804" s="70"/>
      <c r="I1804" s="70"/>
      <c r="J1804" s="70"/>
    </row>
    <row r="1805" spans="1:10" ht="12.75">
      <c r="A1805" s="78"/>
      <c r="B1805" s="78"/>
      <c r="C1805" s="78"/>
      <c r="D1805" s="78"/>
      <c r="E1805" s="73"/>
      <c r="F1805" s="78"/>
      <c r="G1805" s="69"/>
      <c r="H1805" s="70"/>
      <c r="I1805" s="70"/>
      <c r="J1805" s="70"/>
    </row>
    <row r="1806" spans="1:10" ht="12.75">
      <c r="A1806" s="78"/>
      <c r="B1806" s="78"/>
      <c r="C1806" s="78"/>
      <c r="D1806" s="78"/>
      <c r="E1806" s="73"/>
      <c r="F1806" s="78"/>
      <c r="G1806" s="69"/>
      <c r="H1806" s="70"/>
      <c r="I1806" s="70"/>
      <c r="J1806" s="70"/>
    </row>
    <row r="1807" spans="1:10" ht="12.75">
      <c r="A1807" s="78"/>
      <c r="B1807" s="78"/>
      <c r="C1807" s="78"/>
      <c r="D1807" s="78"/>
      <c r="E1807" s="73"/>
      <c r="F1807" s="78"/>
      <c r="G1807" s="69"/>
      <c r="H1807" s="70"/>
      <c r="I1807" s="70"/>
      <c r="J1807" s="70"/>
    </row>
    <row r="1808" spans="1:10" ht="12.75">
      <c r="A1808" s="78"/>
      <c r="B1808" s="78"/>
      <c r="C1808" s="78"/>
      <c r="D1808" s="78"/>
      <c r="E1808" s="73"/>
      <c r="F1808" s="78"/>
      <c r="G1808" s="69"/>
      <c r="H1808" s="70"/>
      <c r="I1808" s="70"/>
      <c r="J1808" s="70"/>
    </row>
    <row r="1809" spans="1:10" ht="12.75">
      <c r="A1809" s="78"/>
      <c r="B1809" s="78"/>
      <c r="C1809" s="78"/>
      <c r="D1809" s="78"/>
      <c r="E1809" s="73"/>
      <c r="F1809" s="78"/>
      <c r="G1809" s="69"/>
      <c r="H1809" s="70"/>
      <c r="I1809" s="70"/>
      <c r="J1809" s="70"/>
    </row>
    <row r="1810" spans="1:10" ht="12.75">
      <c r="A1810" s="78"/>
      <c r="B1810" s="78"/>
      <c r="C1810" s="78"/>
      <c r="D1810" s="78"/>
      <c r="E1810" s="73"/>
      <c r="F1810" s="78"/>
      <c r="G1810" s="69"/>
      <c r="H1810" s="70"/>
      <c r="I1810" s="70"/>
      <c r="J1810" s="70"/>
    </row>
    <row r="1811" spans="1:10" ht="12.75">
      <c r="A1811" s="78"/>
      <c r="B1811" s="78"/>
      <c r="C1811" s="78"/>
      <c r="D1811" s="78"/>
      <c r="E1811" s="73"/>
      <c r="F1811" s="78"/>
      <c r="G1811" s="69"/>
      <c r="H1811" s="70"/>
      <c r="I1811" s="70"/>
      <c r="J1811" s="70"/>
    </row>
    <row r="1812" spans="1:10" ht="12.75">
      <c r="A1812" s="78"/>
      <c r="B1812" s="78"/>
      <c r="C1812" s="78"/>
      <c r="D1812" s="78"/>
      <c r="E1812" s="73"/>
      <c r="F1812" s="78"/>
      <c r="G1812" s="69"/>
      <c r="H1812" s="70"/>
      <c r="I1812" s="70"/>
      <c r="J1812" s="70"/>
    </row>
    <row r="1813" spans="1:10" ht="12.75">
      <c r="A1813" s="78"/>
      <c r="B1813" s="78"/>
      <c r="C1813" s="78"/>
      <c r="D1813" s="78"/>
      <c r="E1813" s="73"/>
      <c r="F1813" s="78"/>
      <c r="G1813" s="69"/>
      <c r="H1813" s="70"/>
      <c r="I1813" s="70"/>
      <c r="J1813" s="70"/>
    </row>
    <row r="1814" spans="1:10" ht="12.75">
      <c r="A1814" s="78"/>
      <c r="B1814" s="78"/>
      <c r="C1814" s="78"/>
      <c r="D1814" s="78"/>
      <c r="E1814" s="73"/>
      <c r="F1814" s="78"/>
      <c r="G1814" s="69"/>
      <c r="H1814" s="70"/>
      <c r="I1814" s="70"/>
      <c r="J1814" s="70"/>
    </row>
    <row r="1815" spans="1:10" ht="12.75">
      <c r="A1815" s="78"/>
      <c r="B1815" s="78"/>
      <c r="C1815" s="78"/>
      <c r="D1815" s="78"/>
      <c r="E1815" s="73"/>
      <c r="F1815" s="78"/>
      <c r="G1815" s="69"/>
      <c r="H1815" s="70"/>
      <c r="I1815" s="70"/>
      <c r="J1815" s="70"/>
    </row>
    <row r="1816" spans="1:10" ht="12.75">
      <c r="A1816" s="78"/>
      <c r="B1816" s="78"/>
      <c r="C1816" s="78"/>
      <c r="D1816" s="78"/>
      <c r="E1816" s="73"/>
      <c r="F1816" s="78"/>
      <c r="G1816" s="69"/>
      <c r="H1816" s="70"/>
      <c r="I1816" s="70"/>
      <c r="J1816" s="70"/>
    </row>
    <row r="1817" spans="1:10" ht="12.75">
      <c r="A1817" s="78"/>
      <c r="B1817" s="78"/>
      <c r="C1817" s="78"/>
      <c r="D1817" s="78"/>
      <c r="E1817" s="73"/>
      <c r="F1817" s="78"/>
      <c r="G1817" s="69"/>
      <c r="H1817" s="70"/>
      <c r="I1817" s="70"/>
      <c r="J1817" s="70"/>
    </row>
    <row r="1818" spans="1:10" ht="12.75">
      <c r="A1818" s="78"/>
      <c r="B1818" s="78"/>
      <c r="C1818" s="78"/>
      <c r="D1818" s="78"/>
      <c r="E1818" s="73"/>
      <c r="F1818" s="78"/>
      <c r="G1818" s="69"/>
      <c r="H1818" s="70"/>
      <c r="I1818" s="70"/>
      <c r="J1818" s="70"/>
    </row>
    <row r="1819" spans="1:10" ht="12.75">
      <c r="A1819" s="78"/>
      <c r="B1819" s="78"/>
      <c r="C1819" s="78"/>
      <c r="D1819" s="78"/>
      <c r="E1819" s="73"/>
      <c r="F1819" s="78"/>
      <c r="G1819" s="69"/>
      <c r="H1819" s="70"/>
      <c r="I1819" s="70"/>
      <c r="J1819" s="70"/>
    </row>
    <row r="1820" spans="1:10" ht="12.75">
      <c r="A1820" s="78"/>
      <c r="B1820" s="78"/>
      <c r="C1820" s="78"/>
      <c r="D1820" s="78"/>
      <c r="E1820" s="73"/>
      <c r="F1820" s="78"/>
      <c r="G1820" s="69"/>
      <c r="H1820" s="70"/>
      <c r="I1820" s="70"/>
      <c r="J1820" s="70"/>
    </row>
    <row r="1821" spans="1:10" ht="12.75">
      <c r="A1821" s="78"/>
      <c r="B1821" s="78"/>
      <c r="C1821" s="78"/>
      <c r="D1821" s="78"/>
      <c r="E1821" s="73"/>
      <c r="F1821" s="78"/>
      <c r="G1821" s="69"/>
      <c r="H1821" s="70"/>
      <c r="I1821" s="70"/>
      <c r="J1821" s="70"/>
    </row>
    <row r="1822" spans="1:10" ht="12.75">
      <c r="A1822" s="78"/>
      <c r="B1822" s="78"/>
      <c r="C1822" s="78"/>
      <c r="D1822" s="78"/>
      <c r="E1822" s="73"/>
      <c r="F1822" s="78"/>
      <c r="G1822" s="69"/>
      <c r="H1822" s="70"/>
      <c r="I1822" s="70"/>
      <c r="J1822" s="70"/>
    </row>
    <row r="1823" spans="1:10" ht="12.75">
      <c r="A1823" s="78"/>
      <c r="B1823" s="78"/>
      <c r="C1823" s="78"/>
      <c r="D1823" s="78"/>
      <c r="E1823" s="73"/>
      <c r="F1823" s="78"/>
      <c r="G1823" s="69"/>
      <c r="H1823" s="70"/>
      <c r="I1823" s="70"/>
      <c r="J1823" s="70"/>
    </row>
    <row r="1824" spans="1:10" ht="12.75">
      <c r="A1824" s="78"/>
      <c r="B1824" s="78"/>
      <c r="C1824" s="78"/>
      <c r="D1824" s="78"/>
      <c r="E1824" s="73"/>
      <c r="F1824" s="78"/>
      <c r="G1824" s="69"/>
      <c r="H1824" s="70"/>
      <c r="I1824" s="70"/>
      <c r="J1824" s="70"/>
    </row>
    <row r="1825" spans="1:10" ht="12.75">
      <c r="A1825" s="78"/>
      <c r="B1825" s="78"/>
      <c r="C1825" s="78"/>
      <c r="D1825" s="78"/>
      <c r="E1825" s="73"/>
      <c r="F1825" s="78"/>
      <c r="G1825" s="69"/>
      <c r="H1825" s="70"/>
      <c r="I1825" s="70"/>
      <c r="J1825" s="70"/>
    </row>
    <row r="1826" spans="1:10" ht="12.75">
      <c r="A1826" s="78"/>
      <c r="B1826" s="78"/>
      <c r="C1826" s="78"/>
      <c r="D1826" s="78"/>
      <c r="E1826" s="73"/>
      <c r="F1826" s="78"/>
      <c r="G1826" s="69"/>
      <c r="H1826" s="70"/>
      <c r="I1826" s="70"/>
      <c r="J1826" s="70"/>
    </row>
    <row r="1827" spans="1:10" ht="12.75">
      <c r="A1827" s="78"/>
      <c r="B1827" s="78"/>
      <c r="C1827" s="78"/>
      <c r="D1827" s="78"/>
      <c r="E1827" s="73"/>
      <c r="F1827" s="78"/>
      <c r="G1827" s="69"/>
      <c r="H1827" s="70"/>
      <c r="I1827" s="70"/>
      <c r="J1827" s="70"/>
    </row>
    <row r="1828" spans="1:10" ht="12.75">
      <c r="A1828" s="78"/>
      <c r="B1828" s="78"/>
      <c r="C1828" s="78"/>
      <c r="D1828" s="78"/>
      <c r="E1828" s="73"/>
      <c r="F1828" s="78"/>
      <c r="G1828" s="69"/>
      <c r="H1828" s="70"/>
      <c r="I1828" s="70"/>
      <c r="J1828" s="70"/>
    </row>
    <row r="1829" spans="1:10" ht="12.75">
      <c r="A1829" s="78"/>
      <c r="B1829" s="78"/>
      <c r="C1829" s="78"/>
      <c r="D1829" s="78"/>
      <c r="E1829" s="73"/>
      <c r="F1829" s="78"/>
      <c r="G1829" s="69"/>
      <c r="H1829" s="70"/>
      <c r="I1829" s="70"/>
      <c r="J1829" s="70"/>
    </row>
    <row r="1830" spans="1:10" ht="12.75">
      <c r="A1830" s="78"/>
      <c r="B1830" s="78"/>
      <c r="C1830" s="78"/>
      <c r="D1830" s="78"/>
      <c r="E1830" s="73"/>
      <c r="F1830" s="78"/>
      <c r="G1830" s="69"/>
      <c r="H1830" s="70"/>
      <c r="I1830" s="70"/>
      <c r="J1830" s="70"/>
    </row>
    <row r="1831" spans="1:10" ht="12.75">
      <c r="A1831" s="78"/>
      <c r="B1831" s="78"/>
      <c r="C1831" s="78"/>
      <c r="D1831" s="78"/>
      <c r="E1831" s="73"/>
      <c r="F1831" s="78"/>
      <c r="G1831" s="69"/>
      <c r="H1831" s="70"/>
      <c r="I1831" s="70"/>
      <c r="J1831" s="70"/>
    </row>
    <row r="1832" spans="1:10" ht="12.75">
      <c r="A1832" s="78"/>
      <c r="B1832" s="78"/>
      <c r="C1832" s="78"/>
      <c r="D1832" s="78"/>
      <c r="E1832" s="73"/>
      <c r="F1832" s="78"/>
      <c r="G1832" s="69"/>
      <c r="H1832" s="70"/>
      <c r="I1832" s="70"/>
      <c r="J1832" s="70"/>
    </row>
    <row r="1833" spans="1:10" ht="12.75">
      <c r="A1833" s="78"/>
      <c r="B1833" s="78"/>
      <c r="C1833" s="78"/>
      <c r="D1833" s="78"/>
      <c r="E1833" s="73"/>
      <c r="F1833" s="78"/>
      <c r="G1833" s="69"/>
      <c r="H1833" s="70"/>
      <c r="I1833" s="70"/>
      <c r="J1833" s="70"/>
    </row>
    <row r="1834" spans="1:10" ht="12.75">
      <c r="A1834" s="78"/>
      <c r="B1834" s="78"/>
      <c r="C1834" s="78"/>
      <c r="D1834" s="78"/>
      <c r="E1834" s="73"/>
      <c r="F1834" s="78"/>
      <c r="G1834" s="69"/>
      <c r="H1834" s="70"/>
      <c r="I1834" s="70"/>
      <c r="J1834" s="70"/>
    </row>
    <row r="1835" spans="1:10" ht="12.75">
      <c r="A1835" s="78"/>
      <c r="B1835" s="78"/>
      <c r="C1835" s="78"/>
      <c r="D1835" s="78"/>
      <c r="E1835" s="73"/>
      <c r="F1835" s="78"/>
      <c r="G1835" s="69"/>
      <c r="H1835" s="70"/>
      <c r="I1835" s="70"/>
      <c r="J1835" s="70"/>
    </row>
    <row r="1836" spans="1:10" ht="12.75">
      <c r="A1836" s="78"/>
      <c r="B1836" s="78"/>
      <c r="C1836" s="78"/>
      <c r="D1836" s="78"/>
      <c r="E1836" s="73"/>
      <c r="F1836" s="78"/>
      <c r="G1836" s="69"/>
      <c r="H1836" s="70"/>
      <c r="I1836" s="70"/>
      <c r="J1836" s="70"/>
    </row>
    <row r="1837" spans="1:10" ht="12.75">
      <c r="A1837" s="78"/>
      <c r="B1837" s="78"/>
      <c r="C1837" s="78"/>
      <c r="D1837" s="78"/>
      <c r="E1837" s="73"/>
      <c r="F1837" s="78"/>
      <c r="G1837" s="69"/>
      <c r="H1837" s="70"/>
      <c r="I1837" s="70"/>
      <c r="J1837" s="70"/>
    </row>
    <row r="1838" spans="1:10" ht="12.75">
      <c r="A1838" s="78"/>
      <c r="B1838" s="78"/>
      <c r="C1838" s="78"/>
      <c r="D1838" s="78"/>
      <c r="E1838" s="73"/>
      <c r="F1838" s="78"/>
      <c r="G1838" s="69"/>
      <c r="H1838" s="70"/>
      <c r="I1838" s="70"/>
      <c r="J1838" s="70"/>
    </row>
    <row r="1839" spans="1:10" ht="12.75">
      <c r="A1839" s="78"/>
      <c r="B1839" s="78"/>
      <c r="C1839" s="78"/>
      <c r="D1839" s="78"/>
      <c r="E1839" s="73"/>
      <c r="F1839" s="78"/>
      <c r="G1839" s="69"/>
      <c r="H1839" s="70"/>
      <c r="I1839" s="70"/>
      <c r="J1839" s="70"/>
    </row>
    <row r="1840" spans="1:10" ht="12.75">
      <c r="A1840" s="78"/>
      <c r="B1840" s="78"/>
      <c r="C1840" s="78"/>
      <c r="D1840" s="78"/>
      <c r="E1840" s="73"/>
      <c r="F1840" s="78"/>
      <c r="G1840" s="69"/>
      <c r="H1840" s="70"/>
      <c r="I1840" s="70"/>
      <c r="J1840" s="70"/>
    </row>
    <row r="1841" spans="1:10" ht="12.75">
      <c r="A1841" s="78"/>
      <c r="B1841" s="78"/>
      <c r="C1841" s="78"/>
      <c r="D1841" s="78"/>
      <c r="E1841" s="73"/>
      <c r="F1841" s="78"/>
      <c r="G1841" s="69"/>
      <c r="H1841" s="70"/>
      <c r="I1841" s="70"/>
      <c r="J1841" s="70"/>
    </row>
    <row r="1842" spans="1:10" ht="12.75">
      <c r="A1842" s="78"/>
      <c r="B1842" s="78"/>
      <c r="C1842" s="78"/>
      <c r="D1842" s="78"/>
      <c r="E1842" s="73"/>
      <c r="F1842" s="78"/>
      <c r="G1842" s="69"/>
      <c r="H1842" s="70"/>
      <c r="I1842" s="70"/>
      <c r="J1842" s="70"/>
    </row>
    <row r="1843" spans="1:10" ht="12.75">
      <c r="A1843" s="78"/>
      <c r="B1843" s="78"/>
      <c r="C1843" s="78"/>
      <c r="D1843" s="78"/>
      <c r="E1843" s="73"/>
      <c r="F1843" s="78"/>
      <c r="G1843" s="69"/>
      <c r="H1843" s="70"/>
      <c r="I1843" s="70"/>
      <c r="J1843" s="70"/>
    </row>
    <row r="1844" spans="1:10" ht="12.75">
      <c r="A1844" s="78"/>
      <c r="B1844" s="78"/>
      <c r="C1844" s="78"/>
      <c r="D1844" s="78"/>
      <c r="E1844" s="73"/>
      <c r="F1844" s="78"/>
      <c r="G1844" s="69"/>
      <c r="H1844" s="70"/>
      <c r="I1844" s="70"/>
      <c r="J1844" s="70"/>
    </row>
    <row r="1845" spans="1:10" ht="12.75">
      <c r="A1845" s="78"/>
      <c r="B1845" s="78"/>
      <c r="C1845" s="78"/>
      <c r="D1845" s="78"/>
      <c r="E1845" s="73"/>
      <c r="F1845" s="78"/>
      <c r="G1845" s="69"/>
      <c r="H1845" s="70"/>
      <c r="I1845" s="70"/>
      <c r="J1845" s="70"/>
    </row>
    <row r="1846" spans="1:10" ht="12.75">
      <c r="A1846" s="78"/>
      <c r="B1846" s="78"/>
      <c r="C1846" s="78"/>
      <c r="D1846" s="78"/>
      <c r="E1846" s="73"/>
      <c r="F1846" s="78"/>
      <c r="G1846" s="69"/>
      <c r="H1846" s="70"/>
      <c r="I1846" s="70"/>
      <c r="J1846" s="70"/>
    </row>
    <row r="1847" spans="1:10" ht="12.75">
      <c r="A1847" s="78"/>
      <c r="B1847" s="78"/>
      <c r="C1847" s="78"/>
      <c r="D1847" s="78"/>
      <c r="E1847" s="73"/>
      <c r="F1847" s="78"/>
      <c r="G1847" s="69"/>
      <c r="H1847" s="70"/>
      <c r="I1847" s="70"/>
      <c r="J1847" s="70"/>
    </row>
    <row r="1848" spans="1:10" ht="12.75">
      <c r="A1848" s="78"/>
      <c r="B1848" s="78"/>
      <c r="C1848" s="78"/>
      <c r="D1848" s="78"/>
      <c r="E1848" s="73"/>
      <c r="F1848" s="78"/>
      <c r="G1848" s="69"/>
      <c r="H1848" s="70"/>
      <c r="I1848" s="70"/>
      <c r="J1848" s="70"/>
    </row>
    <row r="1849" spans="1:10" ht="12.75">
      <c r="A1849" s="78"/>
      <c r="B1849" s="78"/>
      <c r="C1849" s="78"/>
      <c r="D1849" s="78"/>
      <c r="E1849" s="73"/>
      <c r="F1849" s="78"/>
      <c r="G1849" s="69"/>
      <c r="H1849" s="70"/>
      <c r="I1849" s="70"/>
      <c r="J1849" s="70"/>
    </row>
    <row r="1850" spans="1:10" ht="12.75">
      <c r="A1850" s="78"/>
      <c r="B1850" s="78"/>
      <c r="C1850" s="78"/>
      <c r="D1850" s="78"/>
      <c r="E1850" s="73"/>
      <c r="F1850" s="78"/>
      <c r="G1850" s="69"/>
      <c r="H1850" s="70"/>
      <c r="I1850" s="70"/>
      <c r="J1850" s="70"/>
    </row>
    <row r="1851" spans="1:10" ht="12.75">
      <c r="A1851" s="78"/>
      <c r="B1851" s="78"/>
      <c r="C1851" s="78"/>
      <c r="D1851" s="78"/>
      <c r="E1851" s="73"/>
      <c r="F1851" s="78"/>
      <c r="G1851" s="69"/>
      <c r="H1851" s="70"/>
      <c r="I1851" s="70"/>
      <c r="J1851" s="70"/>
    </row>
    <row r="1852" spans="1:10" ht="12.75">
      <c r="A1852" s="78"/>
      <c r="B1852" s="78"/>
      <c r="C1852" s="78"/>
      <c r="D1852" s="78"/>
      <c r="E1852" s="73"/>
      <c r="F1852" s="78"/>
      <c r="G1852" s="69"/>
      <c r="H1852" s="70"/>
      <c r="I1852" s="70"/>
      <c r="J1852" s="70"/>
    </row>
    <row r="1853" spans="1:10" ht="12.75">
      <c r="A1853" s="78"/>
      <c r="B1853" s="78"/>
      <c r="C1853" s="78"/>
      <c r="D1853" s="78"/>
      <c r="E1853" s="73"/>
      <c r="F1853" s="78"/>
      <c r="G1853" s="69"/>
      <c r="H1853" s="70"/>
      <c r="I1853" s="70"/>
      <c r="J1853" s="70"/>
    </row>
    <row r="1854" spans="1:10" ht="12.75">
      <c r="A1854" s="78"/>
      <c r="B1854" s="78"/>
      <c r="C1854" s="78"/>
      <c r="D1854" s="78"/>
      <c r="E1854" s="73"/>
      <c r="F1854" s="78"/>
      <c r="G1854" s="69"/>
      <c r="H1854" s="70"/>
      <c r="I1854" s="70"/>
      <c r="J1854" s="70"/>
    </row>
    <row r="1855" spans="1:10" ht="12.75">
      <c r="A1855" s="78"/>
      <c r="B1855" s="78"/>
      <c r="C1855" s="78"/>
      <c r="D1855" s="78"/>
      <c r="E1855" s="73"/>
      <c r="F1855" s="78"/>
      <c r="G1855" s="69"/>
      <c r="H1855" s="70"/>
      <c r="I1855" s="70"/>
      <c r="J1855" s="70"/>
    </row>
    <row r="1856" spans="1:10" ht="12.75">
      <c r="A1856" s="78"/>
      <c r="B1856" s="78"/>
      <c r="C1856" s="78"/>
      <c r="D1856" s="78"/>
      <c r="E1856" s="73"/>
      <c r="F1856" s="78"/>
      <c r="G1856" s="69"/>
      <c r="H1856" s="70"/>
      <c r="I1856" s="70"/>
      <c r="J1856" s="70"/>
    </row>
    <row r="1857" spans="1:10" ht="12.75">
      <c r="A1857" s="78"/>
      <c r="B1857" s="78"/>
      <c r="C1857" s="78"/>
      <c r="D1857" s="78"/>
      <c r="E1857" s="73"/>
      <c r="F1857" s="78"/>
      <c r="G1857" s="69"/>
      <c r="H1857" s="70"/>
      <c r="I1857" s="70"/>
      <c r="J1857" s="70"/>
    </row>
    <row r="1858" spans="1:10" ht="12.75">
      <c r="A1858" s="78"/>
      <c r="B1858" s="78"/>
      <c r="C1858" s="78"/>
      <c r="D1858" s="78"/>
      <c r="E1858" s="73"/>
      <c r="F1858" s="78"/>
      <c r="G1858" s="69"/>
      <c r="H1858" s="70"/>
      <c r="I1858" s="70"/>
      <c r="J1858" s="70"/>
    </row>
    <row r="1859" spans="1:10" ht="12.75">
      <c r="A1859" s="78"/>
      <c r="B1859" s="78"/>
      <c r="C1859" s="78"/>
      <c r="D1859" s="78"/>
      <c r="E1859" s="73"/>
      <c r="F1859" s="78"/>
      <c r="G1859" s="69"/>
      <c r="H1859" s="70"/>
      <c r="I1859" s="70"/>
      <c r="J1859" s="70"/>
    </row>
    <row r="1860" spans="1:10" ht="12.75">
      <c r="A1860" s="78"/>
      <c r="B1860" s="78"/>
      <c r="C1860" s="78"/>
      <c r="D1860" s="78"/>
      <c r="E1860" s="73"/>
      <c r="F1860" s="78"/>
      <c r="G1860" s="69"/>
      <c r="H1860" s="70"/>
      <c r="I1860" s="70"/>
      <c r="J1860" s="70"/>
    </row>
    <row r="1861" spans="1:10" ht="12.75">
      <c r="A1861" s="78"/>
      <c r="B1861" s="78"/>
      <c r="C1861" s="78"/>
      <c r="D1861" s="78"/>
      <c r="E1861" s="73"/>
      <c r="F1861" s="78"/>
      <c r="G1861" s="69"/>
      <c r="H1861" s="70"/>
      <c r="I1861" s="70"/>
      <c r="J1861" s="70"/>
    </row>
    <row r="1862" spans="1:10" ht="12.75">
      <c r="A1862" s="78"/>
      <c r="B1862" s="78"/>
      <c r="C1862" s="78"/>
      <c r="D1862" s="78"/>
      <c r="E1862" s="73"/>
      <c r="F1862" s="78"/>
      <c r="G1862" s="69"/>
      <c r="H1862" s="70"/>
      <c r="I1862" s="70"/>
      <c r="J1862" s="70"/>
    </row>
    <row r="1863" spans="1:10" ht="12.75">
      <c r="A1863" s="78"/>
      <c r="B1863" s="78"/>
      <c r="C1863" s="78"/>
      <c r="D1863" s="78"/>
      <c r="E1863" s="73"/>
      <c r="F1863" s="78"/>
      <c r="G1863" s="69"/>
      <c r="H1863" s="70"/>
      <c r="I1863" s="70"/>
      <c r="J1863" s="70"/>
    </row>
    <row r="1864" spans="1:10" ht="12.75">
      <c r="A1864" s="78"/>
      <c r="B1864" s="78"/>
      <c r="C1864" s="78"/>
      <c r="D1864" s="78"/>
      <c r="E1864" s="73"/>
      <c r="F1864" s="78"/>
      <c r="G1864" s="69"/>
      <c r="H1864" s="70"/>
      <c r="I1864" s="70"/>
      <c r="J1864" s="70"/>
    </row>
    <row r="1865" spans="1:10" ht="12.75">
      <c r="A1865" s="78"/>
      <c r="B1865" s="78"/>
      <c r="C1865" s="78"/>
      <c r="D1865" s="78"/>
      <c r="E1865" s="73"/>
      <c r="F1865" s="78"/>
      <c r="G1865" s="69"/>
      <c r="H1865" s="70"/>
      <c r="I1865" s="70"/>
      <c r="J1865" s="70"/>
    </row>
    <row r="1866" spans="1:10" ht="12.75">
      <c r="A1866" s="78"/>
      <c r="B1866" s="78"/>
      <c r="C1866" s="78"/>
      <c r="D1866" s="78"/>
      <c r="E1866" s="73"/>
      <c r="F1866" s="78"/>
      <c r="G1866" s="69"/>
      <c r="H1866" s="70"/>
      <c r="I1866" s="70"/>
      <c r="J1866" s="70"/>
    </row>
    <row r="1867" spans="1:10" ht="12.75">
      <c r="A1867" s="78"/>
      <c r="B1867" s="78"/>
      <c r="C1867" s="78"/>
      <c r="D1867" s="78"/>
      <c r="E1867" s="73"/>
      <c r="F1867" s="78"/>
      <c r="G1867" s="69"/>
      <c r="H1867" s="70"/>
      <c r="I1867" s="70"/>
      <c r="J1867" s="70"/>
    </row>
    <row r="1868" spans="1:10" ht="12.75">
      <c r="A1868" s="78"/>
      <c r="B1868" s="78"/>
      <c r="C1868" s="78"/>
      <c r="D1868" s="78"/>
      <c r="E1868" s="73"/>
      <c r="F1868" s="78"/>
      <c r="G1868" s="69"/>
      <c r="H1868" s="70"/>
      <c r="I1868" s="70"/>
      <c r="J1868" s="70"/>
    </row>
    <row r="1869" spans="1:10" ht="12.75">
      <c r="A1869" s="78"/>
      <c r="B1869" s="78"/>
      <c r="C1869" s="78"/>
      <c r="D1869" s="78"/>
      <c r="E1869" s="73"/>
      <c r="F1869" s="78"/>
      <c r="G1869" s="69"/>
      <c r="H1869" s="70"/>
      <c r="I1869" s="70"/>
      <c r="J1869" s="70"/>
    </row>
    <row r="1870" spans="1:10" ht="12.75">
      <c r="A1870" s="78"/>
      <c r="B1870" s="78"/>
      <c r="C1870" s="78"/>
      <c r="D1870" s="78"/>
      <c r="E1870" s="73"/>
      <c r="F1870" s="78"/>
      <c r="G1870" s="69"/>
      <c r="H1870" s="70"/>
      <c r="I1870" s="70"/>
      <c r="J1870" s="70"/>
    </row>
    <row r="1871" spans="1:10" ht="12.75">
      <c r="A1871" s="78"/>
      <c r="B1871" s="78"/>
      <c r="C1871" s="78"/>
      <c r="D1871" s="78"/>
      <c r="E1871" s="73"/>
      <c r="F1871" s="78"/>
      <c r="G1871" s="69"/>
      <c r="H1871" s="70"/>
      <c r="I1871" s="70"/>
      <c r="J1871" s="70"/>
    </row>
    <row r="1872" spans="1:10" ht="12.75">
      <c r="A1872" s="78"/>
      <c r="B1872" s="78"/>
      <c r="C1872" s="78"/>
      <c r="D1872" s="78"/>
      <c r="E1872" s="73"/>
      <c r="F1872" s="78"/>
      <c r="G1872" s="69"/>
      <c r="H1872" s="70"/>
      <c r="I1872" s="70"/>
      <c r="J1872" s="70"/>
    </row>
    <row r="1873" spans="1:10" ht="12.75">
      <c r="A1873" s="78"/>
      <c r="B1873" s="78"/>
      <c r="C1873" s="78"/>
      <c r="D1873" s="78"/>
      <c r="E1873" s="73"/>
      <c r="F1873" s="78"/>
      <c r="G1873" s="69"/>
      <c r="H1873" s="70"/>
      <c r="I1873" s="70"/>
      <c r="J1873" s="70"/>
    </row>
    <row r="1874" spans="1:10" ht="12.75">
      <c r="A1874" s="78"/>
      <c r="B1874" s="78"/>
      <c r="C1874" s="78"/>
      <c r="D1874" s="78"/>
      <c r="E1874" s="73"/>
      <c r="F1874" s="78"/>
      <c r="G1874" s="69"/>
      <c r="H1874" s="70"/>
      <c r="I1874" s="70"/>
      <c r="J1874" s="70"/>
    </row>
    <row r="1875" spans="1:10" ht="12.75">
      <c r="A1875" s="78"/>
      <c r="B1875" s="78"/>
      <c r="C1875" s="78"/>
      <c r="D1875" s="78"/>
      <c r="E1875" s="73"/>
      <c r="F1875" s="78"/>
      <c r="G1875" s="69"/>
      <c r="H1875" s="70"/>
      <c r="I1875" s="70"/>
      <c r="J1875" s="70"/>
    </row>
    <row r="1876" spans="1:10" ht="12.75">
      <c r="A1876" s="78"/>
      <c r="B1876" s="78"/>
      <c r="C1876" s="78"/>
      <c r="D1876" s="78"/>
      <c r="E1876" s="73"/>
      <c r="F1876" s="78"/>
      <c r="G1876" s="69"/>
      <c r="H1876" s="70"/>
      <c r="I1876" s="70"/>
      <c r="J1876" s="70"/>
    </row>
    <row r="1877" spans="1:10" ht="12.75">
      <c r="A1877" s="78"/>
      <c r="B1877" s="78"/>
      <c r="C1877" s="78"/>
      <c r="D1877" s="78"/>
      <c r="E1877" s="73"/>
      <c r="F1877" s="78"/>
      <c r="G1877" s="69"/>
      <c r="H1877" s="70"/>
      <c r="I1877" s="70"/>
      <c r="J1877" s="70"/>
    </row>
    <row r="1878" spans="1:10" ht="12.75">
      <c r="A1878" s="78"/>
      <c r="B1878" s="78"/>
      <c r="C1878" s="78"/>
      <c r="D1878" s="78"/>
      <c r="E1878" s="73"/>
      <c r="F1878" s="78"/>
      <c r="G1878" s="69"/>
      <c r="H1878" s="70"/>
      <c r="I1878" s="70"/>
      <c r="J1878" s="70"/>
    </row>
    <row r="1879" spans="1:10" ht="12.75">
      <c r="A1879" s="78"/>
      <c r="B1879" s="78"/>
      <c r="C1879" s="78"/>
      <c r="D1879" s="78"/>
      <c r="E1879" s="73"/>
      <c r="F1879" s="78"/>
      <c r="G1879" s="69"/>
      <c r="H1879" s="70"/>
      <c r="I1879" s="70"/>
      <c r="J1879" s="70"/>
    </row>
    <row r="1880" spans="1:10" ht="12.75">
      <c r="A1880" s="78"/>
      <c r="B1880" s="78"/>
      <c r="C1880" s="78"/>
      <c r="D1880" s="78"/>
      <c r="E1880" s="73"/>
      <c r="F1880" s="78"/>
      <c r="G1880" s="69"/>
      <c r="H1880" s="70"/>
      <c r="I1880" s="70"/>
      <c r="J1880" s="70"/>
    </row>
    <row r="1881" spans="1:10" ht="12.75">
      <c r="A1881" s="78"/>
      <c r="B1881" s="78"/>
      <c r="C1881" s="78"/>
      <c r="D1881" s="78"/>
      <c r="E1881" s="73"/>
      <c r="F1881" s="78"/>
      <c r="G1881" s="69"/>
      <c r="H1881" s="70"/>
      <c r="I1881" s="70"/>
      <c r="J1881" s="70"/>
    </row>
    <row r="1882" spans="1:10" ht="12.75">
      <c r="A1882" s="78"/>
      <c r="B1882" s="78"/>
      <c r="C1882" s="78"/>
      <c r="D1882" s="78"/>
      <c r="E1882" s="73"/>
      <c r="F1882" s="78"/>
      <c r="G1882" s="69"/>
      <c r="H1882" s="70"/>
      <c r="I1882" s="70"/>
      <c r="J1882" s="70"/>
    </row>
    <row r="1883" spans="1:10" ht="12.75">
      <c r="A1883" s="78"/>
      <c r="B1883" s="78"/>
      <c r="C1883" s="78"/>
      <c r="D1883" s="78"/>
      <c r="E1883" s="73"/>
      <c r="F1883" s="78"/>
      <c r="G1883" s="69"/>
      <c r="H1883" s="70"/>
      <c r="I1883" s="70"/>
      <c r="J1883" s="70"/>
    </row>
    <row r="1884" spans="1:10" ht="12.75">
      <c r="A1884" s="78"/>
      <c r="B1884" s="78"/>
      <c r="C1884" s="78"/>
      <c r="D1884" s="78"/>
      <c r="E1884" s="73"/>
      <c r="F1884" s="78"/>
      <c r="G1884" s="69"/>
      <c r="H1884" s="70"/>
      <c r="I1884" s="70"/>
      <c r="J1884" s="70"/>
    </row>
    <row r="1885" spans="1:10" ht="12.75">
      <c r="A1885" s="78"/>
      <c r="B1885" s="78"/>
      <c r="C1885" s="78"/>
      <c r="D1885" s="78"/>
      <c r="E1885" s="73"/>
      <c r="F1885" s="78"/>
      <c r="G1885" s="69"/>
      <c r="H1885" s="70"/>
      <c r="I1885" s="70"/>
      <c r="J1885" s="70"/>
    </row>
    <row r="1886" spans="1:10" ht="12.75">
      <c r="A1886" s="78"/>
      <c r="B1886" s="78"/>
      <c r="C1886" s="78"/>
      <c r="D1886" s="78"/>
      <c r="E1886" s="73"/>
      <c r="F1886" s="78"/>
      <c r="G1886" s="69"/>
      <c r="H1886" s="70"/>
      <c r="I1886" s="70"/>
      <c r="J1886" s="70"/>
    </row>
    <row r="1887" spans="1:10" ht="12.75">
      <c r="A1887" s="78"/>
      <c r="B1887" s="78"/>
      <c r="C1887" s="78"/>
      <c r="D1887" s="78"/>
      <c r="E1887" s="73"/>
      <c r="F1887" s="78"/>
      <c r="G1887" s="69"/>
      <c r="H1887" s="70"/>
      <c r="I1887" s="70"/>
      <c r="J1887" s="70"/>
    </row>
    <row r="1888" spans="1:10" ht="12.75">
      <c r="A1888" s="78"/>
      <c r="B1888" s="78"/>
      <c r="C1888" s="78"/>
      <c r="D1888" s="78"/>
      <c r="E1888" s="73"/>
      <c r="F1888" s="78"/>
      <c r="G1888" s="69"/>
      <c r="H1888" s="70"/>
      <c r="I1888" s="70"/>
      <c r="J1888" s="70"/>
    </row>
    <row r="1889" spans="1:10" ht="12.75">
      <c r="A1889" s="78"/>
      <c r="B1889" s="78"/>
      <c r="C1889" s="78"/>
      <c r="D1889" s="78"/>
      <c r="E1889" s="73"/>
      <c r="F1889" s="78"/>
      <c r="G1889" s="69"/>
      <c r="H1889" s="70"/>
      <c r="I1889" s="70"/>
      <c r="J1889" s="70"/>
    </row>
    <row r="1890" spans="1:10" ht="12.75">
      <c r="A1890" s="78"/>
      <c r="B1890" s="78"/>
      <c r="C1890" s="78"/>
      <c r="D1890" s="78"/>
      <c r="E1890" s="73"/>
      <c r="F1890" s="78"/>
      <c r="G1890" s="69"/>
      <c r="H1890" s="70"/>
      <c r="I1890" s="70"/>
      <c r="J1890" s="70"/>
    </row>
    <row r="1891" spans="1:10" ht="12.75">
      <c r="A1891" s="78"/>
      <c r="B1891" s="78"/>
      <c r="C1891" s="78"/>
      <c r="D1891" s="78"/>
      <c r="E1891" s="73"/>
      <c r="F1891" s="78"/>
      <c r="G1891" s="69"/>
      <c r="H1891" s="70"/>
      <c r="I1891" s="70"/>
      <c r="J1891" s="70"/>
    </row>
    <row r="1892" spans="1:10" ht="12.75">
      <c r="A1892" s="78"/>
      <c r="B1892" s="78"/>
      <c r="C1892" s="78"/>
      <c r="D1892" s="78"/>
      <c r="E1892" s="73"/>
      <c r="F1892" s="78"/>
      <c r="G1892" s="69"/>
      <c r="H1892" s="70"/>
      <c r="I1892" s="70"/>
      <c r="J1892" s="70"/>
    </row>
    <row r="1893" spans="1:10" ht="12.75">
      <c r="A1893" s="78"/>
      <c r="B1893" s="78"/>
      <c r="C1893" s="78"/>
      <c r="D1893" s="78"/>
      <c r="E1893" s="73"/>
      <c r="F1893" s="78"/>
      <c r="G1893" s="69"/>
      <c r="H1893" s="70"/>
      <c r="I1893" s="70"/>
      <c r="J1893" s="70"/>
    </row>
    <row r="1894" spans="1:10" ht="12.75">
      <c r="A1894" s="78"/>
      <c r="B1894" s="78"/>
      <c r="C1894" s="78"/>
      <c r="D1894" s="78"/>
      <c r="E1894" s="73"/>
      <c r="F1894" s="78"/>
      <c r="G1894" s="69"/>
      <c r="H1894" s="70"/>
      <c r="I1894" s="70"/>
      <c r="J1894" s="70"/>
    </row>
    <row r="1895" spans="1:10" ht="12.75">
      <c r="A1895" s="78"/>
      <c r="B1895" s="78"/>
      <c r="C1895" s="78"/>
      <c r="D1895" s="78"/>
      <c r="E1895" s="73"/>
      <c r="F1895" s="78"/>
      <c r="G1895" s="69"/>
      <c r="H1895" s="70"/>
      <c r="I1895" s="70"/>
      <c r="J1895" s="70"/>
    </row>
    <row r="1896" spans="1:10" ht="12.75">
      <c r="A1896" s="78"/>
      <c r="B1896" s="78"/>
      <c r="C1896" s="78"/>
      <c r="D1896" s="78"/>
      <c r="E1896" s="73"/>
      <c r="F1896" s="78"/>
      <c r="G1896" s="69"/>
      <c r="H1896" s="70"/>
      <c r="I1896" s="70"/>
      <c r="J1896" s="70"/>
    </row>
    <row r="1897" spans="1:10" ht="12.75">
      <c r="A1897" s="78"/>
      <c r="B1897" s="78"/>
      <c r="C1897" s="78"/>
      <c r="D1897" s="78"/>
      <c r="E1897" s="73"/>
      <c r="F1897" s="78"/>
      <c r="G1897" s="69"/>
      <c r="H1897" s="70"/>
      <c r="I1897" s="70"/>
      <c r="J1897" s="70"/>
    </row>
    <row r="1898" spans="1:10" ht="12.75">
      <c r="A1898" s="78"/>
      <c r="B1898" s="78"/>
      <c r="C1898" s="78"/>
      <c r="D1898" s="78"/>
      <c r="E1898" s="73"/>
      <c r="F1898" s="78"/>
      <c r="G1898" s="69"/>
      <c r="H1898" s="70"/>
      <c r="I1898" s="70"/>
      <c r="J1898" s="70"/>
    </row>
    <row r="1899" spans="1:10" ht="12.75">
      <c r="A1899" s="78"/>
      <c r="B1899" s="78"/>
      <c r="C1899" s="78"/>
      <c r="D1899" s="78"/>
      <c r="E1899" s="73"/>
      <c r="F1899" s="78"/>
      <c r="G1899" s="69"/>
      <c r="H1899" s="70"/>
      <c r="I1899" s="70"/>
      <c r="J1899" s="70"/>
    </row>
    <row r="1900" spans="1:10" ht="12.75">
      <c r="A1900" s="78"/>
      <c r="B1900" s="78"/>
      <c r="C1900" s="78"/>
      <c r="D1900" s="78"/>
      <c r="E1900" s="73"/>
      <c r="F1900" s="78"/>
      <c r="G1900" s="69"/>
      <c r="H1900" s="70"/>
      <c r="I1900" s="70"/>
      <c r="J1900" s="70"/>
    </row>
    <row r="1901" spans="1:10" ht="12.75">
      <c r="A1901" s="78"/>
      <c r="B1901" s="78"/>
      <c r="C1901" s="78"/>
      <c r="D1901" s="78"/>
      <c r="E1901" s="73"/>
      <c r="F1901" s="78"/>
      <c r="G1901" s="69"/>
      <c r="H1901" s="70"/>
      <c r="I1901" s="70"/>
      <c r="J1901" s="70"/>
    </row>
    <row r="1902" spans="1:10" ht="12.75">
      <c r="A1902" s="78"/>
      <c r="B1902" s="78"/>
      <c r="C1902" s="78"/>
      <c r="D1902" s="78"/>
      <c r="E1902" s="73"/>
      <c r="F1902" s="78"/>
      <c r="G1902" s="69"/>
      <c r="H1902" s="70"/>
      <c r="I1902" s="70"/>
      <c r="J1902" s="70"/>
    </row>
    <row r="1903" spans="1:10" ht="12.75">
      <c r="A1903" s="78"/>
      <c r="B1903" s="78"/>
      <c r="C1903" s="78"/>
      <c r="D1903" s="78"/>
      <c r="E1903" s="73"/>
      <c r="F1903" s="78"/>
      <c r="G1903" s="69"/>
      <c r="H1903" s="70"/>
      <c r="I1903" s="70"/>
      <c r="J1903" s="70"/>
    </row>
    <row r="1904" spans="1:10" ht="12.75">
      <c r="A1904" s="78"/>
      <c r="B1904" s="78"/>
      <c r="C1904" s="78"/>
      <c r="D1904" s="78"/>
      <c r="E1904" s="73"/>
      <c r="F1904" s="78"/>
      <c r="G1904" s="69"/>
      <c r="H1904" s="70"/>
      <c r="I1904" s="70"/>
      <c r="J1904" s="70"/>
    </row>
    <row r="1905" spans="1:10" ht="12.75">
      <c r="A1905" s="78"/>
      <c r="B1905" s="78"/>
      <c r="C1905" s="78"/>
      <c r="D1905" s="78"/>
      <c r="E1905" s="73"/>
      <c r="F1905" s="78"/>
      <c r="G1905" s="69"/>
      <c r="H1905" s="70"/>
      <c r="I1905" s="70"/>
      <c r="J1905" s="70"/>
    </row>
    <row r="1906" spans="1:10" ht="12.75">
      <c r="A1906" s="78"/>
      <c r="B1906" s="78"/>
      <c r="C1906" s="78"/>
      <c r="D1906" s="78"/>
      <c r="E1906" s="73"/>
      <c r="F1906" s="78"/>
      <c r="G1906" s="69"/>
      <c r="H1906" s="70"/>
      <c r="I1906" s="70"/>
      <c r="J1906" s="70"/>
    </row>
    <row r="1907" spans="1:10" ht="12.75">
      <c r="A1907" s="78"/>
      <c r="B1907" s="78"/>
      <c r="C1907" s="78"/>
      <c r="D1907" s="78"/>
      <c r="E1907" s="73"/>
      <c r="F1907" s="78"/>
      <c r="G1907" s="69"/>
      <c r="H1907" s="70"/>
      <c r="I1907" s="70"/>
      <c r="J1907" s="70"/>
    </row>
    <row r="1908" spans="1:10" ht="12.75">
      <c r="A1908" s="78"/>
      <c r="B1908" s="78"/>
      <c r="C1908" s="78"/>
      <c r="D1908" s="78"/>
      <c r="E1908" s="73"/>
      <c r="F1908" s="78"/>
      <c r="G1908" s="69"/>
      <c r="H1908" s="70"/>
      <c r="I1908" s="70"/>
      <c r="J1908" s="70"/>
    </row>
    <row r="1909" spans="1:10" ht="12.75">
      <c r="A1909" s="78"/>
      <c r="B1909" s="78"/>
      <c r="C1909" s="78"/>
      <c r="D1909" s="78"/>
      <c r="E1909" s="73"/>
      <c r="F1909" s="78"/>
      <c r="G1909" s="69"/>
      <c r="H1909" s="70"/>
      <c r="I1909" s="70"/>
      <c r="J1909" s="70"/>
    </row>
    <row r="1910" spans="1:10" ht="12.75">
      <c r="A1910" s="78"/>
      <c r="B1910" s="78"/>
      <c r="C1910" s="78"/>
      <c r="D1910" s="78"/>
      <c r="E1910" s="73"/>
      <c r="F1910" s="78"/>
      <c r="G1910" s="69"/>
      <c r="H1910" s="70"/>
      <c r="I1910" s="70"/>
      <c r="J1910" s="70"/>
    </row>
    <row r="1911" spans="1:10" ht="12.75">
      <c r="A1911" s="78"/>
      <c r="B1911" s="78"/>
      <c r="C1911" s="78"/>
      <c r="D1911" s="78"/>
      <c r="E1911" s="73"/>
      <c r="F1911" s="78"/>
      <c r="G1911" s="69"/>
      <c r="H1911" s="70"/>
      <c r="I1911" s="70"/>
      <c r="J1911" s="70"/>
    </row>
    <row r="1912" spans="1:10" ht="12.75">
      <c r="A1912" s="78"/>
      <c r="B1912" s="78"/>
      <c r="C1912" s="78"/>
      <c r="D1912" s="78"/>
      <c r="E1912" s="73"/>
      <c r="F1912" s="78"/>
      <c r="G1912" s="69"/>
      <c r="H1912" s="70"/>
      <c r="I1912" s="70"/>
      <c r="J1912" s="70"/>
    </row>
    <row r="1913" spans="1:10" ht="12.75">
      <c r="A1913" s="78"/>
      <c r="B1913" s="78"/>
      <c r="C1913" s="78"/>
      <c r="D1913" s="78"/>
      <c r="E1913" s="73"/>
      <c r="F1913" s="78"/>
      <c r="G1913" s="69"/>
      <c r="H1913" s="70"/>
      <c r="I1913" s="70"/>
      <c r="J1913" s="70"/>
    </row>
    <row r="1914" spans="1:10" ht="12.75">
      <c r="A1914" s="78"/>
      <c r="B1914" s="78"/>
      <c r="C1914" s="78"/>
      <c r="D1914" s="78"/>
      <c r="E1914" s="73"/>
      <c r="F1914" s="78"/>
      <c r="G1914" s="69"/>
      <c r="H1914" s="70"/>
      <c r="I1914" s="70"/>
      <c r="J1914" s="70"/>
    </row>
    <row r="1915" spans="1:10" ht="12.75">
      <c r="A1915" s="78"/>
      <c r="B1915" s="78"/>
      <c r="C1915" s="78"/>
      <c r="D1915" s="78"/>
      <c r="E1915" s="73"/>
      <c r="F1915" s="78"/>
      <c r="G1915" s="69"/>
      <c r="H1915" s="70"/>
      <c r="I1915" s="70"/>
      <c r="J1915" s="70"/>
    </row>
    <row r="1916" spans="1:10" ht="12.75">
      <c r="A1916" s="78"/>
      <c r="B1916" s="78"/>
      <c r="C1916" s="78"/>
      <c r="D1916" s="78"/>
      <c r="E1916" s="73"/>
      <c r="F1916" s="78"/>
      <c r="G1916" s="69"/>
      <c r="H1916" s="70"/>
      <c r="I1916" s="70"/>
      <c r="J1916" s="70"/>
    </row>
    <row r="1917" spans="1:10" ht="12.75">
      <c r="A1917" s="78"/>
      <c r="B1917" s="78"/>
      <c r="C1917" s="78"/>
      <c r="D1917" s="78"/>
      <c r="E1917" s="73"/>
      <c r="F1917" s="78"/>
      <c r="G1917" s="69"/>
      <c r="H1917" s="70"/>
      <c r="I1917" s="70"/>
      <c r="J1917" s="70"/>
    </row>
    <row r="1918" spans="1:10" ht="12.75">
      <c r="A1918" s="78"/>
      <c r="B1918" s="78"/>
      <c r="C1918" s="78"/>
      <c r="D1918" s="78"/>
      <c r="E1918" s="73"/>
      <c r="F1918" s="78"/>
      <c r="G1918" s="69"/>
      <c r="H1918" s="70"/>
      <c r="I1918" s="70"/>
      <c r="J1918" s="70"/>
    </row>
    <row r="1919" spans="1:10" ht="12.75">
      <c r="A1919" s="78"/>
      <c r="B1919" s="78"/>
      <c r="C1919" s="78"/>
      <c r="D1919" s="78"/>
      <c r="E1919" s="73"/>
      <c r="F1919" s="78"/>
      <c r="G1919" s="69"/>
      <c r="H1919" s="70"/>
      <c r="I1919" s="70"/>
      <c r="J1919" s="70"/>
    </row>
    <row r="1920" spans="1:10" ht="12.75">
      <c r="A1920" s="78"/>
      <c r="B1920" s="78"/>
      <c r="C1920" s="78"/>
      <c r="D1920" s="78"/>
      <c r="E1920" s="73"/>
      <c r="F1920" s="78"/>
      <c r="G1920" s="69"/>
      <c r="H1920" s="70"/>
      <c r="I1920" s="70"/>
      <c r="J1920" s="70"/>
    </row>
    <row r="1921" spans="1:10" ht="12.75">
      <c r="A1921" s="78"/>
      <c r="B1921" s="78"/>
      <c r="C1921" s="78"/>
      <c r="D1921" s="78"/>
      <c r="E1921" s="73"/>
      <c r="F1921" s="78"/>
      <c r="G1921" s="69"/>
      <c r="H1921" s="70"/>
      <c r="I1921" s="70"/>
      <c r="J1921" s="70"/>
    </row>
    <row r="1922" spans="1:10" ht="12.75">
      <c r="A1922" s="78"/>
      <c r="B1922" s="78"/>
      <c r="C1922" s="78"/>
      <c r="D1922" s="78"/>
      <c r="E1922" s="73"/>
      <c r="F1922" s="78"/>
      <c r="G1922" s="69"/>
      <c r="H1922" s="70"/>
      <c r="I1922" s="70"/>
      <c r="J1922" s="70"/>
    </row>
    <row r="1923" spans="1:10" ht="12.75">
      <c r="A1923" s="78"/>
      <c r="B1923" s="78"/>
      <c r="C1923" s="78"/>
      <c r="D1923" s="78"/>
      <c r="E1923" s="73"/>
      <c r="F1923" s="78"/>
      <c r="G1923" s="69"/>
      <c r="H1923" s="70"/>
      <c r="I1923" s="70"/>
      <c r="J1923" s="70"/>
    </row>
    <row r="1924" spans="1:10" ht="12.75">
      <c r="A1924" s="78"/>
      <c r="B1924" s="78"/>
      <c r="C1924" s="78"/>
      <c r="D1924" s="78"/>
      <c r="E1924" s="73"/>
      <c r="F1924" s="78"/>
      <c r="G1924" s="69"/>
      <c r="H1924" s="70"/>
      <c r="I1924" s="70"/>
      <c r="J1924" s="70"/>
    </row>
    <row r="1925" spans="1:10" ht="12.75">
      <c r="A1925" s="78"/>
      <c r="B1925" s="78"/>
      <c r="C1925" s="78"/>
      <c r="D1925" s="78"/>
      <c r="E1925" s="73"/>
      <c r="F1925" s="78"/>
      <c r="G1925" s="69"/>
      <c r="H1925" s="70"/>
      <c r="I1925" s="70"/>
      <c r="J1925" s="70"/>
    </row>
    <row r="1926" spans="1:10" ht="12.75">
      <c r="A1926" s="78"/>
      <c r="B1926" s="78"/>
      <c r="C1926" s="78"/>
      <c r="D1926" s="78"/>
      <c r="E1926" s="73"/>
      <c r="F1926" s="78"/>
      <c r="G1926" s="69"/>
      <c r="H1926" s="70"/>
      <c r="I1926" s="70"/>
      <c r="J1926" s="70"/>
    </row>
    <row r="1927" spans="1:10" ht="12.75">
      <c r="A1927" s="78"/>
      <c r="B1927" s="78"/>
      <c r="C1927" s="78"/>
      <c r="D1927" s="78"/>
      <c r="E1927" s="73"/>
      <c r="F1927" s="78"/>
      <c r="G1927" s="69"/>
      <c r="H1927" s="70"/>
      <c r="I1927" s="70"/>
      <c r="J1927" s="70"/>
    </row>
    <row r="1928" spans="1:10" ht="12.75">
      <c r="A1928" s="78"/>
      <c r="B1928" s="78"/>
      <c r="C1928" s="78"/>
      <c r="D1928" s="78"/>
      <c r="E1928" s="73"/>
      <c r="F1928" s="78"/>
      <c r="G1928" s="69"/>
      <c r="H1928" s="70"/>
      <c r="I1928" s="70"/>
      <c r="J1928" s="70"/>
    </row>
    <row r="1929" spans="1:10" ht="12.75">
      <c r="A1929" s="78"/>
      <c r="B1929" s="78"/>
      <c r="C1929" s="78"/>
      <c r="D1929" s="78"/>
      <c r="E1929" s="73"/>
      <c r="F1929" s="78"/>
      <c r="G1929" s="69"/>
      <c r="H1929" s="70"/>
      <c r="I1929" s="70"/>
      <c r="J1929" s="70"/>
    </row>
    <row r="1930" spans="1:10" ht="12.75">
      <c r="A1930" s="78"/>
      <c r="B1930" s="78"/>
      <c r="C1930" s="78"/>
      <c r="D1930" s="78"/>
      <c r="E1930" s="73"/>
      <c r="F1930" s="78"/>
      <c r="G1930" s="69"/>
      <c r="H1930" s="70"/>
      <c r="I1930" s="70"/>
      <c r="J1930" s="70"/>
    </row>
    <row r="1931" spans="1:10" ht="12.75">
      <c r="A1931" s="78"/>
      <c r="B1931" s="78"/>
      <c r="C1931" s="78"/>
      <c r="D1931" s="78"/>
      <c r="E1931" s="73"/>
      <c r="F1931" s="78"/>
      <c r="G1931" s="69"/>
      <c r="H1931" s="70"/>
      <c r="I1931" s="70"/>
      <c r="J1931" s="70"/>
    </row>
    <row r="1932" spans="1:10" ht="12.75">
      <c r="A1932" s="78"/>
      <c r="B1932" s="78"/>
      <c r="C1932" s="78"/>
      <c r="D1932" s="78"/>
      <c r="E1932" s="73"/>
      <c r="F1932" s="78"/>
      <c r="G1932" s="69"/>
      <c r="H1932" s="70"/>
      <c r="I1932" s="70"/>
      <c r="J1932" s="70"/>
    </row>
    <row r="1933" spans="1:10" ht="12.75">
      <c r="A1933" s="78"/>
      <c r="B1933" s="78"/>
      <c r="C1933" s="78"/>
      <c r="D1933" s="78"/>
      <c r="E1933" s="73"/>
      <c r="F1933" s="78"/>
      <c r="G1933" s="69"/>
      <c r="H1933" s="70"/>
      <c r="I1933" s="70"/>
      <c r="J1933" s="70"/>
    </row>
    <row r="1934" spans="1:10" ht="12.75">
      <c r="A1934" s="78"/>
      <c r="B1934" s="78"/>
      <c r="C1934" s="78"/>
      <c r="D1934" s="78"/>
      <c r="E1934" s="73"/>
      <c r="F1934" s="78"/>
      <c r="G1934" s="69"/>
      <c r="H1934" s="70"/>
      <c r="I1934" s="70"/>
      <c r="J1934" s="70"/>
    </row>
    <row r="1935" spans="1:10" ht="12.75">
      <c r="A1935" s="78"/>
      <c r="B1935" s="78"/>
      <c r="C1935" s="78"/>
      <c r="D1935" s="78"/>
      <c r="E1935" s="73"/>
      <c r="F1935" s="78"/>
      <c r="G1935" s="69"/>
      <c r="H1935" s="70"/>
      <c r="I1935" s="70"/>
      <c r="J1935" s="70"/>
    </row>
    <row r="1936" spans="1:10" ht="12.75">
      <c r="A1936" s="78"/>
      <c r="B1936" s="78"/>
      <c r="C1936" s="78"/>
      <c r="D1936" s="78"/>
      <c r="E1936" s="73"/>
      <c r="F1936" s="78"/>
      <c r="G1936" s="69"/>
      <c r="H1936" s="70"/>
      <c r="I1936" s="70"/>
      <c r="J1936" s="70"/>
    </row>
    <row r="1937" spans="1:10" ht="12.75">
      <c r="A1937" s="78"/>
      <c r="B1937" s="78"/>
      <c r="C1937" s="78"/>
      <c r="D1937" s="78"/>
      <c r="E1937" s="73"/>
      <c r="F1937" s="78"/>
      <c r="G1937" s="69"/>
      <c r="H1937" s="70"/>
      <c r="I1937" s="70"/>
      <c r="J1937" s="70"/>
    </row>
    <row r="1938" spans="1:10" ht="12.75">
      <c r="A1938" s="78"/>
      <c r="B1938" s="78"/>
      <c r="C1938" s="78"/>
      <c r="D1938" s="78"/>
      <c r="E1938" s="73"/>
      <c r="F1938" s="78"/>
      <c r="G1938" s="69"/>
      <c r="H1938" s="70"/>
      <c r="I1938" s="70"/>
      <c r="J1938" s="70"/>
    </row>
    <row r="1939" spans="1:10" ht="12.75">
      <c r="A1939" s="78"/>
      <c r="B1939" s="78"/>
      <c r="C1939" s="78"/>
      <c r="D1939" s="78"/>
      <c r="E1939" s="73"/>
      <c r="F1939" s="78"/>
      <c r="G1939" s="69"/>
      <c r="H1939" s="70"/>
      <c r="I1939" s="70"/>
      <c r="J1939" s="70"/>
    </row>
    <row r="1940" spans="1:10" ht="12.75">
      <c r="A1940" s="78"/>
      <c r="B1940" s="78"/>
      <c r="C1940" s="78"/>
      <c r="D1940" s="78"/>
      <c r="E1940" s="73"/>
      <c r="F1940" s="78"/>
      <c r="G1940" s="69"/>
      <c r="H1940" s="70"/>
      <c r="I1940" s="70"/>
      <c r="J1940" s="70"/>
    </row>
    <row r="1941" spans="1:10" ht="12.75">
      <c r="A1941" s="78"/>
      <c r="B1941" s="78"/>
      <c r="C1941" s="78"/>
      <c r="D1941" s="78"/>
      <c r="E1941" s="73"/>
      <c r="F1941" s="78"/>
      <c r="G1941" s="69"/>
      <c r="H1941" s="70"/>
      <c r="I1941" s="70"/>
      <c r="J1941" s="70"/>
    </row>
    <row r="1942" spans="1:10" ht="12.75">
      <c r="A1942" s="78"/>
      <c r="B1942" s="78"/>
      <c r="C1942" s="78"/>
      <c r="D1942" s="78"/>
      <c r="E1942" s="73"/>
      <c r="F1942" s="78"/>
      <c r="G1942" s="69"/>
      <c r="H1942" s="70"/>
      <c r="I1942" s="70"/>
      <c r="J1942" s="70"/>
    </row>
    <row r="1943" spans="1:10" ht="12.75">
      <c r="A1943" s="78"/>
      <c r="B1943" s="78"/>
      <c r="C1943" s="78"/>
      <c r="D1943" s="78"/>
      <c r="E1943" s="73"/>
      <c r="F1943" s="78"/>
      <c r="G1943" s="69"/>
      <c r="H1943" s="70"/>
      <c r="I1943" s="70"/>
      <c r="J1943" s="70"/>
    </row>
    <row r="1944" spans="1:10" ht="12.75">
      <c r="A1944" s="78"/>
      <c r="B1944" s="78"/>
      <c r="C1944" s="78"/>
      <c r="D1944" s="78"/>
      <c r="E1944" s="73"/>
      <c r="F1944" s="78"/>
      <c r="G1944" s="69"/>
      <c r="H1944" s="70"/>
      <c r="I1944" s="70"/>
      <c r="J1944" s="70"/>
    </row>
    <row r="1945" spans="1:10" ht="12.75">
      <c r="A1945" s="78"/>
      <c r="B1945" s="78"/>
      <c r="C1945" s="78"/>
      <c r="D1945" s="78"/>
      <c r="E1945" s="73"/>
      <c r="F1945" s="78"/>
      <c r="G1945" s="69"/>
      <c r="H1945" s="70"/>
      <c r="I1945" s="70"/>
      <c r="J1945" s="70"/>
    </row>
    <row r="1946" spans="1:10" ht="12.75">
      <c r="A1946" s="78"/>
      <c r="B1946" s="78"/>
      <c r="C1946" s="78"/>
      <c r="D1946" s="78"/>
      <c r="E1946" s="73"/>
      <c r="F1946" s="78"/>
      <c r="G1946" s="69"/>
      <c r="H1946" s="70"/>
      <c r="I1946" s="70"/>
      <c r="J1946" s="70"/>
    </row>
    <row r="1947" spans="1:10" ht="12.75">
      <c r="A1947" s="78"/>
      <c r="B1947" s="78"/>
      <c r="C1947" s="78"/>
      <c r="D1947" s="78"/>
      <c r="E1947" s="73"/>
      <c r="F1947" s="78"/>
      <c r="G1947" s="69"/>
      <c r="H1947" s="70"/>
      <c r="I1947" s="70"/>
      <c r="J1947" s="70"/>
    </row>
    <row r="1948" spans="1:10" ht="12.75">
      <c r="A1948" s="78"/>
      <c r="B1948" s="78"/>
      <c r="C1948" s="78"/>
      <c r="D1948" s="78"/>
      <c r="E1948" s="73"/>
      <c r="F1948" s="78"/>
      <c r="G1948" s="69"/>
      <c r="H1948" s="70"/>
      <c r="I1948" s="70"/>
      <c r="J1948" s="70"/>
    </row>
    <row r="1949" spans="1:10" ht="12.75">
      <c r="A1949" s="78"/>
      <c r="B1949" s="78"/>
      <c r="C1949" s="78"/>
      <c r="D1949" s="78"/>
      <c r="E1949" s="73"/>
      <c r="F1949" s="78"/>
      <c r="G1949" s="69"/>
      <c r="H1949" s="70"/>
      <c r="I1949" s="70"/>
      <c r="J1949" s="70"/>
    </row>
    <row r="1950" spans="1:10" ht="12.75">
      <c r="A1950" s="78"/>
      <c r="B1950" s="78"/>
      <c r="C1950" s="78"/>
      <c r="D1950" s="78"/>
      <c r="E1950" s="73"/>
      <c r="F1950" s="78"/>
      <c r="G1950" s="69"/>
      <c r="H1950" s="70"/>
      <c r="I1950" s="70"/>
      <c r="J1950" s="70"/>
    </row>
    <row r="1951" spans="1:10" ht="12.75">
      <c r="A1951" s="78"/>
      <c r="B1951" s="78"/>
      <c r="C1951" s="78"/>
      <c r="D1951" s="78"/>
      <c r="E1951" s="73"/>
      <c r="F1951" s="78"/>
      <c r="G1951" s="69"/>
      <c r="H1951" s="70"/>
      <c r="I1951" s="70"/>
      <c r="J1951" s="70"/>
    </row>
    <row r="1952" spans="1:10" ht="12.75">
      <c r="A1952" s="78"/>
      <c r="B1952" s="78"/>
      <c r="C1952" s="78"/>
      <c r="D1952" s="78"/>
      <c r="E1952" s="73"/>
      <c r="F1952" s="78"/>
      <c r="G1952" s="69"/>
      <c r="H1952" s="70"/>
      <c r="I1952" s="70"/>
      <c r="J1952" s="70"/>
    </row>
    <row r="1953" spans="1:10" ht="12.75">
      <c r="A1953" s="78"/>
      <c r="B1953" s="78"/>
      <c r="C1953" s="78"/>
      <c r="D1953" s="78"/>
      <c r="E1953" s="73"/>
      <c r="F1953" s="78"/>
      <c r="G1953" s="69"/>
      <c r="H1953" s="70"/>
      <c r="I1953" s="70"/>
      <c r="J1953" s="70"/>
    </row>
    <row r="1954" spans="1:10" ht="12.75">
      <c r="A1954" s="78"/>
      <c r="B1954" s="78"/>
      <c r="C1954" s="78"/>
      <c r="D1954" s="78"/>
      <c r="E1954" s="73"/>
      <c r="F1954" s="78"/>
      <c r="G1954" s="69"/>
      <c r="H1954" s="70"/>
      <c r="I1954" s="70"/>
      <c r="J1954" s="70"/>
    </row>
    <row r="1955" spans="1:10" ht="12.75">
      <c r="A1955" s="78"/>
      <c r="B1955" s="78"/>
      <c r="C1955" s="78"/>
      <c r="D1955" s="78"/>
      <c r="E1955" s="73"/>
      <c r="F1955" s="78"/>
      <c r="G1955" s="69"/>
      <c r="H1955" s="70"/>
      <c r="I1955" s="70"/>
      <c r="J1955" s="70"/>
    </row>
    <row r="1956" spans="1:10" ht="12.75">
      <c r="A1956" s="78"/>
      <c r="B1956" s="78"/>
      <c r="C1956" s="78"/>
      <c r="D1956" s="78"/>
      <c r="E1956" s="73"/>
      <c r="F1956" s="78"/>
      <c r="G1956" s="69"/>
      <c r="H1956" s="70"/>
      <c r="I1956" s="70"/>
      <c r="J1956" s="70"/>
    </row>
    <row r="1957" spans="1:10" ht="12.75">
      <c r="A1957" s="78"/>
      <c r="B1957" s="78"/>
      <c r="C1957" s="78"/>
      <c r="D1957" s="78"/>
      <c r="E1957" s="73"/>
      <c r="F1957" s="78"/>
      <c r="G1957" s="69"/>
      <c r="H1957" s="70"/>
      <c r="I1957" s="70"/>
      <c r="J1957" s="70"/>
    </row>
    <row r="1958" spans="1:10" ht="12.75">
      <c r="A1958" s="78"/>
      <c r="B1958" s="78"/>
      <c r="C1958" s="78"/>
      <c r="D1958" s="78"/>
      <c r="E1958" s="73"/>
      <c r="F1958" s="78"/>
      <c r="G1958" s="69"/>
      <c r="H1958" s="70"/>
      <c r="I1958" s="70"/>
      <c r="J1958" s="70"/>
    </row>
    <row r="1959" spans="1:10" ht="12.75">
      <c r="A1959" s="78"/>
      <c r="B1959" s="78"/>
      <c r="C1959" s="78"/>
      <c r="D1959" s="78"/>
      <c r="E1959" s="73"/>
      <c r="F1959" s="78"/>
      <c r="G1959" s="69"/>
      <c r="H1959" s="70"/>
      <c r="I1959" s="70"/>
      <c r="J1959" s="70"/>
    </row>
    <row r="1960" spans="1:10" ht="12.75">
      <c r="A1960" s="78"/>
      <c r="B1960" s="78"/>
      <c r="C1960" s="78"/>
      <c r="D1960" s="78"/>
      <c r="E1960" s="73"/>
      <c r="F1960" s="78"/>
      <c r="G1960" s="69"/>
      <c r="H1960" s="70"/>
      <c r="I1960" s="70"/>
      <c r="J1960" s="70"/>
    </row>
    <row r="1961" spans="1:10" ht="12.75">
      <c r="A1961" s="78"/>
      <c r="B1961" s="78"/>
      <c r="C1961" s="78"/>
      <c r="D1961" s="78"/>
      <c r="E1961" s="73"/>
      <c r="F1961" s="78"/>
      <c r="G1961" s="69"/>
      <c r="H1961" s="70"/>
      <c r="I1961" s="70"/>
      <c r="J1961" s="70"/>
    </row>
    <row r="1962" spans="1:10" ht="12.75">
      <c r="A1962" s="78"/>
      <c r="B1962" s="78"/>
      <c r="C1962" s="78"/>
      <c r="D1962" s="78"/>
      <c r="E1962" s="73"/>
      <c r="F1962" s="78"/>
      <c r="G1962" s="69"/>
      <c r="H1962" s="70"/>
      <c r="I1962" s="70"/>
      <c r="J1962" s="70"/>
    </row>
    <row r="1963" spans="1:10" ht="12.75">
      <c r="A1963" s="78"/>
      <c r="B1963" s="78"/>
      <c r="C1963" s="78"/>
      <c r="D1963" s="78"/>
      <c r="E1963" s="73"/>
      <c r="F1963" s="78"/>
      <c r="G1963" s="69"/>
      <c r="H1963" s="70"/>
      <c r="I1963" s="70"/>
      <c r="J1963" s="70"/>
    </row>
    <row r="1964" spans="1:10" ht="12.75">
      <c r="A1964" s="78"/>
      <c r="B1964" s="78"/>
      <c r="C1964" s="78"/>
      <c r="D1964" s="78"/>
      <c r="E1964" s="73"/>
      <c r="F1964" s="78"/>
      <c r="G1964" s="69"/>
      <c r="H1964" s="70"/>
      <c r="I1964" s="70"/>
      <c r="J1964" s="70"/>
    </row>
    <row r="1965" spans="1:10" ht="12.75">
      <c r="A1965" s="78"/>
      <c r="B1965" s="78"/>
      <c r="C1965" s="78"/>
      <c r="D1965" s="78"/>
      <c r="E1965" s="73"/>
      <c r="F1965" s="78"/>
      <c r="G1965" s="69"/>
      <c r="H1965" s="70"/>
      <c r="I1965" s="70"/>
      <c r="J1965" s="70"/>
    </row>
    <row r="1966" spans="1:10" ht="12.75">
      <c r="A1966" s="78"/>
      <c r="B1966" s="78"/>
      <c r="C1966" s="78"/>
      <c r="D1966" s="78"/>
      <c r="E1966" s="73"/>
      <c r="F1966" s="78"/>
      <c r="G1966" s="69"/>
      <c r="H1966" s="70"/>
      <c r="I1966" s="70"/>
      <c r="J1966" s="70"/>
    </row>
    <row r="1967" spans="1:10" ht="12.75">
      <c r="A1967" s="78"/>
      <c r="B1967" s="78"/>
      <c r="C1967" s="78"/>
      <c r="D1967" s="78"/>
      <c r="E1967" s="73"/>
      <c r="F1967" s="78"/>
      <c r="G1967" s="69"/>
      <c r="H1967" s="70"/>
      <c r="I1967" s="70"/>
      <c r="J1967" s="70"/>
    </row>
    <row r="1968" spans="1:10" ht="12.75">
      <c r="A1968" s="78"/>
      <c r="B1968" s="78"/>
      <c r="C1968" s="78"/>
      <c r="D1968" s="78"/>
      <c r="E1968" s="73"/>
      <c r="F1968" s="78"/>
      <c r="G1968" s="69"/>
      <c r="H1968" s="70"/>
      <c r="I1968" s="70"/>
      <c r="J1968" s="70"/>
    </row>
    <row r="1969" spans="1:10" ht="12.75">
      <c r="A1969" s="78"/>
      <c r="B1969" s="78"/>
      <c r="C1969" s="78"/>
      <c r="D1969" s="78"/>
      <c r="E1969" s="73"/>
      <c r="F1969" s="78"/>
      <c r="G1969" s="69"/>
      <c r="H1969" s="70"/>
      <c r="I1969" s="70"/>
      <c r="J1969" s="70"/>
    </row>
    <row r="1970" spans="1:10" ht="12.75">
      <c r="A1970" s="78"/>
      <c r="B1970" s="78"/>
      <c r="C1970" s="78"/>
      <c r="D1970" s="78"/>
      <c r="E1970" s="73"/>
      <c r="F1970" s="78"/>
      <c r="G1970" s="69"/>
      <c r="H1970" s="70"/>
      <c r="I1970" s="70"/>
      <c r="J1970" s="70"/>
    </row>
    <row r="1971" spans="1:10" ht="12.75">
      <c r="A1971" s="78"/>
      <c r="B1971" s="78"/>
      <c r="C1971" s="78"/>
      <c r="D1971" s="78"/>
      <c r="E1971" s="73"/>
      <c r="F1971" s="78"/>
      <c r="G1971" s="69"/>
      <c r="H1971" s="70"/>
      <c r="I1971" s="70"/>
      <c r="J1971" s="70"/>
    </row>
    <row r="1972" spans="1:10" ht="12.75">
      <c r="A1972" s="78"/>
      <c r="B1972" s="78"/>
      <c r="C1972" s="78"/>
      <c r="D1972" s="78"/>
      <c r="E1972" s="73"/>
      <c r="F1972" s="78"/>
      <c r="G1972" s="69"/>
      <c r="H1972" s="70"/>
      <c r="I1972" s="70"/>
      <c r="J1972" s="70"/>
    </row>
    <row r="1973" spans="1:10" ht="12.75">
      <c r="A1973" s="78"/>
      <c r="B1973" s="78"/>
      <c r="C1973" s="78"/>
      <c r="D1973" s="78"/>
      <c r="E1973" s="73"/>
      <c r="F1973" s="78"/>
      <c r="G1973" s="69"/>
      <c r="H1973" s="70"/>
      <c r="I1973" s="70"/>
      <c r="J1973" s="70"/>
    </row>
    <row r="1974" spans="1:10" ht="12.75">
      <c r="A1974" s="78"/>
      <c r="B1974" s="78"/>
      <c r="C1974" s="78"/>
      <c r="D1974" s="78"/>
      <c r="E1974" s="73"/>
      <c r="F1974" s="78"/>
      <c r="G1974" s="69"/>
      <c r="H1974" s="70"/>
      <c r="I1974" s="70"/>
      <c r="J1974" s="70"/>
    </row>
    <row r="1975" spans="1:10" ht="12.75">
      <c r="A1975" s="78"/>
      <c r="B1975" s="78"/>
      <c r="C1975" s="78"/>
      <c r="D1975" s="78"/>
      <c r="E1975" s="73"/>
      <c r="F1975" s="78"/>
      <c r="G1975" s="69"/>
      <c r="H1975" s="70"/>
      <c r="I1975" s="70"/>
      <c r="J1975" s="70"/>
    </row>
    <row r="1976" spans="1:10" ht="12.75">
      <c r="A1976" s="78"/>
      <c r="B1976" s="78"/>
      <c r="C1976" s="78"/>
      <c r="D1976" s="78"/>
      <c r="E1976" s="73"/>
      <c r="F1976" s="78"/>
      <c r="G1976" s="69"/>
      <c r="H1976" s="70"/>
      <c r="I1976" s="70"/>
      <c r="J1976" s="70"/>
    </row>
    <row r="1977" spans="1:10" ht="12.75">
      <c r="A1977" s="78"/>
      <c r="B1977" s="78"/>
      <c r="C1977" s="78"/>
      <c r="D1977" s="78"/>
      <c r="E1977" s="73"/>
      <c r="F1977" s="78"/>
      <c r="G1977" s="69"/>
      <c r="H1977" s="70"/>
      <c r="I1977" s="70"/>
      <c r="J1977" s="70"/>
    </row>
    <row r="1978" spans="1:10" ht="12.75">
      <c r="A1978" s="78"/>
      <c r="B1978" s="78"/>
      <c r="C1978" s="78"/>
      <c r="D1978" s="78"/>
      <c r="E1978" s="73"/>
      <c r="F1978" s="78"/>
      <c r="G1978" s="69"/>
      <c r="H1978" s="70"/>
      <c r="I1978" s="70"/>
      <c r="J1978" s="70"/>
    </row>
    <row r="1979" spans="1:10" ht="12.75">
      <c r="A1979" s="78"/>
      <c r="B1979" s="78"/>
      <c r="C1979" s="78"/>
      <c r="D1979" s="78"/>
      <c r="E1979" s="73"/>
      <c r="F1979" s="78"/>
      <c r="G1979" s="69"/>
      <c r="H1979" s="70"/>
      <c r="I1979" s="70"/>
      <c r="J1979" s="70"/>
    </row>
    <row r="1980" spans="1:10" ht="12.75">
      <c r="A1980" s="78"/>
      <c r="B1980" s="78"/>
      <c r="C1980" s="78"/>
      <c r="D1980" s="78"/>
      <c r="E1980" s="73"/>
      <c r="F1980" s="78"/>
      <c r="G1980" s="69"/>
      <c r="H1980" s="70"/>
      <c r="I1980" s="70"/>
      <c r="J1980" s="70"/>
    </row>
    <row r="1981" spans="1:10" ht="12.75">
      <c r="A1981" s="78"/>
      <c r="B1981" s="78"/>
      <c r="C1981" s="78"/>
      <c r="D1981" s="78"/>
      <c r="E1981" s="73"/>
      <c r="F1981" s="78"/>
      <c r="G1981" s="69"/>
      <c r="H1981" s="70"/>
      <c r="I1981" s="70"/>
      <c r="J1981" s="70"/>
    </row>
    <row r="1982" spans="1:10" ht="12.75">
      <c r="A1982" s="78"/>
      <c r="B1982" s="78"/>
      <c r="C1982" s="78"/>
      <c r="D1982" s="78"/>
      <c r="E1982" s="73"/>
      <c r="F1982" s="78"/>
      <c r="G1982" s="69"/>
      <c r="H1982" s="70"/>
      <c r="I1982" s="70"/>
      <c r="J1982" s="70"/>
    </row>
    <row r="1983" spans="1:10" ht="12.75">
      <c r="A1983" s="78"/>
      <c r="B1983" s="78"/>
      <c r="C1983" s="78"/>
      <c r="D1983" s="78"/>
      <c r="E1983" s="73"/>
      <c r="F1983" s="78"/>
      <c r="G1983" s="69"/>
      <c r="H1983" s="70"/>
      <c r="I1983" s="70"/>
      <c r="J1983" s="70"/>
    </row>
    <row r="1984" spans="1:10" ht="12.75">
      <c r="A1984" s="78"/>
      <c r="B1984" s="78"/>
      <c r="C1984" s="78"/>
      <c r="D1984" s="78"/>
      <c r="E1984" s="73"/>
      <c r="F1984" s="78"/>
      <c r="G1984" s="69"/>
      <c r="H1984" s="70"/>
      <c r="I1984" s="70"/>
      <c r="J1984" s="70"/>
    </row>
    <row r="1985" spans="1:10" ht="12.75">
      <c r="A1985" s="78"/>
      <c r="B1985" s="78"/>
      <c r="C1985" s="78"/>
      <c r="D1985" s="78"/>
      <c r="E1985" s="73"/>
      <c r="F1985" s="78"/>
      <c r="G1985" s="69"/>
      <c r="H1985" s="70"/>
      <c r="I1985" s="70"/>
      <c r="J1985" s="70"/>
    </row>
    <row r="1986" spans="1:10" ht="12.75">
      <c r="A1986" s="78"/>
      <c r="B1986" s="78"/>
      <c r="C1986" s="78"/>
      <c r="D1986" s="78"/>
      <c r="E1986" s="73"/>
      <c r="F1986" s="78"/>
      <c r="G1986" s="69"/>
      <c r="H1986" s="70"/>
      <c r="I1986" s="70"/>
      <c r="J1986" s="70"/>
    </row>
    <row r="1987" spans="1:10" ht="12.75">
      <c r="A1987" s="78"/>
      <c r="B1987" s="78"/>
      <c r="C1987" s="78"/>
      <c r="D1987" s="78"/>
      <c r="E1987" s="73"/>
      <c r="F1987" s="78"/>
      <c r="G1987" s="69"/>
      <c r="H1987" s="70"/>
      <c r="I1987" s="70"/>
      <c r="J1987" s="70"/>
    </row>
    <row r="1988" spans="1:10" ht="12.75">
      <c r="A1988" s="78"/>
      <c r="B1988" s="78"/>
      <c r="C1988" s="78"/>
      <c r="D1988" s="78"/>
      <c r="E1988" s="73"/>
      <c r="F1988" s="78"/>
      <c r="G1988" s="69"/>
      <c r="H1988" s="70"/>
      <c r="I1988" s="70"/>
      <c r="J1988" s="70"/>
    </row>
    <row r="1989" spans="1:10" ht="12.75">
      <c r="A1989" s="78"/>
      <c r="B1989" s="78"/>
      <c r="C1989" s="78"/>
      <c r="D1989" s="78"/>
      <c r="E1989" s="73"/>
      <c r="F1989" s="78"/>
      <c r="G1989" s="69"/>
      <c r="H1989" s="70"/>
      <c r="I1989" s="70"/>
      <c r="J1989" s="70"/>
    </row>
    <row r="1990" spans="1:10" ht="12.75">
      <c r="A1990" s="78"/>
      <c r="B1990" s="78"/>
      <c r="C1990" s="78"/>
      <c r="D1990" s="78"/>
      <c r="E1990" s="73"/>
      <c r="F1990" s="78"/>
      <c r="G1990" s="69"/>
      <c r="H1990" s="70"/>
      <c r="I1990" s="70"/>
      <c r="J1990" s="70"/>
    </row>
    <row r="1991" spans="1:10" ht="12.75">
      <c r="A1991" s="78"/>
      <c r="B1991" s="78"/>
      <c r="C1991" s="78"/>
      <c r="D1991" s="78"/>
      <c r="E1991" s="73"/>
      <c r="F1991" s="78"/>
      <c r="G1991" s="69"/>
      <c r="H1991" s="70"/>
      <c r="I1991" s="70"/>
      <c r="J1991" s="70"/>
    </row>
    <row r="1992" spans="1:10" ht="12.75">
      <c r="A1992" s="78"/>
      <c r="B1992" s="78"/>
      <c r="C1992" s="78"/>
      <c r="D1992" s="78"/>
      <c r="E1992" s="73"/>
      <c r="F1992" s="78"/>
      <c r="G1992" s="69"/>
      <c r="H1992" s="70"/>
      <c r="I1992" s="70"/>
      <c r="J1992" s="70"/>
    </row>
    <row r="1993" spans="1:10" ht="12.75">
      <c r="A1993" s="78"/>
      <c r="B1993" s="78"/>
      <c r="C1993" s="78"/>
      <c r="D1993" s="78"/>
      <c r="E1993" s="73"/>
      <c r="F1993" s="78"/>
      <c r="G1993" s="69"/>
      <c r="H1993" s="70"/>
      <c r="I1993" s="70"/>
      <c r="J1993" s="70"/>
    </row>
    <row r="1994" spans="1:10" ht="12.75">
      <c r="A1994" s="78"/>
      <c r="B1994" s="78"/>
      <c r="C1994" s="78"/>
      <c r="D1994" s="78"/>
      <c r="E1994" s="73"/>
      <c r="F1994" s="78"/>
      <c r="G1994" s="69"/>
      <c r="H1994" s="70"/>
      <c r="I1994" s="70"/>
      <c r="J1994" s="70"/>
    </row>
    <row r="1995" spans="1:10" ht="12.75">
      <c r="A1995" s="78"/>
      <c r="B1995" s="78"/>
      <c r="C1995" s="78"/>
      <c r="D1995" s="78"/>
      <c r="E1995" s="73"/>
      <c r="F1995" s="78"/>
      <c r="G1995" s="69"/>
      <c r="H1995" s="70"/>
      <c r="I1995" s="70"/>
      <c r="J1995" s="70"/>
    </row>
    <row r="1996" spans="1:10" ht="12.75">
      <c r="A1996" s="78"/>
      <c r="B1996" s="78"/>
      <c r="C1996" s="78"/>
      <c r="D1996" s="78"/>
      <c r="E1996" s="73"/>
      <c r="F1996" s="78"/>
      <c r="G1996" s="69"/>
      <c r="H1996" s="70"/>
      <c r="I1996" s="70"/>
      <c r="J1996" s="70"/>
    </row>
    <row r="1997" spans="1:10" ht="12.75">
      <c r="A1997" s="78"/>
      <c r="B1997" s="78"/>
      <c r="C1997" s="78"/>
      <c r="D1997" s="78"/>
      <c r="E1997" s="73"/>
      <c r="F1997" s="78"/>
      <c r="G1997" s="69"/>
      <c r="H1997" s="70"/>
      <c r="I1997" s="70"/>
      <c r="J1997" s="70"/>
    </row>
    <row r="1998" spans="1:10" ht="12.75">
      <c r="A1998" s="78"/>
      <c r="B1998" s="78"/>
      <c r="C1998" s="78"/>
      <c r="D1998" s="78"/>
      <c r="E1998" s="73"/>
      <c r="F1998" s="78"/>
      <c r="G1998" s="69"/>
      <c r="H1998" s="70"/>
      <c r="I1998" s="70"/>
      <c r="J1998" s="70"/>
    </row>
    <row r="1999" spans="1:10" ht="12.75">
      <c r="A1999" s="78"/>
      <c r="B1999" s="78"/>
      <c r="C1999" s="78"/>
      <c r="D1999" s="78"/>
      <c r="E1999" s="73"/>
      <c r="F1999" s="78"/>
      <c r="G1999" s="69"/>
      <c r="H1999" s="70"/>
      <c r="I1999" s="70"/>
      <c r="J1999" s="70"/>
    </row>
    <row r="2000" spans="1:10" ht="12.75">
      <c r="A2000" s="78"/>
      <c r="B2000" s="78"/>
      <c r="C2000" s="78"/>
      <c r="D2000" s="78"/>
      <c r="E2000" s="73"/>
      <c r="F2000" s="78"/>
      <c r="G2000" s="69"/>
      <c r="H2000" s="70"/>
      <c r="I2000" s="70"/>
      <c r="J2000" s="70"/>
    </row>
    <row r="2001" spans="1:10" ht="12.75">
      <c r="A2001" s="78"/>
      <c r="B2001" s="78"/>
      <c r="C2001" s="78"/>
      <c r="D2001" s="78"/>
      <c r="E2001" s="73"/>
      <c r="F2001" s="78"/>
      <c r="G2001" s="69"/>
      <c r="H2001" s="70"/>
      <c r="I2001" s="70"/>
      <c r="J2001" s="70"/>
    </row>
    <row r="2002" spans="1:10" ht="12.75">
      <c r="A2002" s="78"/>
      <c r="B2002" s="78"/>
      <c r="C2002" s="78"/>
      <c r="D2002" s="78"/>
      <c r="E2002" s="73"/>
      <c r="F2002" s="78"/>
      <c r="G2002" s="69"/>
      <c r="H2002" s="70"/>
      <c r="I2002" s="70"/>
      <c r="J2002" s="70"/>
    </row>
    <row r="2003" spans="1:10" ht="12.75">
      <c r="A2003" s="78"/>
      <c r="B2003" s="78"/>
      <c r="C2003" s="78"/>
      <c r="D2003" s="78"/>
      <c r="E2003" s="73"/>
      <c r="F2003" s="78"/>
      <c r="G2003" s="69"/>
      <c r="H2003" s="70"/>
      <c r="I2003" s="70"/>
      <c r="J2003" s="70"/>
    </row>
    <row r="2004" spans="1:10" ht="12.75">
      <c r="A2004" s="78"/>
      <c r="B2004" s="78"/>
      <c r="C2004" s="78"/>
      <c r="D2004" s="78"/>
      <c r="E2004" s="73"/>
      <c r="F2004" s="78"/>
      <c r="G2004" s="69"/>
      <c r="H2004" s="70"/>
      <c r="I2004" s="70"/>
      <c r="J2004" s="70"/>
    </row>
    <row r="2005" spans="1:10" ht="12.75">
      <c r="A2005" s="78"/>
      <c r="B2005" s="78"/>
      <c r="C2005" s="78"/>
      <c r="D2005" s="78"/>
      <c r="E2005" s="73"/>
      <c r="F2005" s="78"/>
      <c r="G2005" s="69"/>
      <c r="H2005" s="70"/>
      <c r="I2005" s="70"/>
      <c r="J2005" s="70"/>
    </row>
    <row r="2006" spans="1:10" ht="12.75">
      <c r="A2006" s="78"/>
      <c r="B2006" s="78"/>
      <c r="C2006" s="78"/>
      <c r="D2006" s="78"/>
      <c r="E2006" s="73"/>
      <c r="F2006" s="78"/>
      <c r="G2006" s="69"/>
      <c r="H2006" s="70"/>
      <c r="I2006" s="70"/>
      <c r="J2006" s="70"/>
    </row>
    <row r="2007" spans="1:10" ht="12.75">
      <c r="A2007" s="78"/>
      <c r="B2007" s="78"/>
      <c r="C2007" s="78"/>
      <c r="D2007" s="78"/>
      <c r="E2007" s="73"/>
      <c r="F2007" s="78"/>
      <c r="G2007" s="69"/>
      <c r="H2007" s="70"/>
      <c r="I2007" s="70"/>
      <c r="J2007" s="70"/>
    </row>
    <row r="2008" spans="1:10" ht="12.75">
      <c r="A2008" s="78"/>
      <c r="B2008" s="78"/>
      <c r="C2008" s="78"/>
      <c r="D2008" s="78"/>
      <c r="E2008" s="73"/>
      <c r="F2008" s="78"/>
      <c r="G2008" s="69"/>
      <c r="H2008" s="70"/>
      <c r="I2008" s="70"/>
      <c r="J2008" s="70"/>
    </row>
    <row r="2009" spans="1:10" ht="12.75">
      <c r="A2009" s="78"/>
      <c r="B2009" s="78"/>
      <c r="C2009" s="78"/>
      <c r="D2009" s="78"/>
      <c r="E2009" s="73"/>
      <c r="F2009" s="78"/>
      <c r="G2009" s="69"/>
      <c r="H2009" s="70"/>
      <c r="I2009" s="70"/>
      <c r="J2009" s="70"/>
    </row>
    <row r="2010" spans="1:10" ht="12.75">
      <c r="A2010" s="78"/>
      <c r="B2010" s="78"/>
      <c r="C2010" s="78"/>
      <c r="D2010" s="78"/>
      <c r="E2010" s="73"/>
      <c r="F2010" s="78"/>
      <c r="G2010" s="69"/>
      <c r="H2010" s="70"/>
      <c r="I2010" s="70"/>
      <c r="J2010" s="70"/>
    </row>
    <row r="2011" spans="1:10" ht="12.75">
      <c r="A2011" s="78"/>
      <c r="B2011" s="78"/>
      <c r="C2011" s="78"/>
      <c r="D2011" s="78"/>
      <c r="E2011" s="73"/>
      <c r="F2011" s="78"/>
      <c r="G2011" s="69"/>
      <c r="H2011" s="70"/>
      <c r="I2011" s="70"/>
      <c r="J2011" s="70"/>
    </row>
    <row r="2012" spans="1:10" ht="12.75">
      <c r="A2012" s="78"/>
      <c r="B2012" s="78"/>
      <c r="C2012" s="78"/>
      <c r="D2012" s="78"/>
      <c r="E2012" s="73"/>
      <c r="F2012" s="78"/>
      <c r="G2012" s="69"/>
      <c r="H2012" s="70"/>
      <c r="I2012" s="70"/>
      <c r="J2012" s="70"/>
    </row>
    <row r="2013" spans="1:10" ht="12.75">
      <c r="A2013" s="78"/>
      <c r="B2013" s="78"/>
      <c r="C2013" s="78"/>
      <c r="D2013" s="78"/>
      <c r="E2013" s="73"/>
      <c r="F2013" s="78"/>
      <c r="G2013" s="69"/>
      <c r="H2013" s="70"/>
      <c r="I2013" s="70"/>
      <c r="J2013" s="70"/>
    </row>
    <row r="2014" spans="1:10" ht="12.75">
      <c r="A2014" s="78"/>
      <c r="B2014" s="78"/>
      <c r="C2014" s="78"/>
      <c r="D2014" s="78"/>
      <c r="E2014" s="73"/>
      <c r="F2014" s="78"/>
      <c r="G2014" s="69"/>
      <c r="H2014" s="70"/>
      <c r="I2014" s="70"/>
      <c r="J2014" s="70"/>
    </row>
    <row r="2015" spans="1:10" ht="12.75">
      <c r="A2015" s="78"/>
      <c r="B2015" s="78"/>
      <c r="C2015" s="78"/>
      <c r="D2015" s="78"/>
      <c r="E2015" s="73"/>
      <c r="F2015" s="78"/>
      <c r="G2015" s="69"/>
      <c r="H2015" s="70"/>
      <c r="I2015" s="70"/>
      <c r="J2015" s="70"/>
    </row>
    <row r="2016" spans="1:10" ht="12.75">
      <c r="A2016" s="78"/>
      <c r="B2016" s="78"/>
      <c r="C2016" s="78"/>
      <c r="D2016" s="78"/>
      <c r="E2016" s="73"/>
      <c r="F2016" s="78"/>
      <c r="G2016" s="69"/>
      <c r="H2016" s="70"/>
      <c r="I2016" s="70"/>
      <c r="J2016" s="70"/>
    </row>
    <row r="2017" spans="1:10" ht="12.75">
      <c r="A2017" s="78"/>
      <c r="B2017" s="78"/>
      <c r="C2017" s="78"/>
      <c r="D2017" s="78"/>
      <c r="E2017" s="73"/>
      <c r="F2017" s="78"/>
      <c r="G2017" s="69"/>
      <c r="H2017" s="70"/>
      <c r="I2017" s="70"/>
      <c r="J2017" s="70"/>
    </row>
    <row r="2018" spans="1:10" ht="12.75">
      <c r="A2018" s="78"/>
      <c r="B2018" s="78"/>
      <c r="C2018" s="78"/>
      <c r="D2018" s="78"/>
      <c r="E2018" s="73"/>
      <c r="F2018" s="78"/>
      <c r="G2018" s="69"/>
      <c r="H2018" s="70"/>
      <c r="I2018" s="70"/>
      <c r="J2018" s="70"/>
    </row>
    <row r="2019" spans="1:10" ht="12.75">
      <c r="A2019" s="78"/>
      <c r="B2019" s="78"/>
      <c r="C2019" s="78"/>
      <c r="D2019" s="78"/>
      <c r="E2019" s="73"/>
      <c r="F2019" s="78"/>
      <c r="G2019" s="69"/>
      <c r="H2019" s="70"/>
      <c r="I2019" s="70"/>
      <c r="J2019" s="70"/>
    </row>
    <row r="2020" spans="1:10" ht="12.75">
      <c r="A2020" s="78"/>
      <c r="B2020" s="78"/>
      <c r="C2020" s="78"/>
      <c r="D2020" s="78"/>
      <c r="E2020" s="73"/>
      <c r="F2020" s="78"/>
      <c r="G2020" s="69"/>
      <c r="H2020" s="70"/>
      <c r="I2020" s="70"/>
      <c r="J2020" s="70"/>
    </row>
    <row r="2021" spans="1:10" ht="12.75">
      <c r="A2021" s="78"/>
      <c r="B2021" s="78"/>
      <c r="C2021" s="78"/>
      <c r="D2021" s="78"/>
      <c r="E2021" s="73"/>
      <c r="F2021" s="78"/>
      <c r="G2021" s="69"/>
      <c r="H2021" s="70"/>
      <c r="I2021" s="70"/>
      <c r="J2021" s="70"/>
    </row>
    <row r="2022" spans="1:10" ht="12.75">
      <c r="A2022" s="78"/>
      <c r="B2022" s="78"/>
      <c r="C2022" s="78"/>
      <c r="D2022" s="78"/>
      <c r="E2022" s="73"/>
      <c r="F2022" s="78"/>
      <c r="G2022" s="69"/>
      <c r="H2022" s="70"/>
      <c r="I2022" s="70"/>
      <c r="J2022" s="70"/>
    </row>
    <row r="2023" spans="1:10" ht="12.75">
      <c r="A2023" s="78"/>
      <c r="B2023" s="78"/>
      <c r="C2023" s="78"/>
      <c r="D2023" s="78"/>
      <c r="E2023" s="73"/>
      <c r="F2023" s="78"/>
      <c r="G2023" s="69"/>
      <c r="H2023" s="70"/>
      <c r="I2023" s="70"/>
      <c r="J2023" s="70"/>
    </row>
    <row r="2024" spans="1:10" ht="12.75">
      <c r="A2024" s="78"/>
      <c r="B2024" s="78"/>
      <c r="C2024" s="78"/>
      <c r="D2024" s="78"/>
      <c r="E2024" s="73"/>
      <c r="F2024" s="78"/>
      <c r="G2024" s="69"/>
      <c r="H2024" s="70"/>
      <c r="I2024" s="70"/>
      <c r="J2024" s="70"/>
    </row>
    <row r="2025" spans="1:10" ht="12.75">
      <c r="A2025" s="78"/>
      <c r="B2025" s="78"/>
      <c r="C2025" s="78"/>
      <c r="D2025" s="78"/>
      <c r="E2025" s="73"/>
      <c r="F2025" s="78"/>
      <c r="G2025" s="69"/>
      <c r="H2025" s="70"/>
      <c r="I2025" s="70"/>
      <c r="J2025" s="70"/>
    </row>
    <row r="2026" spans="1:10" ht="12.75">
      <c r="A2026" s="78"/>
      <c r="B2026" s="78"/>
      <c r="C2026" s="78"/>
      <c r="D2026" s="78"/>
      <c r="E2026" s="73"/>
      <c r="F2026" s="78"/>
      <c r="G2026" s="69"/>
      <c r="H2026" s="70"/>
      <c r="I2026" s="70"/>
      <c r="J2026" s="70"/>
    </row>
    <row r="2027" spans="1:10" ht="12.75">
      <c r="A2027" s="78"/>
      <c r="B2027" s="78"/>
      <c r="C2027" s="78"/>
      <c r="D2027" s="78"/>
      <c r="E2027" s="73"/>
      <c r="F2027" s="78"/>
      <c r="G2027" s="69"/>
      <c r="H2027" s="70"/>
      <c r="I2027" s="70"/>
      <c r="J2027" s="70"/>
    </row>
    <row r="2028" spans="1:10" ht="12.75">
      <c r="A2028" s="78"/>
      <c r="B2028" s="78"/>
      <c r="C2028" s="78"/>
      <c r="D2028" s="78"/>
      <c r="E2028" s="73"/>
      <c r="F2028" s="78"/>
      <c r="G2028" s="69"/>
      <c r="H2028" s="70"/>
      <c r="I2028" s="70"/>
      <c r="J2028" s="70"/>
    </row>
    <row r="2029" spans="1:10" ht="12.75">
      <c r="A2029" s="78"/>
      <c r="B2029" s="78"/>
      <c r="C2029" s="78"/>
      <c r="D2029" s="78"/>
      <c r="E2029" s="73"/>
      <c r="F2029" s="78"/>
      <c r="G2029" s="69"/>
      <c r="H2029" s="70"/>
      <c r="I2029" s="70"/>
      <c r="J2029" s="70"/>
    </row>
    <row r="2030" spans="1:10" ht="12.75">
      <c r="A2030" s="78"/>
      <c r="B2030" s="78"/>
      <c r="C2030" s="78"/>
      <c r="D2030" s="78"/>
      <c r="E2030" s="73"/>
      <c r="F2030" s="78"/>
      <c r="G2030" s="69"/>
      <c r="H2030" s="70"/>
      <c r="I2030" s="70"/>
      <c r="J2030" s="70"/>
    </row>
    <row r="2031" spans="1:10" ht="12.75">
      <c r="A2031" s="78"/>
      <c r="B2031" s="78"/>
      <c r="C2031" s="78"/>
      <c r="D2031" s="78"/>
      <c r="E2031" s="73"/>
      <c r="F2031" s="78"/>
      <c r="G2031" s="69"/>
      <c r="H2031" s="70"/>
      <c r="I2031" s="70"/>
      <c r="J2031" s="70"/>
    </row>
    <row r="2032" spans="1:10" ht="12.75">
      <c r="A2032" s="78"/>
      <c r="B2032" s="78"/>
      <c r="C2032" s="78"/>
      <c r="D2032" s="78"/>
      <c r="E2032" s="73"/>
      <c r="F2032" s="78"/>
      <c r="G2032" s="69"/>
      <c r="H2032" s="70"/>
      <c r="I2032" s="70"/>
      <c r="J2032" s="70"/>
    </row>
    <row r="2033" spans="1:10" ht="12.75">
      <c r="A2033" s="78"/>
      <c r="B2033" s="78"/>
      <c r="C2033" s="78"/>
      <c r="D2033" s="78"/>
      <c r="E2033" s="73"/>
      <c r="F2033" s="78"/>
      <c r="G2033" s="69"/>
      <c r="H2033" s="70"/>
      <c r="I2033" s="70"/>
      <c r="J2033" s="70"/>
    </row>
    <row r="2034" spans="1:10" ht="12.75">
      <c r="A2034" s="78"/>
      <c r="B2034" s="78"/>
      <c r="C2034" s="78"/>
      <c r="D2034" s="78"/>
      <c r="E2034" s="73"/>
      <c r="F2034" s="78"/>
      <c r="G2034" s="69"/>
      <c r="H2034" s="70"/>
      <c r="I2034" s="70"/>
      <c r="J2034" s="70"/>
    </row>
    <row r="2035" spans="1:10" ht="12.75">
      <c r="A2035" s="78"/>
      <c r="B2035" s="78"/>
      <c r="C2035" s="78"/>
      <c r="D2035" s="78"/>
      <c r="E2035" s="73"/>
      <c r="F2035" s="78"/>
      <c r="G2035" s="69"/>
      <c r="H2035" s="70"/>
      <c r="I2035" s="70"/>
      <c r="J2035" s="70"/>
    </row>
    <row r="2036" spans="1:10" ht="12.75">
      <c r="A2036" s="78"/>
      <c r="B2036" s="78"/>
      <c r="C2036" s="78"/>
      <c r="D2036" s="78"/>
      <c r="E2036" s="73"/>
      <c r="F2036" s="78"/>
      <c r="G2036" s="69"/>
      <c r="H2036" s="70"/>
      <c r="I2036" s="70"/>
      <c r="J2036" s="70"/>
    </row>
    <row r="2037" spans="1:10" ht="12.75">
      <c r="A2037" s="78"/>
      <c r="B2037" s="78"/>
      <c r="C2037" s="78"/>
      <c r="D2037" s="78"/>
      <c r="E2037" s="73"/>
      <c r="F2037" s="78"/>
      <c r="G2037" s="69"/>
      <c r="H2037" s="70"/>
      <c r="I2037" s="70"/>
      <c r="J2037" s="70"/>
    </row>
    <row r="2038" spans="1:10" ht="12.75">
      <c r="A2038" s="78"/>
      <c r="B2038" s="78"/>
      <c r="C2038" s="78"/>
      <c r="D2038" s="78"/>
      <c r="E2038" s="73"/>
      <c r="F2038" s="78"/>
      <c r="G2038" s="69"/>
      <c r="H2038" s="70"/>
      <c r="I2038" s="70"/>
      <c r="J2038" s="70"/>
    </row>
    <row r="2039" spans="1:10" ht="12.75">
      <c r="A2039" s="78"/>
      <c r="B2039" s="78"/>
      <c r="C2039" s="78"/>
      <c r="D2039" s="78"/>
      <c r="E2039" s="73"/>
      <c r="F2039" s="78"/>
      <c r="G2039" s="69"/>
      <c r="H2039" s="70"/>
      <c r="I2039" s="70"/>
      <c r="J2039" s="70"/>
    </row>
    <row r="2040" spans="1:10" ht="12.75">
      <c r="A2040" s="78"/>
      <c r="B2040" s="78"/>
      <c r="C2040" s="78"/>
      <c r="D2040" s="78"/>
      <c r="E2040" s="73"/>
      <c r="F2040" s="78"/>
      <c r="G2040" s="69"/>
      <c r="H2040" s="70"/>
      <c r="I2040" s="70"/>
      <c r="J2040" s="70"/>
    </row>
    <row r="2041" spans="1:10" ht="12.75">
      <c r="A2041" s="78"/>
      <c r="B2041" s="78"/>
      <c r="C2041" s="78"/>
      <c r="D2041" s="78"/>
      <c r="E2041" s="73"/>
      <c r="F2041" s="78"/>
      <c r="G2041" s="69"/>
      <c r="H2041" s="70"/>
      <c r="I2041" s="70"/>
      <c r="J2041" s="70"/>
    </row>
    <row r="2042" spans="1:10" ht="12.75">
      <c r="A2042" s="78"/>
      <c r="B2042" s="78"/>
      <c r="C2042" s="78"/>
      <c r="D2042" s="78"/>
      <c r="E2042" s="73"/>
      <c r="F2042" s="78"/>
      <c r="G2042" s="69"/>
      <c r="H2042" s="70"/>
      <c r="I2042" s="70"/>
      <c r="J2042" s="70"/>
    </row>
    <row r="2043" spans="1:10" ht="12.75">
      <c r="A2043" s="78"/>
      <c r="B2043" s="78"/>
      <c r="C2043" s="78"/>
      <c r="D2043" s="78"/>
      <c r="E2043" s="73"/>
      <c r="F2043" s="78"/>
      <c r="G2043" s="69"/>
      <c r="H2043" s="70"/>
      <c r="I2043" s="70"/>
      <c r="J2043" s="70"/>
    </row>
    <row r="2044" spans="1:10" ht="12.75">
      <c r="A2044" s="78"/>
      <c r="B2044" s="78"/>
      <c r="C2044" s="78"/>
      <c r="D2044" s="78"/>
      <c r="E2044" s="73"/>
      <c r="F2044" s="78"/>
      <c r="G2044" s="69"/>
      <c r="H2044" s="70"/>
      <c r="I2044" s="70"/>
      <c r="J2044" s="70"/>
    </row>
    <row r="2045" spans="1:10" ht="12.75">
      <c r="A2045" s="78"/>
      <c r="B2045" s="78"/>
      <c r="C2045" s="78"/>
      <c r="D2045" s="78"/>
      <c r="E2045" s="73"/>
      <c r="F2045" s="78"/>
      <c r="G2045" s="69"/>
      <c r="H2045" s="70"/>
      <c r="I2045" s="70"/>
      <c r="J2045" s="70"/>
    </row>
    <row r="2046" spans="1:10" ht="12.75">
      <c r="A2046" s="78"/>
      <c r="B2046" s="78"/>
      <c r="C2046" s="78"/>
      <c r="D2046" s="78"/>
      <c r="E2046" s="73"/>
      <c r="F2046" s="78"/>
      <c r="G2046" s="69"/>
      <c r="H2046" s="70"/>
      <c r="I2046" s="70"/>
      <c r="J2046" s="70"/>
    </row>
    <row r="2047" spans="1:10" ht="12.75">
      <c r="A2047" s="78"/>
      <c r="B2047" s="78"/>
      <c r="C2047" s="78"/>
      <c r="D2047" s="78"/>
      <c r="E2047" s="73"/>
      <c r="F2047" s="78"/>
      <c r="G2047" s="69"/>
      <c r="H2047" s="70"/>
      <c r="I2047" s="70"/>
      <c r="J2047" s="70"/>
    </row>
    <row r="2048" spans="1:10" ht="12.75">
      <c r="A2048" s="78"/>
      <c r="B2048" s="78"/>
      <c r="C2048" s="78"/>
      <c r="D2048" s="78"/>
      <c r="E2048" s="73"/>
      <c r="F2048" s="78"/>
      <c r="G2048" s="69"/>
      <c r="H2048" s="70"/>
      <c r="I2048" s="70"/>
      <c r="J2048" s="70"/>
    </row>
    <row r="2049" spans="1:10" ht="12.75">
      <c r="A2049" s="78"/>
      <c r="B2049" s="78"/>
      <c r="C2049" s="78"/>
      <c r="D2049" s="78"/>
      <c r="E2049" s="73"/>
      <c r="F2049" s="78"/>
      <c r="G2049" s="69"/>
      <c r="H2049" s="70"/>
      <c r="I2049" s="70"/>
      <c r="J2049" s="70"/>
    </row>
    <row r="2050" spans="1:10" ht="12.75">
      <c r="A2050" s="78"/>
      <c r="B2050" s="78"/>
      <c r="C2050" s="78"/>
      <c r="D2050" s="78"/>
      <c r="E2050" s="73"/>
      <c r="F2050" s="78"/>
      <c r="G2050" s="69"/>
      <c r="H2050" s="70"/>
      <c r="I2050" s="70"/>
      <c r="J2050" s="70"/>
    </row>
    <row r="2051" spans="1:10" ht="12.75">
      <c r="A2051" s="78"/>
      <c r="B2051" s="78"/>
      <c r="C2051" s="78"/>
      <c r="D2051" s="78"/>
      <c r="E2051" s="73"/>
      <c r="F2051" s="78"/>
      <c r="G2051" s="69"/>
      <c r="H2051" s="70"/>
      <c r="I2051" s="70"/>
      <c r="J2051" s="70"/>
    </row>
    <row r="2052" spans="1:10" ht="12.75">
      <c r="A2052" s="78"/>
      <c r="B2052" s="78"/>
      <c r="C2052" s="78"/>
      <c r="D2052" s="78"/>
      <c r="E2052" s="73"/>
      <c r="F2052" s="78"/>
      <c r="G2052" s="69"/>
      <c r="H2052" s="70"/>
      <c r="I2052" s="70"/>
      <c r="J2052" s="70"/>
    </row>
    <row r="2053" spans="1:10" ht="12.75">
      <c r="A2053" s="78"/>
      <c r="B2053" s="78"/>
      <c r="C2053" s="78"/>
      <c r="D2053" s="78"/>
      <c r="E2053" s="73"/>
      <c r="F2053" s="78"/>
      <c r="G2053" s="69"/>
      <c r="H2053" s="70"/>
      <c r="I2053" s="70"/>
      <c r="J2053" s="70"/>
    </row>
    <row r="2054" spans="1:10" ht="12.75">
      <c r="A2054" s="78"/>
      <c r="B2054" s="78"/>
      <c r="C2054" s="78"/>
      <c r="D2054" s="78"/>
      <c r="E2054" s="73"/>
      <c r="F2054" s="78"/>
      <c r="G2054" s="69"/>
      <c r="H2054" s="70"/>
      <c r="I2054" s="70"/>
      <c r="J2054" s="70"/>
    </row>
    <row r="2055" spans="1:10" ht="12.75">
      <c r="A2055" s="78"/>
      <c r="B2055" s="78"/>
      <c r="C2055" s="78"/>
      <c r="D2055" s="78"/>
      <c r="E2055" s="73"/>
      <c r="F2055" s="78"/>
      <c r="G2055" s="69"/>
      <c r="H2055" s="70"/>
      <c r="I2055" s="70"/>
      <c r="J2055" s="70"/>
    </row>
    <row r="2056" spans="1:10" ht="12.75">
      <c r="A2056" s="78"/>
      <c r="B2056" s="78"/>
      <c r="C2056" s="78"/>
      <c r="D2056" s="78"/>
      <c r="E2056" s="73"/>
      <c r="F2056" s="78"/>
      <c r="G2056" s="69"/>
      <c r="H2056" s="70"/>
      <c r="I2056" s="70"/>
      <c r="J2056" s="70"/>
    </row>
    <row r="2057" spans="1:10" ht="12.75">
      <c r="A2057" s="78"/>
      <c r="B2057" s="78"/>
      <c r="C2057" s="78"/>
      <c r="D2057" s="78"/>
      <c r="E2057" s="73"/>
      <c r="F2057" s="78"/>
      <c r="G2057" s="69"/>
      <c r="H2057" s="70"/>
      <c r="I2057" s="70"/>
      <c r="J2057" s="70"/>
    </row>
    <row r="2058" spans="1:10" ht="12.75">
      <c r="A2058" s="78"/>
      <c r="B2058" s="78"/>
      <c r="C2058" s="78"/>
      <c r="D2058" s="78"/>
      <c r="E2058" s="73"/>
      <c r="F2058" s="78"/>
      <c r="G2058" s="69"/>
      <c r="H2058" s="70"/>
      <c r="I2058" s="70"/>
      <c r="J2058" s="70"/>
    </row>
    <row r="2059" spans="1:10" ht="12.75">
      <c r="A2059" s="78"/>
      <c r="B2059" s="78"/>
      <c r="C2059" s="78"/>
      <c r="D2059" s="78"/>
      <c r="E2059" s="73"/>
      <c r="F2059" s="78"/>
      <c r="G2059" s="69"/>
      <c r="H2059" s="70"/>
      <c r="I2059" s="70"/>
      <c r="J2059" s="70"/>
    </row>
    <row r="2060" spans="1:10" ht="12.75">
      <c r="A2060" s="78"/>
      <c r="B2060" s="78"/>
      <c r="C2060" s="78"/>
      <c r="D2060" s="78"/>
      <c r="E2060" s="73"/>
      <c r="F2060" s="78"/>
      <c r="G2060" s="69"/>
      <c r="H2060" s="70"/>
      <c r="I2060" s="70"/>
      <c r="J2060" s="70"/>
    </row>
    <row r="2061" spans="1:10" ht="12.75">
      <c r="A2061" s="78"/>
      <c r="B2061" s="78"/>
      <c r="C2061" s="78"/>
      <c r="D2061" s="78"/>
      <c r="E2061" s="73"/>
      <c r="F2061" s="78"/>
      <c r="G2061" s="69"/>
      <c r="H2061" s="70"/>
      <c r="I2061" s="70"/>
      <c r="J2061" s="70"/>
    </row>
    <row r="2062" spans="1:10" ht="12.75">
      <c r="A2062" s="78"/>
      <c r="B2062" s="78"/>
      <c r="C2062" s="78"/>
      <c r="D2062" s="78"/>
      <c r="E2062" s="73"/>
      <c r="F2062" s="78"/>
      <c r="G2062" s="69"/>
      <c r="H2062" s="70"/>
      <c r="I2062" s="70"/>
      <c r="J2062" s="70"/>
    </row>
    <row r="2063" spans="1:10" ht="12.75">
      <c r="A2063" s="78"/>
      <c r="B2063" s="78"/>
      <c r="C2063" s="78"/>
      <c r="D2063" s="78"/>
      <c r="E2063" s="73"/>
      <c r="F2063" s="78"/>
      <c r="G2063" s="69"/>
      <c r="H2063" s="70"/>
      <c r="I2063" s="70"/>
      <c r="J2063" s="70"/>
    </row>
    <row r="2064" spans="1:10" ht="12.75">
      <c r="A2064" s="78"/>
      <c r="B2064" s="78"/>
      <c r="C2064" s="78"/>
      <c r="D2064" s="78"/>
      <c r="E2064" s="73"/>
      <c r="F2064" s="78"/>
      <c r="G2064" s="69"/>
      <c r="H2064" s="70"/>
      <c r="I2064" s="70"/>
      <c r="J2064" s="70"/>
    </row>
    <row r="2065" spans="1:10" ht="12.75">
      <c r="A2065" s="78"/>
      <c r="B2065" s="78"/>
      <c r="C2065" s="78"/>
      <c r="D2065" s="78"/>
      <c r="E2065" s="73"/>
      <c r="F2065" s="78"/>
      <c r="G2065" s="69"/>
      <c r="H2065" s="70"/>
      <c r="I2065" s="70"/>
      <c r="J2065" s="70"/>
    </row>
    <row r="2066" spans="1:10" ht="12.75">
      <c r="A2066" s="78"/>
      <c r="B2066" s="78"/>
      <c r="C2066" s="78"/>
      <c r="D2066" s="78"/>
      <c r="E2066" s="73"/>
      <c r="F2066" s="78"/>
      <c r="G2066" s="69"/>
      <c r="H2066" s="70"/>
      <c r="I2066" s="70"/>
      <c r="J2066" s="70"/>
    </row>
    <row r="2067" spans="1:10" ht="12.75">
      <c r="A2067" s="78"/>
      <c r="B2067" s="78"/>
      <c r="C2067" s="78"/>
      <c r="D2067" s="78"/>
      <c r="E2067" s="73"/>
      <c r="F2067" s="78"/>
      <c r="G2067" s="69"/>
      <c r="H2067" s="70"/>
      <c r="I2067" s="70"/>
      <c r="J2067" s="70"/>
    </row>
    <row r="2068" spans="1:10" ht="12.75">
      <c r="A2068" s="78"/>
      <c r="B2068" s="78"/>
      <c r="C2068" s="78"/>
      <c r="D2068" s="78"/>
      <c r="E2068" s="73"/>
      <c r="F2068" s="78"/>
      <c r="G2068" s="69"/>
      <c r="H2068" s="70"/>
      <c r="I2068" s="70"/>
      <c r="J2068" s="70"/>
    </row>
    <row r="2069" spans="1:10" ht="12.75">
      <c r="A2069" s="78"/>
      <c r="B2069" s="78"/>
      <c r="C2069" s="78"/>
      <c r="D2069" s="78"/>
      <c r="E2069" s="73"/>
      <c r="F2069" s="78"/>
      <c r="G2069" s="69"/>
      <c r="H2069" s="70"/>
      <c r="I2069" s="70"/>
      <c r="J2069" s="70"/>
    </row>
    <row r="2070" spans="1:10" ht="12.75">
      <c r="A2070" s="78"/>
      <c r="B2070" s="78"/>
      <c r="C2070" s="78"/>
      <c r="D2070" s="78"/>
      <c r="E2070" s="73"/>
      <c r="F2070" s="78"/>
      <c r="G2070" s="69"/>
      <c r="H2070" s="70"/>
      <c r="I2070" s="70"/>
      <c r="J2070" s="70"/>
    </row>
    <row r="2071" spans="1:10" ht="12.75">
      <c r="A2071" s="78"/>
      <c r="B2071" s="78"/>
      <c r="C2071" s="78"/>
      <c r="D2071" s="78"/>
      <c r="E2071" s="73"/>
      <c r="F2071" s="78"/>
      <c r="G2071" s="69"/>
      <c r="H2071" s="70"/>
      <c r="I2071" s="70"/>
      <c r="J2071" s="70"/>
    </row>
    <row r="2072" spans="1:10" ht="12.75">
      <c r="A2072" s="78"/>
      <c r="B2072" s="78"/>
      <c r="C2072" s="78"/>
      <c r="D2072" s="78"/>
      <c r="E2072" s="73"/>
      <c r="F2072" s="78"/>
      <c r="G2072" s="69"/>
      <c r="H2072" s="70"/>
      <c r="I2072" s="70"/>
      <c r="J2072" s="70"/>
    </row>
    <row r="2073" spans="1:10" ht="12.75">
      <c r="A2073" s="78"/>
      <c r="B2073" s="78"/>
      <c r="C2073" s="78"/>
      <c r="D2073" s="78"/>
      <c r="E2073" s="73"/>
      <c r="F2073" s="78"/>
      <c r="G2073" s="69"/>
      <c r="H2073" s="70"/>
      <c r="I2073" s="70"/>
      <c r="J2073" s="70"/>
    </row>
    <row r="2074" spans="1:10" ht="12.75">
      <c r="A2074" s="78"/>
      <c r="B2074" s="78"/>
      <c r="C2074" s="78"/>
      <c r="D2074" s="78"/>
      <c r="E2074" s="73"/>
      <c r="F2074" s="78"/>
      <c r="G2074" s="69"/>
      <c r="H2074" s="70"/>
      <c r="I2074" s="70"/>
      <c r="J2074" s="70"/>
    </row>
    <row r="2075" spans="1:10" ht="12.75">
      <c r="A2075" s="78"/>
      <c r="B2075" s="78"/>
      <c r="C2075" s="78"/>
      <c r="D2075" s="78"/>
      <c r="E2075" s="73"/>
      <c r="F2075" s="78"/>
      <c r="G2075" s="69"/>
      <c r="H2075" s="70"/>
      <c r="I2075" s="70"/>
      <c r="J2075" s="70"/>
    </row>
    <row r="2076" spans="1:10" ht="12.75">
      <c r="A2076" s="78"/>
      <c r="B2076" s="78"/>
      <c r="C2076" s="78"/>
      <c r="D2076" s="78"/>
      <c r="E2076" s="73"/>
      <c r="F2076" s="78"/>
      <c r="G2076" s="69"/>
      <c r="H2076" s="70"/>
      <c r="I2076" s="70"/>
      <c r="J2076" s="70"/>
    </row>
    <row r="2077" spans="1:10" ht="12.75">
      <c r="A2077" s="78"/>
      <c r="B2077" s="78"/>
      <c r="C2077" s="78"/>
      <c r="D2077" s="78"/>
      <c r="E2077" s="73"/>
      <c r="F2077" s="78"/>
      <c r="G2077" s="69"/>
      <c r="H2077" s="70"/>
      <c r="I2077" s="70"/>
      <c r="J2077" s="70"/>
    </row>
    <row r="2078" spans="1:10" ht="12.75">
      <c r="A2078" s="78"/>
      <c r="B2078" s="78"/>
      <c r="C2078" s="78"/>
      <c r="D2078" s="78"/>
      <c r="E2078" s="73"/>
      <c r="F2078" s="78"/>
      <c r="G2078" s="69"/>
      <c r="H2078" s="70"/>
      <c r="I2078" s="70"/>
      <c r="J2078" s="70"/>
    </row>
    <row r="2079" spans="1:10" ht="12.75">
      <c r="A2079" s="78"/>
      <c r="B2079" s="78"/>
      <c r="C2079" s="78"/>
      <c r="D2079" s="78"/>
      <c r="E2079" s="73"/>
      <c r="F2079" s="78"/>
      <c r="G2079" s="69"/>
      <c r="H2079" s="70"/>
      <c r="I2079" s="70"/>
      <c r="J2079" s="70"/>
    </row>
    <row r="2080" spans="1:10" ht="12.75">
      <c r="A2080" s="78"/>
      <c r="B2080" s="78"/>
      <c r="C2080" s="78"/>
      <c r="D2080" s="78"/>
      <c r="E2080" s="73"/>
      <c r="F2080" s="78"/>
      <c r="G2080" s="69"/>
      <c r="H2080" s="70"/>
      <c r="I2080" s="70"/>
      <c r="J2080" s="70"/>
    </row>
    <row r="2081" spans="1:10" ht="12.75">
      <c r="A2081" s="78"/>
      <c r="B2081" s="78"/>
      <c r="C2081" s="78"/>
      <c r="D2081" s="78"/>
      <c r="E2081" s="73"/>
      <c r="F2081" s="78"/>
      <c r="G2081" s="69"/>
      <c r="H2081" s="70"/>
      <c r="I2081" s="70"/>
      <c r="J2081" s="70"/>
    </row>
    <row r="2082" spans="1:10" ht="12.75">
      <c r="A2082" s="78"/>
      <c r="B2082" s="78"/>
      <c r="C2082" s="78"/>
      <c r="D2082" s="78"/>
      <c r="E2082" s="73"/>
      <c r="F2082" s="78"/>
      <c r="G2082" s="69"/>
      <c r="H2082" s="70"/>
      <c r="I2082" s="70"/>
      <c r="J2082" s="70"/>
    </row>
    <row r="2083" spans="1:10" ht="12.75">
      <c r="A2083" s="78"/>
      <c r="B2083" s="78"/>
      <c r="C2083" s="78"/>
      <c r="D2083" s="78"/>
      <c r="E2083" s="73"/>
      <c r="F2083" s="78"/>
      <c r="G2083" s="69"/>
      <c r="H2083" s="70"/>
      <c r="I2083" s="70"/>
      <c r="J2083" s="70"/>
    </row>
    <row r="2084" spans="1:10" ht="12.75">
      <c r="A2084" s="78"/>
      <c r="B2084" s="78"/>
      <c r="C2084" s="78"/>
      <c r="D2084" s="78"/>
      <c r="E2084" s="73"/>
      <c r="F2084" s="78"/>
      <c r="G2084" s="69"/>
      <c r="H2084" s="70"/>
      <c r="I2084" s="70"/>
      <c r="J2084" s="70"/>
    </row>
    <row r="2085" spans="1:10" ht="12.75">
      <c r="A2085" s="78"/>
      <c r="B2085" s="78"/>
      <c r="C2085" s="78"/>
      <c r="D2085" s="78"/>
      <c r="E2085" s="73"/>
      <c r="F2085" s="78"/>
      <c r="G2085" s="69"/>
      <c r="H2085" s="70"/>
      <c r="I2085" s="70"/>
      <c r="J2085" s="70"/>
    </row>
    <row r="2086" spans="1:10" ht="12.75">
      <c r="A2086" s="78"/>
      <c r="B2086" s="78"/>
      <c r="C2086" s="78"/>
      <c r="D2086" s="78"/>
      <c r="E2086" s="73"/>
      <c r="F2086" s="78"/>
      <c r="G2086" s="69"/>
      <c r="H2086" s="70"/>
      <c r="I2086" s="70"/>
      <c r="J2086" s="70"/>
    </row>
    <row r="2087" spans="1:10" ht="12.75">
      <c r="A2087" s="78"/>
      <c r="B2087" s="78"/>
      <c r="C2087" s="78"/>
      <c r="D2087" s="78"/>
      <c r="E2087" s="73"/>
      <c r="F2087" s="78"/>
      <c r="G2087" s="69"/>
      <c r="H2087" s="70"/>
      <c r="I2087" s="70"/>
      <c r="J2087" s="70"/>
    </row>
    <row r="2088" spans="1:10" ht="12.75">
      <c r="A2088" s="78"/>
      <c r="B2088" s="78"/>
      <c r="C2088" s="78"/>
      <c r="D2088" s="78"/>
      <c r="E2088" s="73"/>
      <c r="F2088" s="78"/>
      <c r="G2088" s="69"/>
      <c r="H2088" s="70"/>
      <c r="I2088" s="70"/>
      <c r="J2088" s="70"/>
    </row>
    <row r="2089" spans="1:10" ht="12.75">
      <c r="A2089" s="78"/>
      <c r="B2089" s="78"/>
      <c r="C2089" s="78"/>
      <c r="D2089" s="78"/>
      <c r="E2089" s="73"/>
      <c r="F2089" s="78"/>
      <c r="G2089" s="69"/>
      <c r="H2089" s="70"/>
      <c r="I2089" s="70"/>
      <c r="J2089" s="70"/>
    </row>
    <row r="2090" spans="1:10" ht="12.75">
      <c r="A2090" s="78"/>
      <c r="B2090" s="78"/>
      <c r="C2090" s="78"/>
      <c r="D2090" s="78"/>
      <c r="E2090" s="73"/>
      <c r="F2090" s="78"/>
      <c r="G2090" s="69"/>
      <c r="H2090" s="70"/>
      <c r="I2090" s="70"/>
      <c r="J2090" s="70"/>
    </row>
    <row r="2091" spans="1:10" ht="12.75">
      <c r="A2091" s="78"/>
      <c r="B2091" s="78"/>
      <c r="C2091" s="78"/>
      <c r="D2091" s="78"/>
      <c r="E2091" s="73"/>
      <c r="F2091" s="78"/>
      <c r="G2091" s="69"/>
      <c r="H2091" s="70"/>
      <c r="I2091" s="70"/>
      <c r="J2091" s="70"/>
    </row>
    <row r="2092" spans="1:10" ht="12.75">
      <c r="A2092" s="78"/>
      <c r="B2092" s="78"/>
      <c r="C2092" s="78"/>
      <c r="D2092" s="78"/>
      <c r="E2092" s="73"/>
      <c r="F2092" s="78"/>
      <c r="G2092" s="69"/>
      <c r="H2092" s="70"/>
      <c r="I2092" s="70"/>
      <c r="J2092" s="70"/>
    </row>
    <row r="2093" spans="1:10" ht="12.75">
      <c r="A2093" s="78"/>
      <c r="B2093" s="78"/>
      <c r="C2093" s="78"/>
      <c r="D2093" s="78"/>
      <c r="E2093" s="73"/>
      <c r="F2093" s="78"/>
      <c r="G2093" s="69"/>
      <c r="H2093" s="70"/>
      <c r="I2093" s="70"/>
      <c r="J2093" s="70"/>
    </row>
    <row r="2094" spans="1:10" ht="12.75">
      <c r="A2094" s="78"/>
      <c r="B2094" s="78"/>
      <c r="C2094" s="78"/>
      <c r="D2094" s="78"/>
      <c r="E2094" s="73"/>
      <c r="F2094" s="78"/>
      <c r="G2094" s="69"/>
      <c r="H2094" s="70"/>
      <c r="I2094" s="70"/>
      <c r="J2094" s="70"/>
    </row>
    <row r="2095" spans="1:10" ht="12.75">
      <c r="A2095" s="78"/>
      <c r="B2095" s="78"/>
      <c r="C2095" s="78"/>
      <c r="D2095" s="78"/>
      <c r="E2095" s="73"/>
      <c r="F2095" s="78"/>
      <c r="G2095" s="69"/>
      <c r="H2095" s="70"/>
      <c r="I2095" s="70"/>
      <c r="J2095" s="70"/>
    </row>
    <row r="2096" spans="1:10" ht="12.75">
      <c r="A2096" s="78"/>
      <c r="B2096" s="78"/>
      <c r="C2096" s="78"/>
      <c r="D2096" s="78"/>
      <c r="E2096" s="73"/>
      <c r="F2096" s="78"/>
      <c r="G2096" s="69"/>
      <c r="H2096" s="70"/>
      <c r="I2096" s="70"/>
      <c r="J2096" s="70"/>
    </row>
    <row r="2097" spans="1:10" ht="12.75">
      <c r="A2097" s="78"/>
      <c r="B2097" s="78"/>
      <c r="C2097" s="78"/>
      <c r="D2097" s="78"/>
      <c r="E2097" s="73"/>
      <c r="F2097" s="78"/>
      <c r="G2097" s="69"/>
      <c r="H2097" s="70"/>
      <c r="I2097" s="70"/>
      <c r="J2097" s="70"/>
    </row>
    <row r="2098" spans="1:10" ht="12.75">
      <c r="A2098" s="78"/>
      <c r="B2098" s="78"/>
      <c r="C2098" s="78"/>
      <c r="D2098" s="78"/>
      <c r="E2098" s="73"/>
      <c r="F2098" s="78"/>
      <c r="G2098" s="69"/>
      <c r="H2098" s="70"/>
      <c r="I2098" s="70"/>
      <c r="J2098" s="70"/>
    </row>
    <row r="2099" spans="1:10" ht="12.75">
      <c r="A2099" s="78"/>
      <c r="B2099" s="78"/>
      <c r="C2099" s="78"/>
      <c r="D2099" s="78"/>
      <c r="E2099" s="73"/>
      <c r="F2099" s="78"/>
      <c r="G2099" s="69"/>
      <c r="H2099" s="70"/>
      <c r="I2099" s="70"/>
      <c r="J2099" s="70"/>
    </row>
    <row r="2100" spans="1:10" ht="12.75">
      <c r="A2100" s="78"/>
      <c r="B2100" s="78"/>
      <c r="C2100" s="78"/>
      <c r="D2100" s="78"/>
      <c r="E2100" s="73"/>
      <c r="F2100" s="78"/>
      <c r="G2100" s="69"/>
      <c r="H2100" s="70"/>
      <c r="I2100" s="70"/>
      <c r="J2100" s="70"/>
    </row>
    <row r="2101" spans="1:10" ht="12.75">
      <c r="A2101" s="78"/>
      <c r="B2101" s="78"/>
      <c r="C2101" s="78"/>
      <c r="D2101" s="78"/>
      <c r="E2101" s="73"/>
      <c r="F2101" s="78"/>
      <c r="G2101" s="69"/>
      <c r="H2101" s="70"/>
      <c r="I2101" s="70"/>
      <c r="J2101" s="70"/>
    </row>
    <row r="2102" spans="1:10" ht="12.75">
      <c r="A2102" s="78"/>
      <c r="B2102" s="78"/>
      <c r="C2102" s="78"/>
      <c r="D2102" s="78"/>
      <c r="E2102" s="73"/>
      <c r="F2102" s="78"/>
      <c r="G2102" s="69"/>
      <c r="H2102" s="70"/>
      <c r="I2102" s="70"/>
      <c r="J2102" s="70"/>
    </row>
    <row r="2103" spans="1:10" ht="12.75">
      <c r="A2103" s="78"/>
      <c r="B2103" s="78"/>
      <c r="C2103" s="78"/>
      <c r="D2103" s="78"/>
      <c r="E2103" s="73"/>
      <c r="F2103" s="78"/>
      <c r="G2103" s="69"/>
      <c r="H2103" s="70"/>
      <c r="I2103" s="70"/>
      <c r="J2103" s="70"/>
    </row>
    <row r="2104" spans="1:10" ht="12.75">
      <c r="A2104" s="78"/>
      <c r="B2104" s="78"/>
      <c r="C2104" s="78"/>
      <c r="D2104" s="78"/>
      <c r="E2104" s="73"/>
      <c r="F2104" s="78"/>
      <c r="G2104" s="69"/>
      <c r="H2104" s="70"/>
      <c r="I2104" s="70"/>
      <c r="J2104" s="70"/>
    </row>
    <row r="2105" spans="1:10" ht="12.75">
      <c r="A2105" s="78"/>
      <c r="B2105" s="78"/>
      <c r="C2105" s="78"/>
      <c r="D2105" s="78"/>
      <c r="E2105" s="73"/>
      <c r="F2105" s="78"/>
      <c r="G2105" s="69"/>
      <c r="H2105" s="70"/>
      <c r="I2105" s="70"/>
      <c r="J2105" s="70"/>
    </row>
    <row r="2106" spans="1:10" ht="12.75">
      <c r="A2106" s="78"/>
      <c r="B2106" s="78"/>
      <c r="C2106" s="78"/>
      <c r="D2106" s="78"/>
      <c r="E2106" s="73"/>
      <c r="F2106" s="78"/>
      <c r="G2106" s="69"/>
      <c r="H2106" s="70"/>
      <c r="I2106" s="70"/>
      <c r="J2106" s="70"/>
    </row>
    <row r="2107" spans="1:10" ht="12.75">
      <c r="A2107" s="78"/>
      <c r="B2107" s="78"/>
      <c r="C2107" s="78"/>
      <c r="D2107" s="78"/>
      <c r="E2107" s="73"/>
      <c r="F2107" s="78"/>
      <c r="G2107" s="69"/>
      <c r="H2107" s="70"/>
      <c r="I2107" s="70"/>
      <c r="J2107" s="70"/>
    </row>
    <row r="2108" spans="1:10" ht="12.75">
      <c r="A2108" s="78"/>
      <c r="B2108" s="78"/>
      <c r="C2108" s="78"/>
      <c r="D2108" s="78"/>
      <c r="E2108" s="73"/>
      <c r="F2108" s="78"/>
      <c r="G2108" s="69"/>
      <c r="H2108" s="70"/>
      <c r="I2108" s="70"/>
      <c r="J2108" s="70"/>
    </row>
    <row r="2109" spans="1:10" ht="12.75">
      <c r="A2109" s="78"/>
      <c r="B2109" s="78"/>
      <c r="C2109" s="78"/>
      <c r="D2109" s="78"/>
      <c r="E2109" s="73"/>
      <c r="F2109" s="78"/>
      <c r="G2109" s="69"/>
      <c r="H2109" s="70"/>
      <c r="I2109" s="70"/>
      <c r="J2109" s="70"/>
    </row>
    <row r="2110" spans="1:10" ht="12.75">
      <c r="A2110" s="78"/>
      <c r="B2110" s="78"/>
      <c r="C2110" s="78"/>
      <c r="D2110" s="78"/>
      <c r="E2110" s="73"/>
      <c r="F2110" s="78"/>
      <c r="G2110" s="69"/>
      <c r="H2110" s="70"/>
      <c r="I2110" s="70"/>
      <c r="J2110" s="70"/>
    </row>
    <row r="2111" spans="1:10" ht="12.75">
      <c r="A2111" s="78"/>
      <c r="B2111" s="78"/>
      <c r="C2111" s="78"/>
      <c r="D2111" s="78"/>
      <c r="E2111" s="73"/>
      <c r="F2111" s="78"/>
      <c r="G2111" s="69"/>
      <c r="H2111" s="70"/>
      <c r="I2111" s="70"/>
      <c r="J2111" s="70"/>
    </row>
    <row r="2112" spans="1:10" ht="12.75">
      <c r="A2112" s="78"/>
      <c r="B2112" s="78"/>
      <c r="C2112" s="78"/>
      <c r="D2112" s="78"/>
      <c r="E2112" s="73"/>
      <c r="F2112" s="78"/>
      <c r="G2112" s="69"/>
      <c r="H2112" s="70"/>
      <c r="I2112" s="70"/>
      <c r="J2112" s="70"/>
    </row>
    <row r="2113" spans="1:10" ht="12.75">
      <c r="A2113" s="78"/>
      <c r="B2113" s="78"/>
      <c r="C2113" s="78"/>
      <c r="D2113" s="78"/>
      <c r="E2113" s="73"/>
      <c r="F2113" s="78"/>
      <c r="G2113" s="69"/>
      <c r="H2113" s="70"/>
      <c r="I2113" s="70"/>
      <c r="J2113" s="70"/>
    </row>
    <row r="2114" spans="1:10" ht="12.75">
      <c r="A2114" s="78"/>
      <c r="B2114" s="78"/>
      <c r="C2114" s="78"/>
      <c r="D2114" s="78"/>
      <c r="E2114" s="73"/>
      <c r="F2114" s="78"/>
      <c r="G2114" s="69"/>
      <c r="H2114" s="70"/>
      <c r="I2114" s="70"/>
      <c r="J2114" s="70"/>
    </row>
    <row r="2115" spans="1:10" ht="12.75">
      <c r="A2115" s="78"/>
      <c r="B2115" s="78"/>
      <c r="C2115" s="78"/>
      <c r="D2115" s="78"/>
      <c r="E2115" s="73"/>
      <c r="F2115" s="78"/>
      <c r="G2115" s="69"/>
      <c r="H2115" s="70"/>
      <c r="I2115" s="70"/>
      <c r="J2115" s="70"/>
    </row>
  </sheetData>
  <sheetProtection/>
  <pageMargins left="0.7" right="0.7" top="0.75" bottom="0.75" header="0.3" footer="0.3"/>
  <pageSetup verticalDpi="30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2015-06-05T11:40:15Z</cp:lastPrinted>
  <dcterms:created xsi:type="dcterms:W3CDTF">2007-06-13T20:57:16Z</dcterms:created>
  <dcterms:modified xsi:type="dcterms:W3CDTF">2017-06-13T12:30:09Z</dcterms:modified>
  <cp:category/>
  <cp:contentType/>
  <cp:contentStatus/>
</cp:coreProperties>
</file>